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https://sonaesystems.sharepoint.com/sites/SHIFT-TeamFolder/Shared Documents/2019/2. Exchange/2. Consulting/2. Radar/1. Radar tendencias/server/data/"/>
    </mc:Choice>
  </mc:AlternateContent>
  <xr:revisionPtr revIDLastSave="0" documentId="8_{47BFA04F-C3DB-4C49-898D-139CD379A11C}" xr6:coauthVersionLast="36" xr6:coauthVersionMax="36" xr10:uidLastSave="{00000000-0000-0000-0000-000000000000}"/>
  <bookViews>
    <workbookView minimized="1" xWindow="0" yWindow="0" windowWidth="28800" windowHeight="12510" activeTab="5" xr2:uid="{41286606-641F-490F-A16F-5D9D857C466E}"/>
  </bookViews>
  <sheets>
    <sheet name="newApp" sheetId="5" r:id="rId1"/>
    <sheet name="newHL" sheetId="1" r:id="rId2"/>
    <sheet name="Key" sheetId="2" r:id="rId3"/>
    <sheet name="microDivision" sheetId="3" r:id="rId4"/>
    <sheet name="MegaTrends" sheetId="7" r:id="rId5"/>
    <sheet name="Microtrends" sheetId="8" r:id="rId6"/>
    <sheet name="Applications" sheetId="9" r:id="rId7"/>
    <sheet name="Highlights" sheetId="11" r:id="rId8"/>
    <sheet name="NOTAS" sheetId="13" r:id="rId9"/>
  </sheets>
  <definedNames>
    <definedName name="_xlnm._FilterDatabase" localSheetId="6" hidden="1">Applications!$A$2:$R$104</definedName>
    <definedName name="_xlnm._FilterDatabase" localSheetId="7" hidden="1">Highlights!$A$5:$W$256</definedName>
    <definedName name="_xlnm._FilterDatabase" localSheetId="2" hidden="1">Key!$F$1:$G$1</definedName>
    <definedName name="_xlnm._FilterDatabase" localSheetId="3" hidden="1">microDivision!$A$1:$E$44</definedName>
    <definedName name="_xlnm._FilterDatabase" localSheetId="5" hidden="1">Microtrends!$A$3:$AD$80</definedName>
    <definedName name="_xlnm._FilterDatabase" localSheetId="0" hidden="1">newApp!$A$1:$Q$163</definedName>
    <definedName name="_xlnm._FilterDatabase" localSheetId="1" hidden="1">newHL!$A$5:$X$282</definedName>
    <definedName name="application_list" localSheetId="4">" =OFFSET(Sheet1!$K$2,0,0,COUNTA(Sheet1!$K:$K),1)"</definedName>
    <definedName name="application_list" localSheetId="5">" =OFFSET(Sheet1!$K$2,0,0,COUNTA(Sheet1!$K:$K),1)"</definedName>
    <definedName name="application_list">OFFSET(newApp!$A$2,0,0,COUNTA(newApp!$A:$A)-1,1)</definedName>
    <definedName name="highlight_type_list">" =OFFSET(Sheet1!$I$2,0,0,COUNTA(Sheet1!$I:$I),1)"</definedName>
    <definedName name="megatrend_name_list" localSheetId="4">" =OFFSET(Sheet1!$A$2,0,0,COUNTA(Sheet1!$A:$A),1)"</definedName>
    <definedName name="megatrend_name_list" localSheetId="5">" =OFFSET(Sheet1!$A$2,0,0,COUNTA(Sheet1!$A:$A),1)"</definedName>
    <definedName name="megatrend_name_list">OFFSET(Key!$A$1,0,0,COUNTA(Key!$A:$A),1)</definedName>
    <definedName name="microtrend_name" localSheetId="4">" =OFFSET(Sheet1!$G$2,0,0,COUNTA(Sheet1!$G:$G),1)"</definedName>
    <definedName name="microtrend_name" localSheetId="5">" =OFFSET(Sheet1!$G$2,0,0,COUNTA(Sheet1!$G:$G),1)"</definedName>
    <definedName name="microtrend_name">OFFSET(Key!$G$2,0,0,COUNTA(Key!$G:$G)-1,1)</definedName>
    <definedName name="user_specific_microtrends">OFFSET(microDivision!$H$2,0,0,COUNTA(microDivision!$H:$H)-1,1)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K6" i="9" l="1"/>
  <c r="L6" i="9"/>
  <c r="M6" i="9"/>
  <c r="N6" i="9"/>
  <c r="K7" i="9"/>
  <c r="L7" i="9"/>
  <c r="M7" i="9"/>
  <c r="N7" i="9"/>
  <c r="E7" i="11" l="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00" i="11"/>
  <c r="E201" i="11"/>
  <c r="E202" i="11"/>
  <c r="E203" i="11"/>
  <c r="E204" i="11"/>
  <c r="E205" i="11"/>
  <c r="E206" i="11"/>
  <c r="E207" i="11"/>
  <c r="E208" i="11"/>
  <c r="E209" i="11"/>
  <c r="E210" i="11"/>
  <c r="E211" i="11"/>
  <c r="E212" i="11"/>
  <c r="E213" i="11"/>
  <c r="E214" i="11"/>
  <c r="E215" i="11"/>
  <c r="E216" i="11"/>
  <c r="E217" i="11"/>
  <c r="E218" i="11"/>
  <c r="E219" i="11"/>
  <c r="E220" i="11"/>
  <c r="E221" i="11"/>
  <c r="E222" i="11"/>
  <c r="E223" i="11"/>
  <c r="E224" i="11"/>
  <c r="E225" i="11"/>
  <c r="E226" i="11"/>
  <c r="E227" i="11"/>
  <c r="E228" i="11"/>
  <c r="E229" i="11"/>
  <c r="E230" i="11"/>
  <c r="E231" i="11"/>
  <c r="E232" i="11"/>
  <c r="E233" i="11"/>
  <c r="E234" i="11"/>
  <c r="E235" i="11"/>
  <c r="E236" i="11"/>
  <c r="E237" i="11"/>
  <c r="E238" i="11"/>
  <c r="E239" i="11"/>
  <c r="E240" i="11"/>
  <c r="E241" i="11"/>
  <c r="E243" i="11"/>
  <c r="E244" i="11"/>
  <c r="E245" i="11"/>
  <c r="E246" i="11"/>
  <c r="E247" i="11"/>
  <c r="E248" i="11"/>
  <c r="E249" i="11"/>
  <c r="E250" i="11"/>
  <c r="E251" i="11"/>
  <c r="E252" i="11"/>
  <c r="E253" i="11"/>
  <c r="E254" i="11"/>
  <c r="E255" i="11"/>
  <c r="E256" i="11"/>
  <c r="E6" i="11"/>
  <c r="P100" i="9" l="1" a="1"/>
  <c r="P100" i="9" s="1"/>
  <c r="R3" i="9" a="1"/>
  <c r="R3" i="9" s="1"/>
  <c r="R4" i="9" a="1"/>
  <c r="R4" i="9" s="1"/>
  <c r="P5" i="9" a="1"/>
  <c r="P5" i="9" s="1"/>
  <c r="P6" i="9" a="1"/>
  <c r="P6" i="9" s="1"/>
  <c r="P13" i="9" a="1"/>
  <c r="P13" i="9" s="1"/>
  <c r="P22" i="9" a="1"/>
  <c r="P22" i="9" s="1"/>
  <c r="R26" i="9" a="1"/>
  <c r="R26" i="9" s="1"/>
  <c r="P31" i="9" a="1"/>
  <c r="P31" i="9" s="1"/>
  <c r="R35" i="9" a="1"/>
  <c r="R35" i="9" s="1"/>
  <c r="P40" i="9" a="1"/>
  <c r="P40" i="9" s="1"/>
  <c r="Q44" i="9" a="1"/>
  <c r="Q44" i="9" s="1"/>
  <c r="Q53" i="9" a="1"/>
  <c r="Q53" i="9" s="1"/>
  <c r="R57" i="9" a="1"/>
  <c r="R57" i="9" s="1"/>
  <c r="R66" i="9" a="1"/>
  <c r="R66" i="9" s="1"/>
  <c r="Q76" i="9" a="1"/>
  <c r="Q76" i="9" s="1"/>
  <c r="P81" i="9" a="1"/>
  <c r="P81" i="9" s="1"/>
  <c r="R85" i="9" a="1"/>
  <c r="R85" i="9" s="1"/>
  <c r="Q90" i="9" a="1"/>
  <c r="Q90" i="9" s="1"/>
  <c r="P95" i="9" a="1"/>
  <c r="P95" i="9" s="1"/>
  <c r="R104" i="9" a="1"/>
  <c r="R104" i="9" s="1"/>
  <c r="Q103" i="9" a="1"/>
  <c r="Q103" i="9" s="1"/>
  <c r="P101" i="9" a="1"/>
  <c r="P101" i="9" s="1"/>
  <c r="R99" i="9" a="1"/>
  <c r="R99" i="9" s="1"/>
  <c r="Q98" i="9" a="1"/>
  <c r="Q98" i="9" s="1"/>
  <c r="P97" i="9" a="1"/>
  <c r="P97" i="9" s="1"/>
  <c r="P96" i="9" a="1"/>
  <c r="P96" i="9" s="1"/>
  <c r="R94" i="9" a="1"/>
  <c r="R94" i="9" s="1"/>
  <c r="R93" i="9" a="1"/>
  <c r="R93" i="9" s="1"/>
  <c r="R92" i="9" a="1"/>
  <c r="R92" i="9" s="1"/>
  <c r="Q91" i="9" a="1"/>
  <c r="Q91" i="9" s="1"/>
  <c r="P90" i="9" a="1"/>
  <c r="P90" i="9" s="1"/>
  <c r="R87" i="9" a="1"/>
  <c r="R87" i="9" s="1"/>
  <c r="R86" i="9" a="1"/>
  <c r="R86" i="9" s="1"/>
  <c r="Q85" i="9" a="1"/>
  <c r="Q85" i="9" s="1"/>
  <c r="P84" i="9" a="1"/>
  <c r="P84" i="9" s="1"/>
  <c r="P83" i="9" a="1"/>
  <c r="P83" i="9" s="1"/>
  <c r="P82" i="9" a="1"/>
  <c r="P82" i="9" s="1"/>
  <c r="R80" i="9" a="1"/>
  <c r="R80" i="9" s="1"/>
  <c r="Q79" i="9" a="1"/>
  <c r="Q79" i="9" s="1"/>
  <c r="P77" i="9" a="1"/>
  <c r="P77" i="9" s="1"/>
  <c r="P76" i="9" a="1"/>
  <c r="P76" i="9" s="1"/>
  <c r="R74" i="9" a="1"/>
  <c r="R74" i="9" s="1"/>
  <c r="Q73" i="9" a="1"/>
  <c r="Q73" i="9" s="1"/>
  <c r="Q72" i="9" a="1"/>
  <c r="Q72" i="9" s="1"/>
  <c r="Q71" i="9" a="1"/>
  <c r="Q71" i="9" s="1"/>
  <c r="P70" i="9" a="1"/>
  <c r="P70" i="9" s="1"/>
  <c r="R68" i="9" a="1"/>
  <c r="R68" i="9" s="1"/>
  <c r="Q66" i="9" a="1"/>
  <c r="Q66" i="9" s="1"/>
  <c r="Q65" i="9" a="1"/>
  <c r="Q65" i="9" s="1"/>
  <c r="P64" i="9" a="1"/>
  <c r="P64" i="9" s="1"/>
  <c r="P63" i="9" a="1"/>
  <c r="P63" i="9" s="1"/>
  <c r="P62" i="9" a="1"/>
  <c r="P62" i="9" s="1"/>
  <c r="R59" i="9" a="1"/>
  <c r="R59" i="9" s="1"/>
  <c r="R58" i="9" a="1"/>
  <c r="R58" i="9" s="1"/>
  <c r="Q57" i="9" a="1"/>
  <c r="Q57" i="9" s="1"/>
  <c r="Q56" i="9" a="1"/>
  <c r="Q56" i="9" s="1"/>
  <c r="Q55" i="9" a="1"/>
  <c r="Q55" i="9" s="1"/>
  <c r="P53" i="9" a="1"/>
  <c r="P53" i="9" s="1"/>
  <c r="R51" i="9" a="1"/>
  <c r="R51" i="9" s="1"/>
  <c r="R50" i="9" a="1"/>
  <c r="R50" i="9" s="1"/>
  <c r="R49" i="9" a="1"/>
  <c r="R49" i="9" s="1"/>
  <c r="R48" i="9" a="1"/>
  <c r="R48" i="9" s="1"/>
  <c r="R47" i="9" a="1"/>
  <c r="R47" i="9" s="1"/>
  <c r="R46" i="9" a="1"/>
  <c r="R46" i="9" s="1"/>
  <c r="Q45" i="9" a="1"/>
  <c r="Q45" i="9" s="1"/>
  <c r="P43" i="9" a="1"/>
  <c r="P43" i="9" s="1"/>
  <c r="P42" i="9" a="1"/>
  <c r="P42" i="9" s="1"/>
  <c r="P41" i="9" a="1"/>
  <c r="P41" i="9" s="1"/>
  <c r="R39" i="9" a="1"/>
  <c r="R39" i="9" s="1"/>
  <c r="R38" i="9" a="1"/>
  <c r="R38" i="9" s="1"/>
  <c r="Q36" i="9" a="1"/>
  <c r="Q36" i="9" s="1"/>
  <c r="Q35" i="9" a="1"/>
  <c r="Q35" i="9" s="1"/>
  <c r="P34" i="9" a="1"/>
  <c r="P34" i="9" s="1"/>
  <c r="P33" i="9" a="1"/>
  <c r="P33" i="9" s="1"/>
  <c r="P32" i="9" a="1"/>
  <c r="P32" i="9" s="1"/>
  <c r="R29" i="9" a="1"/>
  <c r="R29" i="9" s="1"/>
  <c r="Q28" i="9" a="1"/>
  <c r="Q28" i="9" s="1"/>
  <c r="Q27" i="9" a="1"/>
  <c r="Q27" i="9" s="1"/>
  <c r="Q26" i="9" a="1"/>
  <c r="Q26" i="9" s="1"/>
  <c r="Q25" i="9" a="1"/>
  <c r="Q25" i="9" s="1"/>
  <c r="P24" i="9" a="1"/>
  <c r="P24" i="9" s="1"/>
  <c r="R21" i="9" a="1"/>
  <c r="R21" i="9" s="1"/>
  <c r="R20" i="9" a="1"/>
  <c r="R20" i="9" s="1"/>
  <c r="R19" i="9" a="1"/>
  <c r="R19" i="9" s="1"/>
  <c r="Q18" i="9" a="1"/>
  <c r="Q18" i="9" s="1"/>
  <c r="Q17" i="9" a="1"/>
  <c r="Q17" i="9" s="1"/>
  <c r="P15" i="9" a="1"/>
  <c r="P15" i="9" s="1"/>
  <c r="P14" i="9" a="1"/>
  <c r="P14" i="9" s="1"/>
  <c r="R12" i="9" a="1"/>
  <c r="R12" i="9" s="1"/>
  <c r="Q11" i="9" a="1"/>
  <c r="Q11" i="9" s="1"/>
  <c r="Q10" i="9" a="1"/>
  <c r="Q10" i="9" s="1"/>
  <c r="P9" i="9" a="1"/>
  <c r="P9" i="9" s="1"/>
  <c r="P8" i="9" a="1"/>
  <c r="P8" i="9" s="1"/>
  <c r="Q104" i="9" a="1"/>
  <c r="Q104" i="9" s="1"/>
  <c r="P103" i="9" a="1"/>
  <c r="P103" i="9" s="1"/>
  <c r="P102" i="9" a="1"/>
  <c r="P102" i="9" s="1"/>
  <c r="R100" i="9" a="1"/>
  <c r="R100" i="9" s="1"/>
  <c r="Q99" i="9" a="1"/>
  <c r="Q99" i="9" s="1"/>
  <c r="P98" i="9" a="1"/>
  <c r="P98" i="9" s="1"/>
  <c r="R95" i="9" a="1"/>
  <c r="R95" i="9" s="1"/>
  <c r="Q94" i="9" a="1"/>
  <c r="Q94" i="9" s="1"/>
  <c r="Q93" i="9" a="1"/>
  <c r="Q93" i="9" s="1"/>
  <c r="Q92" i="9" a="1"/>
  <c r="Q92" i="9" s="1"/>
  <c r="P91" i="9" a="1"/>
  <c r="P91" i="9" s="1"/>
  <c r="R89" i="9" a="1"/>
  <c r="R89" i="9" s="1"/>
  <c r="R88" i="9" a="1"/>
  <c r="R88" i="9" s="1"/>
  <c r="Q86" i="9" a="1"/>
  <c r="Q86" i="9" s="1"/>
  <c r="P85" i="9" a="1"/>
  <c r="P85" i="9" s="1"/>
  <c r="R83" i="9" a="1"/>
  <c r="R83" i="9" s="1"/>
  <c r="R82" i="9" a="1"/>
  <c r="R82" i="9" s="1"/>
  <c r="R81" i="9" a="1"/>
  <c r="R81" i="9" s="1"/>
  <c r="Q80" i="9" a="1"/>
  <c r="Q80" i="9" s="1"/>
  <c r="P79" i="9" a="1"/>
  <c r="P79" i="9" s="1"/>
  <c r="P78" i="9" a="1"/>
  <c r="P78" i="9" s="1"/>
  <c r="R75" i="9" a="1"/>
  <c r="R75" i="9" s="1"/>
  <c r="Q74" i="9" a="1"/>
  <c r="Q74" i="9" s="1"/>
  <c r="P73" i="9" a="1"/>
  <c r="P73" i="9" s="1"/>
  <c r="P72" i="9" a="1"/>
  <c r="P72" i="9" s="1"/>
  <c r="P71" i="9" a="1"/>
  <c r="P71" i="9" s="1"/>
  <c r="R69" i="9" a="1"/>
  <c r="R69" i="9" s="1"/>
  <c r="Q68" i="9" a="1"/>
  <c r="Q68" i="9" s="1"/>
  <c r="Q67" i="9" a="1"/>
  <c r="Q67" i="9" s="1"/>
  <c r="P65" i="9" a="1"/>
  <c r="P65" i="9" s="1"/>
  <c r="R63" i="9" a="1"/>
  <c r="R63" i="9" s="1"/>
  <c r="R62" i="9" a="1"/>
  <c r="R62" i="9" s="1"/>
  <c r="R61" i="9" a="1"/>
  <c r="R61" i="9" s="1"/>
  <c r="R60" i="9" a="1"/>
  <c r="R60" i="9" s="1"/>
  <c r="Q58" i="9" a="1"/>
  <c r="Q58" i="9" s="1"/>
  <c r="P57" i="9" a="1"/>
  <c r="P57" i="9" s="1"/>
  <c r="P56" i="9" a="1"/>
  <c r="P56" i="9" s="1"/>
  <c r="P55" i="9" a="1"/>
  <c r="P55" i="9" s="1"/>
  <c r="P54" i="9" a="1"/>
  <c r="P54" i="9" s="1"/>
  <c r="R52" i="9" a="1"/>
  <c r="R52" i="9" s="1"/>
  <c r="Q50" i="9" a="1"/>
  <c r="Q50" i="9" s="1"/>
  <c r="Q49" i="9" a="1"/>
  <c r="Q49" i="9" s="1"/>
  <c r="Q48" i="9" a="1"/>
  <c r="Q48" i="9" s="1"/>
  <c r="Q47" i="9" a="1"/>
  <c r="Q47" i="9" s="1"/>
  <c r="Q46" i="9" a="1"/>
  <c r="Q46" i="9" s="1"/>
  <c r="P45" i="9" a="1"/>
  <c r="P45" i="9" s="1"/>
  <c r="P44" i="9" a="1"/>
  <c r="P44" i="9" s="1"/>
  <c r="R41" i="9" a="1"/>
  <c r="R41" i="9" s="1"/>
  <c r="R40" i="9" a="1"/>
  <c r="R40" i="9" s="1"/>
  <c r="Q39" i="9" a="1"/>
  <c r="Q39" i="9" s="1"/>
  <c r="Q38" i="9" a="1"/>
  <c r="Q38" i="9" s="1"/>
  <c r="Q37" i="9" a="1"/>
  <c r="Q37" i="9" s="1"/>
  <c r="P35" i="9" a="1"/>
  <c r="P35" i="9" s="1"/>
  <c r="R33" i="9" a="1"/>
  <c r="R33" i="9" s="1"/>
  <c r="R32" i="9" a="1"/>
  <c r="R32" i="9" s="1"/>
  <c r="R31" i="9" a="1"/>
  <c r="R31" i="9" s="1"/>
  <c r="R30" i="9" a="1"/>
  <c r="R30" i="9" s="1"/>
  <c r="Q29" i="9" a="1"/>
  <c r="Q29" i="9" s="1"/>
  <c r="P27" i="9" a="1"/>
  <c r="P27" i="9" s="1"/>
  <c r="P26" i="9" a="1"/>
  <c r="P26" i="9" s="1"/>
  <c r="P25" i="9" a="1"/>
  <c r="P25" i="9" s="1"/>
  <c r="R23" i="9" a="1"/>
  <c r="R23" i="9" s="1"/>
  <c r="R22" i="9" a="1"/>
  <c r="R22" i="9" s="1"/>
  <c r="Q20" i="9" a="1"/>
  <c r="Q20" i="9" s="1"/>
  <c r="Q19" i="9" a="1"/>
  <c r="Q19" i="9" s="1"/>
  <c r="P18" i="9" a="1"/>
  <c r="P18" i="9" s="1"/>
  <c r="P17" i="9" a="1"/>
  <c r="P17" i="9" s="1"/>
  <c r="P16" i="9" a="1"/>
  <c r="P16" i="9" s="1"/>
  <c r="R13" i="9" a="1"/>
  <c r="R13" i="9" s="1"/>
  <c r="Q12" i="9" a="1"/>
  <c r="Q12" i="9" s="1"/>
  <c r="P11" i="9" a="1"/>
  <c r="P11" i="9" s="1"/>
  <c r="P10" i="9" a="1"/>
  <c r="P10" i="9" s="1"/>
  <c r="R8" i="9" a="1"/>
  <c r="R8" i="9" s="1"/>
  <c r="R7" i="9" a="1"/>
  <c r="R7" i="9" s="1"/>
  <c r="P104" i="9" a="1"/>
  <c r="P104" i="9" s="1"/>
  <c r="R102" i="9" a="1"/>
  <c r="R102" i="9" s="1"/>
  <c r="R101" i="9" a="1"/>
  <c r="R101" i="9" s="1"/>
  <c r="Q100" i="9" a="1"/>
  <c r="Q100" i="9" s="1"/>
  <c r="P99" i="9" a="1"/>
  <c r="P99" i="9" s="1"/>
  <c r="R97" i="9" a="1"/>
  <c r="R97" i="9" s="1"/>
  <c r="R96" i="9" a="1"/>
  <c r="R96" i="9" s="1"/>
  <c r="Q95" i="9" a="1"/>
  <c r="Q95" i="9" s="1"/>
  <c r="P93" i="9" a="1"/>
  <c r="P93" i="9" s="1"/>
  <c r="P92" i="9" a="1"/>
  <c r="P92" i="9" s="1"/>
  <c r="R90" i="9" a="1"/>
  <c r="R90" i="9" s="1"/>
  <c r="Q89" i="9" a="1"/>
  <c r="Q89" i="9" s="1"/>
  <c r="Q88" i="9" a="1"/>
  <c r="Q88" i="9" s="1"/>
  <c r="Q87" i="9" a="1"/>
  <c r="Q87" i="9" s="1"/>
  <c r="P86" i="9" a="1"/>
  <c r="P86" i="9" s="1"/>
  <c r="R84" i="9" a="1"/>
  <c r="R84" i="9" s="1"/>
  <c r="Q82" i="9" a="1"/>
  <c r="Q82" i="9" s="1"/>
  <c r="Q81" i="9" a="1"/>
  <c r="Q81" i="9" s="1"/>
  <c r="P80" i="9" a="1"/>
  <c r="P80" i="9" s="1"/>
  <c r="R78" i="9" a="1"/>
  <c r="R78" i="9" s="1"/>
  <c r="R77" i="9" a="1"/>
  <c r="R77" i="9" s="1"/>
  <c r="R76" i="9" a="1"/>
  <c r="R76" i="9" s="1"/>
  <c r="Q75" i="9" a="1"/>
  <c r="Q75" i="9" s="1"/>
  <c r="P74" i="9" a="1"/>
  <c r="P74" i="9" s="1"/>
  <c r="R71" i="9" a="1"/>
  <c r="R71" i="9" s="1"/>
  <c r="R70" i="9" a="1"/>
  <c r="R70" i="9" s="1"/>
  <c r="Q69" i="9" a="1"/>
  <c r="Q69" i="9" s="1"/>
  <c r="P68" i="9" a="1"/>
  <c r="P68" i="9" s="1"/>
  <c r="P67" i="9" a="1"/>
  <c r="P67" i="9" s="1"/>
  <c r="P66" i="9" a="1"/>
  <c r="P66" i="9" s="1"/>
  <c r="R64" i="9" a="1"/>
  <c r="R64" i="9" s="1"/>
  <c r="Q62" i="9" a="1"/>
  <c r="Q62" i="9" s="1"/>
  <c r="Q61" i="9" a="1"/>
  <c r="Q61" i="9" s="1"/>
  <c r="Q60" i="9" a="1"/>
  <c r="Q60" i="9" s="1"/>
  <c r="Q59" i="9" a="1"/>
  <c r="Q59" i="9" s="1"/>
  <c r="P58" i="9" a="1"/>
  <c r="P58" i="9" s="1"/>
  <c r="R55" i="9" a="1"/>
  <c r="R55" i="9" s="1"/>
  <c r="R54" i="9" a="1"/>
  <c r="R54" i="9" s="1"/>
  <c r="R53" i="9" a="1"/>
  <c r="R53" i="9" s="1"/>
  <c r="Q52" i="9" a="1"/>
  <c r="Q52" i="9" s="1"/>
  <c r="Q51" i="9" a="1"/>
  <c r="Q51" i="9" s="1"/>
  <c r="P49" i="9" a="1"/>
  <c r="P49" i="9" s="1"/>
  <c r="P47" i="9" a="1"/>
  <c r="P47" i="9" s="1"/>
  <c r="P46" i="9" a="1"/>
  <c r="P46" i="9" s="1"/>
  <c r="R44" i="9" a="1"/>
  <c r="R44" i="9" s="1"/>
  <c r="R43" i="9" a="1"/>
  <c r="R43" i="9" s="1"/>
  <c r="R42" i="9" a="1"/>
  <c r="R42" i="9" s="1"/>
  <c r="Q40" i="9" a="1"/>
  <c r="Q40" i="9" s="1"/>
  <c r="P39" i="9" a="1"/>
  <c r="P39" i="9" s="1"/>
  <c r="P38" i="9" a="1"/>
  <c r="P38" i="9" s="1"/>
  <c r="P37" i="9" a="1"/>
  <c r="P37" i="9" s="1"/>
  <c r="P36" i="9" a="1"/>
  <c r="P36" i="9" s="1"/>
  <c r="R34" i="9" a="1"/>
  <c r="R34" i="9" s="1"/>
  <c r="Q32" i="9" a="1"/>
  <c r="Q32" i="9" s="1"/>
  <c r="Q31" i="9" a="1"/>
  <c r="Q31" i="9" s="1"/>
  <c r="Q30" i="9" a="1"/>
  <c r="Q30" i="9" s="1"/>
  <c r="P29" i="9" a="1"/>
  <c r="P29" i="9" s="1"/>
  <c r="P28" i="9" a="1"/>
  <c r="P28" i="9" s="1"/>
  <c r="R25" i="9" a="1"/>
  <c r="R25" i="9" s="1"/>
  <c r="R24" i="9" a="1"/>
  <c r="R24" i="9" s="1"/>
  <c r="Q23" i="9" a="1"/>
  <c r="Q23" i="9" s="1"/>
  <c r="Q22" i="9" a="1"/>
  <c r="Q22" i="9" s="1"/>
  <c r="Q21" i="9" a="1"/>
  <c r="Q21" i="9" s="1"/>
  <c r="P19" i="9" a="1"/>
  <c r="P19" i="9" s="1"/>
  <c r="R17" i="9" a="1"/>
  <c r="R17" i="9" s="1"/>
  <c r="R16" i="9" a="1"/>
  <c r="R16" i="9" s="1"/>
  <c r="R15" i="9" a="1"/>
  <c r="R15" i="9" s="1"/>
  <c r="R14" i="9" a="1"/>
  <c r="R14" i="9" s="1"/>
  <c r="Q13" i="9" a="1"/>
  <c r="Q13" i="9" s="1"/>
  <c r="P12" i="9" a="1"/>
  <c r="P12" i="9" s="1"/>
  <c r="R9" i="9" a="1"/>
  <c r="R9" i="9" s="1"/>
  <c r="Q8" i="9" a="1"/>
  <c r="Q8" i="9" s="1"/>
  <c r="Q7" i="9" a="1"/>
  <c r="Q7" i="9" s="1"/>
  <c r="Q3" i="9" a="1"/>
  <c r="Q3" i="9" s="1"/>
  <c r="Q5" i="9" a="1"/>
  <c r="Q5" i="9" s="1"/>
  <c r="Q6" i="9" a="1"/>
  <c r="Q6" i="9" s="1"/>
  <c r="Q9" i="9" a="1"/>
  <c r="Q9" i="9" s="1"/>
  <c r="Q14" i="9" a="1"/>
  <c r="Q14" i="9" s="1"/>
  <c r="R18" i="9" a="1"/>
  <c r="R18" i="9" s="1"/>
  <c r="P23" i="9" a="1"/>
  <c r="P23" i="9" s="1"/>
  <c r="R27" i="9" a="1"/>
  <c r="R27" i="9" s="1"/>
  <c r="R36" i="9" a="1"/>
  <c r="R36" i="9" s="1"/>
  <c r="Q41" i="9" a="1"/>
  <c r="Q41" i="9" s="1"/>
  <c r="R45" i="9" a="1"/>
  <c r="R45" i="9" s="1"/>
  <c r="P50" i="9" a="1"/>
  <c r="P50" i="9" s="1"/>
  <c r="Q54" i="9" a="1"/>
  <c r="Q54" i="9" s="1"/>
  <c r="P59" i="9" a="1"/>
  <c r="P59" i="9" s="1"/>
  <c r="Q63" i="9" a="1"/>
  <c r="Q63" i="9" s="1"/>
  <c r="R67" i="9" a="1"/>
  <c r="R67" i="9" s="1"/>
  <c r="R72" i="9" a="1"/>
  <c r="R72" i="9" s="1"/>
  <c r="Q77" i="9" a="1"/>
  <c r="Q77" i="9" s="1"/>
  <c r="P87" i="9" a="1"/>
  <c r="P87" i="9" s="1"/>
  <c r="R91" i="9" a="1"/>
  <c r="R91" i="9" s="1"/>
  <c r="Q96" i="9" a="1"/>
  <c r="Q96" i="9" s="1"/>
  <c r="Q101" i="9" a="1"/>
  <c r="Q101" i="9" s="1"/>
  <c r="P3" i="9" a="1"/>
  <c r="P3" i="9" s="1"/>
  <c r="P4" i="9" a="1"/>
  <c r="P4" i="9" s="1"/>
  <c r="R5" i="9" a="1"/>
  <c r="R5" i="9" s="1"/>
  <c r="R6" i="9" a="1"/>
  <c r="R6" i="9" s="1"/>
  <c r="R10" i="9" a="1"/>
  <c r="R10" i="9" s="1"/>
  <c r="Q15" i="9" a="1"/>
  <c r="Q15" i="9" s="1"/>
  <c r="P20" i="9" a="1"/>
  <c r="P20" i="9" s="1"/>
  <c r="Q24" i="9" a="1"/>
  <c r="Q24" i="9" s="1"/>
  <c r="R28" i="9" a="1"/>
  <c r="R28" i="9" s="1"/>
  <c r="Q33" i="9" a="1"/>
  <c r="Q33" i="9" s="1"/>
  <c r="R37" i="9" a="1"/>
  <c r="R37" i="9" s="1"/>
  <c r="Q42" i="9" a="1"/>
  <c r="Q42" i="9" s="1"/>
  <c r="P51" i="9" a="1"/>
  <c r="P51" i="9" s="1"/>
  <c r="P60" i="9" a="1"/>
  <c r="P60" i="9" s="1"/>
  <c r="Q64" i="9" a="1"/>
  <c r="Q64" i="9" s="1"/>
  <c r="P69" i="9" a="1"/>
  <c r="P69" i="9" s="1"/>
  <c r="R73" i="9" a="1"/>
  <c r="R73" i="9" s="1"/>
  <c r="Q78" i="9" a="1"/>
  <c r="Q78" i="9" s="1"/>
  <c r="Q83" i="9" a="1"/>
  <c r="Q83" i="9" s="1"/>
  <c r="P88" i="9" a="1"/>
  <c r="P88" i="9" s="1"/>
  <c r="Q97" i="9" a="1"/>
  <c r="Q97" i="9" s="1"/>
  <c r="Q102" i="9" a="1"/>
  <c r="Q102" i="9" s="1"/>
  <c r="Q4" i="9" a="1"/>
  <c r="Q4" i="9" s="1"/>
  <c r="P7" i="9" a="1"/>
  <c r="P7" i="9" s="1"/>
  <c r="R11" i="9" a="1"/>
  <c r="R11" i="9" s="1"/>
  <c r="Q16" i="9" a="1"/>
  <c r="Q16" i="9" s="1"/>
  <c r="P21" i="9" a="1"/>
  <c r="P21" i="9" s="1"/>
  <c r="P30" i="9" a="1"/>
  <c r="P30" i="9" s="1"/>
  <c r="Q34" i="9" a="1"/>
  <c r="Q34" i="9" s="1"/>
  <c r="Q43" i="9" a="1"/>
  <c r="Q43" i="9" s="1"/>
  <c r="P48" i="9" a="1"/>
  <c r="P48" i="9" s="1"/>
  <c r="P52" i="9" a="1"/>
  <c r="P52" i="9" s="1"/>
  <c r="R56" i="9" a="1"/>
  <c r="R56" i="9" s="1"/>
  <c r="P61" i="9" a="1"/>
  <c r="P61" i="9" s="1"/>
  <c r="R65" i="9" a="1"/>
  <c r="R65" i="9" s="1"/>
  <c r="Q70" i="9" a="1"/>
  <c r="Q70" i="9" s="1"/>
  <c r="P75" i="9" a="1"/>
  <c r="P75" i="9" s="1"/>
  <c r="R79" i="9" a="1"/>
  <c r="R79" i="9" s="1"/>
  <c r="Q84" i="9" a="1"/>
  <c r="Q84" i="9" s="1"/>
  <c r="P89" i="9" a="1"/>
  <c r="P89" i="9" s="1"/>
  <c r="P94" i="9" a="1"/>
  <c r="P94" i="9" s="1"/>
  <c r="R98" i="9" a="1"/>
  <c r="R98" i="9" s="1"/>
  <c r="R103" i="9" a="1"/>
  <c r="R103" i="9" s="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02" i="11"/>
  <c r="M203" i="11"/>
  <c r="M204" i="11"/>
  <c r="M205" i="11"/>
  <c r="M206" i="11"/>
  <c r="M207" i="11"/>
  <c r="M208" i="11"/>
  <c r="M209" i="11"/>
  <c r="M210" i="11"/>
  <c r="M211" i="11"/>
  <c r="M212" i="11"/>
  <c r="M213" i="11"/>
  <c r="M214" i="11"/>
  <c r="M215" i="11"/>
  <c r="M216" i="11"/>
  <c r="M217" i="11"/>
  <c r="M218" i="11"/>
  <c r="M219" i="11"/>
  <c r="M220" i="11"/>
  <c r="M221" i="11"/>
  <c r="M222" i="11"/>
  <c r="M223" i="11"/>
  <c r="M224" i="11"/>
  <c r="M225" i="11"/>
  <c r="M226" i="11"/>
  <c r="M227" i="11"/>
  <c r="M228" i="11"/>
  <c r="M229" i="11"/>
  <c r="M230" i="11"/>
  <c r="M231" i="11"/>
  <c r="M232" i="11"/>
  <c r="M233" i="11"/>
  <c r="M234" i="11"/>
  <c r="M235" i="11"/>
  <c r="M236" i="11"/>
  <c r="M237" i="11"/>
  <c r="M238" i="11"/>
  <c r="M239" i="11"/>
  <c r="M240" i="11"/>
  <c r="M241" i="11"/>
  <c r="M243" i="11"/>
  <c r="M244" i="11"/>
  <c r="M245" i="11"/>
  <c r="M246" i="11"/>
  <c r="M247" i="11"/>
  <c r="M248" i="11"/>
  <c r="M249" i="11"/>
  <c r="M250" i="11"/>
  <c r="M251" i="11"/>
  <c r="M252" i="11"/>
  <c r="M253" i="11"/>
  <c r="M254" i="11"/>
  <c r="M255" i="11"/>
  <c r="M256" i="11"/>
  <c r="M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125" i="11"/>
  <c r="K126" i="11"/>
  <c r="K127" i="11"/>
  <c r="K128" i="11"/>
  <c r="K129" i="11"/>
  <c r="K130" i="11"/>
  <c r="K131" i="11"/>
  <c r="K132" i="11"/>
  <c r="K133" i="11"/>
  <c r="K134" i="11"/>
  <c r="K135" i="11"/>
  <c r="K136" i="11"/>
  <c r="K137" i="11"/>
  <c r="K138" i="11"/>
  <c r="K139" i="11"/>
  <c r="K140" i="11"/>
  <c r="K141" i="11"/>
  <c r="K142" i="11"/>
  <c r="K143" i="11"/>
  <c r="K144" i="11"/>
  <c r="K145" i="11"/>
  <c r="K146" i="11"/>
  <c r="K147" i="11"/>
  <c r="K148" i="11"/>
  <c r="K149" i="11"/>
  <c r="K150" i="11"/>
  <c r="K151" i="11"/>
  <c r="K152" i="11"/>
  <c r="K153" i="11"/>
  <c r="K154" i="11"/>
  <c r="K155" i="11"/>
  <c r="K156" i="11"/>
  <c r="K157" i="11"/>
  <c r="K158" i="11"/>
  <c r="K159" i="11"/>
  <c r="K160" i="11"/>
  <c r="K161" i="11"/>
  <c r="K162" i="11"/>
  <c r="K163" i="11"/>
  <c r="K164" i="11"/>
  <c r="K165" i="11"/>
  <c r="K166" i="11"/>
  <c r="K167" i="11"/>
  <c r="K168" i="11"/>
  <c r="K169" i="11"/>
  <c r="K170" i="11"/>
  <c r="K171" i="11"/>
  <c r="K172" i="11"/>
  <c r="K173" i="11"/>
  <c r="K174" i="11"/>
  <c r="K175" i="11"/>
  <c r="K176" i="11"/>
  <c r="K177" i="11"/>
  <c r="K178" i="11"/>
  <c r="K179" i="11"/>
  <c r="K180" i="11"/>
  <c r="K181" i="11"/>
  <c r="K182" i="11"/>
  <c r="K183" i="11"/>
  <c r="K184" i="11"/>
  <c r="K185" i="11"/>
  <c r="K186" i="11"/>
  <c r="K187" i="11"/>
  <c r="K188" i="11"/>
  <c r="K189" i="11"/>
  <c r="K190" i="11"/>
  <c r="K191" i="11"/>
  <c r="K192" i="11"/>
  <c r="K193" i="11"/>
  <c r="K194" i="11"/>
  <c r="K195" i="11"/>
  <c r="K196" i="11"/>
  <c r="K197" i="11"/>
  <c r="K198" i="11"/>
  <c r="K199" i="11"/>
  <c r="K200" i="11"/>
  <c r="K201" i="11"/>
  <c r="K202" i="11"/>
  <c r="K203" i="11"/>
  <c r="K204" i="11"/>
  <c r="K205" i="11"/>
  <c r="K206" i="11"/>
  <c r="K207" i="11"/>
  <c r="K208" i="11"/>
  <c r="K209" i="11"/>
  <c r="K210" i="11"/>
  <c r="K211" i="11"/>
  <c r="K212" i="11"/>
  <c r="K213" i="11"/>
  <c r="K214" i="11"/>
  <c r="K215" i="11"/>
  <c r="K216" i="11"/>
  <c r="K217" i="11"/>
  <c r="K218" i="11"/>
  <c r="K219" i="11"/>
  <c r="K220" i="11"/>
  <c r="K221" i="11"/>
  <c r="K222" i="11"/>
  <c r="K223" i="11"/>
  <c r="K224" i="11"/>
  <c r="K225" i="11"/>
  <c r="K226" i="11"/>
  <c r="K227" i="11"/>
  <c r="K228" i="11"/>
  <c r="K229" i="11"/>
  <c r="K230" i="11"/>
  <c r="K231" i="11"/>
  <c r="K232" i="11"/>
  <c r="K233" i="11"/>
  <c r="K234" i="11"/>
  <c r="K235" i="11"/>
  <c r="K236" i="11"/>
  <c r="K237" i="11"/>
  <c r="K238" i="11"/>
  <c r="K239" i="11"/>
  <c r="K240" i="11"/>
  <c r="K241" i="11"/>
  <c r="K243" i="11"/>
  <c r="K244" i="11"/>
  <c r="K245" i="11"/>
  <c r="K246" i="11"/>
  <c r="K247" i="11"/>
  <c r="K248" i="11"/>
  <c r="K249" i="11"/>
  <c r="K250" i="11"/>
  <c r="K251" i="11"/>
  <c r="K252" i="11"/>
  <c r="K253" i="11"/>
  <c r="K254" i="11"/>
  <c r="K255" i="11"/>
  <c r="K256" i="11"/>
  <c r="K6" i="11"/>
  <c r="M4" i="9" l="1"/>
  <c r="N4" i="9"/>
  <c r="L5" i="9"/>
  <c r="M5" i="9"/>
  <c r="N5" i="9"/>
  <c r="L8" i="9"/>
  <c r="M8" i="9"/>
  <c r="N8" i="9"/>
  <c r="L9" i="9"/>
  <c r="M9" i="9"/>
  <c r="N9" i="9"/>
  <c r="L10" i="9"/>
  <c r="M10" i="9"/>
  <c r="N10" i="9"/>
  <c r="L11" i="9"/>
  <c r="M11" i="9"/>
  <c r="N11" i="9"/>
  <c r="M12" i="9"/>
  <c r="N12" i="9"/>
  <c r="L13" i="9"/>
  <c r="M13" i="9"/>
  <c r="N13" i="9"/>
  <c r="L14" i="9"/>
  <c r="M14" i="9"/>
  <c r="N14" i="9"/>
  <c r="L15" i="9"/>
  <c r="M15" i="9"/>
  <c r="N15" i="9"/>
  <c r="L16" i="9"/>
  <c r="M16" i="9"/>
  <c r="N16" i="9"/>
  <c r="L17" i="9"/>
  <c r="M17" i="9"/>
  <c r="N17" i="9"/>
  <c r="L18" i="9"/>
  <c r="M18" i="9"/>
  <c r="N18" i="9"/>
  <c r="L19" i="9"/>
  <c r="M19" i="9"/>
  <c r="N19" i="9"/>
  <c r="L20" i="9"/>
  <c r="M20" i="9"/>
  <c r="N20" i="9"/>
  <c r="L21" i="9"/>
  <c r="M21" i="9"/>
  <c r="N21" i="9"/>
  <c r="L22" i="9"/>
  <c r="M22" i="9"/>
  <c r="N22" i="9"/>
  <c r="L23" i="9"/>
  <c r="M23" i="9"/>
  <c r="N23" i="9"/>
  <c r="L24" i="9"/>
  <c r="M24" i="9"/>
  <c r="N24" i="9"/>
  <c r="L25" i="9"/>
  <c r="M25" i="9"/>
  <c r="N25" i="9"/>
  <c r="L26" i="9"/>
  <c r="M26" i="9"/>
  <c r="N26" i="9"/>
  <c r="L27" i="9"/>
  <c r="M27" i="9"/>
  <c r="N27" i="9"/>
  <c r="L28" i="9"/>
  <c r="M28" i="9"/>
  <c r="N28" i="9"/>
  <c r="M29" i="9"/>
  <c r="N29" i="9"/>
  <c r="L30" i="9"/>
  <c r="M30" i="9"/>
  <c r="N30" i="9"/>
  <c r="L31" i="9"/>
  <c r="M31" i="9"/>
  <c r="N31" i="9"/>
  <c r="L32" i="9"/>
  <c r="M32" i="9"/>
  <c r="N32" i="9"/>
  <c r="L33" i="9"/>
  <c r="M33" i="9"/>
  <c r="N33" i="9"/>
  <c r="M34" i="9"/>
  <c r="N34" i="9"/>
  <c r="L35" i="9"/>
  <c r="M35" i="9"/>
  <c r="N35" i="9"/>
  <c r="M36" i="9"/>
  <c r="N36" i="9"/>
  <c r="L37" i="9"/>
  <c r="M37" i="9"/>
  <c r="N37" i="9"/>
  <c r="L38" i="9"/>
  <c r="M38" i="9"/>
  <c r="N38" i="9"/>
  <c r="L39" i="9"/>
  <c r="M39" i="9"/>
  <c r="N39" i="9"/>
  <c r="M40" i="9"/>
  <c r="N40" i="9"/>
  <c r="L41" i="9"/>
  <c r="M41" i="9"/>
  <c r="N41" i="9"/>
  <c r="L42" i="9"/>
  <c r="M42" i="9"/>
  <c r="N42" i="9"/>
  <c r="L43" i="9"/>
  <c r="M43" i="9"/>
  <c r="N43" i="9"/>
  <c r="L44" i="9"/>
  <c r="M44" i="9"/>
  <c r="N44" i="9"/>
  <c r="L46" i="9"/>
  <c r="M46" i="9"/>
  <c r="N46" i="9"/>
  <c r="N47" i="9"/>
  <c r="L48" i="9"/>
  <c r="M48" i="9"/>
  <c r="N48" i="9"/>
  <c r="M49" i="9"/>
  <c r="N49" i="9"/>
  <c r="L50" i="9"/>
  <c r="M50" i="9"/>
  <c r="N50" i="9"/>
  <c r="M51" i="9"/>
  <c r="N51" i="9"/>
  <c r="N52" i="9"/>
  <c r="M53" i="9"/>
  <c r="N53" i="9"/>
  <c r="L54" i="9"/>
  <c r="M54" i="9"/>
  <c r="N54" i="9"/>
  <c r="M55" i="9"/>
  <c r="N55" i="9"/>
  <c r="L56" i="9"/>
  <c r="M56" i="9"/>
  <c r="N56" i="9"/>
  <c r="L57" i="9"/>
  <c r="M57" i="9"/>
  <c r="N57" i="9"/>
  <c r="L58" i="9"/>
  <c r="M58" i="9"/>
  <c r="N58" i="9"/>
  <c r="L59" i="9"/>
  <c r="M59" i="9"/>
  <c r="N59" i="9"/>
  <c r="L60" i="9"/>
  <c r="M60" i="9"/>
  <c r="N60" i="9"/>
  <c r="L61" i="9"/>
  <c r="M61" i="9"/>
  <c r="N61" i="9"/>
  <c r="L62" i="9"/>
  <c r="M62" i="9"/>
  <c r="N62" i="9"/>
  <c r="L63" i="9"/>
  <c r="M63" i="9"/>
  <c r="N63" i="9"/>
  <c r="L64" i="9"/>
  <c r="M64" i="9"/>
  <c r="N64" i="9"/>
  <c r="M65" i="9"/>
  <c r="N65" i="9"/>
  <c r="L66" i="9"/>
  <c r="M66" i="9"/>
  <c r="N66" i="9"/>
  <c r="L67" i="9"/>
  <c r="M67" i="9"/>
  <c r="N67" i="9"/>
  <c r="L68" i="9"/>
  <c r="M68" i="9"/>
  <c r="N68" i="9"/>
  <c r="L69" i="9"/>
  <c r="M69" i="9"/>
  <c r="N69" i="9"/>
  <c r="M70" i="9"/>
  <c r="N70" i="9"/>
  <c r="M71" i="9"/>
  <c r="N71" i="9"/>
  <c r="L72" i="9"/>
  <c r="M72" i="9"/>
  <c r="N72" i="9"/>
  <c r="L73" i="9"/>
  <c r="M73" i="9"/>
  <c r="N73" i="9"/>
  <c r="L74" i="9"/>
  <c r="M74" i="9"/>
  <c r="N74" i="9"/>
  <c r="L75" i="9"/>
  <c r="M75" i="9"/>
  <c r="N75" i="9"/>
  <c r="L76" i="9"/>
  <c r="M76" i="9"/>
  <c r="N76" i="9"/>
  <c r="L77" i="9"/>
  <c r="M77" i="9"/>
  <c r="N77" i="9"/>
  <c r="L78" i="9"/>
  <c r="M78" i="9"/>
  <c r="N78" i="9"/>
  <c r="L79" i="9"/>
  <c r="M79" i="9"/>
  <c r="N79" i="9"/>
  <c r="L80" i="9"/>
  <c r="M80" i="9"/>
  <c r="N80" i="9"/>
  <c r="L81" i="9"/>
  <c r="M81" i="9"/>
  <c r="N81" i="9"/>
  <c r="L82" i="9"/>
  <c r="M82" i="9"/>
  <c r="N82" i="9"/>
  <c r="L83" i="9"/>
  <c r="M83" i="9"/>
  <c r="N83" i="9"/>
  <c r="L84" i="9"/>
  <c r="M84" i="9"/>
  <c r="N84" i="9"/>
  <c r="L85" i="9"/>
  <c r="M85" i="9"/>
  <c r="N85" i="9"/>
  <c r="N86" i="9"/>
  <c r="L87" i="9"/>
  <c r="M87" i="9"/>
  <c r="N87" i="9"/>
  <c r="L88" i="9"/>
  <c r="M88" i="9"/>
  <c r="N88" i="9"/>
  <c r="L89" i="9"/>
  <c r="M89" i="9"/>
  <c r="N89" i="9"/>
  <c r="L90" i="9"/>
  <c r="M90" i="9"/>
  <c r="N90" i="9"/>
  <c r="L91" i="9"/>
  <c r="M91" i="9"/>
  <c r="N91" i="9"/>
  <c r="L92" i="9"/>
  <c r="M92" i="9"/>
  <c r="N92" i="9"/>
  <c r="L93" i="9"/>
  <c r="M93" i="9"/>
  <c r="N93" i="9"/>
  <c r="L94" i="9"/>
  <c r="M94" i="9"/>
  <c r="N94" i="9"/>
  <c r="M95" i="9"/>
  <c r="N95" i="9"/>
  <c r="N96" i="9"/>
  <c r="M97" i="9"/>
  <c r="N97" i="9"/>
  <c r="M98" i="9"/>
  <c r="N98" i="9"/>
  <c r="M99" i="9"/>
  <c r="N99" i="9"/>
  <c r="M100" i="9"/>
  <c r="N100" i="9"/>
  <c r="L101" i="9"/>
  <c r="M101" i="9"/>
  <c r="N101" i="9"/>
  <c r="L102" i="9"/>
  <c r="M102" i="9"/>
  <c r="N102" i="9"/>
  <c r="L103" i="9"/>
  <c r="M103" i="9"/>
  <c r="N103" i="9"/>
  <c r="L104" i="9"/>
  <c r="M104" i="9"/>
  <c r="N104" i="9"/>
  <c r="F5" i="9"/>
  <c r="F3" i="9"/>
  <c r="F8" i="9"/>
  <c r="F4" i="9"/>
  <c r="F6" i="9"/>
  <c r="F7"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G10" i="8"/>
  <c r="G5" i="8"/>
  <c r="G6" i="8"/>
  <c r="G7" i="8"/>
  <c r="G8" i="8"/>
  <c r="G9"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111" i="1"/>
  <c r="L111" i="1"/>
  <c r="G4" i="8"/>
  <c r="G6" i="1"/>
  <c r="A33" i="3"/>
  <c r="J46" i="8"/>
  <c r="F46" i="8"/>
  <c r="J45" i="8"/>
  <c r="F45" i="8"/>
  <c r="J44" i="8"/>
  <c r="F44" i="8"/>
  <c r="K64" i="9"/>
  <c r="D64" i="9" s="1"/>
  <c r="J43" i="8"/>
  <c r="F43" i="8"/>
  <c r="F80" i="8"/>
  <c r="J42" i="8"/>
  <c r="F42" i="8"/>
  <c r="J41" i="8"/>
  <c r="F41" i="8"/>
  <c r="F79" i="8"/>
  <c r="F78" i="8"/>
  <c r="F77" i="8"/>
  <c r="F76" i="8"/>
  <c r="F75" i="8"/>
  <c r="A39" i="3"/>
  <c r="J40" i="8"/>
  <c r="F40" i="8"/>
  <c r="F74" i="8"/>
  <c r="J39" i="8"/>
  <c r="F39" i="8"/>
  <c r="J38" i="8"/>
  <c r="F38" i="8"/>
  <c r="J37" i="8"/>
  <c r="F37" i="8"/>
  <c r="F73" i="8"/>
  <c r="J36" i="8"/>
  <c r="F36" i="8"/>
  <c r="F72" i="8"/>
  <c r="F71" i="8"/>
  <c r="F70" i="8"/>
  <c r="F69" i="8"/>
  <c r="F68" i="8"/>
  <c r="F67" i="8"/>
  <c r="J35" i="8"/>
  <c r="F35" i="8"/>
  <c r="J34" i="8"/>
  <c r="F34" i="8"/>
  <c r="F66" i="8"/>
  <c r="F65" i="8"/>
  <c r="F64" i="8"/>
  <c r="A27" i="3"/>
  <c r="F63" i="8"/>
  <c r="J33" i="8"/>
  <c r="F33" i="8"/>
  <c r="F62" i="8"/>
  <c r="F61" i="8"/>
  <c r="J32" i="8"/>
  <c r="F32" i="8"/>
  <c r="A31" i="3"/>
  <c r="J31" i="8"/>
  <c r="F31" i="8"/>
  <c r="J30" i="8"/>
  <c r="F30" i="8"/>
  <c r="F60" i="8"/>
  <c r="F59" i="8"/>
  <c r="J29" i="8"/>
  <c r="F29" i="8"/>
  <c r="J28" i="8"/>
  <c r="F28" i="8"/>
  <c r="J27" i="8"/>
  <c r="F27" i="8"/>
  <c r="K22" i="9"/>
  <c r="F58" i="8"/>
  <c r="J26" i="8"/>
  <c r="F26" i="8"/>
  <c r="K65" i="9"/>
  <c r="J25" i="8"/>
  <c r="F25" i="8"/>
  <c r="F57" i="8"/>
  <c r="F56" i="8"/>
  <c r="F55" i="8"/>
  <c r="F54" i="8"/>
  <c r="A19" i="3"/>
  <c r="J24" i="8"/>
  <c r="F24" i="8"/>
  <c r="F53" i="8"/>
  <c r="J23" i="8"/>
  <c r="F23" i="8"/>
  <c r="K68" i="9"/>
  <c r="F52" i="8"/>
  <c r="J22" i="8"/>
  <c r="F22" i="8"/>
  <c r="J21" i="8"/>
  <c r="F21" i="8"/>
  <c r="J20" i="8"/>
  <c r="F20" i="8"/>
  <c r="K70" i="9"/>
  <c r="J19" i="8"/>
  <c r="F19" i="8"/>
  <c r="J18" i="8"/>
  <c r="F18" i="8"/>
  <c r="F51" i="8"/>
  <c r="J17" i="8"/>
  <c r="F17" i="8"/>
  <c r="J16" i="8"/>
  <c r="F16" i="8"/>
  <c r="J15" i="8"/>
  <c r="F15" i="8"/>
  <c r="J14" i="8"/>
  <c r="F14" i="8"/>
  <c r="J13" i="8"/>
  <c r="F13" i="8"/>
  <c r="F50" i="8"/>
  <c r="F49" i="8"/>
  <c r="J12" i="8"/>
  <c r="F12" i="8"/>
  <c r="J11" i="8"/>
  <c r="F11" i="8"/>
  <c r="F48" i="8"/>
  <c r="J10" i="8"/>
  <c r="F10" i="8"/>
  <c r="J9" i="8"/>
  <c r="F9" i="8"/>
  <c r="K69" i="9"/>
  <c r="J8" i="8"/>
  <c r="F8" i="8"/>
  <c r="J7" i="8"/>
  <c r="F7" i="8"/>
  <c r="J6" i="8"/>
  <c r="F6" i="8"/>
  <c r="J5" i="8"/>
  <c r="F5" i="8"/>
  <c r="F47" i="8"/>
  <c r="J4" i="8"/>
  <c r="F4" i="8"/>
  <c r="K37" i="9"/>
  <c r="D37" i="9" s="1"/>
  <c r="K39" i="9"/>
  <c r="K36" i="9"/>
  <c r="K38" i="9"/>
  <c r="K35" i="9"/>
  <c r="K34" i="9"/>
  <c r="L51" i="9"/>
  <c r="K26" i="9"/>
  <c r="K24" i="9"/>
  <c r="K23" i="9"/>
  <c r="K25" i="9"/>
  <c r="L70" i="9"/>
  <c r="K48" i="9"/>
  <c r="K49" i="9"/>
  <c r="K47" i="9"/>
  <c r="K101" i="9"/>
  <c r="K102" i="9"/>
  <c r="L40" i="9"/>
  <c r="L45" i="9"/>
  <c r="K100" i="9"/>
  <c r="K97" i="9"/>
  <c r="K98" i="9"/>
  <c r="K95" i="9"/>
  <c r="K99" i="9"/>
  <c r="K96" i="9"/>
  <c r="M47" i="9"/>
  <c r="K42" i="9"/>
  <c r="K43" i="9"/>
  <c r="K41" i="9"/>
  <c r="K44" i="9"/>
  <c r="L49" i="9"/>
  <c r="K45" i="9"/>
  <c r="K46" i="9"/>
  <c r="M96" i="9"/>
  <c r="K19" i="9"/>
  <c r="K21" i="9"/>
  <c r="K20" i="9"/>
  <c r="K10" i="9"/>
  <c r="K11" i="9"/>
  <c r="K84" i="9"/>
  <c r="K85" i="9"/>
  <c r="E85" i="9" s="1" a="1"/>
  <c r="E85" i="9" s="1"/>
  <c r="M86" i="9"/>
  <c r="K72" i="9"/>
  <c r="K71" i="9"/>
  <c r="M45" i="9"/>
  <c r="K40" i="9"/>
  <c r="L100" i="9"/>
  <c r="M52" i="9"/>
  <c r="K60" i="9"/>
  <c r="D60" i="9" s="1"/>
  <c r="K61" i="9"/>
  <c r="L53" i="9"/>
  <c r="L65" i="9"/>
  <c r="K59" i="9"/>
  <c r="K76" i="9"/>
  <c r="L55" i="9"/>
  <c r="K86" i="9"/>
  <c r="K88" i="9"/>
  <c r="K87" i="9"/>
  <c r="K29" i="9"/>
  <c r="K32" i="9"/>
  <c r="N45" i="9"/>
  <c r="K30" i="9"/>
  <c r="K33" i="9"/>
  <c r="K31" i="9"/>
  <c r="K75" i="9"/>
  <c r="K73" i="9"/>
  <c r="K74" i="9"/>
  <c r="K51" i="9"/>
  <c r="K50" i="9"/>
  <c r="L47" i="9"/>
  <c r="L52" i="9"/>
  <c r="K3" i="9"/>
  <c r="K4" i="9"/>
  <c r="K5" i="9"/>
  <c r="K77" i="9"/>
  <c r="K80" i="9"/>
  <c r="K79" i="9"/>
  <c r="K78" i="9"/>
  <c r="K81" i="9"/>
  <c r="K94" i="9"/>
  <c r="K93" i="9"/>
  <c r="K58" i="9"/>
  <c r="K57" i="9"/>
  <c r="K54" i="9"/>
  <c r="K52" i="9"/>
  <c r="K53" i="9"/>
  <c r="L34" i="9"/>
  <c r="K27" i="9"/>
  <c r="K28" i="9"/>
  <c r="K83" i="9"/>
  <c r="K82" i="9"/>
  <c r="K62" i="9"/>
  <c r="L29" i="9"/>
  <c r="K63" i="9"/>
  <c r="L12" i="9"/>
  <c r="M3" i="9"/>
  <c r="K91" i="9"/>
  <c r="K92" i="9"/>
  <c r="L36" i="9"/>
  <c r="K13" i="9"/>
  <c r="K15" i="9"/>
  <c r="K12" i="9"/>
  <c r="K14" i="9"/>
  <c r="L71" i="9"/>
  <c r="L86" i="9"/>
  <c r="K103" i="9"/>
  <c r="L95" i="9"/>
  <c r="L96" i="9"/>
  <c r="L97" i="9"/>
  <c r="L98" i="9"/>
  <c r="L99" i="9"/>
  <c r="K104" i="9"/>
  <c r="K8" i="9"/>
  <c r="K9" i="9"/>
  <c r="L3" i="9"/>
  <c r="K17" i="9"/>
  <c r="K16" i="9"/>
  <c r="K18" i="9"/>
  <c r="K66" i="9"/>
  <c r="K67" i="9"/>
  <c r="K56" i="9"/>
  <c r="L4" i="9"/>
  <c r="K55" i="9"/>
  <c r="K89" i="9"/>
  <c r="K90" i="9"/>
  <c r="A42" i="3"/>
  <c r="A30" i="3"/>
  <c r="A21" i="3"/>
  <c r="A40" i="3"/>
  <c r="C5" i="7" a="1"/>
  <c r="C5" i="7"/>
  <c r="C8" i="7" a="1"/>
  <c r="C8" i="7"/>
  <c r="C6" i="7" a="1"/>
  <c r="C6" i="7"/>
  <c r="C11" i="7" a="1"/>
  <c r="C11" i="7"/>
  <c r="C9" i="7" a="1"/>
  <c r="C9" i="7"/>
  <c r="C12" i="7" a="1"/>
  <c r="C12" i="7"/>
  <c r="C7" i="7" a="1"/>
  <c r="C7" i="7"/>
  <c r="C10" i="7" a="1"/>
  <c r="C10" i="7"/>
  <c r="C4" i="7" a="1"/>
  <c r="C4" i="7"/>
  <c r="A17" i="3"/>
  <c r="A28" i="3"/>
  <c r="A26" i="3"/>
  <c r="A35" i="3"/>
  <c r="A15" i="3"/>
  <c r="A16" i="3"/>
  <c r="A25" i="3"/>
  <c r="A32" i="3"/>
  <c r="A37" i="3"/>
  <c r="A29" i="3"/>
  <c r="A38" i="3"/>
  <c r="B5" i="7"/>
  <c r="A18" i="3"/>
  <c r="A36" i="3"/>
  <c r="A24" i="3"/>
  <c r="B10" i="7"/>
  <c r="B6" i="7"/>
  <c r="A43" i="3"/>
  <c r="A23" i="3"/>
  <c r="A11" i="3"/>
  <c r="A7" i="3"/>
  <c r="B4" i="7"/>
  <c r="B9" i="7"/>
  <c r="A34" i="3"/>
  <c r="A22" i="3"/>
  <c r="A14" i="3"/>
  <c r="A10" i="3"/>
  <c r="A6" i="3"/>
  <c r="D8" i="7" a="1"/>
  <c r="D8" i="7"/>
  <c r="D6" i="7" a="1"/>
  <c r="D6" i="7"/>
  <c r="D4" i="7" a="1"/>
  <c r="D4" i="7"/>
  <c r="D11" i="7" a="1"/>
  <c r="D11" i="7"/>
  <c r="D9" i="7" a="1"/>
  <c r="D9" i="7"/>
  <c r="D10" i="7" a="1"/>
  <c r="D10" i="7"/>
  <c r="D7" i="7" a="1"/>
  <c r="D7" i="7"/>
  <c r="D5" i="7" a="1"/>
  <c r="D5" i="7"/>
  <c r="D12" i="7" a="1"/>
  <c r="D12" i="7"/>
  <c r="A3" i="3"/>
  <c r="B12" i="7"/>
  <c r="B8" i="7"/>
  <c r="A2" i="3"/>
  <c r="A41" i="3"/>
  <c r="A13" i="3"/>
  <c r="A9" i="3"/>
  <c r="A5" i="3"/>
  <c r="B11" i="7"/>
  <c r="B7" i="7"/>
  <c r="A44" i="3"/>
  <c r="A20" i="3"/>
  <c r="A12" i="3"/>
  <c r="A8" i="3"/>
  <c r="A4" i="3"/>
  <c r="Q1" i="8"/>
  <c r="N1" i="8"/>
  <c r="R1" i="8"/>
  <c r="O1" i="8"/>
  <c r="S1" i="8"/>
  <c r="L1" i="8"/>
  <c r="P1" i="8"/>
  <c r="T1" i="8"/>
  <c r="M1" i="8"/>
  <c r="L11" i="1"/>
  <c r="G11" i="1"/>
  <c r="G12" i="1"/>
  <c r="L12" i="1"/>
  <c r="G163" i="1"/>
  <c r="G268" i="1"/>
  <c r="G269" i="1"/>
  <c r="L179" i="1"/>
  <c r="G179" i="1"/>
  <c r="G282" i="1"/>
  <c r="G153" i="1"/>
  <c r="G182" i="1"/>
  <c r="L182" i="1"/>
  <c r="G183" i="1"/>
  <c r="L183" i="1"/>
  <c r="G184" i="1"/>
  <c r="L184" i="1"/>
  <c r="G185" i="1"/>
  <c r="L185" i="1"/>
  <c r="G186" i="1"/>
  <c r="L186" i="1"/>
  <c r="G187" i="1"/>
  <c r="L187" i="1"/>
  <c r="G188" i="1"/>
  <c r="L188" i="1"/>
  <c r="G189" i="1"/>
  <c r="L189" i="1"/>
  <c r="G190" i="1"/>
  <c r="L190" i="1"/>
  <c r="G191" i="1"/>
  <c r="L191" i="1"/>
  <c r="G192" i="1"/>
  <c r="L192" i="1"/>
  <c r="G193" i="1"/>
  <c r="L193" i="1"/>
  <c r="G194" i="1"/>
  <c r="L194" i="1"/>
  <c r="G195" i="1"/>
  <c r="L195" i="1"/>
  <c r="G196" i="1"/>
  <c r="L196" i="1"/>
  <c r="G197" i="1"/>
  <c r="L197" i="1"/>
  <c r="G198" i="1"/>
  <c r="L198" i="1"/>
  <c r="G199" i="1"/>
  <c r="L199" i="1"/>
  <c r="G200" i="1"/>
  <c r="L200" i="1"/>
  <c r="G201" i="1"/>
  <c r="L201" i="1"/>
  <c r="G202" i="1"/>
  <c r="L202" i="1"/>
  <c r="G203" i="1"/>
  <c r="L203" i="1"/>
  <c r="G204" i="1"/>
  <c r="L204" i="1"/>
  <c r="G205" i="1"/>
  <c r="L205" i="1"/>
  <c r="G206" i="1"/>
  <c r="L206" i="1"/>
  <c r="G207" i="1"/>
  <c r="L207" i="1"/>
  <c r="G208" i="1"/>
  <c r="L208" i="1"/>
  <c r="G209" i="1"/>
  <c r="L209" i="1"/>
  <c r="G210" i="1"/>
  <c r="L210" i="1"/>
  <c r="G211" i="1"/>
  <c r="L211" i="1"/>
  <c r="G212" i="1"/>
  <c r="L212" i="1"/>
  <c r="G213" i="1"/>
  <c r="L213" i="1"/>
  <c r="G214" i="1"/>
  <c r="L214" i="1"/>
  <c r="L7" i="1"/>
  <c r="L8" i="1"/>
  <c r="L9" i="1"/>
  <c r="L10"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9" i="1"/>
  <c r="L150" i="1"/>
  <c r="L151" i="1"/>
  <c r="L152" i="1"/>
  <c r="L154" i="1"/>
  <c r="L155" i="1"/>
  <c r="L156" i="1"/>
  <c r="L157" i="1"/>
  <c r="L158" i="1"/>
  <c r="L159" i="1"/>
  <c r="L160" i="1"/>
  <c r="L161" i="1"/>
  <c r="L162" i="1"/>
  <c r="L164" i="1"/>
  <c r="L165" i="1"/>
  <c r="L166" i="1"/>
  <c r="L167" i="1"/>
  <c r="L168" i="1"/>
  <c r="L169" i="1"/>
  <c r="L170" i="1"/>
  <c r="L171" i="1"/>
  <c r="L172" i="1"/>
  <c r="L173" i="1"/>
  <c r="L174" i="1"/>
  <c r="L175" i="1"/>
  <c r="L176" i="1"/>
  <c r="L177" i="1"/>
  <c r="L178" i="1"/>
  <c r="L180" i="1"/>
  <c r="L181"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3" i="1"/>
  <c r="L266" i="1"/>
  <c r="L267" i="1"/>
  <c r="L278" i="1"/>
  <c r="L279" i="1"/>
  <c r="L6"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4" i="1"/>
  <c r="G155" i="1"/>
  <c r="G156" i="1"/>
  <c r="G157" i="1"/>
  <c r="G158" i="1"/>
  <c r="G159" i="1"/>
  <c r="G160" i="1"/>
  <c r="G161" i="1"/>
  <c r="G162" i="1"/>
  <c r="G164" i="1"/>
  <c r="G165" i="1"/>
  <c r="G166" i="1"/>
  <c r="G167" i="1"/>
  <c r="G168" i="1"/>
  <c r="G169" i="1"/>
  <c r="G170" i="1"/>
  <c r="G171" i="1"/>
  <c r="G172" i="1"/>
  <c r="G173" i="1"/>
  <c r="G174" i="1"/>
  <c r="G175" i="1"/>
  <c r="G176" i="1"/>
  <c r="G177" i="1"/>
  <c r="G178" i="1"/>
  <c r="G180" i="1"/>
  <c r="G181"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3" i="1"/>
  <c r="G266" i="1"/>
  <c r="G267" i="1"/>
  <c r="G278" i="1"/>
  <c r="G7" i="1"/>
  <c r="G8" i="1"/>
  <c r="G9" i="1"/>
  <c r="G10"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2" i="1"/>
  <c r="G113" i="1"/>
  <c r="C2" i="5"/>
  <c r="C63" i="5"/>
  <c r="C62" i="5"/>
  <c r="C61" i="5"/>
  <c r="C60" i="5"/>
  <c r="C48" i="5"/>
  <c r="C494" i="5"/>
  <c r="C493" i="5"/>
  <c r="C492" i="5"/>
  <c r="C491" i="5"/>
  <c r="C490" i="5"/>
  <c r="C489" i="5"/>
  <c r="C488" i="5"/>
  <c r="C487" i="5"/>
  <c r="C486" i="5"/>
  <c r="C485" i="5"/>
  <c r="C484" i="5"/>
  <c r="C483" i="5"/>
  <c r="C482" i="5"/>
  <c r="C481" i="5"/>
  <c r="C480" i="5"/>
  <c r="C479" i="5"/>
  <c r="C478" i="5"/>
  <c r="C477" i="5"/>
  <c r="C476" i="5"/>
  <c r="C475" i="5"/>
  <c r="C474" i="5"/>
  <c r="C473" i="5"/>
  <c r="C472" i="5"/>
  <c r="C471" i="5"/>
  <c r="C470" i="5"/>
  <c r="C469" i="5"/>
  <c r="C468" i="5"/>
  <c r="C467" i="5"/>
  <c r="C68" i="5"/>
  <c r="C67" i="5"/>
  <c r="C66" i="5"/>
  <c r="C65" i="5"/>
  <c r="C64" i="5"/>
  <c r="C59" i="5"/>
  <c r="C58" i="5"/>
  <c r="C57" i="5"/>
  <c r="C56" i="5"/>
  <c r="C41" i="5"/>
  <c r="C42" i="5"/>
  <c r="C43" i="5"/>
  <c r="C44" i="5"/>
  <c r="C45" i="5"/>
  <c r="C46" i="5"/>
  <c r="C47" i="5"/>
  <c r="C49" i="5"/>
  <c r="C50" i="5"/>
  <c r="C51" i="5"/>
  <c r="C52" i="5"/>
  <c r="C53" i="5"/>
  <c r="C54" i="5"/>
  <c r="C55" i="5"/>
  <c r="C39" i="5"/>
  <c r="C40" i="5"/>
  <c r="E38" i="5"/>
  <c r="E39" i="5"/>
  <c r="E40" i="5"/>
  <c r="E41" i="5"/>
  <c r="E42" i="5"/>
  <c r="E43" i="5"/>
  <c r="E44" i="5"/>
  <c r="E45" i="5"/>
  <c r="E46" i="5"/>
  <c r="E47" i="5"/>
  <c r="E48" i="5"/>
  <c r="E49" i="5"/>
  <c r="E50" i="5"/>
  <c r="E51" i="5"/>
  <c r="E52" i="5"/>
  <c r="E53" i="5"/>
  <c r="E54" i="5"/>
  <c r="E55"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2" i="3"/>
  <c r="B53" i="3"/>
  <c r="B50" i="3"/>
  <c r="B51" i="3"/>
  <c r="B52" i="3"/>
  <c r="D67" i="9" l="1"/>
  <c r="D81" i="9"/>
  <c r="D77" i="9"/>
  <c r="D43" i="9"/>
  <c r="E66" i="9" a="1"/>
  <c r="E66" i="9" s="1"/>
  <c r="D21" i="9"/>
  <c r="E15" i="9" a="1"/>
  <c r="E15" i="9" s="1"/>
  <c r="D91" i="9"/>
  <c r="D19" i="9"/>
  <c r="D6" i="9"/>
  <c r="D12" i="9"/>
  <c r="E58" i="9" a="1"/>
  <c r="E58" i="9" s="1"/>
  <c r="E67" i="9" a="1"/>
  <c r="E67" i="9" s="1"/>
  <c r="D56" i="9"/>
  <c r="E8" i="9" a="1"/>
  <c r="E8" i="9" s="1"/>
  <c r="D104" i="9"/>
  <c r="E27" i="9" a="1"/>
  <c r="E27" i="9" s="1"/>
  <c r="D73" i="9"/>
  <c r="E30" i="9" a="1"/>
  <c r="E30" i="9" s="1"/>
  <c r="D87" i="9"/>
  <c r="D40" i="9"/>
  <c r="D23" i="9"/>
  <c r="E45" i="9" a="1"/>
  <c r="E45" i="9" s="1"/>
  <c r="D85" i="9"/>
  <c r="E102" i="9" a="1"/>
  <c r="E102" i="9" s="1"/>
  <c r="D89" i="9"/>
  <c r="D82" i="9"/>
  <c r="E75" i="9" a="1"/>
  <c r="E75" i="9" s="1"/>
  <c r="D69" i="9"/>
  <c r="D59" i="9"/>
  <c r="E57" i="9" a="1"/>
  <c r="E57" i="9" s="1"/>
  <c r="D46" i="9"/>
  <c r="D41" i="9"/>
  <c r="D39" i="9"/>
  <c r="E37" i="9" a="1"/>
  <c r="E37" i="9" s="1"/>
  <c r="D24" i="9"/>
  <c r="D22" i="9"/>
  <c r="E7" i="9" a="1"/>
  <c r="E7" i="9" s="1"/>
  <c r="E41" i="9" a="1"/>
  <c r="E41" i="9" s="1"/>
  <c r="E18" i="9" a="1"/>
  <c r="E18" i="9" s="1"/>
  <c r="E9" i="9" a="1"/>
  <c r="E9" i="9" s="1"/>
  <c r="D52" i="9"/>
  <c r="E13" i="9" a="1"/>
  <c r="E13" i="9" s="1"/>
  <c r="E94" i="9" a="1"/>
  <c r="E94" i="9" s="1"/>
  <c r="E44" i="9" a="1"/>
  <c r="E44" i="9" s="1"/>
  <c r="E73" i="9" a="1"/>
  <c r="E73" i="9" s="1"/>
  <c r="E56" i="9" a="1"/>
  <c r="E56" i="9" s="1"/>
  <c r="H23" i="8" a="1"/>
  <c r="H23" i="8" s="1"/>
  <c r="E40" i="9" a="1"/>
  <c r="E40" i="9" s="1"/>
  <c r="E98" i="9" a="1"/>
  <c r="E98" i="9" s="1"/>
  <c r="D103" i="9"/>
  <c r="E92" i="9" a="1"/>
  <c r="E92" i="9" s="1"/>
  <c r="D63" i="9"/>
  <c r="E83" i="9" a="1"/>
  <c r="E83" i="9" s="1"/>
  <c r="D58" i="9"/>
  <c r="D78" i="9"/>
  <c r="E31" i="9" a="1"/>
  <c r="E31" i="9" s="1"/>
  <c r="E32" i="9" a="1"/>
  <c r="E32" i="9" s="1"/>
  <c r="E65" i="9" a="1"/>
  <c r="E65" i="9" s="1"/>
  <c r="D84" i="9"/>
  <c r="E21" i="9" a="1"/>
  <c r="E21" i="9" s="1"/>
  <c r="D101" i="9"/>
  <c r="E26" i="9" a="1"/>
  <c r="E26" i="9" s="1"/>
  <c r="D38" i="9"/>
  <c r="E22" i="9" a="1"/>
  <c r="E22" i="9" s="1"/>
  <c r="E68" i="9" a="1"/>
  <c r="E68" i="9" s="1"/>
  <c r="H22" i="8" a="1"/>
  <c r="H22" i="8" s="1"/>
  <c r="D66" i="9"/>
  <c r="D28" i="9"/>
  <c r="E93" i="9" a="1"/>
  <c r="E93" i="9" s="1"/>
  <c r="D79" i="9"/>
  <c r="D5" i="9"/>
  <c r="E74" i="9" a="1"/>
  <c r="E74" i="9" s="1"/>
  <c r="D33" i="9"/>
  <c r="D72" i="9"/>
  <c r="E11" i="9" a="1"/>
  <c r="E11" i="9" s="1"/>
  <c r="D49" i="9"/>
  <c r="D42" i="9"/>
  <c r="E25" i="9" a="1"/>
  <c r="E25" i="9" s="1"/>
  <c r="E36" i="9" a="1"/>
  <c r="E36" i="9" s="1"/>
  <c r="D53" i="9"/>
  <c r="H77" i="8" a="1"/>
  <c r="H77" i="8" s="1"/>
  <c r="H21" i="8" a="1"/>
  <c r="H21" i="8" s="1"/>
  <c r="E38" i="9" a="1"/>
  <c r="E38" i="9" s="1"/>
  <c r="E79" i="9" a="1"/>
  <c r="E79" i="9" s="1"/>
  <c r="D32" i="9"/>
  <c r="E16" i="9" a="1"/>
  <c r="E16" i="9" s="1"/>
  <c r="E71" i="9" a="1"/>
  <c r="E71" i="9" s="1"/>
  <c r="D13" i="9"/>
  <c r="D62" i="9"/>
  <c r="D54" i="9"/>
  <c r="D61" i="9"/>
  <c r="H54" i="8" a="1"/>
  <c r="H54" i="8" s="1"/>
  <c r="H10" i="8" a="1"/>
  <c r="H10" i="8" s="1"/>
  <c r="H71" i="8" a="1"/>
  <c r="H71" i="8" s="1"/>
  <c r="E24" i="9" a="1"/>
  <c r="E24" i="9" s="1"/>
  <c r="E63" i="9" a="1"/>
  <c r="E63" i="9" s="1"/>
  <c r="D90" i="9"/>
  <c r="D94" i="9"/>
  <c r="D80" i="9"/>
  <c r="D76" i="9"/>
  <c r="E10" i="9" a="1"/>
  <c r="E10" i="9" s="1"/>
  <c r="D44" i="9"/>
  <c r="E39" i="9" a="1"/>
  <c r="E39" i="9" s="1"/>
  <c r="E69" i="9" a="1"/>
  <c r="E69" i="9" s="1"/>
  <c r="H37" i="8" a="1"/>
  <c r="H37" i="8" s="1"/>
  <c r="D27" i="9"/>
  <c r="E101" i="9" a="1"/>
  <c r="E101" i="9" s="1"/>
  <c r="E90" i="9" a="1"/>
  <c r="E90" i="9" s="1"/>
  <c r="D31" i="9"/>
  <c r="E89" i="9" a="1"/>
  <c r="E89" i="9" s="1"/>
  <c r="D17" i="9"/>
  <c r="D7" i="9"/>
  <c r="E99" i="9" a="1"/>
  <c r="E99" i="9" s="1"/>
  <c r="E14" i="9" a="1"/>
  <c r="E14" i="9" s="1"/>
  <c r="E82" i="9" a="1"/>
  <c r="E82" i="9" s="1"/>
  <c r="D57" i="9"/>
  <c r="D50" i="9"/>
  <c r="D75" i="9"/>
  <c r="D88" i="9"/>
  <c r="E59" i="9" a="1"/>
  <c r="E59" i="9" s="1"/>
  <c r="D20" i="9"/>
  <c r="E46" i="9" a="1"/>
  <c r="E46" i="9" s="1"/>
  <c r="E96" i="9" a="1"/>
  <c r="E96" i="9" s="1"/>
  <c r="D102" i="9"/>
  <c r="D48" i="9"/>
  <c r="D35" i="9"/>
  <c r="H69" i="8" a="1"/>
  <c r="H69" i="8" s="1"/>
  <c r="H11" i="8" a="1"/>
  <c r="H11" i="8" s="1"/>
  <c r="H78" i="8" a="1"/>
  <c r="H78" i="8" s="1"/>
  <c r="H51" i="8" a="1"/>
  <c r="H51" i="8" s="1"/>
  <c r="H46" i="8" a="1"/>
  <c r="H46" i="8" s="1"/>
  <c r="E91" i="9" a="1"/>
  <c r="E91" i="9" s="1"/>
  <c r="D14" i="9"/>
  <c r="E20" i="9" a="1"/>
  <c r="E20" i="9" s="1"/>
  <c r="D47" i="9"/>
  <c r="D34" i="9"/>
  <c r="H17" i="8" a="1"/>
  <c r="H17" i="8" s="1"/>
  <c r="H49" i="8" a="1"/>
  <c r="H49" i="8" s="1"/>
  <c r="H14" i="8" a="1"/>
  <c r="H14" i="8" s="1"/>
  <c r="H34" i="8" a="1"/>
  <c r="H34" i="8" s="1"/>
  <c r="H66" i="8" a="1"/>
  <c r="H66" i="8" s="1"/>
  <c r="H39" i="8" a="1"/>
  <c r="H39" i="8" s="1"/>
  <c r="H28" i="8" a="1"/>
  <c r="H28" i="8" s="1"/>
  <c r="E33" i="9" a="1"/>
  <c r="E33" i="9" s="1"/>
  <c r="D45" i="9"/>
  <c r="H53" i="8" a="1"/>
  <c r="H53" i="8" s="1"/>
  <c r="H5" i="8" a="1"/>
  <c r="H5" i="8" s="1"/>
  <c r="H38" i="8" a="1"/>
  <c r="H38" i="8" s="1"/>
  <c r="H70" i="8" a="1"/>
  <c r="H70" i="8" s="1"/>
  <c r="H55" i="8" a="1"/>
  <c r="H55" i="8" s="1"/>
  <c r="H48" i="8" a="1"/>
  <c r="H48" i="8" s="1"/>
  <c r="H30" i="8" a="1"/>
  <c r="H30" i="8" s="1"/>
  <c r="D15" i="9"/>
  <c r="D9" i="9"/>
  <c r="E19" i="9" a="1"/>
  <c r="E19" i="9" s="1"/>
  <c r="D74" i="9"/>
  <c r="E77" i="9" a="1"/>
  <c r="E77" i="9" s="1"/>
  <c r="E60" i="9" a="1"/>
  <c r="E60" i="9" s="1"/>
  <c r="E81" i="9" a="1"/>
  <c r="E81" i="9" s="1"/>
  <c r="H33" i="8" a="1"/>
  <c r="H33" i="8" s="1"/>
  <c r="H65" i="8" a="1"/>
  <c r="H65" i="8" s="1"/>
  <c r="H18" i="8" a="1"/>
  <c r="H18" i="8" s="1"/>
  <c r="H50" i="8" a="1"/>
  <c r="H50" i="8" s="1"/>
  <c r="H6" i="8" a="1"/>
  <c r="H6" i="8" s="1"/>
  <c r="H44" i="8" a="1"/>
  <c r="H44" i="8" s="1"/>
  <c r="H56" i="8" a="1"/>
  <c r="H56" i="8" s="1"/>
  <c r="H64" i="8" a="1"/>
  <c r="H64" i="8" s="1"/>
  <c r="H60" i="8" a="1"/>
  <c r="H60" i="8" s="1"/>
  <c r="H76" i="8" a="1"/>
  <c r="H76" i="8" s="1"/>
  <c r="H27" i="8" a="1"/>
  <c r="H27" i="8" s="1"/>
  <c r="H43" i="8" a="1"/>
  <c r="H43" i="8" s="1"/>
  <c r="H59" i="8" a="1"/>
  <c r="H59" i="8" s="1"/>
  <c r="H75" i="8" a="1"/>
  <c r="H75" i="8" s="1"/>
  <c r="H16" i="8" a="1"/>
  <c r="H16" i="8" s="1"/>
  <c r="H32" i="8" a="1"/>
  <c r="H32" i="8" s="1"/>
  <c r="H52" i="8" a="1"/>
  <c r="H52" i="8" s="1"/>
  <c r="D96" i="9"/>
  <c r="D99" i="9"/>
  <c r="E80" i="9" a="1"/>
  <c r="E80" i="9" s="1"/>
  <c r="E104" i="9" a="1"/>
  <c r="E104" i="9" s="1"/>
  <c r="E35" i="9" a="1"/>
  <c r="E35" i="9" s="1"/>
  <c r="E48" i="9" a="1"/>
  <c r="E48" i="9" s="1"/>
  <c r="E76" i="9" a="1"/>
  <c r="E76" i="9" s="1"/>
  <c r="E50" i="9" a="1"/>
  <c r="E50" i="9" s="1"/>
  <c r="E23" i="9" a="1"/>
  <c r="E23" i="9" s="1"/>
  <c r="E88" i="9" a="1"/>
  <c r="E88" i="9" s="1"/>
  <c r="D98" i="9"/>
  <c r="E12" i="9" a="1"/>
  <c r="E12" i="9" s="1"/>
  <c r="D71" i="9"/>
  <c r="D100" i="9"/>
  <c r="D70" i="9"/>
  <c r="D68" i="9"/>
  <c r="H8" i="8" a="1"/>
  <c r="H8" i="8" s="1"/>
  <c r="H25" i="8" a="1"/>
  <c r="H25" i="8" s="1"/>
  <c r="H41" i="8" a="1"/>
  <c r="H41" i="8" s="1"/>
  <c r="H57" i="8" a="1"/>
  <c r="H57" i="8" s="1"/>
  <c r="H73" i="8" a="1"/>
  <c r="H73" i="8" s="1"/>
  <c r="H9" i="8" a="1"/>
  <c r="H9" i="8" s="1"/>
  <c r="H26" i="8" a="1"/>
  <c r="H26" i="8" s="1"/>
  <c r="H42" i="8" a="1"/>
  <c r="H42" i="8" s="1"/>
  <c r="H58" i="8" a="1"/>
  <c r="H58" i="8" s="1"/>
  <c r="H74" i="8" a="1"/>
  <c r="H74" i="8" s="1"/>
  <c r="H15" i="8" a="1"/>
  <c r="H15" i="8" s="1"/>
  <c r="H31" i="8" a="1"/>
  <c r="H31" i="8" s="1"/>
  <c r="H47" i="8" a="1"/>
  <c r="H47" i="8" s="1"/>
  <c r="H63" i="8" a="1"/>
  <c r="H63" i="8" s="1"/>
  <c r="H79" i="8" a="1"/>
  <c r="H79" i="8" s="1"/>
  <c r="H20" i="8" a="1"/>
  <c r="H20" i="8" s="1"/>
  <c r="H36" i="8" a="1"/>
  <c r="H36" i="8" s="1"/>
  <c r="H68" i="8" a="1"/>
  <c r="H68" i="8" s="1"/>
  <c r="E62" i="9" a="1"/>
  <c r="E62" i="9" s="1"/>
  <c r="D10" i="9"/>
  <c r="E87" i="9" a="1"/>
  <c r="E87" i="9" s="1"/>
  <c r="E54" i="9" a="1"/>
  <c r="E54" i="9" s="1"/>
  <c r="E17" i="9" a="1"/>
  <c r="E17" i="9" s="1"/>
  <c r="D30" i="9"/>
  <c r="D8" i="9"/>
  <c r="D16" i="9"/>
  <c r="D4" i="9"/>
  <c r="D97" i="9"/>
  <c r="E29" i="9" a="1"/>
  <c r="E29" i="9" s="1"/>
  <c r="E53" i="9" a="1"/>
  <c r="E53" i="9" s="1"/>
  <c r="E49" i="9" a="1"/>
  <c r="E49" i="9" s="1"/>
  <c r="D95" i="9"/>
  <c r="E47" i="9" a="1"/>
  <c r="E47" i="9" s="1"/>
  <c r="D36" i="9"/>
  <c r="E64" i="9" a="1"/>
  <c r="E64" i="9" s="1"/>
  <c r="H12" i="8" a="1"/>
  <c r="H12" i="8" s="1"/>
  <c r="H29" i="8" a="1"/>
  <c r="H29" i="8" s="1"/>
  <c r="H45" i="8" a="1"/>
  <c r="H45" i="8" s="1"/>
  <c r="H61" i="8" a="1"/>
  <c r="H61" i="8" s="1"/>
  <c r="H13" i="8" a="1"/>
  <c r="H13" i="8" s="1"/>
  <c r="H62" i="8" a="1"/>
  <c r="H62" i="8" s="1"/>
  <c r="H19" i="8" a="1"/>
  <c r="H19" i="8" s="1"/>
  <c r="H35" i="8" a="1"/>
  <c r="H35" i="8" s="1"/>
  <c r="H67" i="8" a="1"/>
  <c r="H67" i="8" s="1"/>
  <c r="H7" i="8" a="1"/>
  <c r="H7" i="8" s="1"/>
  <c r="H24" i="8" a="1"/>
  <c r="H24" i="8" s="1"/>
  <c r="H40" i="8" a="1"/>
  <c r="H40" i="8" s="1"/>
  <c r="D25" i="9"/>
  <c r="E95" i="9" a="1"/>
  <c r="E95" i="9" s="1"/>
  <c r="D11" i="9"/>
  <c r="D93" i="9"/>
  <c r="E97" i="9" a="1"/>
  <c r="E97" i="9" s="1"/>
  <c r="D18" i="9"/>
  <c r="D55" i="9"/>
  <c r="E3" i="9" a="1"/>
  <c r="E3" i="9" s="1"/>
  <c r="D51" i="9"/>
  <c r="E86" i="9" a="1"/>
  <c r="E86" i="9" s="1"/>
  <c r="E52" i="9" a="1"/>
  <c r="E52" i="9" s="1"/>
  <c r="H72" i="8" a="1"/>
  <c r="H72" i="8" s="1"/>
  <c r="E42" i="9" a="1"/>
  <c r="E42" i="9" s="1"/>
  <c r="E72" i="9" a="1"/>
  <c r="E72" i="9" s="1"/>
  <c r="E6" i="9" a="1"/>
  <c r="E6" i="9" s="1"/>
  <c r="E100" i="9" a="1"/>
  <c r="E100" i="9" s="1"/>
  <c r="E43" i="9" a="1"/>
  <c r="E43" i="9" s="1"/>
  <c r="E84" i="9" a="1"/>
  <c r="E84" i="9" s="1"/>
  <c r="E5" i="9" a="1"/>
  <c r="E5" i="9" s="1"/>
  <c r="E28" i="9" a="1"/>
  <c r="E28" i="9" s="1"/>
  <c r="E78" i="9" a="1"/>
  <c r="E78" i="9" s="1"/>
  <c r="D83" i="9"/>
  <c r="E103" i="9" a="1"/>
  <c r="E103" i="9" s="1"/>
  <c r="E4" i="9" a="1"/>
  <c r="E4" i="9" s="1"/>
  <c r="E34" i="9" a="1"/>
  <c r="E34" i="9" s="1"/>
  <c r="D29" i="9"/>
  <c r="D26" i="9"/>
  <c r="E70" i="9" a="1"/>
  <c r="E70" i="9" s="1"/>
  <c r="H80" i="8" a="1"/>
  <c r="H80" i="8" s="1"/>
  <c r="H4" i="8" a="1"/>
  <c r="H4" i="8" s="1"/>
  <c r="D86" i="9"/>
  <c r="E55" i="9" a="1"/>
  <c r="E55" i="9" s="1"/>
  <c r="E51" i="9" a="1"/>
  <c r="E51" i="9" s="1"/>
  <c r="D92" i="9"/>
  <c r="E61" i="9" a="1"/>
  <c r="E61" i="9" s="1"/>
  <c r="D3" i="9"/>
  <c r="D6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5" authorId="0" shapeId="0" xr:uid="{C6A0639D-8211-41B9-88CF-9178B8C3B137}">
      <text>
        <r>
          <rPr>
            <b/>
            <sz val="9"/>
            <color indexed="81"/>
            <rFont val="Tahoma"/>
            <family val="2"/>
          </rPr>
          <t>Author:</t>
        </r>
        <r>
          <rPr>
            <sz val="9"/>
            <color indexed="81"/>
            <rFont val="Tahoma"/>
            <family val="2"/>
          </rPr>
          <t xml:space="preserve">
will be filled automatically based on app sheet</t>
        </r>
      </text>
    </comment>
  </commentList>
</comments>
</file>

<file path=xl/sharedStrings.xml><?xml version="1.0" encoding="utf-8"?>
<sst xmlns="http://schemas.openxmlformats.org/spreadsheetml/2006/main" count="6800" uniqueCount="2074">
  <si>
    <t>application-list</t>
  </si>
  <si>
    <t>app-author</t>
  </si>
  <si>
    <t>linked_microtrends</t>
  </si>
  <si>
    <t>linked_megatrend</t>
  </si>
  <si>
    <t>app_description</t>
  </si>
  <si>
    <t>images_list</t>
  </si>
  <si>
    <t>video_list</t>
  </si>
  <si>
    <t>micro1</t>
  </si>
  <si>
    <t>micro2</t>
  </si>
  <si>
    <t>micro3</t>
  </si>
  <si>
    <t>micro4</t>
  </si>
  <si>
    <t>micro5</t>
  </si>
  <si>
    <t>micro6</t>
  </si>
  <si>
    <t>micro7</t>
  </si>
  <si>
    <t>micro8</t>
  </si>
  <si>
    <t>micro9</t>
  </si>
  <si>
    <t>micro10</t>
  </si>
  <si>
    <t>Hands-Off Commerce</t>
  </si>
  <si>
    <t>aec</t>
  </si>
  <si>
    <t>Seamlessness/Ease</t>
  </si>
  <si>
    <t>A-Commerce</t>
  </si>
  <si>
    <t>Autonomous Stores</t>
  </si>
  <si>
    <t>tpc</t>
  </si>
  <si>
    <t>Virtual Assistants</t>
  </si>
  <si>
    <t>Virtual assistants can provide quick information to customers, employees or partners on the go. Voice assistants can be available to remote users through smartphones, smart speakers, or smart appliances. Presential users can access voice or gesture enabled assistants through kiosks. Written accessible assistants can be reached through existent messaging APPs like WhatsAPP or embedded in existing channels like the on-line stores or APPs.</t>
  </si>
  <si>
    <t>Body As Interface</t>
  </si>
  <si>
    <t>Instant Written Customer Service</t>
  </si>
  <si>
    <t>Enhancing capabilities</t>
  </si>
  <si>
    <t>Corporate Responsibility</t>
  </si>
  <si>
    <t>Aging Workforce</t>
  </si>
  <si>
    <t>Happy animals food</t>
  </si>
  <si>
    <t>Animal Rights</t>
  </si>
  <si>
    <t>Offline products and services</t>
  </si>
  <si>
    <t>Authenticity/Disconnection</t>
  </si>
  <si>
    <t>Authentic people</t>
  </si>
  <si>
    <t>Tools to provide humanized services</t>
  </si>
  <si>
    <t>Authentic People</t>
  </si>
  <si>
    <t>biometric validation</t>
  </si>
  <si>
    <t>People use their unique biological traits to be identified, manage access to resources or authorize payments through voice, fingerprint or iris recognition. After the biometric identification employees, partners and customers access admission-controlled assets (e.g. offices, technical areas, or lockers) or classified information (e.g. interaction with customer care, or APPs) without using codes or cards.</t>
  </si>
  <si>
    <t>Bulk sales</t>
  </si>
  <si>
    <t>Sustainability</t>
  </si>
  <si>
    <t>Bulk Foods</t>
  </si>
  <si>
    <t>Services for campuses</t>
  </si>
  <si>
    <t>Corporate Campuses</t>
  </si>
  <si>
    <t>Learning facilitators</t>
  </si>
  <si>
    <t>Informed People</t>
  </si>
  <si>
    <t>Eternal Newbies</t>
  </si>
  <si>
    <t>Automatic scaouting tools</t>
  </si>
  <si>
    <t>Continuous Connection</t>
  </si>
  <si>
    <t>Fear Of Missing Out</t>
  </si>
  <si>
    <t>Co-working spaces</t>
  </si>
  <si>
    <t>Flexible Workplaces</t>
  </si>
  <si>
    <t>Alternative foods</t>
  </si>
  <si>
    <t>Hiper Personalization</t>
  </si>
  <si>
    <t>Flexitarianism</t>
  </si>
  <si>
    <t>Traceability systems</t>
  </si>
  <si>
    <t>Food Transparency</t>
  </si>
  <si>
    <t>Products and services for foreigns</t>
  </si>
  <si>
    <t>Foreign Residents</t>
  </si>
  <si>
    <t>Recommendations based on personal data</t>
  </si>
  <si>
    <t>Health And Wellness</t>
  </si>
  <si>
    <t>Functional Food</t>
  </si>
  <si>
    <t>Free From Food</t>
  </si>
  <si>
    <t>Healthy Substitutes</t>
  </si>
  <si>
    <t>Experiences</t>
  </si>
  <si>
    <t>Healthy Junk Food</t>
  </si>
  <si>
    <t>Quick deliveries</t>
  </si>
  <si>
    <t>https://cdn-images-1.medium.com/max/1600/1*mQhlb0o4bPQY4FHgNya1rw.png,https://fm.cnbc.com/applications/cnbc.com/resources/img/editorial/2018/08/30/105424221-1535617044324gettyimages-847217038.jpeg,https://cdn-images-1.medium.com/max/1600/0*iu6zJ2lxNyEdEBK0.jpg</t>
  </si>
  <si>
    <t>Instant Gratification</t>
  </si>
  <si>
    <t>Quicker Frequent Shopping</t>
  </si>
  <si>
    <t>Social Network Commerce</t>
  </si>
  <si>
    <t>Lifecasting</t>
  </si>
  <si>
    <t>As cheap as the cheapest</t>
  </si>
  <si>
    <t>Liquid Expectations</t>
  </si>
  <si>
    <t>Agile shopping experience</t>
  </si>
  <si>
    <t xml:space="preserve">Internalize Renewable energy </t>
  </si>
  <si>
    <t>Renewable Charged Future</t>
  </si>
  <si>
    <t xml:space="preserve">Commercialize Renewable energy </t>
  </si>
  <si>
    <t>High-end ranges</t>
  </si>
  <si>
    <t>Schizophrenic Consumption</t>
  </si>
  <si>
    <t>Data based storytelling</t>
  </si>
  <si>
    <t>Storytelling</t>
  </si>
  <si>
    <t>Automatic Recommendations</t>
  </si>
  <si>
    <t>Too Much Choice/ Simplification</t>
  </si>
  <si>
    <t>Virtual Try-On Tools</t>
  </si>
  <si>
    <t>It is possible to virtually try-on beauty products that can go from makeup to glasses. Just select the wanted color and the reference, point the camera and choose which is perfect for you.</t>
  </si>
  <si>
    <t>Try Before You Buy</t>
  </si>
  <si>
    <t>Home Try-On of Goods</t>
  </si>
  <si>
    <t>Biodegradable solutions</t>
  </si>
  <si>
    <t>War On Plastic</t>
  </si>
  <si>
    <t>Bioplastics</t>
  </si>
  <si>
    <t>Tourism specific services and products</t>
  </si>
  <si>
    <t>Welcome Tourism</t>
  </si>
  <si>
    <t>Waste based products</t>
  </si>
  <si>
    <t>Zero Waste</t>
  </si>
  <si>
    <t>Promote Goods Reusability</t>
  </si>
  <si>
    <t>reuse products</t>
  </si>
  <si>
    <t>Automatic Styling or Curatorship</t>
  </si>
  <si>
    <t>Automatic Order and Checkout</t>
  </si>
  <si>
    <t>Retraining and Cooperation</t>
  </si>
  <si>
    <t>Empower and Raise awareness</t>
  </si>
  <si>
    <t>Praise humanity</t>
  </si>
  <si>
    <t>Voice Control</t>
  </si>
  <si>
    <t>Motion Control</t>
  </si>
  <si>
    <t>Corporate Oasis</t>
  </si>
  <si>
    <t>Gut-Friendly Food</t>
  </si>
  <si>
    <t>Account for Traceability</t>
  </si>
  <si>
    <t>Health Consciousness</t>
  </si>
  <si>
    <t>Glass Box Companies</t>
  </si>
  <si>
    <t>Embrace foreign culture and language</t>
  </si>
  <si>
    <t>New Luxury</t>
  </si>
  <si>
    <t>Old Age New Millenials</t>
  </si>
  <si>
    <t>Pro and Prebiotics</t>
  </si>
  <si>
    <t>Online Learning</t>
  </si>
  <si>
    <t>Nutrition Info</t>
  </si>
  <si>
    <t>P2P 2.0 Payment</t>
  </si>
  <si>
    <t>Replacement Foods</t>
  </si>
  <si>
    <t>Privacy Protection</t>
  </si>
  <si>
    <t>Simple and beautiful showrooms</t>
  </si>
  <si>
    <t>Luxury in every range</t>
  </si>
  <si>
    <t>Silver Surfers</t>
  </si>
  <si>
    <t>Educate your consumer</t>
  </si>
  <si>
    <t>Educate your employee</t>
  </si>
  <si>
    <t>Paper to Plastic to Bytes</t>
  </si>
  <si>
    <t>Mobile Payments</t>
  </si>
  <si>
    <t>Preventive Protection</t>
  </si>
  <si>
    <t>Reactive Transparency</t>
  </si>
  <si>
    <t>?????????</t>
  </si>
  <si>
    <t>Plastic replacements</t>
  </si>
  <si>
    <t>No/Reused Packaging</t>
  </si>
  <si>
    <t>Reverse Logistics</t>
  </si>
  <si>
    <t>War on Plastic</t>
  </si>
  <si>
    <t>Social Media Campaigns</t>
  </si>
  <si>
    <t>man</t>
  </si>
  <si>
    <t>Do not buy animals movement</t>
  </si>
  <si>
    <t>Eat less meat</t>
  </si>
  <si>
    <t>Global World</t>
  </si>
  <si>
    <t>Multicultural Cities</t>
  </si>
  <si>
    <t>Everyone is DIfferent</t>
  </si>
  <si>
    <t>Refill Packages/Reusable Packages</t>
  </si>
  <si>
    <t>Sell Bulk Foods</t>
  </si>
  <si>
    <t>Instore Food Preparation</t>
  </si>
  <si>
    <t>Meat Substitutes</t>
  </si>
  <si>
    <t>Meat-Free Mondays Movement</t>
  </si>
  <si>
    <t>À Roda da Alimentação</t>
  </si>
  <si>
    <t>Traceability</t>
  </si>
  <si>
    <t>Ethical &amp; Sustainable Information</t>
  </si>
  <si>
    <t>Clean Label</t>
  </si>
  <si>
    <t>Food as Medicine Counseling</t>
  </si>
  <si>
    <t>Range of Functional Food</t>
  </si>
  <si>
    <t>Non-empty Calories</t>
  </si>
  <si>
    <t>Genderless Toilets</t>
  </si>
  <si>
    <t>Genderless / Gender Neutral</t>
  </si>
  <si>
    <t>Genderless Products for Kids</t>
  </si>
  <si>
    <t>Genderless Healthy Packaging</t>
  </si>
  <si>
    <t>Free From Products</t>
  </si>
  <si>
    <t>Nutritional Personal Counseling</t>
  </si>
  <si>
    <t>Gourmet Junk Foods in kits</t>
  </si>
  <si>
    <t>Gourmet Junk Foods in restaurants</t>
  </si>
  <si>
    <t>Healthier Versions of Indulgences</t>
  </si>
  <si>
    <t xml:space="preserve">Frequent Online Deliveries </t>
  </si>
  <si>
    <t>Zero Friction Check-out</t>
  </si>
  <si>
    <t>Subscriptions and Surprise Boxes</t>
  </si>
  <si>
    <t xml:space="preserve">Mini-cheeses as a snack </t>
  </si>
  <si>
    <t>Mini-Doses</t>
  </si>
  <si>
    <t xml:space="preserve">Ready meals for one </t>
  </si>
  <si>
    <t xml:space="preserve">Packed cookies for a snack </t>
  </si>
  <si>
    <t>Card Digitalization Payments Accepted</t>
  </si>
  <si>
    <t>Online Instant Transfers</t>
  </si>
  <si>
    <t xml:space="preserve">Electric Trucks </t>
  </si>
  <si>
    <t>Last mile electric deliveries</t>
  </si>
  <si>
    <t>Auto-sustainable stores &amp; companies</t>
  </si>
  <si>
    <t xml:space="preserve">End private car owning </t>
  </si>
  <si>
    <t>Sharing Economy</t>
  </si>
  <si>
    <t>End electronics possession</t>
  </si>
  <si>
    <t>Create second hand marketplaces with technical support</t>
  </si>
  <si>
    <t>Rethink packages</t>
  </si>
  <si>
    <t>Educate customers</t>
  </si>
  <si>
    <t xml:space="preserve">Reuse, Recycle </t>
  </si>
  <si>
    <t xml:space="preserve">Have english version of apps </t>
  </si>
  <si>
    <t>Insert foreign products instore</t>
  </si>
  <si>
    <t>English directions instore</t>
  </si>
  <si>
    <t>Health monitoring products and services</t>
  </si>
  <si>
    <t>Provide a range of products that ease the health monitoring. A range of services that take advantage of these health monitoring devices such as sleep advising.</t>
  </si>
  <si>
    <t>Health Consciousnes</t>
  </si>
  <si>
    <t>Communicate about healthy</t>
  </si>
  <si>
    <t>Besides providing products with heathy features, communicate these features through the adequate channels. People are eager to learn more about health, so provide information for customers and employees about what is healthy (foods and behaviours) and promote discussions about pros and cons of controversy topics.</t>
  </si>
  <si>
    <t>Promote healthy habits</t>
  </si>
  <si>
    <t>Create initiatives for customer and for employees that promote healthy habits such as sports events, or educative workshops about food, postures, or stress management.</t>
  </si>
  <si>
    <t xml:space="preserve">Provide tools that deliver quick and relevant information for employees of customer care (call centres) to allow the written contact with several customers simultaneously. </t>
  </si>
  <si>
    <t>Provide tools that ease the collection and reading of traceability information of food and non-food products.</t>
  </si>
  <si>
    <t>Transparency (Non-Food)</t>
  </si>
  <si>
    <t>Disseminate internal procedures</t>
  </si>
  <si>
    <t>Be transparent about internal practices related with controversial social topics such as employment, donations, data management, environmental impact, and waste management. Use this exposure of fragilities to collect contributions of ideas or initiatives to improve creating public empathy rather than accusations.</t>
  </si>
  <si>
    <t>Small form factors</t>
  </si>
  <si>
    <t>Develop single dose products in all ranges in food, hygiene and home care. Packaging must be innovative to provide economic and environmental sustainability.</t>
  </si>
  <si>
    <t>Mini-doses</t>
  </si>
  <si>
    <t>Home Try on real products</t>
  </si>
  <si>
    <t>Virtual try on (remote or instore)</t>
  </si>
  <si>
    <t>Cruelty free products</t>
  </si>
  <si>
    <t xml:space="preserve">Promote animal rights </t>
  </si>
  <si>
    <t>Automize repetitive tasks</t>
  </si>
  <si>
    <t>Identify repetitive mechanical tasks and replace with machines.</t>
  </si>
  <si>
    <t>Meaningfull Work</t>
  </si>
  <si>
    <t>Job rotation</t>
  </si>
  <si>
    <t>Promote the rotation of jobs mostly when the tasks are too physical demanding or do not promote intellectual development.</t>
  </si>
  <si>
    <t>Instore Bulk Food</t>
  </si>
  <si>
    <t>jgp</t>
  </si>
  <si>
    <t>Online Bulk Food</t>
  </si>
  <si>
    <t>Continuous Employee Training</t>
  </si>
  <si>
    <t>Tribalize eCommerce</t>
  </si>
  <si>
    <t>Temporary Exclusive Campaigns</t>
  </si>
  <si>
    <t>Undocked offices</t>
  </si>
  <si>
    <t>Total work flexibility</t>
  </si>
  <si>
    <t>Food Purpose Communication</t>
  </si>
  <si>
    <t>Optimize Rewards</t>
  </si>
  <si>
    <t>As convenient as the most convenient</t>
  </si>
  <si>
    <t>Adapt the conversation</t>
  </si>
  <si>
    <t>Every employee has a different story</t>
  </si>
  <si>
    <t>Every customer has a different story</t>
  </si>
  <si>
    <t>Share Talent</t>
  </si>
  <si>
    <t>Share a better future</t>
  </si>
  <si>
    <t>Neverending story</t>
  </si>
  <si>
    <t>Kill the noise</t>
  </si>
  <si>
    <t>Omnichannel on steroids</t>
  </si>
  <si>
    <t>Real-time tracking</t>
  </si>
  <si>
    <t>Automated Shopping List</t>
  </si>
  <si>
    <t>nlg</t>
  </si>
  <si>
    <t>Grey Gigs</t>
  </si>
  <si>
    <t>Open online courses</t>
  </si>
  <si>
    <t>Educational retail</t>
  </si>
  <si>
    <t>Coworking spaces/communities</t>
  </si>
  <si>
    <t>Remote workforce</t>
  </si>
  <si>
    <t>Outdoor workspaces</t>
  </si>
  <si>
    <t>Superfood enriched sweets</t>
  </si>
  <si>
    <t>Veggie Meat</t>
  </si>
  <si>
    <t>Conversational Customer Service</t>
  </si>
  <si>
    <t>Intrusive agents ban</t>
  </si>
  <si>
    <t>Traceability applications</t>
  </si>
  <si>
    <t>Transparency watchdogs</t>
  </si>
  <si>
    <t>Visitors' Pains Killer</t>
  </si>
  <si>
    <t>Visitors' Perks</t>
  </si>
  <si>
    <t>Paradoxical products</t>
  </si>
  <si>
    <t>Affordable luxury/exquisite items</t>
  </si>
  <si>
    <t>Audience controlled narratives</t>
  </si>
  <si>
    <t>Computer generated original content</t>
  </si>
  <si>
    <t>*</t>
  </si>
  <si>
    <t>YOUR INITIALS (xxx)</t>
  </si>
  <si>
    <t>EVERY OPTIONALLY-MULTIPLE ENTRY LIST OF ITEMS SHOULD BE COMMA-SEPARATED WITH NO SPACES. Example: apple,pear,lemon
Do not copy/cut+paste formats/formulas from one cell to another. ONLY copy+paste values</t>
  </si>
  <si>
    <t>single</t>
  </si>
  <si>
    <t>_____</t>
  </si>
  <si>
    <t>list (CSV)</t>
  </si>
  <si>
    <t>-</t>
  </si>
  <si>
    <t>EVERY OPTIONALLY-MULTIPLE ENTRY LIST OF ITEMS SHOULD BE COMMA-SEPARATED WITH NO SPACES. Example: apple,pear,lemon</t>
  </si>
  <si>
    <t>unique ID</t>
  </si>
  <si>
    <t>Linked Application name (define this in newApp sheet)</t>
  </si>
  <si>
    <t>Highlight name</t>
  </si>
  <si>
    <t>Highlight type
implementation, technology, partner</t>
  </si>
  <si>
    <t>delete</t>
  </si>
  <si>
    <t>Microtrends list</t>
  </si>
  <si>
    <t>Microtrend #1</t>
  </si>
  <si>
    <t>Microtrend #2</t>
  </si>
  <si>
    <t>Microtrend #3</t>
  </si>
  <si>
    <t>Microtrend #4</t>
  </si>
  <si>
    <t>Microtrend Description</t>
  </si>
  <si>
    <t>(Optional) Highlight Description (needed only if the automatic algorithm fetch is empty)</t>
  </si>
  <si>
    <t>(Optional) image link</t>
  </si>
  <si>
    <t>(Optional) video link</t>
  </si>
  <si>
    <t>Main Link
(site of brand/partner)</t>
  </si>
  <si>
    <t>Links to articles discussing the implementation (CSV)</t>
  </si>
  <si>
    <t>Description of previous work at SONAE</t>
  </si>
  <si>
    <t>Link to SONAE previous work</t>
  </si>
  <si>
    <t>Recommendation for tech</t>
  </si>
  <si>
    <t>Notes</t>
  </si>
  <si>
    <t>URLs to external reports about tech (CSV)</t>
  </si>
  <si>
    <t>Author initials</t>
  </si>
  <si>
    <t>Suricata link</t>
  </si>
  <si>
    <t>Red * asterisks on the top rows signals the column is mandatory for that column type</t>
  </si>
  <si>
    <t>all</t>
  </si>
  <si>
    <t>just for inspiration, later it will be filled by applications.csv</t>
  </si>
  <si>
    <t>just for inspiration, later it will be filled by microtrends.csv</t>
  </si>
  <si>
    <t>implem/partner</t>
  </si>
  <si>
    <t>tech</t>
  </si>
  <si>
    <t>partner</t>
  </si>
  <si>
    <t>Do not copy/cut+paste formats/formulas from one cell to another. ONLY copy+paste values</t>
  </si>
  <si>
    <t>highlight_uid</t>
  </si>
  <si>
    <t>linked_application_name</t>
  </si>
  <si>
    <t>highlight_name</t>
  </si>
  <si>
    <t>highlight_type</t>
  </si>
  <si>
    <t>Author</t>
  </si>
  <si>
    <t>application_megatrend</t>
  </si>
  <si>
    <t>linked_microtrend1</t>
  </si>
  <si>
    <t>linked_microtrend2</t>
  </si>
  <si>
    <t>linked_microtrend3</t>
  </si>
  <si>
    <t>linked_microtrend4</t>
  </si>
  <si>
    <t>linked_micro_description</t>
  </si>
  <si>
    <t>highlight_description</t>
  </si>
  <si>
    <t>image_url</t>
  </si>
  <si>
    <t>video_url</t>
  </si>
  <si>
    <t>main_link</t>
  </si>
  <si>
    <t>article_links</t>
  </si>
  <si>
    <t>tech_previous_work_description</t>
  </si>
  <si>
    <t>tech_previous_work_url</t>
  </si>
  <si>
    <t>tech_recommendation</t>
  </si>
  <si>
    <t>notes</t>
  </si>
  <si>
    <t>tech_external_url</t>
  </si>
  <si>
    <t>highlight_author</t>
  </si>
  <si>
    <t>partner_suricata_link</t>
  </si>
  <si>
    <t>Please write your initials on column F before starting to fill out new entries</t>
  </si>
  <si>
    <t>digdetx</t>
  </si>
  <si>
    <t>Digital Detox</t>
  </si>
  <si>
    <t>Digital Detox Holidays</t>
  </si>
  <si>
    <t>implementation</t>
  </si>
  <si>
    <t>DigitalDetox is a website that helps users selecting hotels that are offering detox holidays to help them de-stress. No Wi-Fi, zero cell reception, a tech-free attitude and lots of human interactions are the main attractions of these experiences.</t>
  </si>
  <si>
    <t>https://images.pexels.com/photos/691919/pexels-photo-691919.jpeg</t>
  </si>
  <si>
    <t>http://digitaldetoxholidays.com/</t>
  </si>
  <si>
    <t>chatemp</t>
  </si>
  <si>
    <t>Chatbots for Employees</t>
  </si>
  <si>
    <t>technology</t>
  </si>
  <si>
    <t>Chatbots are about delivering convenience, personalization, and decision support while people are multitasking. Either for customers on the go, for allow call centers operators reach valuable information about the requirements of the multiple customers they are chatting with, or for sales associates to access details about products and customers while assisting a client.</t>
  </si>
  <si>
    <t>https://www.petfoodindustry.com/ext/resources/Images-by-month-year/16_06/woman-salesman-using-tablet-in-pet-store.jpg</t>
  </si>
  <si>
    <t>A previous study and a Proof-of-concept of a chatbot is about to be launched to assist post sales needs of Continente Online customers.</t>
  </si>
  <si>
    <t>experiment</t>
  </si>
  <si>
    <t>https://www.akumina.com/office-365/akumina-helping-to-enable-retail-execution-at-nrf-2018-retails-big-show/</t>
  </si>
  <si>
    <t>aicustprof</t>
  </si>
  <si>
    <t>AI for Customer Profiling</t>
  </si>
  <si>
    <t/>
  </si>
  <si>
    <t>Sensors (e.g. cameras or microphones) capture customer's images or voice to be processed using Artificial Intelligence (AI). The output are details about the profile of the customers such as mood, age or gender that can be delivered to sales associates or to call center operators to deliver an appropriate service.</t>
  </si>
  <si>
    <t>https://static01.nyt.com/images/2013/10/13/business/13-TECHNO-SUB/13-TECHNO-SUB-articleLarge.jpg</t>
  </si>
  <si>
    <t>study</t>
  </si>
  <si>
    <t>https://behavioralsignals.com/behavioral-patterns/</t>
  </si>
  <si>
    <t>impfinery</t>
  </si>
  <si>
    <t>Finery</t>
  </si>
  <si>
    <t>https://www.finery.com/</t>
  </si>
  <si>
    <t>vissearchecom</t>
  </si>
  <si>
    <t>Visual Search for e-commerce</t>
  </si>
  <si>
    <t>https://www.ebayinc.com/stories/blogs/tech/interactive-visual-search/</t>
  </si>
  <si>
    <t>https://www.pronkoconsulting.com/ecommerce-blog/top-30-e-commerce-trends-to-watch-out-for-in-2019-that-can-boost-your-sales,https://www.engadget.com/2018/03/09/asos-visual-search-tool-available-all-shoppers/</t>
  </si>
  <si>
    <t>mtrlsshlflf</t>
  </si>
  <si>
    <t>Optimize Product Life Cycle</t>
  </si>
  <si>
    <t>Materials to improve Shelf Life</t>
  </si>
  <si>
    <t>wstrfd</t>
  </si>
  <si>
    <t>Wasteless RFID</t>
  </si>
  <si>
    <t>https://www.youtube.com/watch?time_continue=44&amp;v=RPsigzml4Ck</t>
  </si>
  <si>
    <t>https://www.wasteless.co/</t>
  </si>
  <si>
    <t>amzndsh</t>
  </si>
  <si>
    <t>Amazon Dash</t>
  </si>
  <si>
    <t>https://www.amazon.com/Dash-Buttons/b?ie=UTF8&amp;node=10667898011</t>
  </si>
  <si>
    <t>mnchngmngse</t>
  </si>
  <si>
    <t>Munching Mongoose</t>
  </si>
  <si>
    <t>https://www.munchingmongoose.co.za/</t>
  </si>
  <si>
    <t>dmlrxhbtn</t>
  </si>
  <si>
    <t>Silver age inclusion</t>
  </si>
  <si>
    <t>Daimler Aging Exhibition</t>
  </si>
  <si>
    <t>http://www.eyalter.com/en/tunnel-decision/</t>
  </si>
  <si>
    <t>https://www.reuters.com/article/us-world-work-daimler/young-at-heart-mercedes-cultivates-its-aging-workforce-idUSKBN1JF0BW,https://media.daimler.com/marsMediaSite/en/instance/ko/Cooperation-between-young-and-experienced-employees-Mercedes-Benz-Cars-pushes-its-demography-initiative-in-production-ahead.xhtml?oid=40403713</t>
  </si>
  <si>
    <t>sapmtrtlntsprgrm</t>
  </si>
  <si>
    <t>SAP Mature Talents Program</t>
  </si>
  <si>
    <t>https://news.sap.com/2015/03/young-old-powerful-combination/</t>
  </si>
  <si>
    <t>brclsagng</t>
  </si>
  <si>
    <t>Barclays Midlife Colleague Proposition</t>
  </si>
  <si>
    <t>https://www.bitc.org.uk/resources-training/resources/impact-stories/ageing-workforce-award-barclays</t>
  </si>
  <si>
    <t>thbdshpanml</t>
  </si>
  <si>
    <t>Awareness Campaigns</t>
  </si>
  <si>
    <t>TheBodyShop Forever Against Animal Testing</t>
  </si>
  <si>
    <t>https://www.thebodyshop.com/en-us/about-us/against-animal-testing</t>
  </si>
  <si>
    <t>https://observador.pt/2017/04/17/21-marcas-que-nao-testam-em-animais-e-outras-que-afinal-sim/</t>
  </si>
  <si>
    <t>vgncllgn</t>
  </si>
  <si>
    <t>Geltor Vegan Collagen</t>
  </si>
  <si>
    <t>http://www.geltor.com/n-collage/</t>
  </si>
  <si>
    <t>https://www.livekindly.co/geltors-vegan-collagen-wins-innovation-category-at-cew-beauty-awards/</t>
  </si>
  <si>
    <t>plhsegghen</t>
  </si>
  <si>
    <t>Poulehouse egg that doesn't kill the hen</t>
  </si>
  <si>
    <t>https://www.poulehouse.fr/</t>
  </si>
  <si>
    <t>https://www.lepopulaire.fr/limoges/insolite/environnement/2019/01/26/l-incroyable-succes-de-la-ferme-poulehouse-installee-en-limousin_13115632.html,https://www.poultryworld.net/Home/General/2018/6/European-companies-scoop-top-poultry-welfare-awards-300243E/</t>
  </si>
  <si>
    <t>qrnfds</t>
  </si>
  <si>
    <t>Quorn Foods</t>
  </si>
  <si>
    <t>https://www.quorn.co.uk</t>
  </si>
  <si>
    <t>http://fmcgmagazine.co.uk/quorn-foods-sees-16-global-growth-2017-fuelled-rise-vegan-flexitarian-lifestyles/</t>
  </si>
  <si>
    <t>mrksspncrplntktchn</t>
  </si>
  <si>
    <t>Marks and Spencer Plant Kitchen</t>
  </si>
  <si>
    <t>https://www.marksandspencer.com/c/food-to-order/adventures-in-food/plant-kitchen</t>
  </si>
  <si>
    <t>https://www.forbes.com/sites/annaschaverien/2019/01/08/veganuary-vegan-greggs-sausage-roll-plant-based/#536f1b643325,https://www.thegrocer.co.uk/stores/ranging-and-merchandising/own-label-showcase-ms-plant-kitchen/575571.article</t>
  </si>
  <si>
    <t>crsshvgnstr</t>
  </si>
  <si>
    <t>Crussh Fully Vegan Store for Veganuary</t>
  </si>
  <si>
    <t>http://crussh.com/powered-by-plants</t>
  </si>
  <si>
    <t>https://www.thegrocer.co.uk/channels/high-street/crussh-eyes-vegan-overhaul-with-soho-store-veganuary-trial/575233.article</t>
  </si>
  <si>
    <t>tscwckdktchn</t>
  </si>
  <si>
    <t>Tesco Wicked Kitchen</t>
  </si>
  <si>
    <t>https://www.tesco.com/groceries/en-GB/zone/wicked-kitchen/</t>
  </si>
  <si>
    <t>https://vegnews.com/2019/2/tesco-to-close-its-meat-deli-and-fish-counters</t>
  </si>
  <si>
    <t>cltrdmeat</t>
  </si>
  <si>
    <t>Substitute Proteins</t>
  </si>
  <si>
    <t>Cultured Meat</t>
  </si>
  <si>
    <t>keep_watch</t>
  </si>
  <si>
    <t>https://www.scientificamerican.com/article/lab-grown-meat/,https://fas.org/sgp/crs/misc/IF10947.pdf,https://www.ncbi.nlm.nih.gov/pmc/articles/PMC6078906/</t>
  </si>
  <si>
    <t>byndmeat</t>
  </si>
  <si>
    <t>Beyond Meat</t>
  </si>
  <si>
    <t>https://www.beyondmeat.com/</t>
  </si>
  <si>
    <t>tschmnfshslghtr</t>
  </si>
  <si>
    <t>Tesco Humane Fish Slaughter</t>
  </si>
  <si>
    <t>https://www.undercurrentnews.com/2017/07/28/tesco-collaborates-with-turkish-bass-bream-farmers-uk-processors-on-new-humane-slaughtering-method/</t>
  </si>
  <si>
    <t>https://www.tescoplc.com/reports-and-policies/religious-slaughter-policy/</t>
  </si>
  <si>
    <t>skptgthr</t>
  </si>
  <si>
    <t>Skype Stay Together</t>
  </si>
  <si>
    <t>https://www.adweek.com/brand-marketing/story-behind-one-most-beautiful-real-moments-advertising-158478/</t>
  </si>
  <si>
    <t>sndrppl</t>
  </si>
  <si>
    <t>Sonder People</t>
  </si>
  <si>
    <t>https://sonderpeople.com/</t>
  </si>
  <si>
    <t>armxcdnadscnt</t>
  </si>
  <si>
    <t>Aeromexico DNA Discount</t>
  </si>
  <si>
    <t>https://edition.cnn.com/travel/article/aeromexico-dna-discount-travel-ad-video/index.html</t>
  </si>
  <si>
    <t>arlshrthld</t>
  </si>
  <si>
    <t>Ariel Share the Load</t>
  </si>
  <si>
    <t>https://www.youtube.com/watch?v=8QDlv8kfwIM</t>
  </si>
  <si>
    <t>https://www.thequint.com/lifestyle/life/ariels-share-the-load-campaign-gender-disparity-video</t>
  </si>
  <si>
    <t>https://www.ariel.in/en-in/about-ariel/share-the-load,https://www.ipsos.com/sites/default/files/ct/publication/documents/2017-10/Breaking_the_Stereotype-10-2017.PDF</t>
  </si>
  <si>
    <t>bmwgstrcntrl</t>
  </si>
  <si>
    <t>BMW gesture control</t>
  </si>
  <si>
    <t>https://www.youtube.com/watch?v=l1J7eKG3Dwo</t>
  </si>
  <si>
    <t>https://driving.ca/bmw/7-series/auto-news/news/how-it-works-bmw-gesture-control</t>
  </si>
  <si>
    <t>https://www.iotforall.com/natural-human-machine-interface-gesture-control/</t>
  </si>
  <si>
    <t>eyetrckng</t>
  </si>
  <si>
    <t>Eye Tracking</t>
  </si>
  <si>
    <t xml:space="preserve">Eye tracking refers to the process of measuring the motion of the eye (relative to the static person) and the target of someone's look. It is object of extensive research and recent improvement, with applications in a wide variety of fields, particularly human-machine interaction. </t>
  </si>
  <si>
    <t>gstrrcgntn</t>
  </si>
  <si>
    <t>Gesture Recognition</t>
  </si>
  <si>
    <t>https://uxplanet.org/brave-nui-world-rise-of-touch-less-gesture-control-882be077cdfa</t>
  </si>
  <si>
    <t>leapmotion</t>
  </si>
  <si>
    <t>Leap Motion</t>
  </si>
  <si>
    <t>https://www.leapmotion.com/</t>
  </si>
  <si>
    <t>inuistudio</t>
  </si>
  <si>
    <t>iNUI Studio</t>
  </si>
  <si>
    <t>http://www.inui-studio.com</t>
  </si>
  <si>
    <t>Saint Louis University Echo Dots</t>
  </si>
  <si>
    <t>https://www.slu.edu/news/2018/august/slu-alexa-project.php</t>
  </si>
  <si>
    <t>http://fortune.com/2018/08/15/amazon-alexa-echo-back-to-school-dorm-room/</t>
  </si>
  <si>
    <t>Nestle goodNes</t>
  </si>
  <si>
    <t>https://www.goodnes.com/</t>
  </si>
  <si>
    <t>https://www.prnewswire.com/news-releases/nestles-new-goodnes-skill-for-amazon-alexa-turns-any-device-with-amazon-alexa-into-a-true-cooking-companion-with-visual-guide-300458900.html</t>
  </si>
  <si>
    <t>Google Soli</t>
  </si>
  <si>
    <t>https://www.youtube.com/watch?v=B6sn2vRJXJ4</t>
  </si>
  <si>
    <t>https://atap.google.com/soli/,https://www.computerworld.com/article/3333001/mobile-wireless/how-google-plans-to-reinvent-the-user-interface.html</t>
  </si>
  <si>
    <t>Google Levi's Project Jacquard</t>
  </si>
  <si>
    <t>https://www.youtube.com/watch?v=OqimqTf6EP8</t>
  </si>
  <si>
    <t>https://atap.google.com/jacquard/</t>
  </si>
  <si>
    <t>https://arstechnica.com/gadgets/2017/03/project-jacquard-hands-on-a-classic-levis-jean-jacket-with-a-google-touch/</t>
  </si>
  <si>
    <t>Masking behaviours</t>
  </si>
  <si>
    <t>Cloudflare 1.1.1.1</t>
  </si>
  <si>
    <t>https://www.youtube.com/watch?v=itimk-h19OA</t>
  </si>
  <si>
    <t>https://www.cloudflare.com/learning/dns/what-is-1.1.1.1/</t>
  </si>
  <si>
    <t>Carrefour RTBF</t>
  </si>
  <si>
    <t>https://www.youtube.com/watch?v=wW_BLmYlSNY</t>
  </si>
  <si>
    <t>http://www.gifts-today.co.uk/news/carrefour_launches_afterwork_pickup_point_for_belgian_office_workers.aspx</t>
  </si>
  <si>
    <t>https://translate.google.com/translate?sl=fr&amp;tl=en&amp;u=https%3A%2F%2Fwww.lsa-conso.fr%2Fcarrefour-ouvre-un-drive-prive-pour-les-salaries-de-la-television-belge%2C211672</t>
  </si>
  <si>
    <t>Carrefour Corda Campus</t>
  </si>
  <si>
    <t>http://www.carrefour.com/current-news/carrefour-drive-opens-a-first-pick-up-point-on-a-technology-campus-in-belgium</t>
  </si>
  <si>
    <t>wrkwll</t>
  </si>
  <si>
    <t>Workwell</t>
  </si>
  <si>
    <t>https://www.workwell.io/</t>
  </si>
  <si>
    <t>https://techcrunch.com/2017/06/16/workwell-wants-to-make-your-corporate-intranet-suck-less/,https://www.forbes.com/sites/thestoryexchange/2017/08/01/why-one-young-woman-created-an-app-to-end-big-firm-blues/#30b00b5270d5,https://www.commercialrealestate.com.au/news/workwell-office-app-breeds-connection-and-camaraderie-at-work/</t>
  </si>
  <si>
    <t>hlfhrdlvrs</t>
  </si>
  <si>
    <t>1/2 Hour Deliveries</t>
  </si>
  <si>
    <t xml:space="preserve">Hema is a grocery store chain operated by Alibaba that provides half-hour deliveries using to Robots, apps and overhead conveyor belts to speedy the picking process. Groceries are collected by the driver from one of the multiple delivery service companies that exist in 1st tier Chinese cities that ride its motorcycle towards the delivery address. </t>
  </si>
  <si>
    <t>https://www.youtube.com/watch?v=UDIvWdwVZMg</t>
  </si>
  <si>
    <t>https://medium.com/@jinghanhao/experiencing-new-retail-in-china-hema-fresh-a5ba4c94da22</t>
  </si>
  <si>
    <t>https://www.cnbc.com/2018/08/30/inside-hema-alibabas-new-kind-of-superstore-robots-apps-and-more.html</t>
  </si>
  <si>
    <t>dlvrscsystm9671</t>
  </si>
  <si>
    <t>Deliveries Ecosystem</t>
  </si>
  <si>
    <t>Amazon is recruiting entrepreneurs to expand its network of partners for last mile delivery. This reduces the risk associated with relying on big powerful currier operators such as DHL or UPS. Amazon provide services to launched companies such as training, insurance packs or privileged access to vehicles.</t>
  </si>
  <si>
    <t>https://static-24.sinclairstoryline.com/resources/media/d2be674d-cfab-4dc8-bf82-d4c7de5d5dda-large16x9_AP18180678036194.jpg</t>
  </si>
  <si>
    <t>https://www.inc.com/bill-murphy-jr/amazon-is-recruiting-entrepreneurs-to-local-start-delivery-companies-heres-why-i-think-some-people-could-get-rich.html</t>
  </si>
  <si>
    <t>https://www.retailwire.com/discussion/amazon-calls-on-entrepreneurs-to-help-deliver-its-packages/</t>
  </si>
  <si>
    <t>vlggngrtl9646</t>
  </si>
  <si>
    <t>Sainsbury's Food with Fleur and Mike</t>
  </si>
  <si>
    <t>Food With Fleur &amp; Mike" is Sainsbury's Youtube channel starring beauty and fashion vlogger Fleur De Force and her husband, Mike, trying new recipes for the first time or attempting to cook some of their favorite dishes. Each video scores around 25,000-50,000 views.</t>
  </si>
  <si>
    <t>https://images.pexels.com/photos/1615824/pexels-photo-1615824.jpeg</t>
  </si>
  <si>
    <t>https://www.youtube.com/watch?v=nJJlE6qRBPI</t>
  </si>
  <si>
    <t>https://econsultancy.com/11-examples-of-marketing-campaigns-starring-youtubers/</t>
  </si>
  <si>
    <t>https://www.youtube.com/channel/UCOYTXGVqi_SKtbO6X6-baJQ</t>
  </si>
  <si>
    <t>mngnnnflncrs4528</t>
  </si>
  <si>
    <t>Tubular Labs to manage Nano-Influencers</t>
  </si>
  <si>
    <t>A shift from micro influencer to nano influencers is an occasion of getting closer to the customers. To seize this opportunity, content management tools such as those provided by Tubular are required to measure all video content cross-platform, all-device, globally.</t>
  </si>
  <si>
    <t>https://images.pexels.com/photos/177707/pexels-photo-177707.jpeg</t>
  </si>
  <si>
    <t>https://tubularlabs.com/</t>
  </si>
  <si>
    <t>https://www.forbes.com/sites/dbloom/2019/01/01/influencer-marketing-top-trends-2019/#3ff4e706b255</t>
  </si>
  <si>
    <t>lstmntdscnts9683</t>
  </si>
  <si>
    <t>Last-Minute Discounts</t>
  </si>
  <si>
    <t>Eatizz is a Canadian startup that offers a simple and clever solution to users which are notified when shopkeeper offer discounted food (close to sales’ expiry date, unsold products) in their neighborhood.</t>
  </si>
  <si>
    <t>https://innovationmtl.files.wordpress.com/2017/01/eatizz-pub.png</t>
  </si>
  <si>
    <t>https://www.eatizz.com/en/</t>
  </si>
  <si>
    <t>xsqltns7859</t>
  </si>
  <si>
    <t>Exosqueletons</t>
  </si>
  <si>
    <t>Robotic devices are used to improve the life and everyday activities of people with reduced mobility and with heavy tasks by using robotics and other devices that fit in our bodies. These devices helps with the movement.</t>
  </si>
  <si>
    <t>http://en.laevo.nl/wp-content/uploads//2018/07/easy-to-wear.png</t>
  </si>
  <si>
    <t>A study about exoskeletons and other wearable for injury prevention is available. Currently an experiment in under discussion.</t>
  </si>
  <si>
    <t>https://exoskeletonreport.com/product-category/exoskeleton-catalog/industrial/</t>
  </si>
  <si>
    <t>bmsfdtrcblty2964</t>
  </si>
  <si>
    <t>IBM's Food Traceability</t>
  </si>
  <si>
    <t>IBM's Food Trust Ledger allows consumers to discover the whole story of the products, from farm to shelf</t>
  </si>
  <si>
    <t>https://images.pexels.com/photos/162637/watering-watering-can-man-vietnam-162637.jpeg</t>
  </si>
  <si>
    <t>https://www.ibm.com/blockchain/solutions/food-trust</t>
  </si>
  <si>
    <t>lgls9499</t>
  </si>
  <si>
    <t>Emulsar</t>
  </si>
  <si>
    <t>Structured emulsions and edible oleogels are solutions to substitute solid unhealth fats (e.g. butter) with liquid heathy fats (e.g. linen oil). This allows the production of crunchy meltable food containing fatty acids instead of saturated fats (e.g. chocolate, cookies).</t>
  </si>
  <si>
    <t>https://i2.wp.com/learntolovefood.com/wp-content/uploads/2015/01/2015-01-26-08-54-05.jpg</t>
  </si>
  <si>
    <t>http://www.emulsar.com/</t>
  </si>
  <si>
    <t>study | An internal study exploring the use of oleogels to replace animal fat with linen oil in sausages or hamburgers concluded that this application is to economically viable. Other applications in sauces, chocolate or cookies were not explored.</t>
  </si>
  <si>
    <t>dnmtblcnlyss7992</t>
  </si>
  <si>
    <t>DNA Metabolic Analysis</t>
  </si>
  <si>
    <t>The genetic metabolic analysis determines how the client digests the macronutrients (carbohydrates, proteins and fats ) which are differently digested by people. This way it is possible to recommend the diet type which is likely to work best for the client.</t>
  </si>
  <si>
    <t>https://cdn.vox-cdn.com/thumbor/_DgeJfMtFSnt-LSMrXMF15XEmXI=/0x0:2124x1593/920x613/filters:focal(0x0:2124x1593):format(webp)/cdn.vox-cdn.com/uploads/chorus_image/image/51633001/dna-lettuce-3.0.0.jpg</t>
  </si>
  <si>
    <t>https://www.cogap.de/en</t>
  </si>
  <si>
    <t>https://www.vox.com/2016/11/2/13453434/personalized-diet-nutrition-dna</t>
  </si>
  <si>
    <t>fdprnt6106</t>
  </si>
  <si>
    <t>FoodPrint</t>
  </si>
  <si>
    <t>"Nutrino collects data on both food composition and individuals' health and, through its trademarked FoodPrint technology, combines the two to analyse how people's bodies react to different foods. It then makes personalised suggestions, recommending the foods that are the healthiest possible choices for the individual in question."</t>
  </si>
  <si>
    <t>https://thespoon.tech/wp-content/uploads/2018/04/Screen-Shot-2018-04-11-at-9.24.20-AM.png</t>
  </si>
  <si>
    <t>https://www.nutrinohealth.com/</t>
  </si>
  <si>
    <t>2mlk3839</t>
  </si>
  <si>
    <t>A2 Milk</t>
  </si>
  <si>
    <t>A2 milk is cow's milk that mostly lacks a form of β-casein proteins called A1 and instead has mostly the A2 form which many believe causes the same gut problems as lactose intolerance. The australian A2 Milk Company claims that this milk is a result of breeding, not GMOs, brough this product to the market and has 10% of milk market share in Australia.</t>
  </si>
  <si>
    <t>https://demedbook.com/images/1/a2-milk-what-you-need-to-know.jpg</t>
  </si>
  <si>
    <t>https://thea2milkcompany.com/</t>
  </si>
  <si>
    <t>fdprdctnrbts3120</t>
  </si>
  <si>
    <t>Food Production Robots</t>
  </si>
  <si>
    <t xml:space="preserve">Robots can be applied to a variety of food production systems to improve performance. </t>
  </si>
  <si>
    <t>http://blog.wikipme.fr/wp-content/uploads/2017/10/Bruno_2__1_.0.jpg</t>
  </si>
  <si>
    <t>https://youtu.be/hXSeK5T2yII</t>
  </si>
  <si>
    <t>https://food.ndtv.com/food-drinks/robots-used-for-packaging-processing-fruits-and-veggies-1208177,https://www.iflscience.com/technology/robot-chef-home-could-arrive-2017/</t>
  </si>
  <si>
    <t>tfstckdtctn1890</t>
  </si>
  <si>
    <t>Out-of-Stock Detection</t>
  </si>
  <si>
    <t xml:space="preserve">Artificial Intelligence (AI) promises real time analysis of video footage to monitor, control and report any visible situation with minimal-to-none human intervention. By analyzing images collected in the stores it would be possible to identify out-of-stock items, low stock items, misplaced items, and pricing and planogram errors.  </t>
  </si>
  <si>
    <t>http://ww1.prweb.com/prfiles/2018/05/29/15517832/image%20recognition%20technology.png</t>
  </si>
  <si>
    <t>https://www.traxretail.com/</t>
  </si>
  <si>
    <t>https://www.rw3.com/image-recognition-at-the-shelf-the-solution-to-solve-on-shelf-availability/</t>
  </si>
  <si>
    <t>experiment | A study of several technologies from multiple partners has been done during 2018. The economic viability is not proved with the current data. Technical alternative are being explored based on low-cost sensors.</t>
  </si>
  <si>
    <t>vrtltryntls8712</t>
  </si>
  <si>
    <t>https://mondrian.mashable.com/uploads%252Fcard%252Fimage%252F515633%252F0666c36e-fbc2-462f-966e-8a018f2068c4.jpg%252Ffit-in__1200x9600.jpg</t>
  </si>
  <si>
    <t>https://www.eyeconic.com/help-me/virtual-try-on</t>
  </si>
  <si>
    <t>https://mashable.com/2017/06/22/meitu-makeup-counter/?europe=true#DiO2DQUfVkqE</t>
  </si>
  <si>
    <t>hmtrynfgds3009</t>
  </si>
  <si>
    <t>Warby Parker, is an American online retailer of prescription glasses and sunglasses. The "Home-Try-On program" allows customers to choose five frames from the website, which they receive to try on at home for five days, free of charge. Customers can also upload a photo and try on frames virtually.</t>
  </si>
  <si>
    <t>https://www.growthmarketingpro.com/wp-content/uploads/2017/07/warby-parker-ecommerce.png</t>
  </si>
  <si>
    <t>https://www.warbyparker.com</t>
  </si>
  <si>
    <t>wrtbrs8870</t>
  </si>
  <si>
    <t>Worten Academy</t>
  </si>
  <si>
    <t>Worten launced an internal video channel (similar to youtube) that is a new way of learning, in a more simple, faster and practical  way. The goal is to share knowledge among Worten employees, using videos produced by them. It is intended to provide new ways of learning and encourage a culture of knowledge sharing.</t>
  </si>
  <si>
    <t>https://images.pexels.com/photos/545334/pexels-photo-545334.jpeg</t>
  </si>
  <si>
    <t>https://www.youtube.com/channel/UCGYyLEdGEQjVVfwlzOB5Kng</t>
  </si>
  <si>
    <t>tnmsstrs8578</t>
  </si>
  <si>
    <t>Sensei and Trigon Vision are startups that aim to challenge the Amazon Go concept in other retainers. They use comouter vision to recognize what each product looks like when it goes into a customer’s hand or shopping basket, providing a scalable, seamless store-wide solution that empowers the stores of the future to be check-out and cash free.</t>
  </si>
  <si>
    <t>https://www.sensei.tech/wp-content/uploads/tech-dragger2.jpg</t>
  </si>
  <si>
    <t>https://www.sensei.tech/</t>
  </si>
  <si>
    <t>https://www.prnewswire.com/news-releases/israel-s-shufersal-the-first-supermarket-chain-to-offer-customers-amazon-go-experience-with-trigo-vision-872123282.html</t>
  </si>
  <si>
    <t>experiment | SONAE is approaching both companies (Sensei and Trigo Vision) to explore the possibility of test the staff less store concept with our customers.</t>
  </si>
  <si>
    <t>vrtlssstnts4581</t>
  </si>
  <si>
    <t>Claire AI Assistant</t>
  </si>
  <si>
    <t>Claire is an AI-powered assistant that "oversees all the admin of corporate travel, booking flihgts, filing expenses and assisting employees in transit".</t>
  </si>
  <si>
    <t>https://images.pexels.com/photos/731217/pexels-photo-731217.jpeg</t>
  </si>
  <si>
    <t>https://www.30secondstofly.com/</t>
  </si>
  <si>
    <t>rtfclntllgncfrrcmmndtns8752</t>
  </si>
  <si>
    <t>Artificial Intelligence for Recommendations</t>
  </si>
  <si>
    <t xml:space="preserve">Artificial Intelligence algorithms can look for and exploit observed patterns, correlations, and relationships among data elements of customer’s purchases. 
In this way, automatic suggestion of discounts based on previous and continuous purchases. </t>
  </si>
  <si>
    <t>http://linktoleaders.com/wp-content/uploads/2018/01/shutterstock_683493121.jpg</t>
  </si>
  <si>
    <t>https://shelf.ai/</t>
  </si>
  <si>
    <t>experiment | Smart continent APP has recommendation functionalities based in purchase history. Use other data to improve recommendation accuracy can be explored as next step.</t>
  </si>
  <si>
    <t>rsblcntnrprgrm4251</t>
  </si>
  <si>
    <t>Reusable Container Program</t>
  </si>
  <si>
    <t>The Bulk Nation USA launched a program to encourage customers to bring their own containers to be filled with the products being sold in bulk at their stores. Hygiene and food safety concerns are covered in the program as well as the process to tare the containers before filling.</t>
  </si>
  <si>
    <t>https://www.bulknationusa.com/</t>
  </si>
  <si>
    <t>grvltcs5440</t>
  </si>
  <si>
    <t>Agrivoltaics</t>
  </si>
  <si>
    <t>A way of combining renewable energy with agriculture in a hot, arid landscape, positioning elevated solar panels over an understory of plants.</t>
  </si>
  <si>
    <t>https://sunagri.fr/wp-content/uploads/2017/04/Arboriculture-vue-1-Modif-5-06-2017-e1496999309325-1120x340.jpg</t>
  </si>
  <si>
    <t>http://www.agrophotovoltaik.de/,https://www.wired.co.uk/article/energy-agrivoltaic-farms</t>
  </si>
  <si>
    <t>slrnrgywthstrg6562</t>
  </si>
  <si>
    <t>Solar Energy with storage</t>
  </si>
  <si>
    <t>SmartFlower: All-in-one solar module that includes a sun tracker and storage capacity capable of enabling off the grid buildings
Tesla solar and Powerpack systems can be used by commercial organizations to achieve greater control, reliability and security. Powerpack integrates seamlessly with solar to shave peak energy usage, lower demand charges and generate new revenue streams from grid services and demand response programs.</t>
  </si>
  <si>
    <t>https://www.elitereaders.com/wp-content/uploads/2017/02/Smartflower-main.jpg,https://www.tesla.com/sites/default/files/images/energy/solarroof-smooth-glass.jpg,http://www.fotovoltaicosulweb.it/immagini/upload/guida/girasole.jpg</t>
  </si>
  <si>
    <t>https://youtu.be/vZuQOUA9rLk</t>
  </si>
  <si>
    <t>http://smartflowersolar.com/</t>
  </si>
  <si>
    <t>https://news.energysage.com/tesla-solar-panel-roof-the-next-solar-shingles/</t>
  </si>
  <si>
    <t>trnsprntslrpnls1840</t>
  </si>
  <si>
    <t>Transparent Solar Panels</t>
  </si>
  <si>
    <t>SmartWindow controls inside systems, such as ventilation and sun blinds, based on information about the outside conditions around the building. Simultaneously these systems are powered by patented integrated solar technology, making energy consumption go down, while the sustainable electricity production of the building goes up.</t>
  </si>
  <si>
    <t>https://images.pexels.com/photos/432185/pexels-photo-432185.jpeg,https://wp.physee.eu/wp-content/uploads/2018/08/Home-e1534845282140.jpg</t>
  </si>
  <si>
    <t>https://news.energysage.com/solar-panel-windows-solar-blinds/,https://www.sustainability-times.com/green-consumerism/delivering-on-design-that-brings-solar-energy-home/</t>
  </si>
  <si>
    <t>hydrslblpckgng2739</t>
  </si>
  <si>
    <t>Hydrosoluble Packaging</t>
  </si>
  <si>
    <t xml:space="preserve">PVOH (Polyvinyl alcohol) is a synthetic polymer that degrades when is in contact with water and do not contaminate. It can be used to do plastic bags or other packagings. This hydrosoluble material has no odor and is not toxic, and is resistant to grease, oils, and solvents. PVOH is ductile but strong, flexible, and functions as a high oxygen and aroma barrier. </t>
  </si>
  <si>
    <t>http://cdn-cv.r4you.co/wp-content/uploads/2018/07/imagenPrincipal-499-800x400.jpg</t>
  </si>
  <si>
    <t>https://www.youtube.com/watch?v=y-fIAhAWWrY</t>
  </si>
  <si>
    <t>http://solubag.cl/</t>
  </si>
  <si>
    <t xml:space="preserve">https://www.noticiasmagazine.pt/2018/sacos-plastico-amigos-do-planeta-sim-ja-existem/ </t>
  </si>
  <si>
    <t>study | A study is under development to explore the possibility of using this material in bags for groceries or dry products sold in bulk (e.g. fruits and vegetables).</t>
  </si>
  <si>
    <t>wstbsdbplstc7324</t>
  </si>
  <si>
    <t>Alternative materials to plastic</t>
  </si>
  <si>
    <t>Waste Based Bioplastic</t>
  </si>
  <si>
    <t>PolyHydroxyAlkanoates (PHA) are polyesters produced in nature by numerous microorganisms, including through bacterial fermentation of sugar or lipids. PHA have active properties and act as a passive barrier to reduce food waste by prolonging food shelf life. PHA can be produced using food industry by-products, such as cheese whey and almond shells, which assure the biodegradability and recyclability, and reduce food waste.</t>
  </si>
  <si>
    <t>https://www.kunststoffe.de/en/_storage/asset/4825988/storage/chv-zoom/file/34841439/16731297.jpg,https://www.organicgardener.com.au/sites/default/files/styles/620x/public/images/blogs/Unknown-1_0.png,https://www.eufic.org/images/uploads/food-safety/_euthumb/YPACK-green.png</t>
  </si>
  <si>
    <t>https://www.ypack.eu/</t>
  </si>
  <si>
    <t>experiment | The Y-pack funded project is under development to experiment 2 PHA based packages for fresh fuit: a fully renewable flow pack film and fully compostable tray.</t>
  </si>
  <si>
    <t>vnlltrcblt</t>
  </si>
  <si>
    <t>Vanilla Traceability</t>
  </si>
  <si>
    <t>https://www.youtube.com/watch?v=RiYjlS-su-Q</t>
  </si>
  <si>
    <t>https://blog.ambrosus.com/in-depth-the-madagascar-bourbon-vanilla-supply-chain-on-amb-net-7f42ab0f5c9e</t>
  </si>
  <si>
    <t>https://www.forbes.com/sites/jennysplitter/2018/10/07/artisanal-blockchain-how-tech-companies-trace-fine-wines-and-vanilla-back-to-their-source/#383d94396227</t>
  </si>
  <si>
    <t>ambrosusprtnr</t>
  </si>
  <si>
    <t>Ambrosus</t>
  </si>
  <si>
    <t>https://ambrosus.com/</t>
  </si>
  <si>
    <t>Japanese Government Sea Cucumber Traceability</t>
  </si>
  <si>
    <t>https://www.seafoodsource.com/news/environment-sustainability/blockchain-trialed-for-sea-cucumber-traceability-in-japan</t>
  </si>
  <si>
    <t>https://indico.cern.ch/event/700917/contributions/2875971/attachments/1641213/2620966/180409FutureVisonofMiyazu.pdf</t>
  </si>
  <si>
    <t>Nutrasign</t>
  </si>
  <si>
    <t>https://www.nutrasign.io/en/</t>
  </si>
  <si>
    <t>Sourcemap</t>
  </si>
  <si>
    <t>https://www.sourcemap.com/</t>
  </si>
  <si>
    <t>https://www.sourcemap.com/blog/2017/7/21/sourcemap-supply-chain-mapping-with-blockchain-verification</t>
  </si>
  <si>
    <t>Panera Bread Food Interrupted</t>
  </si>
  <si>
    <t>https://www.food-interrupted.com/</t>
  </si>
  <si>
    <t>https://www.qsrmagazine.com/fast-casual/paneras-mission-transparency-goes-digital</t>
  </si>
  <si>
    <t>Hershey Simple Ingredients</t>
  </si>
  <si>
    <t>https://www.thehersheycompany.com/en_us/whats-inside.html</t>
  </si>
  <si>
    <t>Campbell What's in my Food</t>
  </si>
  <si>
    <t>https://www.whatsinmyfood.com/</t>
  </si>
  <si>
    <t>dgtfnclsvgsapp</t>
  </si>
  <si>
    <t>Digit</t>
  </si>
  <si>
    <t>https://www.youtube.com/watch?v=KRza1MivoyY</t>
  </si>
  <si>
    <t>https://digit.co/</t>
  </si>
  <si>
    <t>https://www.businessinsider.com/digit-money-saving-app-explainer-2017#get-text-updates-2</t>
  </si>
  <si>
    <t>Customer neverending story</t>
  </si>
  <si>
    <t>Uber Unhappy Hour</t>
  </si>
  <si>
    <t>https://www.uber.com/en-CA/blog/biggame/</t>
  </si>
  <si>
    <t>VueStyle</t>
  </si>
  <si>
    <t>https://vue.ai/ai-stylist/</t>
  </si>
  <si>
    <t>https://vue.ai/blog/vuestyle/subscription-box-automation-how-an-ai-stylist-can-help-scale-your-curation-subscription-model/</t>
  </si>
  <si>
    <t>SmartAisle</t>
  </si>
  <si>
    <t>https://www.smartaisle.io/</t>
  </si>
  <si>
    <t>Tastry</t>
  </si>
  <si>
    <t>https://www.tastry.com/</t>
  </si>
  <si>
    <t>Caper</t>
  </si>
  <si>
    <t>https://www.advancingretail.org/solutions/caper</t>
  </si>
  <si>
    <t>Instagram Egg</t>
  </si>
  <si>
    <t>https://www.adweek.com/agencies/hulu-reveals-the-strategy-behind-its-partnership-with-instagrams-viral-world-record-egg/</t>
  </si>
  <si>
    <t>BurgerKing Alexa</t>
  </si>
  <si>
    <t>https://www.youtube.com/watch?v=n5lj63-nc5g</t>
  </si>
  <si>
    <t>https://www.theverge.com/2017/4/12/15259400/burger-king-google-home-ad-wikipedia</t>
  </si>
  <si>
    <t>Kelloggs Hi Happy Inside</t>
  </si>
  <si>
    <t>https://www.kelloggs.com/en_US/brands/happy-inside.html#num=12</t>
  </si>
  <si>
    <t>https://www.forbes.com/sites/arielknoebel/2018/11/20/kelloggs-new-cereal-has-your-insides-in-mind/#6519f3351d69</t>
  </si>
  <si>
    <t>Bestbuy shop-in-shop sales</t>
  </si>
  <si>
    <t>https://www.forbes.com/sites/walterloeb/2016/08/08/best-buy-focuses-on-shop-in-shop-sales-and-is-making-changes-for-growth/#66875e575bca</t>
  </si>
  <si>
    <t>https://www.retaildive.com/news/why-retailers-are-trying-on-showrooms/439990/</t>
  </si>
  <si>
    <t>PepsiCo Kola House</t>
  </si>
  <si>
    <t>http://fortune.com/2016/09/22/pepsico-restaurant-kola-house/</t>
  </si>
  <si>
    <t>https://trendwatching.com/trends/the-future-of-luxury/</t>
  </si>
  <si>
    <t>App description</t>
  </si>
  <si>
    <t>https://www.entrepreneur.com/article/282719,http://www.deborahweinswig.com/uncategorized/the-silvers-series-seniors-set-to-reshape-retail/</t>
  </si>
  <si>
    <t>It is now up to companies and institutions to invest in two complementary and necessary venues: transparency so that the person never feels they're being misled and privacy protection methods and structures.
Talk about FREQUENT ONLINE deliveries</t>
  </si>
  <si>
    <t>Not every entity has the magnitude of Facebook to withstand the loss of trust and finantial hit breach after breach.</t>
  </si>
  <si>
    <t>Technology has finally matured enough for customers to start trusting it to avoid some of the most inefficient parts of their shopping experience. Machine learning is helping people to complete their shopping list while artificial vision is enabling the skipping of those never-ending checkout lines. Many other applications are being implemented to optimize people’s time and maximize their life quality. 
Include subscription box implementations and surprise boxes</t>
  </si>
  <si>
    <t>It is no secret that the portuguese demographic pyramid is getting dangerously top-heavy. What may be changing, at least in the professional market, is what companies can use to face this threat. Companies should brace for a powerful hit in the form of retirement benefits and healthcare as baby boomers maintain leadership and it simultaneously becomes harder to attract (and maintain) young talent. The uberization of every field is one way this is being tackled (or rather, circumvented), but awareness (and investment along with it) needs to increase for companies to find creative ways of facing this looming threat.
Include ZERO FRICTION CHECKOUT</t>
  </si>
  <si>
    <t xml:space="preserve">There’s an increasing saturation over the massification of artificially fabricated lifestyles projected by TV, Facebook, and Instagram accounts. People are craving for authenticity and real-human connections. </t>
  </si>
  <si>
    <t>A social trend that has closely followed the technological advances in interfacing, it is shifting the paradigm of how we connect with machines. There is a reason babies today can outperform their parents on a tablet at the age of 2 (imagine doing that with MS-DOS in the 80s) and there will also be consequences.
For one, there will be zero tolerance for unintuitive UI, users will simply move to one of your 100 competitors for a better experience. We need to build for any human to use, with bonus points if the interface is adaptive to the individual user.</t>
  </si>
  <si>
    <t>Total foreign residency in Portugal has been steadily rising for a few years, to a point where a significant demographic segment has different primary languages and cultures. If the current political climate remains relatively stable, this is only expected to accelerate.
With today's advances in personalization, behavior analysis and related tools, great oportunities lie in adjusting supply to a changing customer base.</t>
  </si>
  <si>
    <t>Without touching the discussion topic to what caused this movement, it is unquestionably that there is a fast-rising concern for how "gut-friendly" the food we buy really is. Fashionable expressions such as pro or prebiotics are dealbreakers in the daily choices made by a growingly significant segment of society. To the unaware, the myriad of intolerances we hear about seems to have sprung from nowhere, but it certainly drove an unforeseen demand for the likes of tempeh, kefir, kimchi, flaxseed, and anything else that helps the consumer to steer clear from the wide selection of ingredients they've found harmful (think gluten, sat, unsat or trans fat, lactose, etc...).</t>
  </si>
  <si>
    <t>People will compare players, even from different industries, using the same criteria. Customers are indifferent to cost structure: if a store offers free bags, they’ll expect the same treat from every other store. To stay competitive, companies should be able to optimize their cost structure and establish what’s essential to provide what the customers are expecting. To do so, they must understand that people’s expectations can come from the least expectable places.
Be transparent about internal practices related with controversial social topics such as employment, donations, data management, environmental impact, and waste management. Use this exposure of fragilities to collect contributions of ideas or initiatives to improve creating public empathy rather than accusations.</t>
  </si>
  <si>
    <t>Today's means of acquiring knowledge in any topic is widely different from a few years ago. Content creation in the web today has reached a granularity that allows for whomever, with whichever skillbase to quickly find informative content from the most practical topics such as "How to: fry, bake, poach and scramble eggs" to the most complex and abstract subjects in Advanced Mathematics or Quantum Mechanics.
While true volume exists mostly in english, with instant contextual translation making strides, it is all quickly being democratized to all.
This trend is being felt at the corporate level too, with Google, Apple and other powerhouses announcing that academic degrees are no longer weighted the way they were.
Companies should much rather employ someone who can quickly and effectively learn skill X when current standard Y turns obsolete than a proven expert in Y.</t>
  </si>
  <si>
    <t>Schizophrenic (or non-linear) consumption portrays the fact that some consumers are willing to spend less money on some purchases so that they can dive into some other indulgences (e.g. exclusively buying white brand food to save for an iPhone). This behavior can be fostered by financial savviness or can simply be arbitrary.
Harvard Business Review shows how middle-market consumers “tend to trade up to the premium product in categories that are important to them but trade down—buying a low-cost brand or private label, or even going without—in categories that are less meaningful to them”.</t>
  </si>
  <si>
    <t xml:space="preserve">According to BBC, 400 million tons of plastic is produced every year with 40% of its applications being thrown out after the first use. Plastic is not biodegradable, which means it will stay around for hundreds of years – representing a big threat for the environment. 
The debate on reducing plastic production is gathering more followers every day and people expect retailers to be a part of the process to save the world. Sustainable materials for packaging and bulk food are some of the solutions that customers value and are willing to pay extra to get. </t>
  </si>
  <si>
    <t>Less than a quarter of the food that is wasted in the US, UK and Europe could feed the one billion hungry people all around the world. With an estimation of 1.3 billion tonnes of food being wasted every year, people are looking for this topic with particular concern and expect the companies where they spend their money to tackle this issue.</t>
  </si>
  <si>
    <t>Transparency in privacy policy</t>
  </si>
  <si>
    <t>Reusable Packaging</t>
  </si>
  <si>
    <t>Virtual assistants can provide quick information to customers, employees or partners on the go. These assistants can be available to remote users through smartphones, smart speakers, or smart appliances. Presential users can access these assistants through kiosks. Chatbots can provide quick information to customers, employees or partners on the go. Can be made available through dedicated messaging APPs like WhatsAPP or embedded in existing channels like the on-line stores or APPs.</t>
  </si>
  <si>
    <t>Biometric Validation</t>
  </si>
  <si>
    <t>Multicultural Service and Product Offer</t>
  </si>
  <si>
    <t>Paradoxical Offer</t>
  </si>
  <si>
    <t>Health Support Range</t>
  </si>
  <si>
    <t>Promote and Communicate Health</t>
  </si>
  <si>
    <t>Besides providing products with heathy features, communicate these features through the adequate channels. People are eager to learn more about health, so provide information for customers and employees about what is healthy (foods and behaviours) and promote discussions about pros and cons of controversy topics.
Create initiatives for customer and for employees that promote healthy habits such as sports events, or educative workshops about food, postures, or stress management.</t>
  </si>
  <si>
    <t>bljshewkj</t>
  </si>
  <si>
    <t>Loops Reusable Packaging</t>
  </si>
  <si>
    <t>https://www.greenbiz.com/article/loops-launch-brings-reusable-packaging-worlds-biggest-brands</t>
  </si>
  <si>
    <t>bjkssplsh</t>
  </si>
  <si>
    <t>Splosh Refilling is_x000D_
easier than Recycling</t>
  </si>
  <si>
    <t>https://www.splosh.com/</t>
  </si>
  <si>
    <t>Omnichannel bulk foods</t>
  </si>
  <si>
    <t>Flexitarian campaigns</t>
  </si>
  <si>
    <t>Ethical and Sustainable Information</t>
  </si>
  <si>
    <t xml:space="preserve">Falar Nutrition Info </t>
  </si>
  <si>
    <t>Inclusive Facilities</t>
  </si>
  <si>
    <t>casas de banho genderless, espacos para rezar, espacos de amamentacao</t>
  </si>
  <si>
    <t>Genderless Product Design</t>
  </si>
  <si>
    <t xml:space="preserve">cozinhas de brincar do IKEA, brinquedos unisexo/genderless (design, cores etc), cereais sem mulheres K fitness </t>
  </si>
  <si>
    <t>Technology adoption among is universally attributed to Millenials and younger generations. This is partly true, but leads to a gross underestimation of tech use in older generations. Especially older urban dwellers are more than happy to adopt smart locks for safety, kitchen assistants for convenient cooking and uber to stop waiting for a taxi while it's raining.
This proves to be a greatly misrepresented segment that embodies a great business oportunity, if only companies start planning around it (remember older generations also have greater purchasing power).</t>
  </si>
  <si>
    <t xml:space="preserve">Bel cheeses snack </t>
  </si>
  <si>
    <t>https://www.festfoods.com/blog/2-new-cheese-snacks-are-grate-go</t>
  </si>
  <si>
    <t xml:space="preserve">NOTA: despromovido de app para implementation by tpc. Na verdade, gostaria de questionar se mii-doses é uma trend para 2019… ver este artigo de 2013 a falar do assunto: https://www.bbc.com/news/magazine-21443166 </t>
  </si>
  <si>
    <t>Virtual Card Acceptance</t>
  </si>
  <si>
    <t>Auto-sustainable stores and facilities</t>
  </si>
  <si>
    <t xml:space="preserve">Recycle </t>
  </si>
  <si>
    <t>Omnilingue</t>
  </si>
  <si>
    <t>Reward for each Consumer Journey Step</t>
  </si>
  <si>
    <t>Non-Linear Interactive Video Content</t>
  </si>
  <si>
    <t>Personalized Content</t>
  </si>
  <si>
    <t>Product neverending story</t>
  </si>
  <si>
    <t>Employee neverending story</t>
  </si>
  <si>
    <t>The Source Bulk Foods</t>
  </si>
  <si>
    <t>https://thesourcebulkfoods.com.au</t>
  </si>
  <si>
    <t>https://treadingmyownpath.com/2017/07/27/plastic-free-shampoo-conditioner/</t>
  </si>
  <si>
    <t>Allbulkfoods.com</t>
  </si>
  <si>
    <t>https://allbulkfoods.com</t>
  </si>
  <si>
    <t>Bulkbox Foods</t>
  </si>
  <si>
    <t>https://bulkboxfoods.com</t>
  </si>
  <si>
    <t>Apis-Vita</t>
  </si>
  <si>
    <t>https://www.startup.si/en-us/startup/151/vinegar-and-ketchup-as-innovative-functional-foods</t>
  </si>
  <si>
    <t>Lucky Iron Fish</t>
  </si>
  <si>
    <t>https://www.youtube.com/watch?v=iY0D-PIcgB4</t>
  </si>
  <si>
    <t>https://luckyironfish.com</t>
  </si>
  <si>
    <t>Wholi</t>
  </si>
  <si>
    <t>https://wholifoods.com/</t>
  </si>
  <si>
    <t>https://www.nutraingredients.com/Article/2018/09/21/Danish-insect-startup-targets-holistic-nutrition-with-mineral-dense-buffalo-worm-bar</t>
  </si>
  <si>
    <t>Pixar University</t>
  </si>
  <si>
    <t>https://www.youtube.com/watch?v=ngvKmKJLyD4</t>
  </si>
  <si>
    <t>https://lrmonline.com/news/keeping-up-with-animation-trends-through-pixar-university/</t>
  </si>
  <si>
    <t>https://www.forbes.com/sites/sallypercy/2018/11/09/time-for-a-new-relationship-between-learning-and-work/#1778589d1430</t>
  </si>
  <si>
    <t>Axonify</t>
  </si>
  <si>
    <t>https://axonify.com</t>
  </si>
  <si>
    <t>MonsterInsight's "Who's buying what?"</t>
  </si>
  <si>
    <t>These days, it’s not unusual to see live information on sales when you visit a website, as in this example from MonsterInsights. This shows the first name and location of a recent purchaser, so it’s clear it’s a real person. If visitors to your site know other people are buying, then they’ll want to buy, too.</t>
  </si>
  <si>
    <t>https://www.monsterinsights.com/</t>
  </si>
  <si>
    <t>Booking.com "Booked twice in the past 6 hours"</t>
  </si>
  <si>
    <t>https://www.booking.com/searchresults.html?aid=397594;label=gog235jc-1DCAEoggI46AdIH1gDaLsBiAEBmAEfuAEXyAEM2AED6AEB-AECiAIBqAID;sid=17c8ff66a97e2cdeb05450afd5a105c1;dest_id=-2140479;dest_type=city;highlighted_hotels=497786;nflt=ht_id%3D214%3Bht_id%3D219%3Bht_id%3D213%3Bht_id%3D229%3Bht_id%3D216%3Bht_id%3D209%3Bht_id%3D223%3Bht_id%3D212%3Bht_id%3D227%3Bht_id%3D215%3Bht_id%3D201%3Bht_id%3D208%3Bht_id%3D230%3Bht_id%3D232%3Bht_id%3D210%3Bht_id%3D220%3Bht_id%3D222%3Bht_id%3D224%3Bht_id%3D228;bhc_from_index=1;bhc_from_index=1</t>
  </si>
  <si>
    <t>FÖMO</t>
  </si>
  <si>
    <t>http://europe-re.com/fmo-pop-up-concept-store-opening-in-gothenburg-se/65770</t>
  </si>
  <si>
    <t>FOMO Factory</t>
  </si>
  <si>
    <t>https://www.thefomofactory.com/</t>
  </si>
  <si>
    <t>BEACHUB</t>
  </si>
  <si>
    <t>https://www.beachub.com/work</t>
  </si>
  <si>
    <t>wework</t>
  </si>
  <si>
    <t>https://www.wework.com/locations</t>
  </si>
  <si>
    <t>Werk</t>
  </si>
  <si>
    <t>https://werk.co/</t>
  </si>
  <si>
    <t>Knotel</t>
  </si>
  <si>
    <t>https://www.knotel.com</t>
  </si>
  <si>
    <t>Sweat Coin</t>
  </si>
  <si>
    <t>https://sweatco.in/</t>
  </si>
  <si>
    <t>netflixstunt</t>
  </si>
  <si>
    <t xml:space="preserve">Netflix ‘Black Mirror’ Stunt </t>
  </si>
  <si>
    <t>There are 5 main endings to Black Mirror: Bandersnatch, Netflix's first adult-oriented live-action interactive experience. Each type of ending will depend on the user's choices throughout the movie.</t>
  </si>
  <si>
    <t>https://www.netflix.com/pt-en/title/80988062</t>
  </si>
  <si>
    <t>"You try, we wait"</t>
  </si>
  <si>
    <t>http://www.ynap.com/news/net-a-porter-mr-porter-announce-enhanced-personal-shopping-services-for-top-customers/</t>
  </si>
  <si>
    <t>OLIO</t>
  </si>
  <si>
    <t>OLIO connects neighbours with each other and with local shops so surplus food and other items can be shared, not thrown away.
If you love food, hate waste, care about the environment or want to connect with your community, OLIO is for you.</t>
  </si>
  <si>
    <t>https://olioex.com/</t>
  </si>
  <si>
    <t>Tide Ad</t>
  </si>
  <si>
    <t>https://www.youtube.com/watch?v=IIW3l-ENHdA</t>
  </si>
  <si>
    <t>Farfetch Store of the Future</t>
  </si>
  <si>
    <t>Consumers are expecting the same conditions and offers between different contexts: online and offline or unrelated experiences (e.g. fashion store / visiting a museum)</t>
  </si>
  <si>
    <t>https://www.businessoffashion.com/articles/bof-exclusive/inside-farfetchs-store-of-the-future</t>
  </si>
  <si>
    <t>https://www.nytimes.com/2009/10/04/fashion/04curate.html</t>
  </si>
  <si>
    <t>Volunteer Sabbatical</t>
  </si>
  <si>
    <t>https://movingworlds.org/international-corporate-volunteering</t>
  </si>
  <si>
    <t>Google Pay</t>
  </si>
  <si>
    <t>So long, swipe. When you pay in stores, Google Pay doesn't share your actual card number, so your information stays secure. Plus, you can check out faster with the device that’s already in your hand – no need to dig for your wallet.</t>
  </si>
  <si>
    <t>https://pay.google.com</t>
  </si>
  <si>
    <t>Brandless</t>
  </si>
  <si>
    <t>https://brandless.com/</t>
  </si>
  <si>
    <t>Nothing beats a Londoner</t>
  </si>
  <si>
    <t>https://www.youtube.com/watch?v=26qmJzTCRG4</t>
  </si>
  <si>
    <t>Real Food, Real Stories</t>
  </si>
  <si>
    <t>https://www.realfoodrealstories.org/</t>
  </si>
  <si>
    <t>"Dream it, Make it"</t>
  </si>
  <si>
    <t>https://www.youtube.com/watch?time_continue=57&amp;v=Xb6GU3ywU6U</t>
  </si>
  <si>
    <t>https://www.youtube.com/playlist?list=PLtF-ZfyeXJcew2fYXmaLEdggPdKdjn7kL</t>
  </si>
  <si>
    <t>Forge</t>
  </si>
  <si>
    <t>https://www.joinforge.com/</t>
  </si>
  <si>
    <t>https://www.forbes.com/sites/theyec/2019/01/24/how-the-sharing-economy-is-shaping-the-future-of-retail/#1f5dab1f17bc</t>
  </si>
  <si>
    <t>Carrefour's Retail Business School</t>
  </si>
  <si>
    <t>https://www.thenational.ae/business/economy/carrefour-s-new-school-will-train-2-500-managers-for-the-digital-age-of-retail-1.821752</t>
  </si>
  <si>
    <t>COMPT</t>
  </si>
  <si>
    <t>https://www.compt.io/?ref=betalist</t>
  </si>
  <si>
    <t>wemonty</t>
  </si>
  <si>
    <t>https://betalist.com/startups/wemonty</t>
  </si>
  <si>
    <t>mielewifi</t>
  </si>
  <si>
    <t>Miele WiFiConn@ct</t>
  </si>
  <si>
    <t>https://www.miele.co.uk/domestic/1563.htm?info=200107190-ZPV</t>
  </si>
  <si>
    <t>goldengigs</t>
  </si>
  <si>
    <t>Fast Food Golden Gigs</t>
  </si>
  <si>
    <t>https://www.bloomberg.com/news/articles/2018-11-05/senior-citizens-are-replacing-teenagers-at-fast-food-joints?srnd=premium</t>
  </si>
  <si>
    <t>udemyacademy</t>
  </si>
  <si>
    <t>Udemy's Online Courses</t>
  </si>
  <si>
    <t>Online learning</t>
  </si>
  <si>
    <t>https://www.udemy.com</t>
  </si>
  <si>
    <t>skillshareacademy</t>
  </si>
  <si>
    <t>Skillshare</t>
  </si>
  <si>
    <t>https://www.skillshare.com/</t>
  </si>
  <si>
    <t>joannlab</t>
  </si>
  <si>
    <t>JOANN  community learning lab</t>
  </si>
  <si>
    <t>https://www.bizjournals.com/bizwomen/news/latest-news/2018/06/craft-retailer-joann-tests-new-store-concept.html</t>
  </si>
  <si>
    <t>todayapple</t>
  </si>
  <si>
    <t>Today at Apple</t>
  </si>
  <si>
    <t>roamcoworking</t>
  </si>
  <si>
    <t>Roam CoLiving &amp; CoWorking</t>
  </si>
  <si>
    <t>https://www.roam.co/business</t>
  </si>
  <si>
    <t>assemblage</t>
  </si>
  <si>
    <t>The Assemblage Community</t>
  </si>
  <si>
    <t>https://www.theassemblage.com/</t>
  </si>
  <si>
    <t>tagcafe</t>
  </si>
  <si>
    <t>#tag - Café for digital creators</t>
  </si>
  <si>
    <t>https://retaildesignblog.net/2018/12/14/a-new-spot-for-digital-creators-in-warsaw/</t>
  </si>
  <si>
    <t>toptalremote</t>
  </si>
  <si>
    <t>Toptal's Work from Anywhere Policy</t>
  </si>
  <si>
    <t>https://www.toptal.com/careers</t>
  </si>
  <si>
    <t>beanoutsider</t>
  </si>
  <si>
    <t>L.L.Bean: Be an Outsider at Work</t>
  </si>
  <si>
    <t>https://youtu.be/NBYsK571vF0</t>
  </si>
  <si>
    <t>tescovegmeat</t>
  </si>
  <si>
    <t>Tesco selling vegetable meat</t>
  </si>
  <si>
    <t>https://www.forbes.com/sites/elizabethrushe/2018/11/22/the-beyond-burger-is-now-available-at-tesco-the-uks-largest-supermarket/#260250791461</t>
  </si>
  <si>
    <t>apyball</t>
  </si>
  <si>
    <t>Apy Ball</t>
  </si>
  <si>
    <t>https://www.apyball.com/</t>
  </si>
  <si>
    <t>mcveggie</t>
  </si>
  <si>
    <t>Protein Substitutes</t>
  </si>
  <si>
    <t>McDonald's McVeggie</t>
  </si>
  <si>
    <t>https://www.mcdonalds.pt/ementa/produtos/mcveggie/</t>
  </si>
  <si>
    <t>marriottcat</t>
  </si>
  <si>
    <t>Marriott Chatbots</t>
  </si>
  <si>
    <t>https://www.mobilemarketer.com/news/marriott-makes-more-room-for-chatbots-to-enhance-guest-experiences/510117/</t>
  </si>
  <si>
    <t>lemonadeux</t>
  </si>
  <si>
    <t>Lemonade Conversational User Experience</t>
  </si>
  <si>
    <t>https://www.lemonade.com/</t>
  </si>
  <si>
    <t>sofiajeans</t>
  </si>
  <si>
    <t>Walmart's Exclusive Sofía Jeans</t>
  </si>
  <si>
    <t>https://www.walmart.com/cp/1908812?u1=IS,SofADaVergaraJustMadetheUnder-$40JeansYourButtHasAlwaysWanted,lreilly805,FAS,ART,3417806,201902,I&amp;oid=645206.1&amp;wmlspartner=93xLBvPhAeE&amp;sourceid=29947390703266111865&amp;affillinktype=10&amp;veh=aff</t>
  </si>
  <si>
    <t>cocacolablends</t>
  </si>
  <si>
    <t>Coca-Cola Australia's Batch Blends</t>
  </si>
  <si>
    <t>https://www.news.com.au/lifestyle/food/drink/cocacola-launches-new-adult-drink-that-mixes-coffee-with-soft-drink/news-story/b6fd65b314ea2c92ced28824b47df549?utm_source=DesignTAXI&amp;utm_medium=DesignTAXI&amp;utm_term=DesignTAXI&amp;utm_content=DesignTAXI&amp;utm_campaign=DesignTAXI</t>
  </si>
  <si>
    <t>mimx</t>
  </si>
  <si>
    <t>mim X - The first smartwatch with INVISIBLE display</t>
  </si>
  <si>
    <t>https://www.kickstarter.com/projects/67420768/mim-x-the-first-smartwatch-with-invisible-display</t>
  </si>
  <si>
    <t>jnsq</t>
  </si>
  <si>
    <t>JNSQ Rose</t>
  </si>
  <si>
    <t>https://www.jnsq.com/</t>
  </si>
  <si>
    <t>aiimagesfood</t>
  </si>
  <si>
    <t>AI generated images of food</t>
  </si>
  <si>
    <t>https://www.newscientist.com/article/2190259-ai-created-images-of-food-just-by-reading-the-recipes/</t>
  </si>
  <si>
    <t>appleban</t>
  </si>
  <si>
    <t>Keep your backyard safe</t>
  </si>
  <si>
    <t>Apple's Facebook Research ban</t>
  </si>
  <si>
    <t>https://techcrunch.com/2019/01/29/facebook-project-atlas/</t>
  </si>
  <si>
    <t>stryyk</t>
  </si>
  <si>
    <t>Stryyk  Not vodka, not gin, not rum</t>
  </si>
  <si>
    <t>https://www.stryyk.com/</t>
  </si>
  <si>
    <t>whiskeycoffee</t>
  </si>
  <si>
    <t>Whiskey Coffee</t>
  </si>
  <si>
    <t>http://www.jackdanielscoffee.com/</t>
  </si>
  <si>
    <t>arket</t>
  </si>
  <si>
    <t xml:space="preserve">H&amp;M's insignia for customers with high demands but little time </t>
  </si>
  <si>
    <t>https://www.arket.com/en_eur/about.html</t>
  </si>
  <si>
    <t>globalbatchtrace</t>
  </si>
  <si>
    <t>SAP Global Batch Traceability</t>
  </si>
  <si>
    <t>https://www.sap.com/products/batch-product-traceability.html</t>
  </si>
  <si>
    <t>fashionindez</t>
  </si>
  <si>
    <t>Fashion Revolution's Fashion Transparency Index</t>
  </si>
  <si>
    <t>https://issuu.com/fashionrevolution/docs/fr_fashiontransparencyindex2018?e=25766662/60458846</t>
  </si>
  <si>
    <t>bettercotton</t>
  </si>
  <si>
    <t>Better Cotton Initiative</t>
  </si>
  <si>
    <t>https://bettercotton.org/</t>
  </si>
  <si>
    <t>weswap</t>
  </si>
  <si>
    <t>WeSwap -the people's currency exchange</t>
  </si>
  <si>
    <t>Founded in 2011, launched in 2015 and now celebrating £130 million in swapped currency. WeSwap lets travellers around the world spend, store, swap, and manage their currency in a completely new way. No hidden costs or unfair fees. The result? More to spend on the important things. Sangria. Bike rides. Emergency sun cream.</t>
  </si>
  <si>
    <t>https://www.weswap.com/en/</t>
  </si>
  <si>
    <t>eurowag</t>
  </si>
  <si>
    <t>Eurowag VAT refund</t>
  </si>
  <si>
    <t>https://www.eurowag.com/pt-pt/reembolsos-de-impostos/</t>
  </si>
  <si>
    <t>alipaycitycard</t>
  </si>
  <si>
    <t>Alipay's Sydney City Card</t>
  </si>
  <si>
    <t>https://which-50.com/alipay-and-tourism-australia-trial-sydney-city-card-for-chinese-tourists/</t>
  </si>
  <si>
    <t>Encrypted Distributed Apps</t>
  </si>
  <si>
    <t>Mastercard fake apps</t>
  </si>
  <si>
    <t>The Times Ask James</t>
  </si>
  <si>
    <t>https://www.thetimes.co.uk/article/ask-james-dyson-jfrhm8nchzg</t>
  </si>
  <si>
    <t>Vlogging</t>
  </si>
  <si>
    <t>Instagram Stickers</t>
  </si>
  <si>
    <t>arranjar implementacoes para isto</t>
  </si>
  <si>
    <t>Automate repetitive tasks</t>
  </si>
  <si>
    <t>x</t>
  </si>
  <si>
    <t>Swipii</t>
  </si>
  <si>
    <t>Liquid Expectations,Mobile Payments</t>
  </si>
  <si>
    <t>People will compare players, even from different industries, using the same criteria. Customers are indifferent to cost structure: if a store offers free bags, they’ll expect the same treat from every other store. To stay competitive, companies should be able to optimize their cost structure and establish what’s essential to provide what the customers are expecting. To do so, they must understand that people’s expectations can come from the least expectable places.</t>
  </si>
  <si>
    <t>Silver Adoption</t>
  </si>
  <si>
    <t>link to stats showing increasing adoption of facebook among seniors</t>
  </si>
  <si>
    <t>vocabulary_ich_1268</t>
  </si>
  <si>
    <t>microtrend-id</t>
  </si>
  <si>
    <t>microtrend-name</t>
  </si>
  <si>
    <t>highlight-type-list</t>
  </si>
  <si>
    <t>Health and Wellness</t>
  </si>
  <si>
    <t>vocabulary_ich_1264</t>
  </si>
  <si>
    <t>MT15</t>
  </si>
  <si>
    <t>Informed people</t>
  </si>
  <si>
    <t>vocabulary_ich_1263</t>
  </si>
  <si>
    <t>MT24</t>
  </si>
  <si>
    <t>vocabulary_ich_1287</t>
  </si>
  <si>
    <t>MT77</t>
  </si>
  <si>
    <t>vocabulary_ich_1265</t>
  </si>
  <si>
    <t>MT08</t>
  </si>
  <si>
    <t>implement</t>
  </si>
  <si>
    <t>vocabulary_ich_1284</t>
  </si>
  <si>
    <t>MT33</t>
  </si>
  <si>
    <t>vocabulary_ich_1269</t>
  </si>
  <si>
    <t>MT59</t>
  </si>
  <si>
    <t>vocabulary_ich_1267</t>
  </si>
  <si>
    <t>MT36</t>
  </si>
  <si>
    <t>vocabulary_ich_1286</t>
  </si>
  <si>
    <t>MT16</t>
  </si>
  <si>
    <t>MT65</t>
  </si>
  <si>
    <t>MT71</t>
  </si>
  <si>
    <t>MT14</t>
  </si>
  <si>
    <t>MT11</t>
  </si>
  <si>
    <t>MT21</t>
  </si>
  <si>
    <t>MT46</t>
  </si>
  <si>
    <t>MT52</t>
  </si>
  <si>
    <t>MT18</t>
  </si>
  <si>
    <t>MT10</t>
  </si>
  <si>
    <t>MT51</t>
  </si>
  <si>
    <t>MT63</t>
  </si>
  <si>
    <t>MT04</t>
  </si>
  <si>
    <t>MT42</t>
  </si>
  <si>
    <t>MT23</t>
  </si>
  <si>
    <t>MT76</t>
  </si>
  <si>
    <t>MT75</t>
  </si>
  <si>
    <t>MT34</t>
  </si>
  <si>
    <t>MT61</t>
  </si>
  <si>
    <t>MT26</t>
  </si>
  <si>
    <t>MT07</t>
  </si>
  <si>
    <t>MT22</t>
  </si>
  <si>
    <t>MT43</t>
  </si>
  <si>
    <t>MT03</t>
  </si>
  <si>
    <t>MT01</t>
  </si>
  <si>
    <t>MT28</t>
  </si>
  <si>
    <t>MT17</t>
  </si>
  <si>
    <t>MT74</t>
  </si>
  <si>
    <t>MT05</t>
  </si>
  <si>
    <t>MT62</t>
  </si>
  <si>
    <t>MT72</t>
  </si>
  <si>
    <t>MT06</t>
  </si>
  <si>
    <t>MT37</t>
  </si>
  <si>
    <t>MT41</t>
  </si>
  <si>
    <t>MT38</t>
  </si>
  <si>
    <t>MT20</t>
  </si>
  <si>
    <t>mega</t>
  </si>
  <si>
    <t>person1</t>
  </si>
  <si>
    <t>person2</t>
  </si>
  <si>
    <t>Current user's micros</t>
  </si>
  <si>
    <t>Nuno</t>
  </si>
  <si>
    <t>Tania</t>
  </si>
  <si>
    <t>Joao</t>
  </si>
  <si>
    <t>Maria</t>
  </si>
  <si>
    <t>Alex</t>
  </si>
  <si>
    <t>backup</t>
  </si>
  <si>
    <t>Count</t>
  </si>
  <si>
    <t>Row Labels</t>
  </si>
  <si>
    <t>Count of Micro trend</t>
  </si>
  <si>
    <t>All Micro trends implicated</t>
  </si>
  <si>
    <t>High High Micro trends implicated</t>
  </si>
  <si>
    <t>Implicated Applications</t>
  </si>
  <si>
    <t>Description</t>
  </si>
  <si>
    <t>Opinion piece</t>
  </si>
  <si>
    <t>On average, people are spending almost 2 hours every day on social media (5 years and 4 months over a lifetime - socialmediatoday.com). This number has been growing in the past few years, but it might have reached its peak already. 
According to the website Statista, “spending more time with family and friends” is one of the top 10 new year’s resolutions for 2019 (US). The quest for more authentic connections with others is gathering an increasing number of supporters as we’re diving into a digital detox era.
People want to be continually connected as much as they want to be less connected. It seems paradoxical, but it probably isn’t. 
Silicon Valley is already addressing this particular need: iOS 12 offers “detailed information and tools to help users understand and control the time they spend with apps and websites, how often they pick up their iPhone or iPad during the day and how they receive notifications” (Craig Federighi, Apple’s Senior Vice President of Software Engineering).</t>
  </si>
  <si>
    <t>Companies are turning this threat into an opportunity and new solutions are popping up in all shapes and sizes:meditation apps such as Stop, Breath &amp; Think are helping people staying mindful; Platforms like Forest have real-world impact as they plant trees as rewards for the time users spend off their phones;  voice assistants are booming due to the generalized craving for authentic interactions. 
To provide a scalable and viable human customer interaction, the companies must equip the staff that contacts with customers with tools to improve their efficiency and effectiveness.</t>
  </si>
  <si>
    <t>It’s a common online joke that Maslow’s Pyramid of Needs should have “Wi-Fi” on its base. 
Nowadays, the ability to share something is perceived as having the same importance as the most basic human needs. People want to track their number of steps, but they also want to compare it with their friends and family. 
Data mining and machine learning tools pushed consumer’s expectations to stratospheric levels: people are placing all their trust into algorithms that suggest the content they should consume or the products or services they should purchase. To feed those algorithms, all they need to do is to continually generate (and track) huge amounts of data. 
There are free lunches, if you’re willing to share a picture of what you ate.</t>
  </si>
  <si>
    <t>Paying your lunch with a Revolut card and immediately getting a notification on your smartwatch is the kind of brilliant interactions that we currently take for granted. 
In fact, Integration may end up being the most important verb in the near future. Take the Apple Watch Series 4 as an example: you can wear a gadget on your wrist that is able to make phone calls, read emails, track your all-day activity, perform ECGs and, eventually, call an ambulance.
This example shows that people are willing to share their data if there’s a clear benefit for them in the deal. Thus, geo-location exclusive promotions, gamification campaigns and offers powered by data mining may have a big impact on consumer’s choices from now on.</t>
  </si>
  <si>
    <t>With the advent of the information society, people started keeping big entities accountable for their social and environmental footprints. 
Career opportunities are being democratized, as the debate on religious, racial and gender inclusion keeps getting louder by the day.</t>
  </si>
  <si>
    <t>People expect companies to tackle recruiting biases, the gender pay gap and all the other inclusion-inefficient processes. Those who fail to address people’s concerns may also lose their preference.</t>
  </si>
  <si>
    <t>There is a fundamental shift in consumer values towards experiences over things that bring happiness and well-being, with spending on experiences like travel, leisure and food service to rise to US$8.0 trillion by 2030, according with Euromonitor.
We can observe a touristic boom in most cities around the world. Few destinations have witnessed a boom in tourism over the last few years quite like Portugal. People are showing and apparent consumption schizophrenia subjecting themselves to low cost products such as tight seats in low-cost airlines but not looking at expenses to buy a good experience such as a dinner in a starred restaurant.
The preference of experience over things also affect employment, now HR offices are compelled to use all sorts of inexpensive and easy-to-try technologies (e.g. constant feedback, benefits-on-demand, recognition, social integrations) that will help develop an employee experience based on big data and two-way feedback.
[1] https://blog.euromonitor.com/experiences-overtaking-consumers-buying/</t>
  </si>
  <si>
    <t>Those at the front line such as retailers and restaurateurs are tackling this trend head on by placing more emphasis on the consumer experience as a vehicle for boosting sales and margins. Creating more intimate experiences with consumers, providing a seamless shopping environment whether online or in-store and storytelling massively.
The experience trend is impacting across sectors, from the importance of the shopping experience in the retail sector, and the value placed on the dine-in experience in consumer food service. The food is required to deliver an experience per se.</t>
  </si>
  <si>
    <t>This may not look like a trend, because healthy lifestyles have been a big part of the social paradigm in the past few years. But the truth is that emergent technologies and new business models are leveraging disruptive behaviors and new opportunities for companies to explore. 
A big example of these new opportunities is the appearance of standardized treatments, tailored from personal data collected from continuous connected platforms and devices. The successful advancements in anti-aging research are also a huge breakthrough, as life expectancy is predicted to exceed 90 years in coming decades. 
With the mental health taboo finally being addressed by companies and the public opinion, solutions to tackle depression or to boost mindfulness will continue to increase in value perceived by the consumers.</t>
  </si>
  <si>
    <t>The progress in preventive healthcare, the expansion of life expectancy and the increasing openness for new debates will probably have a considerable impact on customer profiling, as people will experience extended life quality and will no longer be hesitant in looking for solutions to tackle mental illnesses.</t>
  </si>
  <si>
    <t>Digitalization is the couples’ therapy that retailers and its customers always needed. Companies can now listen like they never could. They can pay more attention to people’s needs and continually increase their value proposition by addressing every customer as a unique individual. 
A good example of this new marital life is Netflix and the way it’s customizing content creation according to its users’ preferences. (Spoiler Alert) In the first 30 seconds of House of Cards, the main character kills a dog. Through Big Data analytics, Netflix learned that a lot of users switched to another show after that scene. So, the company learned that some people don’t like to watch dogs being killed and it probably won’t suggest them a similar show anymore.
Social media is being used as a platform for people to promote themselves as their own personal brand, which is boosting the demand for unique and personalized products.</t>
  </si>
  <si>
    <t>Globalization is opening new lifestyles opportunities for everyone. Thus, as customers keep exploring new habits and hobbies, companies need to be able to keep up with this granular streaming of expectations. 
Data mining campaigns powered by effective loyalty programs can help families with different diet restrictions, undecided online buyers, and many more.</t>
  </si>
  <si>
    <t xml:space="preserve">According to Euromonitor International, by 2013, three-fourths of the global population will have access to the Internet. Digitalization keeps democratizing the access to content and information, which is triggering new and unpredictable socioeconomic impacts.
Convenience, simplicity and knowledge are a few of the perks that the information era brought to the consumers. Thus, additionally to expecting zero-effort experiences, people know exactly what they want, how they want it, and where they can find it. 
The helicopter view over the whole market is becoming more and more accessible to all customers. At any moment, with the tip of their fingers, people can compare prices, quality, customer service, and understand which supply chain is a better match for their needs and beliefs. </t>
  </si>
  <si>
    <t>As irrationality keeps losing space in the decision-making process, companies should prepare and be ready to address demanding customers that are more aware then ever of the market’s big picture. That presents a continuous challenge/opportunity trade-off for retailers: people can now compare competitors by the smallest details, but the companies can also identify, and address people’s needs a lot more efficiently. 
Social Media presence and Search Engine Optimization (SEO) are powerful tools to take advantage of this social trend. A best practice example of how to address the advent of the informed society is Worten’s campaign “Preço Mínimo Garantido”.</t>
  </si>
  <si>
    <t xml:space="preserve"> “The only thing that moves faster than the speed of technology is the speed of our expectations” – this is how Martin Harbech, Group Director at Facebook, summarized the search for friction-free experiences and the current rise of our impatience levels. “We used to be completely comfortable with booking a cab within a period of 24 hours. Now, we’ll go completely nuts if we have to wait more than 5 minutes for an Uber ride”, he added.
Nowadays, not only the customer is always right, but his/her thumb is also always almighty. Omnichannel solutions are shaping the way business is done, as people’s expectations keep evolving every day. </t>
  </si>
  <si>
    <t xml:space="preserve">With customer journeys becoming more dynamic by the second, retailers should focus on providing every possible solution to address the always changing needs of its clients. This effervescency will only get stronger as emergent technologies and new information will keep on lifting people’s expectations.
Nowadays, customers want everything, right now, at their door. And they want to try it before they buy it. And, if possible, they will pay it with their phones. Successful examples such as Amazon Go, Revolut or Apple Pay show that people want Retail to become a friction-free industry. </t>
  </si>
  <si>
    <t>It is very common to exclusively link Sustainability to environmental issues. But in fact, the concept is much broader as it addresses different (yet interconnected) domains: environment, economic and social.
According to the Bruntland Report for the World Commission on Environment and Development (1992), Sustainability is defined as "development that meets the needs of the present without compromising the ability of future generations to meet their own needs".
The number of people putting on their ethical lenses is increasing every day, as many studies show that most consumers are willing to pay more for responsibly-produced goods and services. 
From an ecological point of view, it's of paramount importance for all businesses to convert processes across the entire supply chain in order to conserve resources and reduce emissions.
As for sustainable work, the Gig Economy boosted the debate about responsible work practices (e.g. #slaveroo).</t>
  </si>
  <si>
    <t>Sonae has been tackling the Social Sustainability topic for a long time with initiatives addressing the general society such as Missão Continente, Para um Futuro com Mais Bebés and Colega Mudei-te a Casa. Also, in environmental sustainability, SONAE developed economic consequential projects such as Transformar.te or Waste2Energy.
In the next years, Sustainability will continue to be a big part of the public debate while new solutions to address it will continue to pop up. More than a moral duty for all companies and individuals, addressing it is a responsible and business-efficient decision.</t>
  </si>
  <si>
    <t>number of High high micro trends-&gt;</t>
  </si>
  <si>
    <t>Relevance -&gt;</t>
  </si>
  <si>
    <t>Trend ID</t>
  </si>
  <si>
    <t>trend_title</t>
  </si>
  <si>
    <t>Impact</t>
  </si>
  <si>
    <t>Certainty</t>
  </si>
  <si>
    <t>main_mega_trend</t>
  </si>
  <si>
    <t>count_Apps</t>
  </si>
  <si>
    <t>Apps_List</t>
  </si>
  <si>
    <t>New Description</t>
  </si>
  <si>
    <t>Word Count</t>
  </si>
  <si>
    <t>Old description</t>
  </si>
  <si>
    <t>Images</t>
  </si>
  <si>
    <t>article_name_list</t>
  </si>
  <si>
    <t>article_url_list</t>
  </si>
  <si>
    <t>article_name1</t>
  </si>
  <si>
    <t>article_url1</t>
  </si>
  <si>
    <t>article_name2</t>
  </si>
  <si>
    <t>article_url2</t>
  </si>
  <si>
    <t>article_name3</t>
  </si>
  <si>
    <t>article_url3</t>
  </si>
  <si>
    <t>Relevance Horizon</t>
  </si>
  <si>
    <t>High</t>
  </si>
  <si>
    <t>High degree</t>
  </si>
  <si>
    <t>We have entered a sometimes-unconfortable weird duality where we want an extremely personalized experience everywhere but also tend to reject any prying attempts to learn patterns of ours.
It is now up to companies and institutions to invest in two complementary and necessary venues: transparency so that the person never feels they're being misled and privacy protection methods and structures.
Not every entity has the magnitude of Facebook to withstand the loss of trust and finantial hit breach after breach.</t>
  </si>
  <si>
    <t>Indeed, a personalized approach as mentioned above can yield good results for many businesses. The other side of the coin is that it raises privacy concerns.
The EU General Data Protection Regulation (GDPR) coming into force in 2018 proves that.
Customers demand more transparency in terms of how their personal data is being handled. Companies who are ready to respond to this trend have an enormous competitive advantage.
What’s the key takeaway?
Privacy protection will soon become one of the key selling points</t>
  </si>
  <si>
    <t>https://images.pexels.com/photos/60504/security-protection-anti-virus-software-60504.jpeg?auto=compress&amp;cs=tinysrgb&amp;dpr=2&amp;h=650&amp;w=940</t>
  </si>
  <si>
    <t>&gt; 2 Years</t>
  </si>
  <si>
    <t>MT02</t>
  </si>
  <si>
    <t>With the slew of machine learning and AI implementations to monitor behavior and find patterns in everything, the field of personalization has never been more fertile - and people will embrace it.
The crucial factor here is to find the right balance between customer data and driving convenience - customer loyalty will reside in the entity that can meet that one consumer's demands to a T.</t>
  </si>
  <si>
    <t>The top content marketing trend for 2018 is delivering highly personalized messages. Remember that personalized content is not limited to “Hello $First Name$” messages. With an advanced marketing automation platform, you can create timely and relevant content based on a customer's history and behavior.</t>
  </si>
  <si>
    <t>https://images.pexels.com/photos/1148998/pexels-photo-1148998.jpeg?auto=compress&amp;cs=tinysrgb&amp;dpr=2&amp;h=650&amp;w=940</t>
  </si>
  <si>
    <t>1 to 2 Years</t>
  </si>
  <si>
    <t xml:space="preserve">Customer experience has a 24/7 frequency, nowadays. Through chat platforms such as Whatsapp or Instagram Direct, people can easily get in touch with anyone, anywhere, and they want instant answers to any query. “If you can take my money 24 hours a day, you should be available to answer my questions, too.” </t>
  </si>
  <si>
    <t>In addition to desiring speedy service, consumers now expect constant availability. Whether or not your stores are actually open doesn’t matter – instant messaging, texting, Snapchat, and other elements of our on-demand world have conditioned us to expect immediate responses. Your website is live 24/7, so your customers expect 24/7 service. Especially for e-commerce websites, the customer’s perspective is, “If you can take my money 24 hours a day, you should be available to answer my questions, too.”</t>
  </si>
  <si>
    <t>https://images.pexels.com/photos/1111368/pexels-photo-1111368.jpeg?auto=compress&amp;cs=tinysrgb&amp;dpr=2&amp;h=650&amp;w=940</t>
  </si>
  <si>
    <t>While the sharing economy was mostly accelerated in mobility and real estate rental, its consequences are being felt universally. This is one of the big drivers in the rise of platform organizations.
The regular user is - of course - relatively agnostic to how a service operates. The consensual shift to platforms supported by sharing economy models is explained by the sheer scalability and seamlessness that are now within reach.
To businesses operating with their core parallel to these players, it is urgent that they form partnerships, because the advantages in speed, efficiency and ease of maintenance/cost to run seem unrivalled and piling up.</t>
  </si>
  <si>
    <t>The sharing economy has rapidly emerged as a large and expanding force. At first glance, it seems mainly limited to the mobility industry (Uber and China’s Didi Chuxing) and the hospitality industry (Airbnb). But the economic foundations of sharing are broad. Many other industries could soon face the disruption experienced by taxi fleets and hotel chains—as the emergence of Boatbound (leisure boat rental), PeerBy (neighborhood exchange of household items), and Vrumi (rooms rented out as office space) illustrates.</t>
  </si>
  <si>
    <t>https://images.pexels.com/photos/943630/pexels-photo-943630.jpeg?auto=compress&amp;cs=tinysrgb&amp;dpr=2&amp;h=650&amp;w=940</t>
  </si>
  <si>
    <t>Part of a greater whole, transparency has never been as present in people's minds as today. Besides paying attention to the supply chain footprint of the food we buy, society is increasingly privileging options in every field that operate in a glassdoor manner. Clothes coming from Southeast Asia resonate with humans rights violations. Users are glad to know that Apple is promising to use 100% recycled Aluminum and stride to recycle 100% in their own and (already billions) other iPhones sold.</t>
  </si>
  <si>
    <t>Conhecer todos os processos, possibilitando a abertura e confiança, e além disso facilitar a prestação de contas aos seus grupos de interesse. (Ajuda pensarmos nas marcas como uma "pessoa" em que a confiança é o vínculo mais forte que conseguimos estabelecer. Uma vez quebrada essa "confiança" dificilmente iremos conseguir repor esse valor)</t>
  </si>
  <si>
    <t>https://images.pexels.com/photos/5190/man-person-clouds-apple.jpg?auto=compress&amp;cs=tinysrgb&amp;dpr=2&amp;h=650&amp;w=940</t>
  </si>
  <si>
    <t>Crescimento do uso de tecnologia entre as pessoas de mais de 60 anos que procuram partilhar as suas experiências.</t>
  </si>
  <si>
    <t>https://images.pexels.com/photos/1369642/pexels-photo-1369642.jpeg?auto=compress&amp;cs=tinysrgb&amp;dpr=2&amp;h=650&amp;w=940</t>
  </si>
  <si>
    <t>Pessoas que procuram cada vez mais conversar com outras pessoas e menos estereótipos emocionais (os influencers de sucesso são pessoas reais, com imperfeições que as tornam autênticas)</t>
  </si>
  <si>
    <t>https://images.pexels.com/photos/1796281/pexels-photo-1796281.jpeg?auto=compress&amp;cs=tinysrgb&amp;dpr=2&amp;h=650&amp;w=940</t>
  </si>
  <si>
    <t>Having an active interest in one's health. Be health consciousness implies to know what good health is and what are healthy and unhealthy practices; to monitor health condition like body weight, sleep control, sight and hearing test, mental checkups; to avoid practices that adversely affect one’s health; to take corrective actions whenever your health is not within acceptable norms.</t>
  </si>
  <si>
    <t>One retailer that’s adjusting its strategy to fit this trend? CVS. In 2017, CVS unveiled plans to accelerate a retail renovation project that puts more focus on health and nutrition. According to USA Today, the retailer plans to “implement the new format at several hundred stores by the end of 2018, demonstrating the company’s commitment to remake itself as a beacon of healthy living rather than a place devoted primarily to treating illnesses and selling candy bars.”</t>
  </si>
  <si>
    <t>https://images.pexels.com/photos/461428/pexels-photo-461428.jpeg?auto=compress&amp;cs=tinysrgb&amp;dpr=2&amp;h=650&amp;w=940</t>
  </si>
  <si>
    <t>MT09</t>
  </si>
  <si>
    <t xml:space="preserve">The report cites a general mistrust of food safety throughout manufacturing and supply chains, with only one in five Canadian adults saying that they trusted manufacturer labels on product packaging. As a result, foodservice retailers, manufacturers and distributors at all levels should see an increased call for accountability. “In addition to disclosing more specific transparency details, the next wave of clean label challenges manufacturers and retailers to democratize transparency and traceability so that products are accessible to all consumers regardless of household income,” writes the author of the report, Jenny Zegler, Mintel global food and drink analyst. </t>
  </si>
  <si>
    <t>https://images.pexels.com/photos/533360/pexels-photo-533360.jpeg?auto=compress&amp;cs=tinysrgb&amp;dpr=2&amp;h=650&amp;w=940</t>
  </si>
  <si>
    <t>Hong Kong entrepreneur David Yeung is championing the change he sees will become the future of food. He spearheaded the Green Monday campaign, encouraging people to eat less meat in their diet at least one day a week, without quitting cold turkey. Unlike veganism, which advocates for quitting meat completely, and removing animal products such as dairy and eggs, Yeung is spearheading flexitarianism-- which is precisely what the name suggests, being flexible but conscious about food decisions-- and being aware of ethical and environmental concerns. "You don't really see the word 'vegan' used in our space," says Yeung</t>
  </si>
  <si>
    <t>https://images.pexels.com/photos/1640774/pexels-photo-1640774.jpeg?auto=compress&amp;cs=tinysrgb&amp;dpr=2&amp;h=650&amp;w=940</t>
  </si>
  <si>
    <t xml:space="preserve">Technology has finally matured enough for customers to start trusting it to avoid some of the most inefficient parts of their shopping experience. Machine learning is helping people to complete their shopping list while artificial vision is enabling the skipping of those never-ending checkout lines. Many other applications are being implemented to optimize people’s time and maximize their life quality. </t>
  </si>
  <si>
    <t xml:space="preserve">Because in 2018, shoppers with more important things to do – and that’s all of them – will embrace the outsourcing of certain retail experiences to algorithms and smart devices. A world of A-COMMERCE means the automation of hunting, negotiating, purchasing, delivery arrangements and more. </t>
  </si>
  <si>
    <t>https://images.pexels.com/photos/1781489/pexels-photo-1781489.jpeg?auto=compress&amp;cs=tinysrgb&amp;dpr=2&amp;h=650&amp;w=940</t>
  </si>
  <si>
    <t>MT12</t>
  </si>
  <si>
    <t xml:space="preserve">The massification of online courses reflects the increasing effort that is needed nowadays to keep up with technology advancements. Knowledge is more accessible then ever, but also more volatile. Learning is a continuous process and people are looking for the right tools to keep on board of the train to the future. </t>
  </si>
  <si>
    <t xml:space="preserve">As many as 30 percent of respondents say new technology makes it impossible to keep their skills up to date. This means some of us feel like total beginners even when performing everyday routine tasks.
The pace of technological change is increasing almost every day, and it is easy to feel stress at not being able to keep up. For some, this is probably manifested as a feeling of helplessness. [1] But for many, it may present an opportunity. In fact, almost half of consumers think technology will make learning even advanced professions much quicker. On the other hand, endeavors to learn and relearn will be a never-ending rat race, with 55 percent believing that technological change will accelerate the pace of change in skills needed at work. </t>
  </si>
  <si>
    <t>https://images.pexels.com/photos/313690/pexels-photo-313690.jpeg?auto=compress&amp;cs=tinysrgb&amp;dpr=2&amp;h=650&amp;w=940</t>
  </si>
  <si>
    <t>MT13</t>
  </si>
  <si>
    <t xml:space="preserve">Collected from renewable sources such as sunlight, wind, rain, tides, waves and geothermal heat, renewable energy is charging the future. “It is expected that by 2040 the production of renewable electricity will be able to guarantee, in a cost-effective way, the total annual electricity consumption of mainland Portugal” advanced the Portuguese Renewable Energy Association as in March 2018, renewable energy generated 104% of Portugal’s electricity consumption. According to the same source, this successful event demonstrated that “renewable energy can be relied upon as a secure and viable source with which to completely meet the country’s electricity demands”. Some of the biggest companies in the world, including Apple, Facebook, Google, and Microsoft, are massively buying renewable energy and, consequently, reshaping the entire supply chain. “The IT sector has been responsible for more than 7GW of new renewable energy globally – enough to power 5m homes” says Gary Cook, Greenpeace’s senior corporate campaigner. </t>
  </si>
  <si>
    <t xml:space="preserve">A connected world will require mobile power. Keeping the power flowing will be as critical as maintaining connectivity; if either goes down, instant disruption will ensue.
There are of course many aspects to how we will power our hyper-connected lives. Sustainability of resources might be one reason why consumers now rate electricity as the most popular energy source – 48 percent even think electricity should power airplanes. </t>
  </si>
  <si>
    <t>https://images.pexels.com/photos/1108814/pexels-photo-1108814.jpeg?auto=compress&amp;cs=tinysrgb&amp;dpr=2&amp;h=650&amp;w=940</t>
  </si>
  <si>
    <t>2017 was full of lactose, dairy and gluten intolerances. So this year, everyone’s going to be looking out for your gut. With fermenting, pickling and preserving gaining popularity for their gut benefits, foods such as a kimchi, miso and kefir will be seeing a surge in 2018. 
Read more at:
//economictimes.indiatimes.com/articleshow/62466825.cms?utm_source=contentofinterest&amp;utm_medium=text&amp;utm_campaign=cppst</t>
  </si>
  <si>
    <t>https://images.pexels.com/photos/1640777/pexels-photo-1640777.jpeg?auto=compress&amp;cs=tinysrgb&amp;dpr=2&amp;h=650&amp;w=940</t>
  </si>
  <si>
    <t xml:space="preserve">By taking environmental impacts and the extent of food waste into consideration, consumer behaviour is shifting with individuals becoming more ethically inclined. As costs of living increase, individuals are focusing on ensuring zero waste when cooking from home. Waitrose suggested that instead of following three meals a day or eating excessively, consumers tend to graze throughout the day and adjust their eating routine to suit their busy lives. Likewise, fewer people are choosing to do a weekly ‘big shop’, and are instead opting to purchase fresh produce multiple times per week. This behaviour will continue to contribute to reducing waste, as less product is being thrown out. According to Whole Foods, food manufacturers are responding to this shift in consumer behaviour and values “by using parts of plants or animals that were once considered trash, such as pickled watermelon rinds or broccoli-stem slaw”.
</t>
  </si>
  <si>
    <t>https://images.pexels.com/photos/128421/pexels-photo-128421.jpeg?auto=compress&amp;cs=tinysrgb&amp;dpr=2&amp;h=650&amp;w=940</t>
  </si>
  <si>
    <t>In particular the French, could mean great opportunities. Also economic migrants etc.</t>
  </si>
  <si>
    <t>https://images.pexels.com/photos/109919/pexels-photo-109919.jpeg?auto=compress&amp;cs=tinysrgb&amp;dpr=2&amp;h=650&amp;w=940</t>
  </si>
  <si>
    <t>Tambem inclui saber como demolhar bacalhau: tutoriais youtube
2. The next wave of learning credentials. One of the most disrupted industries is education, with more third parties offering courses, credentials and certifications than ever before. There is now an abundance of online courses provided by LinkedIn Learning, Coursera, edX, Udemy, Udacity, The Khan Academy and others. Pew Research reports that self-directed learning is driving the need for new credentialing systems. More employees will be accepting different types of credentials as they seek to build diverse talent pools and expand their reach. Almost three out of every four adults agrees that individuals have the responsibility to make sure that the workforce has the right skills and education to be successful in today's economy compared to only 52% of colleges and 49% of employers. Younger generations are starting to resist the traditional degree due to the ever increasing cost of tuition, which grew by nine percent from last year for four-year public schools. Some are avoiding college altogether and are pursuing these free or low cost online courses that provide enough education on important skills to get by. As companies continue to accept non-traditional credentials, students will be able to avoid debt and study at their own convenience, without fear of unemployment.</t>
  </si>
  <si>
    <t>https://images.pexels.com/photos/6335/man-coffee-cup-pen.jpg?auto=compress&amp;cs=tinysrgb&amp;dpr=2&amp;h=650&amp;w=940</t>
  </si>
  <si>
    <t>People are not available to pay much for commodities. Companies need to control the costs to serve even better. Ver o exemplo das  Companhias Low cost.
Gone are the days where customers would only compare you to your direct competitors. Today’s customer compares you to all brands with which they interact. Accenture refers to this phenomenon as “Liquid Expectations.” For example, even if Apple’s products don’t compete with yours, customers are comparing your website to Apple.com.
Another example is Delta: if you call them to check on your flight, they identify you using your phone number and provide relevant flight information without requiring any other input from you. But the next time you’re shopping online and start a chat, you’re disappointed when the company doesn’t know who you are and instantly provide relevant information. You wonder, if Delta can do it, why can’t this website do it? Companies need to recognize that customers have Liquid Expectations, and adopt a broader, more holistic view of how customers interact with the world.</t>
  </si>
  <si>
    <t>https://images.pexels.com/photos/1028637/pexels-photo-1028637.jpeg?auto=compress&amp;cs=tinysrgb&amp;dpr=2&amp;h=650&amp;w=940</t>
  </si>
  <si>
    <t>MT19</t>
  </si>
  <si>
    <t>It is no secret that the portuguese demographic pyramid is getting dangerously top-heavy. What may be changing, at least in the professional market, is what companies can use to face this threat. Companies should brace for a powerful hit in the form of retirement benefits and healthcare as baby boomers maintain leadership and it simultaneously becomes harder to attract (and maintain) young talent. The uberization of every field is one way this is being tackled (or rather, circumvented), but awareness (and investment along with it) needs to increase for companies to find creative ways of facing this looming threat.</t>
  </si>
  <si>
    <t xml:space="preserve">The workforce is continuing to age, with baby boomers living longer than previous generations and retiring later. About three in every four Americans plan to work past retirement age and almost two-thirds said they will continue to work part-time. Pew Research estimates that the number of people 65 and older is projected to triple by mid-century from 531 million in 2010 to 1.5 billion by 2050. The population of seniors in the U.S. is expected to more than double from 41 to 86 million during this time and almost triple in China from 8.3% in 2010 to 24% by 2050. About ten thousand baby boomers turn 65 each day, yet fewer than half said they expect to retire by 65. Just over a third of companies are preparing for this projected increase in older workers and it will come at a major cost to companies in the form of retirement benefits, healthcare and equal opportunity. As baby boomers maintain their leadership positions, it will be harder for younger workers to rise up in their organizations and could lead to higher turnover, stress and frustration.
</t>
  </si>
  <si>
    <t>https://images.pexels.com/photos/1254690/pexels-photo-1254690.jpeg?auto=compress&amp;cs=tinysrgb&amp;dpr=2&amp;h=650&amp;w=940</t>
  </si>
  <si>
    <t>Over the last few years, society has embraced connected devices and progressively divorced traditional linear content services. Over-the-top (OTT) video from players such as Netflix, Amazon Fire TV, Apple TV or Roku had a delayed start in the Portuguese market, as is usual, but this makes it all the more relevant for side business to rethink their content design and marketing. Advertisers today have a blank canvas full of opportunities to connect with consumers in a previously impossibly organic, personalized manner.</t>
  </si>
  <si>
    <t>WIDE ADOPTION AND MARKET GROWTH FOR CONNECTED TV
Over the past five years, TV viewers have embraced connected devices from brands like  Amazon Fire TV, Apple TV, Roku and others as a way to watch programming. While linear TV still represents the majority of viewers’ watch time—with over 132 hours of linear TV viewing per month versus 42 hours per month using connected TV devices—there's no question the OTT space is a major growth market.
At Nielsen, our data shows that two-thirds of Americans own at least a single connected device, enabling 224 million people to consume media and advertising on their terms, from catching a live episode of their favorite sitcom to binge-watching an entire season of a show through an OTT app. Simply put, connected TV has made living room viewing a more personalized, choice-driven experience and has opened the door to new premium opportunities for advertisers to connect with consumers.</t>
  </si>
  <si>
    <t>https://images.pexels.com/photos/265685/pexels-photo-265685.jpeg?auto=compress&amp;cs=tinysrgb&amp;dpr=2&amp;h=650&amp;w=940</t>
  </si>
  <si>
    <t xml:space="preserve">According to ConvenienceStore, “the increase in shoppers looking for meals ‘for the next three days’ is growing with 55% of shoppers claiming to visit a convenience store for a top-up mission, 11% for a meal prep mission and 17% for food-to-go”.
As the shopping experience keeps getting more convenient, people tend to privilege smaller baskets and increase the frequency of their visits to the store. Retailers are accompanying this trend by reducing store’s dimensions, while optimizing their cost per square meter. </t>
  </si>
  <si>
    <t xml:space="preserve">The increase in shoppers looking for meals for the next-three-days is growing: 55% of shoppers claim to visit a convenience store for a top-up mission, 11% for a meal prep mission and 17% for food-to-go.
Driving frequency of visits and encouraging more small basket purchases is likely to be a key driver of growth for retailers in the first half of 2018; and with 77% of shoppers actively look for a promotion, this could be one way for convenience retailers to help encourage one extra item in the basket behaviours.
</t>
  </si>
  <si>
    <t>https://images.pexels.com/photos/1260305/pexels-photo-1260305.jpeg?auto=compress&amp;cs=tinysrgb&amp;dpr=2&amp;h=650&amp;w=940</t>
  </si>
  <si>
    <t xml:space="preserve">Consumers who already use intelligent voice assistants are leading a behavioral change. In fact, more than half of them believe we will use body language, intonation, touch and gestures to interact with tech just like we do with people; two out of three think this will happen in only three years. 
Today, smartphones are almost synonymous with internet use. But when consumers increasingly interact with other types of tech, they may well start to think about a general need for connectivity. 
Given that one in three intelligent voice assistant users think that eventually they will not be able to open doors, cook food or even brush their teeth without an internet connection, it is clear that reliable connectivity will become all important. </t>
  </si>
  <si>
    <t>https://images.pexels.com/photos/8588/pexels-photo.jpg?auto=compress&amp;cs=tinysrgb&amp;dpr=2&amp;h=650&amp;w=940</t>
  </si>
  <si>
    <t>The lack of providing added value for mobile payments compared to plastic (and cash) has been the cause for the very modest acceptance to digital payments to date. But, with open banking and APIs providing the capability to enhance the customer experience with rewards, instant alerts, etc. the acceptance of mobile payments could be on the verge of significant growth.
“Younger consumers are demanding an exceptional digital payments experience on all platforms – most importantly on their smartphones – and want to be compensated through targeted rewards, offers and discounts, at a cut-throat rate,” states Abbott from Accenture. “These younger consumers will ultimately force traditional banks and payments players to either think beyond the functional aspect of mobile payment apps and create an engaging customer experience, or risk getting squeezed out of the process.”</t>
  </si>
  <si>
    <t>https://images.pexels.com/photos/935759/pexels-photo-935759.jpeg?auto=compress&amp;cs=tinysrgb&amp;dpr=2&amp;h=650&amp;w=940</t>
  </si>
  <si>
    <t>Tech companies are beginning to re-think the isolated corporate campus model in favor of designs that attempt to create lively neighborhoods. Box decided to site its headquarters above a Caltrain station in redwood City.  Facebook tapped OMA to design a “mixed use village,” complete with retail and housing, so employees can live closer to its Menlo Park Campus. Google plans to treat the green space in its forthcoming Mountain View campus as public amenities to encourage more integration with the community, too.</t>
  </si>
  <si>
    <t>https://images.pexels.com/photos/34092/pexels-photo.jpg?auto=compress&amp;cs=tinysrgb&amp;dpr=2&amp;h=650&amp;w=940</t>
  </si>
  <si>
    <t>MT25</t>
  </si>
  <si>
    <t>Reviews, good pictures and nice displays are not enough anymore. The biggest friction in eCommerce is the fact that, before buying a product, people still want to feel its touch, taste or smell. And whoever's capable of providing that will get the upper hand over those who can't.</t>
  </si>
  <si>
    <t>Since many users aren’t going to be able to physically touch a product before they buy it, brands need to come up with creative ways to help people “experience” it online. Think of ways to bring your product to life online so it stands out—like using virtual reality or augmented reality—such as L’Oréal’s Makeup Genius app that lets users virtually try on makeup.
There’s a whole community of creators testing and evaluating products, including yours. That means users will be validating any claims you make, so make sure your product can live up to them.
An alternative is Warby Parker's model of sending 5 pairs of glasses to the client's home for some time and letting them return whichever they dislike.</t>
  </si>
  <si>
    <t>https://images.pexels.com/photos/404159/pexels-photo-404159.jpeg?auto=compress&amp;cs=tinysrgb&amp;dpr=2&amp;h=650&amp;w=940</t>
  </si>
  <si>
    <t>mudar o Nome para "Touristic invasion".  Como não tem descrição. É preciso rever a classificação…</t>
  </si>
  <si>
    <t>https://images.pexels.com/photos/1167192/pexels-photo-1167192.jpeg?auto=compress&amp;cs=tinysrgb&amp;dpr=2&amp;h=650&amp;w=940</t>
  </si>
  <si>
    <t>MT27</t>
  </si>
  <si>
    <t xml:space="preserve">Solid waste and pollution issues are catching up with plastic, so much so that 2018 could mark the beginning of a “war on plastic.” Packaged goods makers are beginning to move away from traditional plastic packaging, and toward sustainable options like sugarcane “plastic” tubes as well as bowls made from plant fibers. But the “war on plastic” is about more than just packaging; growing concern over the presence of microplastics in the oceans land water eco systems is casting the long term viability of personal care ingredients like microbeads and glitter into question. Look for beverage makers to respond to the trend, as Nestle Waters North America is doing in February with the launch of Nestlé Pure Life purified water in new bottles made from 100 percent food grade recycled plastic (rPET).
</t>
  </si>
  <si>
    <t>https://images.pexels.com/photos/761297/pexels-photo-761297.jpeg?auto=compress&amp;cs=tinysrgb&amp;dpr=2&amp;h=650&amp;w=940</t>
  </si>
  <si>
    <t>Unsure</t>
  </si>
  <si>
    <t xml:space="preserve">Consumers are shifting their attention from TV to Youtube, Facebook and Instagram. Social media influencers are the new epicenter of new lifestyles, behaviors and social trends. This represents an opportunity for retailers to promote their products in a more decentralized (and effective) way. Companies who provide digital sharable products and experiences increase their reach with continuously growing scalability. </t>
  </si>
  <si>
    <t>Previously Outfit of the Day; Obsolete description (Apps and hardware made for sharing outfits to communities are here to stay. With the launch of the Amazon Echo Look and the lingering popularization of smart mirrors in fashiong stores (see Alibaba's/Guess's FashionAI concept store) we expect to see people sharing a lot more of their fashion choices.)</t>
  </si>
  <si>
    <t>https://images.pexels.com/photos/267350/pexels-photo-267350.jpeg?auto=compress&amp;cs=tinysrgb&amp;dpr=2&amp;h=650&amp;w=940</t>
  </si>
  <si>
    <t>MT29</t>
  </si>
  <si>
    <t>MB WAY; Venmo; Zelle; Apple Pay; Square cash</t>
  </si>
  <si>
    <t>https://images.pexels.com/photos/618544/pexels-photo-618544.jpeg?auto=compress&amp;cs=tinysrgb&amp;dpr=2&amp;h=650&amp;w=940</t>
  </si>
  <si>
    <t>MT30</t>
  </si>
  <si>
    <t>E.g. Food for stress relief or energy foods
The often contradictory advice on what to avoid finds many consumers more interested in what food and drink offers instead of what it lacks. This affirmational approach maintains the importance of formulating with the natural and often nutritional ingredients of fruits, vegetables, grains, seeds, herbs, spices, botanicals, and other plant-based ingredients as noted in ‘Power to the Plants,’ one of Mintel’s 2017 Global Food &amp; Drink Trends. Plants are just one component of balanced diets, with many consumers creating personalised diets that also prioritise consuming sufficient protein, staying hydrated, and allowing themselves theoccasional treat. Permission to enjoy treats or satisfy cravings is an integral aspect of self-care that particularly addresses the
widespread need for stress relief. For example, Mintel research reveals that 52% of Thai, 45% of Australian,
and 43% of Indonesian adult
metropolitan consumers say
managing or releasing stress
properly is an important factor for a healthy lifestyle.</t>
  </si>
  <si>
    <t>https://images.pexels.com/photos/988865/pexels-photo-988865.jpeg?auto=compress&amp;cs=tinysrgb&amp;dpr=2&amp;h=650&amp;w=940</t>
  </si>
  <si>
    <t>MT31</t>
  </si>
  <si>
    <t>Snacks considered to be junk food are getting a healthy makeover with “better for you” ingredients. Snack makers are using ingredients perceived as being “better for you” as a virtue-signaling mechanism to induce health-conscious consumers to try snacks that may have previously been off limits for health and nutrition reasons. Healthful ingredients like avocado and coconut oil along with plant-based proteins are changing the face of so-called ‘junk food’. Novel ingredients like jackfruit and moringa are also finding their way into junk food, which are challenging consumer perceptions. Look for innovators to disrupt popular, but nutrition-challenged sectors like puffed snacks with products like Vedic Brands Lily Puffs which is part of a wave of healthful puffed snacks made from the seeds of an Asian water lily plant.</t>
  </si>
  <si>
    <t>https://images.pexels.com/photos/416594/pexels-photo-416594.jpeg?auto=compress&amp;cs=tinysrgb&amp;dpr=2&amp;h=650&amp;w=940</t>
  </si>
  <si>
    <t>MT32</t>
  </si>
  <si>
    <t xml:space="preserve">Changing views toward gender identity are impacting the beauty market by blurring the lines between female and male beauty. The blurring of these traditional binary gender identities is opening the door for concepts like genderless beauty and other crossover innovation. The first makeup stores for men will make an appearance this year like MMUK Man’s new brick-and-mortar store in the UK together with fragrances that are appropriate for all genders and other game-changing developments.
</t>
  </si>
  <si>
    <t>https://images.pexels.com/photos/1209843/pexels-photo-1209843.jpeg?auto=compress&amp;cs=tinysrgb&amp;dpr=2&amp;h=650&amp;w=940</t>
  </si>
  <si>
    <t>A single family will probably have numerous diet restrictions: grandma is lactose intolerant, the father is gluten--free and the older daughter is trying a vegan regimen. The criteria of this family’s shopping list is almost impossible to meet – and that’s why they’ll prefer the retailer who provides them a customized service that addresses all their needs. By reducing the amount of plastic needed for packaging, bulk food is a win-win situation to the customer, the retailer, and the planet.</t>
  </si>
  <si>
    <t>Everyone’s a winner when it comes to buying in bulk: manufacturers, retailers, consumers, and the earth.
According to Melissa Breyer at TreeHugger, bulk purchasing may “require less overall transportation for delivery to consumers. There is much less packaging that needs to be produced and transported prior to being filled.” Not only does that benefit packaging manufacturers, but it’s also a win for the environment.
F&amp;B managers and C-store owners who want to start stocking bulk products in their stores should check out these 12 recent trends and practices regarding bulk food.</t>
  </si>
  <si>
    <t>https://images.pexels.com/photos/1479192/pexels-photo-1479192.jpeg?auto=compress&amp;cs=tinysrgb&amp;dpr=2&amp;h=650&amp;w=940</t>
  </si>
  <si>
    <t xml:space="preserve">But today we are witnessing a different phenomenon:
the democratization of luxury. We define it as middlemarket
consumers selectively trading up to higher levels
of quality, taste, and aspiration.
The democratization of luxury is occurring across a
surprisingly broad set of categories, and it is destabilizing
competition, creating new winners and losers,
and offering new rules for brand strategy. Already,
this force has transformed a score of markets. (See
Exhibit 1.) Many more categories are ripe for the taking.
The question for established marketers is, Who
will be first to bring the new luxury to my category? </t>
  </si>
  <si>
    <t>https://images.pexels.com/photos/949590/pexels-photo-949590.jpeg?auto=compress&amp;cs=tinysrgb&amp;dpr=2&amp;h=650&amp;w=940</t>
  </si>
  <si>
    <t>MT35</t>
  </si>
  <si>
    <t>Consumers want to know the story of the product. A study conducted by Origin/Hill Holiday found that people are willing to pay more for a product that's accompanied by a narrative - its perceived value will increase if it's followed by the producer’s story, another user's review or any other type of content that helps people relating to that particular item or service.</t>
  </si>
  <si>
    <t>Consumers perceive higher value in products that tell a tale, have a backstory, show humanity. The following experiment by Origin/Hill Holliday depicts the trend clearly.
https://www.adweek.com/files/imagecache/node-blog/telling-tales.png
É ela por ela. Pedra papel ou tesoura?</t>
  </si>
  <si>
    <t>https://images.pexels.com/photos/1043512/pexels-photo-1043512.jpeg?auto=compress&amp;cs=tinysrgb&amp;dpr=2&amp;h=650&amp;w=940</t>
  </si>
  <si>
    <t xml:space="preserve">Consumer's attention span has been abruptly decreasing for the past few years. If a brand can't communicate its messages or value propositions in the first seconds of the conversation, people will look for something else. Customers expect to be immediately served and will have no mercy for the runner up in the delivery race. Whoever's serves first, serves better. </t>
  </si>
  <si>
    <t xml:space="preserve">Consumers are, by now used to being served right when they want. Action movies and pop songs have to hook people continuously with multiple climaxes and repeating choruses. If whatever product/service/experience does not immediately and continuously please the consumer, they will move on to something else. </t>
  </si>
  <si>
    <t>https://images.pexels.com/photos/191160/pexels-photo-191160.jpeg?auto=compress&amp;cs=tinysrgb&amp;dpr=2&amp;h=650&amp;w=940</t>
  </si>
  <si>
    <t>FOMO defines the fear of not getting in on a deal, experience, event or other activity, strongly correlated with social pressure. It is not exactly recent/emergent, but is today increasingly relevant, and is most prevalent among millenials and younger generations, in/entering prime spending age.
Marketing tends to overuse this concept to motivate consumers to do last-minute purchasing decisions. This has to be done with care, as it risks frustrating loyal customers who will then be tired of having their hand forced.</t>
  </si>
  <si>
    <t>https://images.pexels.com/photos/897817/pexels-photo-897817.jpeg?auto=compress&amp;cs=tinysrgb&amp;dpr=2&amp;h=650&amp;w=940</t>
  </si>
  <si>
    <t>The number of offices with a desk rotation policy is increasing everywhere. Workers are valuing the convenience that flexible work stations represent, as well as the freedom to work from home.</t>
  </si>
  <si>
    <t>The office-space empire WeWork was founded eight years ago in New York. It currently leases 240,000 sq metres of real estate in London alone, which reportedly makes it the city’s largest user of offices after the British government. The basic deal is simple enough: you can either pay to put your laptop wherever there is space, or stump up a little more for a more dependable desk or entire office – and, in either case, take advantage of the fact that, with operations in 20 countries, WeWork offers the chance to traverse the planet and temporarily set up shop in no end of locations.
was "Working = Living"</t>
  </si>
  <si>
    <t>https://images.pexels.com/photos/938965/pexels-photo-938965.jpeg?auto=compress&amp;cs=tinysrgb&amp;dpr=2&amp;h=650&amp;w=940</t>
  </si>
  <si>
    <t>MT39</t>
  </si>
  <si>
    <t xml:space="preserve">Too much choice can be as harmful as no choice at all: just think of the time you spend trying to choose what to watch on Netflix. AI and Data mining are helping customers making some sense of the chaos with shopping list recommendations or customized campaigns. </t>
  </si>
  <si>
    <t>This trend includes both AI/ML solutions for simplifying users' choice and just running a low-stock retail offer.
Too many options scare customers out of buying. Shrinking variety can increase overall profitability. https://www.businessinsider.com/why-too-much-choice-is-bad-2018-10 https://blog.salecycle.com/featured/is-choice-paralysis-a-problem-for-online-retailers/</t>
  </si>
  <si>
    <t>https://images.pexels.com/photos/41219/apple-diet-face-food-41219.jpeg?auto=compress&amp;cs=tinysrgb&amp;dpr=2&amp;h=650&amp;w=940</t>
  </si>
  <si>
    <t>MT40</t>
  </si>
  <si>
    <t xml:space="preserve">Schizophrenic (or non-linear) consumption portrays the fact that some consumers are willing to spend less money on some purchases so that they can dive into some other indulgences (e.g. exclusively buying white brand food to save for an iPhone). This behavior can be fostered by financial savviness or can simply be arbitrary. </t>
  </si>
  <si>
    <t>There is an increasing segment of consumers that is financial-savvy, responsibly saving in many aspects such as food and comfort, but then caving to indulgences as "guilty pleasures" with some frequency, buying a premium luxury fashion item, trip, or gadget.</t>
  </si>
  <si>
    <t>https://images.pexels.com/photos/346752/pexels-photo-346752.jpeg?auto=compress&amp;cs=tinysrgb&amp;dpr=2&amp;h=650&amp;w=940</t>
  </si>
  <si>
    <t>The number of people with particular diets is increasing and food retailers must adapt. People want a customized service for every situation (e.g. 2 people in a couple buying 2 different meals and still eating together)</t>
  </si>
  <si>
    <t>Individual doses for the individual tastes. E.g. 2 people in a couple buying 2 different meals and still eating together (supermarket/ubereats)</t>
  </si>
  <si>
    <t>https://images.pexels.com/photos/1574676/pexels-photo-1574676.jpeg?auto=compress&amp;cs=tinysrgb&amp;dpr=2&amp;h=650&amp;w=940</t>
  </si>
  <si>
    <t>People, particularly millennials, are increasingly looking for careers with a purpose and avoiding jobs with meaningless repetitive tasks.</t>
  </si>
  <si>
    <t>Ninguém quer fazer trabalhos repetitivos ou que não acrescentam valor ou impacto significativo. Todos querem ficar na história.</t>
  </si>
  <si>
    <t>https://images.pexels.com/photos/450271/pexels-photo-450271.jpeg?auto=compress&amp;cs=tinysrgb&amp;dpr=2&amp;h=650&amp;w=940</t>
  </si>
  <si>
    <t>The fight against animal cruelty keeps gathering new supporters and some paradigms such as bullfighting and slaughterhouses may have their days counted.</t>
  </si>
  <si>
    <t>Animal rights movements gaining traction and igniting discussion all over the world. Notably: Vegetarianism, slaughterhouse scandals, bullfighting etc</t>
  </si>
  <si>
    <t>https://images.pexels.com/photos/406014/pexels-photo-406014.jpeg?auto=compress&amp;cs=tinysrgb&amp;dpr=2&amp;h=650&amp;w=940</t>
  </si>
  <si>
    <t>MT44</t>
  </si>
  <si>
    <t>Video Content</t>
  </si>
  <si>
    <t>Low</t>
  </si>
  <si>
    <t xml:space="preserve">In 2018, start embracing video content as never before.
Facebook has been prioritizing video content in its feed for a long time and LinkedIn has recently adopted the same approach. The number of people watching Instagram Stories has exceeded Snapchat.
Also, users are willing to consume content in different formats. This is where video marketing comes in.
See for yourself:
79 % of consumers would rather watch a video to learn about a product, than read text on a page.
84 % of consumers have been convinced to make a purchase after watching a brand's video.
</t>
  </si>
  <si>
    <t>MT45</t>
  </si>
  <si>
    <t>Oneconomy</t>
  </si>
  <si>
    <t>Low degree</t>
  </si>
  <si>
    <t>Os consumidores dão cada vez mais prioridade à individualidade e ao cuidado pessoal e procuram ter produtos e viver experiências para um (emergência de práticas como a Sologamia - quem não conhece, Google it please!</t>
  </si>
  <si>
    <t>Comfort Food</t>
  </si>
  <si>
    <t xml:space="preserve">Although Mintel is far too genteel to suggest we all indulge in sheetcaking a la Tina Fey, the company does point to “political bombshells” and ingredient scares as triggering a consumer selection of food that soothes or falls within the health halo. “The challenge of determining the elements of a healthy diet can contribute to negativity and stress because consumers are bombarded with potentially conflicting reports as to which ingredients are recommended and which ones should be avoided,” writes Zegler. Whether through tailor-made seed diets, soothing botanicals such as chamomile, lavender and lemon balm or splurge indulgences in dessert or comfort food form, manufacturers will be targeting customers through mood-based offerings.
</t>
  </si>
  <si>
    <t>MT47</t>
  </si>
  <si>
    <t>Textured Food</t>
  </si>
  <si>
    <t xml:space="preserve">Unexpected tactile experiences in food and beverage will be a new realm for manufacturers to explore in 2018. “As with color, more companies have the opportunity to add texture via natural ingredients, such as the pulp of fruit or vegetables, the tingle of spicy peppers, or carbonation resulting from fermentation as with kombucha,” writes Zegler. This trend can manifest through chewy or crunchy elements in beverages or popping candy or other surprises in baked goods, aiming for a novel experience for the consumer to share. 
</t>
  </si>
  <si>
    <t>MT48</t>
  </si>
  <si>
    <t>Insta-Worthy Food</t>
  </si>
  <si>
    <t>The craze for delicious food that is equally – if not more – appealing to the eyes as it is to the stomach, is becoming more popular than ever. Consumers are beginning to obsess over what AF&amp;Co have called, “photo-friendly food”. From pastel coloured ice creams and edible flowers to black charcoal lemonade and doughnuts with flavour-filled syringes, it is no wonder that there are over 141 million pictures on Instagram with the hashtag #FoodPorn. It is predicted that the trend will fail to subside this year but rather provide chefs with a challenge to stand out and innovate with food preparation and presentation. Many cafes and restaurants, including Platform 82, already capitalise on this trend by creating large share platters which encourage their customers to share images of their meal on social media. The breakfast and brunch restaurant in Concord West, New South Wales, began as a dinner restaurant, but quickly gained traction on social media with their giant platters attracting hundreds of customers queuing each day to try them.</t>
  </si>
  <si>
    <t>MT49</t>
  </si>
  <si>
    <t>Invisible (White) Brands Rise</t>
  </si>
  <si>
    <t xml:space="preserve">For example, let’s look at the carbonated soft drink category. In aggregate, the category generates more than $108 billion in annual global value sales. And while the overwhelming majority of those sales come from multinational and private-label brands, invisible brands account for 13% of total value sales. In dollars, that amounts to $12 billion.
Marcas "genericos" Brandless (produtos sem marca publicitada)
</t>
  </si>
  <si>
    <t>MT50</t>
  </si>
  <si>
    <t>Ad-Blocking</t>
  </si>
  <si>
    <t>Mobile adblock usage grew by 108 million, reaching a total of 380 million active devices, the report found.
Despite ever smaller numbers of people using desktop and laptop computers, adblock usage on these platforms grew by 34 million to reach 236 million active devices.
“The state of the blocked web” introduces new empirical global, regional, and national data on adblock usage and is the first unified data available for both mobile and desktop adblock usage. It reveals that the “blocked web”—the part of the web where users block ads—has grown to 11% of the global online population.</t>
  </si>
  <si>
    <t>Week-Planned Services / Meal Kits</t>
  </si>
  <si>
    <t>Meal planning is generally thought to be the obsessive hobby of bodybuilders and the health-obsessed, but that’s misinformed. Yes, health-conscious individuals tend to meal plan. People who simply like to be organized and prepared meal plan, too. I’m one of those people.
Planning out and scheduling my meals is one of my coping mechanisms for life. I like to know exactly what I’ll be eating throughout the week, how much time I’ll need to spend in the kitchen, what I need to buy at the grocery store, and if I’ll have snacks to eat at work. All of this information streamlines my life and reduces a lot of stress.</t>
  </si>
  <si>
    <t>Meal Delivery To Work/Home</t>
  </si>
  <si>
    <t>Os primeiros dias chuvosos de outono são os maiores inimigos dos amantes da hora de almoço. Acabam-se as pausas na esplanada e volta a preguiça para ir almoçar fora. A falta de tempo (ou vontade) impede-nos de preparar a marmita no dia anterior e a lancheira facilmente se transforma num empecilho quando conjugada com o guarda-chuva. Mas, a partir de hoje, pode esquecer os tupperwares. Reunimos um conjunto de empresas que, de norte a sul do país, entregam refeições saudáveis no local do trabalho para que o seu almoço deixe de ser um bicho de sete cabeças.</t>
  </si>
  <si>
    <t>MT53</t>
  </si>
  <si>
    <t>Esports New Sports</t>
  </si>
  <si>
    <t>The esports industry may hit a serious growth spurt this year, according to new data from Newzoo. In its annual report, the marketing researcher is predicting 2018 revenues to hit $905 million, a staggering 38% increase from 2017’s $655 million. Brand investment is expected to make a significant impact with an increase of 48% year-over-year.
Newzoo still expects the esports industry to cross the billion-dollar threshold in 2019, with revenues projected to hit $1.1 billion. Yes, in a year, we may finally be able to shorten the phrase, “the soon-to-be billion-dollar industry.” By 2021, revenues could reach $1.65 billion.
The significant growth in projected revenue makes sense with groundbreaking new developments hitting this year. League of Legends is as popular as it’s ever been, with its 2017 World Championship finals more than doubling its unique viewers year-over-year, according to a financial report from its parent company, Tencent. For 2018, though, its new franchising model, locking in ten North American teams without fear of relegation, should mitigate risk for new sponsors hoping to enter the space.</t>
  </si>
  <si>
    <t>MT54</t>
  </si>
  <si>
    <t>Solar Power</t>
  </si>
  <si>
    <t>Designed to look like any old roof tile the panels are able to capture sunlight and convert it into electric energy. In a Tesla earnings call, Musk said the initial installations have happened on the homes of Tesla employees – including his own and co-founder JB Staubel's.
This is just the first step for Tesla, though. Pre-orders for the technology started in the US during the second quarter of this year and those who take the leap are offering a lifetime warranty. Installations on early adopters' houses are due to start before the end of 2017 and could be available outside the US in 2018.Prices depend on your need and Tesla has created a calculator using data from Google Sunroof, a 2015 project that used 3D modelling to determine how much solar output houses can generate. This calculator factors in the cost of a 14kWh Powerwall – an optional extra that can be installed with Solar Roof panels – and state taxes. The "energy value" number is calculated over 30 years, which is the length of the warranty covering power production from the tiles. Tesla is offering an "infinity warranty" on the tiles themselves.</t>
  </si>
  <si>
    <t>MT55</t>
  </si>
  <si>
    <t>Multi-Generational Housing</t>
  </si>
  <si>
    <t>Then she heard of Nesterly. The brainchild of Noelle Marcus and Rachel Goor, two recent graduates of MIT’s masters program in urban planning, it’s a simple enough idea: You match younger people who need affordable housing with older adults who charge affordable prices–including help around the house–for the extra rooms of their homes.</t>
  </si>
  <si>
    <t xml:space="preserve"> </t>
  </si>
  <si>
    <t>MT56</t>
  </si>
  <si>
    <t>Podcast Rise From Iot (Cars)</t>
  </si>
  <si>
    <t>In-car listening is golden. You can’t use a screen, commutes are getting longer, and you’ve got a captive audience on a recurring basis.
The car has long been dominated by AM &amp; FM radio and that is still the case. Why? Radio is EASY. Hit a button and the radio just plays.
Podcasting in the car is NOT easy, especially if you’re tethering your phone via USB or connecting your phone to your car via Bluetooth. For many people, it’s just too much of a hassle.
Thanks to the highest ever annual increase of cars with in-dash, internet-powered entertainment systems, though, Tom says that may finally be starting to change.
“The reason why radio hangs on so much in the car, is it’s just so easy to use. You’ve got five presets and there’s what you’re going to listen to. Even though you have all of this content on your phone, it’s not easy to get to when you’re driving. The integrated in-dash entertainment system stat is going be the rate limiting factor on rapid growth in all things audio. As that spikes, I think everything else gets pulled up with it.”
It’s also fascinating to see podcasting overtake satellite radio in the car this year. Satellite radio has always been easier to use than podcasting and has had wider adoption in cars as as a result. This stat suggests that slowly, but surely, podcasting is getting easier to listen to in the car. (It also doesn’t hurt that podcasts are free…)</t>
  </si>
  <si>
    <t>MT57</t>
  </si>
  <si>
    <t>Car Sharing</t>
  </si>
  <si>
    <t>Reduction in commuting costs is expected to propel the car sharing market growth over the next six years. According to the American Association of Automobiles (AAA), the average annual costs to own and operate vehicles are about USD 8,698. Car sharing model has the potential to significantly reduce the transportation costs for the commuters. According to the Transportation Sustainability Research Center, the monthly transportation savings for round trip car sharing members in the U.S. ranges from USD 154 to USD 435. Furthermore, car sharing addresses some of the traditional problems of owning a car including arranging and paying for parking spaces and maintaining the insurance cover.
Stringent government regulations and norms associated with the emissions of greenhouse gases are propelling the growth of carsharing market. In January 2017, the government of Germany announced an initiative to encourage the adoption of these services by passing a draft bill to encourage the installation of the infrastructure required for these services. The government is helping the adopting of these services as these are considered crucial to make the transportation sector environmentally friendly.</t>
  </si>
  <si>
    <t>MT58</t>
  </si>
  <si>
    <t>Groupbuy/Social Commerce</t>
  </si>
  <si>
    <t>Massdrop like commerce</t>
  </si>
  <si>
    <t>Livestream Classes</t>
  </si>
  <si>
    <t xml:space="preserve">Top online English-learning platforms are all leveraging videoconferencing technology to connect students in China
with teachers overseas for real-time one-on-one lessons. </t>
  </si>
  <si>
    <t>MT60</t>
  </si>
  <si>
    <t>Indulgence Food</t>
  </si>
  <si>
    <t>Sugar has been trending as the top health villain for a while, but signs are emerging that not everyone is taking this view as some food and beverage makers are celebrating sugar with super-indulgent frozen novelties, beverages, and desserts. This is happening in categories like premium chocolate where Nestlé is launching a new line of Swiss chocolate bars in the UK with its Les Recettes De L’Atelier range. Celebrating sugar instead of apologizing for it may be an early sign of “better for you” fatigue. If so, we could see more “dirty label” (instead of “clean label”) product launches in 2018 that flout current health trends and celebrate indulgence.</t>
  </si>
  <si>
    <t>Personalized Food</t>
  </si>
  <si>
    <t xml:space="preserve">Nothing tastes as good, looks as good, or works as well as a product you helped create. The “I made it” trend celebrates this sentiment and taps a growing consumer desire for control, self-sufficiency, personalization, and transparency. According to a Q3 2016 survey by GlobalData, a majority of consumers globally – 60% – say they find the concept of products they helped create to be appealing. FMCG manufacturers will be looking to find new ways to allow consumers to put a personal stamp on the products they use and enjoy. Very much on-trend is new Urban Decay Drop Shot, a mix in facial oil that allows the consumer to tweak their own makeup products.
</t>
  </si>
  <si>
    <t>Tackling Taboos</t>
  </si>
  <si>
    <t>Personal issues like sexual health, menopause, pregnancy, and gender-related hygiene issues that used to be whispered about are now going public, fueling new product innovation. Social media has played a part in making personal issues public. This is paving the way for products that address formerly taboo subjects, like the VMagic “feminine lips stick” which addresses vulvar discomfort. The world’s first anti-viral condom (Ansell Lifestyles Dual Protect) that provides extra protection against sexually transmitted infections like HPV is another example.</t>
  </si>
  <si>
    <t>Regional Products</t>
  </si>
  <si>
    <t>FMCG companies are increasingly appealing to consumers by launching products with regional provenance thorough flavors, ingredients, recipes, and more. Though consumers may express a preference for local ingredients and flavors, local is difficult for big brands to achieve. As an alternative, big brands are connecting with consumers by using regional flavors and ingredients that tap into regional and home country pride. Japan’s Kirin Brewery has harnessed this trend in their product portfolio by offering 47 varieties of its Ichiban Shibori beer, one for each of Japan’s 47 prefectures</t>
  </si>
  <si>
    <t>MT64</t>
  </si>
  <si>
    <t>Plant-Power Non-Food</t>
  </si>
  <si>
    <t xml:space="preserve">Plant-based ingredients are changing food and beverage markets, but the plant revolution is spreading beyond food and drink. Plant-based ingredients and formulations are beginning to change personal care and household product markets. FMCG non-food makers are turning to plant-based ingredients to create products seen as more sustainable and less likely to cause harm from harsh chemicals. According to GlobalData’s Q1 2017 consumer survey, global consumers are especially bullish about their preference for ingredients like natural and essential oils for personal care products, and vinegar for household products. That means we’ll be seeing more launches like Unilever’s new Love Beauty and Planet hair and body personal care line with plant ingredients like coconut oil and ethically-sourced essential oils.
</t>
  </si>
  <si>
    <t>Home Cooking</t>
  </si>
  <si>
    <t xml:space="preserve">More UK shoppers prepared a meal at home during the last 12 months – rising from 78.3% in 2016 to 83.8% in 2017 – as interest in healthy eating continued to grow according to new research by GlobalData, a leading data and analytics company.
The company’s latest report, ‘Cooking and Baking 2017’, reveals that this trend will boost UK cookware sales over the next five years with ovenware sales expected to reach £256.0m, a growth rate of +8.8% and pots and pans sales £805.5m, a growth rate of 9.9% over the forecast period 2017 to 2022.
Despite the success of online food and delivery service apps like Just Eat – which recently boosted its market position with the acquisition of rival foodservice provider Hungry House – the healthy eating trend has led to a decrease in the number of shoppers purchasing a takeaway within the last 12 months down to 56.7% in 2016 from 61.8% in 2015.
Inclui movimento marmita!
</t>
  </si>
  <si>
    <t>MT66</t>
  </si>
  <si>
    <t>Makers</t>
  </si>
  <si>
    <t>Is the maker movement growing, shrinking, or staying about the same these days?
It’s definitely growing, and spreading out to a wider audience. There are hundreds of maker spaces around the globe; each one is part of its own community that may hold workshop classes, run mini-maker-faires, or large-scale group projects. We, as humans, have always been makers; now we just have a word for it!</t>
  </si>
  <si>
    <t>MT67</t>
  </si>
  <si>
    <t>Universalization Of Programming Skills</t>
  </si>
  <si>
    <t>A Direção-Geral da Educação (DGE) promove no ano letivo 2017/18, com o apoio do Centro de Competência TIC da Universidade de Évora, do Centro de Competência TIC da Escola Superior de Educação do Instituto Politécnico de Setúbal, do Centro de Competência TIC do Instituto de Educação da Universidade de Lisboa, da Associação Nacional dos Professores de Informática e da Microsoft Portugal, a iniciativa “Programação e Robótica no Ensino Básico”.
Esta iniciativa decorre da implementação do projeto-piloto Iniciação à Programação no 1.º Ciclo do Ensino Básico que, entre 2015 e 2017, envolveu mais de setenta mil alunos.
As atividades de “Programação e Robótica no Ensino Básico”, dirigidas a alunos do 1.º ao 9.º ano de escolaridade, poderão ser dinamizadas, na Oferta Complementar, nas Atividades de Enriquecimento Curricular ou na Oferta de Escola, ficando esta opção ao critério dos órgãos internos do Agrupamento, nos termos do estabelecido nos respetivos diplomas legais.
Os estabelecimentos de ensino envolvidos nesta iniciativa têm acesso a um sistema de acompanhamento e apoio presencial e online, através da realização de diversos eventos regionais, e de uma comunidade de prática que disponibilizará um conjunto de recursos educativos digitais.
A Sessão de Lançamento do projeto ocorreu no dia 18 de outubro de 2017, no Auditório da Microsoft, em Lisboa. Nesta sessão, foram apresentadas as Linhas Orientadoras e as dinâmicas gerais que irão ser desenvolvidas no âmbito do projeto. Este documento pretende ser um instrumento de base para uma implementação diversificada, tendo em conta os projetos desenvolvidos nas escolas e de adequação aos recursos existentes.
Assista à gravação integral da sessão.</t>
  </si>
  <si>
    <t>MT68</t>
  </si>
  <si>
    <t>Premium Subscription Programs (Product &amp; Service)</t>
  </si>
  <si>
    <t>People want premium benefits programs, like Amazon Prime, and are willing to pay for it. 62% of respondents said they’d “consider joining a fee-based rewards program if their favorite retailer offered one”. The figure is even higher among millennials, with 75 percent of 18-24-year-olds and 77% of 25-34-year-olds saying they’d consider joining a fee-based rewards program. Nearly half (47%) said rewards in fee-based programs are better than rewards in free programs.</t>
  </si>
  <si>
    <t>MT69</t>
  </si>
  <si>
    <t>Healing Food</t>
  </si>
  <si>
    <t>Key analysis:
While some consumers prefer the ease of supplements and vitamins in pill form, many global consumers, especially those in East Asia, have long believed that real food and drinks are best at preventing illnesses and curing what ails us. A new expression of that way of thinking is a growing number of restaurants that serve healing foods.
Quantitative analysis:
The majority of global consumers maintain their physical health by sticking to the basics: eating healthy, nutritious foods (64%), exercising (62%) and getting enough rest (57%).
Consumer implications:
The media regularly touts the health benefits of this food or that drink, and there are even certain combinations that should or should not be eaten together. But try keeping track of all those recommendations! A restaurant that does the remembering for you and serves up freshly prepared dishes takes the guesswork — not to mention all the shopping, prepping and cleaning up — out of the healing foods trend.</t>
  </si>
  <si>
    <t>MT70</t>
  </si>
  <si>
    <t>Home Chef Catering</t>
  </si>
  <si>
    <t>For those who can afford the luxury of hiring their very own personal or private chef to come into their home and cook healthy meals and snacks based on their specific tastes and unique dietary requirements.. it makes life easier where trying to find a balanced diet is concerned.
‘Health, Fitness and Convenience’ go hand in hand and have been trending for many years. First it was food supplements, then it was healthy meals delivered to your door and now private chef services seems to be the new gold rush amongst busy executives, sports stars, celebrities where daily nutritional balancing is concerned – and I believe it is here to stay and continue to being more popular with those individuals and families who can afford the expense of a personal chef.</t>
  </si>
  <si>
    <t>Activism Through Purchases / Brand Morality</t>
  </si>
  <si>
    <t>In a world that is increasingly socially aware and with discussions around morality and accountability, brands have their own identity and consumers will often look to a company's stance on particular topics when deciding where to allocate their loyalty.</t>
  </si>
  <si>
    <t>Uniqueness</t>
  </si>
  <si>
    <t>In a world of more than 7B people, everyone's individuality is put in question. Most of what we enjoy has already been done by thousands of others (sometimes they had it even better). Despite wanting to belong and be part of something bigger than ourselves, we also find comfort in being special and engaging in unique experiences.
In some cases it is worth considering designing one-of-a-kind production runs, limited editions and guaranteeing difference in every purchase, versus running static product/service offerings.</t>
  </si>
  <si>
    <t>MT73</t>
  </si>
  <si>
    <t>Pet Respect And Importance (Animal Birthdays, Marriage Etc) ("Marmitadocão")</t>
  </si>
  <si>
    <t>Pet owners are increasingly treating their cats, dogs and even small mammals like members of their family. The opportunity to commercialise this trend into a vast range of goods and services – from dog beer to cat counselling, from pet weddings to “social petworking” – is staggering for the company that can position themselves in such a way to gain credibility among this growing demographic. This global report examines the behaviour and the strategic impact on pet care markets world wide.
https://www.euromonitor.com/pet-humanisation-the-trend-and-its-strategic-impact-on-global-pet-care-markets/report</t>
  </si>
  <si>
    <t>Camera Scan For Shopping List</t>
  </si>
  <si>
    <t xml:space="preserve"> Snapchat is building a visual product search feature, codenamed “Eagle,” that delivers users to Amazon’s listings. Buried inside the code of Snapchat’s Android app is an unreleased “Visual Search” feature where you “Press and hold to identify an object, song, barcode, and more! This works by sending data to Amazon,  Shazam, and other partners.” Once an object or barcode has been scanned you can “See all results at Amazon.”</t>
  </si>
  <si>
    <t>Mocktails</t>
  </si>
  <si>
    <t>As wellness proliferates in the mainstream, people are looking for ways to enjoy the benefits of alcoholic beverages—without the side effects. New companies are stepping up to the plate with tonics that offer sophisticated and complex flavor profiles for a cocktail that’s as exciting as any other, just sans alcohol. While mocktails have long been available in cocktail bars around the country, this is the first time that at-home consumers can get the rich flavors of a high-end mocktail easily at home. Major companies are hopping on board the train—at a drinks industry event in October 2017, Dan Gasper, chief operating officer of Distill Ventures (Diageo, the world’s leading spirit producers, fund for new drinks) stated that "the biggest opportunity in the drinks industry is the emergence of the nonalcoholic category." While we’ll likely see products emerging shortly from the bigger corporations, thus far, startups have been leading the charge. In the last two years, U.K.-based Seedlip, one of the category leaders, has experienced 1,000-plus percent year-over-year growth, going from a single-person homespun operation to a 65-person global team that now serves at over 100 Michelin-starred restaurants and some of the world’s best cocktail bars, hotels, and over 4,000 premium retailers. Their drinks are zero calories; are sugar-free, sweetener-free, and artificial-flavor-free; and are distilled via a proprietary process that infuses each flavor with six distinct botanicals.</t>
  </si>
  <si>
    <t>Livestream Entertainment</t>
  </si>
  <si>
    <t>Live video, Facebook Live, Youtube Live, Twitch.TV etc
https://trends.google.com/trends/explore?date=all&amp;q=%2Fm%2F04zzb5t</t>
  </si>
  <si>
    <t>Food Sharing</t>
  </si>
  <si>
    <t>The U.K. startup offers a location-based app and website that lets you list and post a photo of unwanted food items to be shared with other people in the same neighbourhood. That is, food that you might otherwise throw away.</t>
  </si>
  <si>
    <t>Count Highlights</t>
  </si>
  <si>
    <t>app_CODE</t>
  </si>
  <si>
    <t>App_name</t>
  </si>
  <si>
    <t>Linked_megatrends</t>
  </si>
  <si>
    <t>Count mega trends</t>
  </si>
  <si>
    <t>MicroT #1</t>
  </si>
  <si>
    <t>MicroT #2</t>
  </si>
  <si>
    <t>MicroT #3</t>
  </si>
  <si>
    <t>MicroT #4</t>
  </si>
  <si>
    <t>MegaT #1</t>
  </si>
  <si>
    <t>MegaT #2</t>
  </si>
  <si>
    <t>MegaT #3</t>
  </si>
  <si>
    <t>MegaT #4</t>
  </si>
  <si>
    <t>App_description</t>
  </si>
  <si>
    <t>VIRTASSI</t>
  </si>
  <si>
    <t>AUTOORDE</t>
  </si>
  <si>
    <t>AUTOSTYL</t>
  </si>
  <si>
    <t>EMPOAWAR</t>
  </si>
  <si>
    <t>ENHACAPA</t>
  </si>
  <si>
    <t>SILVINCL</t>
  </si>
  <si>
    <t>GREYGIGS</t>
  </si>
  <si>
    <t>CRUEFREE</t>
  </si>
  <si>
    <t>AWARCAMP</t>
  </si>
  <si>
    <t>TOOLHUMA</t>
  </si>
  <si>
    <t>PRAIHUMA</t>
  </si>
  <si>
    <t>OFFLPROD</t>
  </si>
  <si>
    <t>MULTCITI</t>
  </si>
  <si>
    <t>VOICCONT</t>
  </si>
  <si>
    <t>MOTICONT</t>
  </si>
  <si>
    <t>BIOMVALI</t>
  </si>
  <si>
    <t>REFIPACK</t>
  </si>
  <si>
    <t>OMNIBULK</t>
  </si>
  <si>
    <t>FOODPREP</t>
  </si>
  <si>
    <t>CORPOASI</t>
  </si>
  <si>
    <t>LEARFACI</t>
  </si>
  <si>
    <t>CONTTRAI</t>
  </si>
  <si>
    <t>OPENCOUR</t>
  </si>
  <si>
    <t>EDUCRETA</t>
  </si>
  <si>
    <t>TRIBECOM</t>
  </si>
  <si>
    <t>TEMPCAMP</t>
  </si>
  <si>
    <t>WORKFLEX</t>
  </si>
  <si>
    <t>UNDOOFFI</t>
  </si>
  <si>
    <t>COWOSPAC</t>
  </si>
  <si>
    <t>REMOWORK</t>
  </si>
  <si>
    <t>OUTDWORK</t>
  </si>
  <si>
    <t>SUBSPROT</t>
  </si>
  <si>
    <t>FLEXCAMP</t>
  </si>
  <si>
    <t>GLASSBOX</t>
  </si>
  <si>
    <t>TRACEABI</t>
  </si>
  <si>
    <t>ETHIINFO</t>
  </si>
  <si>
    <t>CLEALABE</t>
  </si>
  <si>
    <t>CULTOFFE</t>
  </si>
  <si>
    <t>FOODMDCN</t>
  </si>
  <si>
    <t>FUNCFOOD</t>
  </si>
  <si>
    <t>NON-CALO</t>
  </si>
  <si>
    <t>FOODPURP</t>
  </si>
  <si>
    <t>INCLFACI</t>
  </si>
  <si>
    <t>GENDDESI</t>
  </si>
  <si>
    <t>NUTRCOUN</t>
  </si>
  <si>
    <t>PROBIOTI</t>
  </si>
  <si>
    <t>FREEFROM</t>
  </si>
  <si>
    <t>HEALSUPP</t>
  </si>
  <si>
    <t>PROMHEAL</t>
  </si>
  <si>
    <t>HEALINDU</t>
  </si>
  <si>
    <t>GRMTJNKR</t>
  </si>
  <si>
    <t>GRMTJNKK</t>
  </si>
  <si>
    <t>QICKDLVR</t>
  </si>
  <si>
    <t>REWASTEP</t>
  </si>
  <si>
    <t>SOCICOMM</t>
  </si>
  <si>
    <t>VLOGGING</t>
  </si>
  <si>
    <t>CHEACHEA</t>
  </si>
  <si>
    <t>SIMPSHOW</t>
  </si>
  <si>
    <t>CONVCONV</t>
  </si>
  <si>
    <t>AUTOTASK</t>
  </si>
  <si>
    <t>JOBROTAT</t>
  </si>
  <si>
    <t>SMALFORM</t>
  </si>
  <si>
    <t>VIRTCARD</t>
  </si>
  <si>
    <t>LUXURANG</t>
  </si>
  <si>
    <t>AFFOLUXU</t>
  </si>
  <si>
    <t>ADAPCONV</t>
  </si>
  <si>
    <t>SILVSURF</t>
  </si>
  <si>
    <t>EDUCEMPL</t>
  </si>
  <si>
    <t>DIFFSTRY</t>
  </si>
  <si>
    <t>COMPCONT</t>
  </si>
  <si>
    <t>PREVPROT</t>
  </si>
  <si>
    <t>REACTRAN</t>
  </si>
  <si>
    <t>SAFEBACK</t>
  </si>
  <si>
    <t>AGILSHOP</t>
  </si>
  <si>
    <t>INTERENE</t>
  </si>
  <si>
    <t>COMMRENE</t>
  </si>
  <si>
    <t>ELECTRUC</t>
  </si>
  <si>
    <t>ELECDELI</t>
  </si>
  <si>
    <t>AUTOSUST</t>
  </si>
  <si>
    <t>PARAOFFE</t>
  </si>
  <si>
    <t>PARAPROD</t>
  </si>
  <si>
    <t>SHARTALE</t>
  </si>
  <si>
    <t>SHARFUTU</t>
  </si>
  <si>
    <t>CUSTSTOR</t>
  </si>
  <si>
    <t>PRODSTOR</t>
  </si>
  <si>
    <t>EMPLSTOR</t>
  </si>
  <si>
    <t>AUTORECO</t>
  </si>
  <si>
    <t>KILLNOIS</t>
  </si>
  <si>
    <t>TRACAPPL</t>
  </si>
  <si>
    <t>TRANWATC</t>
  </si>
  <si>
    <t>HOMETRYO</t>
  </si>
  <si>
    <t>VIRTTRYO</t>
  </si>
  <si>
    <t>ALTEPLAS</t>
  </si>
  <si>
    <t>REUSPACK</t>
  </si>
  <si>
    <t>RETHPACK</t>
  </si>
  <si>
    <t>EDUCCUST</t>
  </si>
  <si>
    <t>RECYCLES</t>
  </si>
  <si>
    <t>OMNILING</t>
  </si>
  <si>
    <t>VISIPAIN</t>
  </si>
  <si>
    <t>VISIPERK</t>
  </si>
  <si>
    <t>WASTBASE</t>
  </si>
  <si>
    <t>OPTICYCL</t>
  </si>
  <si>
    <t>Linked Applications CODES</t>
  </si>
  <si>
    <t>Applications</t>
  </si>
  <si>
    <t>APPL #1</t>
  </si>
  <si>
    <t>APPL #2</t>
  </si>
  <si>
    <t>APPL #3</t>
  </si>
  <si>
    <t>APPL #4</t>
  </si>
  <si>
    <t>HL8036</t>
  </si>
  <si>
    <t>HL3627</t>
  </si>
  <si>
    <t>HL7690</t>
  </si>
  <si>
    <t>HL7497</t>
  </si>
  <si>
    <t>HL4586</t>
  </si>
  <si>
    <t>HL4509</t>
  </si>
  <si>
    <t>HL1200</t>
  </si>
  <si>
    <t>HL8380</t>
  </si>
  <si>
    <t>HL9370</t>
  </si>
  <si>
    <t>HL8844</t>
  </si>
  <si>
    <t>HL2919</t>
  </si>
  <si>
    <t>HL2669</t>
  </si>
  <si>
    <t>HL8426</t>
  </si>
  <si>
    <t>HL6896</t>
  </si>
  <si>
    <t>HL7845</t>
  </si>
  <si>
    <t>HL4698</t>
  </si>
  <si>
    <t>HL1296</t>
  </si>
  <si>
    <t>HL6433</t>
  </si>
  <si>
    <t>HL7086</t>
  </si>
  <si>
    <t>HL2174</t>
  </si>
  <si>
    <t>HL3107</t>
  </si>
  <si>
    <t>HL9096</t>
  </si>
  <si>
    <t>HL9700</t>
  </si>
  <si>
    <t>HL7164</t>
  </si>
  <si>
    <t>HL6308</t>
  </si>
  <si>
    <t>HL1828</t>
  </si>
  <si>
    <t>HL6467</t>
  </si>
  <si>
    <t>HL8228</t>
  </si>
  <si>
    <t>HL1749</t>
  </si>
  <si>
    <t>HL9624</t>
  </si>
  <si>
    <t>HL5736</t>
  </si>
  <si>
    <t>HL8266</t>
  </si>
  <si>
    <t>HL1158</t>
  </si>
  <si>
    <t>HL5470</t>
  </si>
  <si>
    <t>HL5747</t>
  </si>
  <si>
    <t>HL1304</t>
  </si>
  <si>
    <t>HL9502</t>
  </si>
  <si>
    <t>HL2468</t>
  </si>
  <si>
    <t>HL2610</t>
  </si>
  <si>
    <t>HL8562</t>
  </si>
  <si>
    <t>HL4080</t>
  </si>
  <si>
    <t>HL8965</t>
  </si>
  <si>
    <t>HL3892</t>
  </si>
  <si>
    <t>HL1956</t>
  </si>
  <si>
    <t>HL3708</t>
  </si>
  <si>
    <t>HL4224</t>
  </si>
  <si>
    <t>HL3010</t>
  </si>
  <si>
    <t>HL8976</t>
  </si>
  <si>
    <t>HL3903</t>
  </si>
  <si>
    <t>HL9149</t>
  </si>
  <si>
    <t>HL5402</t>
  </si>
  <si>
    <t>HL4021</t>
  </si>
  <si>
    <t>HL4527</t>
  </si>
  <si>
    <t>HL7683</t>
  </si>
  <si>
    <t>HL1906</t>
  </si>
  <si>
    <t>HL4120</t>
  </si>
  <si>
    <t>HL4846</t>
  </si>
  <si>
    <t>HL9156</t>
  </si>
  <si>
    <t>HL3629</t>
  </si>
  <si>
    <t>HL6278</t>
  </si>
  <si>
    <t>HL5210</t>
  </si>
  <si>
    <t>HL9789</t>
  </si>
  <si>
    <t>HL2008</t>
  </si>
  <si>
    <t>HL8005</t>
  </si>
  <si>
    <t>HL6515</t>
  </si>
  <si>
    <t>HL1741</t>
  </si>
  <si>
    <t>HL4900</t>
  </si>
  <si>
    <t>HL7176</t>
  </si>
  <si>
    <t>HL5824</t>
  </si>
  <si>
    <t>HL8754</t>
  </si>
  <si>
    <t>HL3735</t>
  </si>
  <si>
    <t>HL6961</t>
  </si>
  <si>
    <t>HL7716</t>
  </si>
  <si>
    <t>HL6792</t>
  </si>
  <si>
    <t>HL6319</t>
  </si>
  <si>
    <t>HL6040</t>
  </si>
  <si>
    <t>HL7782</t>
  </si>
  <si>
    <t>HL7161</t>
  </si>
  <si>
    <t>HL3111</t>
  </si>
  <si>
    <t>HL1364</t>
  </si>
  <si>
    <t>HL1545</t>
  </si>
  <si>
    <t>HL8138</t>
  </si>
  <si>
    <t>HL8893</t>
  </si>
  <si>
    <t>HL7410</t>
  </si>
  <si>
    <t>HL3977</t>
  </si>
  <si>
    <t>HL3564</t>
  </si>
  <si>
    <t>HL5195</t>
  </si>
  <si>
    <t>HL1471</t>
  </si>
  <si>
    <t>HL6840</t>
  </si>
  <si>
    <t>HL4223</t>
  </si>
  <si>
    <t>HL8014</t>
  </si>
  <si>
    <t>HL6615</t>
  </si>
  <si>
    <t>HL4142</t>
  </si>
  <si>
    <t>HL7777</t>
  </si>
  <si>
    <t>HL4075</t>
  </si>
  <si>
    <t>HL8469</t>
  </si>
  <si>
    <t>HL8008</t>
  </si>
  <si>
    <t>HL4094</t>
  </si>
  <si>
    <t>HL8572</t>
  </si>
  <si>
    <t>HL6941</t>
  </si>
  <si>
    <t>HL8594</t>
  </si>
  <si>
    <t>HL5991</t>
  </si>
  <si>
    <t>HL9988</t>
  </si>
  <si>
    <t>HL2279</t>
  </si>
  <si>
    <t>HL6658</t>
  </si>
  <si>
    <t>HL4049</t>
  </si>
  <si>
    <t>HL1636</t>
  </si>
  <si>
    <t>HL4483</t>
  </si>
  <si>
    <t>HL9559</t>
  </si>
  <si>
    <t>HL5989</t>
  </si>
  <si>
    <t>HL7557</t>
  </si>
  <si>
    <t>HL2667</t>
  </si>
  <si>
    <t>HL3233</t>
  </si>
  <si>
    <t>HL3699</t>
  </si>
  <si>
    <t>HL1916</t>
  </si>
  <si>
    <t>HL8585</t>
  </si>
  <si>
    <t>HL5543</t>
  </si>
  <si>
    <t>HL8573</t>
  </si>
  <si>
    <t>HL5941</t>
  </si>
  <si>
    <t>HL7901</t>
  </si>
  <si>
    <t>HL4445</t>
  </si>
  <si>
    <t>HL9848</t>
  </si>
  <si>
    <t>HL1410</t>
  </si>
  <si>
    <t>HL1151</t>
  </si>
  <si>
    <t>HL5588</t>
  </si>
  <si>
    <t>HL8435</t>
  </si>
  <si>
    <t>HL6106</t>
  </si>
  <si>
    <t>HL9482</t>
  </si>
  <si>
    <t>HL9404</t>
  </si>
  <si>
    <t>HL1180</t>
  </si>
  <si>
    <t>HL7262</t>
  </si>
  <si>
    <t>HL2902</t>
  </si>
  <si>
    <t>HL6300</t>
  </si>
  <si>
    <t>HL1341</t>
  </si>
  <si>
    <t>HL8403</t>
  </si>
  <si>
    <t>HL4701</t>
  </si>
  <si>
    <t>HL2255</t>
  </si>
  <si>
    <t>HL2176</t>
  </si>
  <si>
    <t>HL3493</t>
  </si>
  <si>
    <t>HL5637</t>
  </si>
  <si>
    <t>HL1604</t>
  </si>
  <si>
    <t>HL1047</t>
  </si>
  <si>
    <t>HL5956</t>
  </si>
  <si>
    <t>HL5702</t>
  </si>
  <si>
    <t>HL2552</t>
  </si>
  <si>
    <t>HL2993</t>
  </si>
  <si>
    <t>HL7964</t>
  </si>
  <si>
    <t>HL4369</t>
  </si>
  <si>
    <t>HL8241</t>
  </si>
  <si>
    <t>HL9269</t>
  </si>
  <si>
    <t>HL3267</t>
  </si>
  <si>
    <t>HL4232</t>
  </si>
  <si>
    <t>HL2987</t>
  </si>
  <si>
    <t>HL5262</t>
  </si>
  <si>
    <t>HL7326</t>
  </si>
  <si>
    <t>HL3655</t>
  </si>
  <si>
    <t>HL4884</t>
  </si>
  <si>
    <t>HL8923</t>
  </si>
  <si>
    <t>TECH46</t>
  </si>
  <si>
    <t>Smart materials for Self-cooling packaging</t>
  </si>
  <si>
    <t>radar18</t>
  </si>
  <si>
    <t>&lt;b&gt;Active packaging with the ability to cool down food contents without external power sources&lt;/b&gt;Cooling is achieved by an endothermic reaction that the user initiates by pressing on the bottom of the can.  A container for the beverage surrounds a container of the cooling agent separated from a container of water by a thin breakable membrane. The resulting reaction consumes heat and thus colds the product surrounding it.</t>
  </si>
  <si>
    <t>TECH10</t>
  </si>
  <si>
    <t>Hydroponics for In-store greenhouse</t>
  </si>
  <si>
    <t>&lt;b&gt;In-store hydroponics to deliver the freshers products&lt;/b&gt;Plants grow in an aquatic based environment where the nutrients are distributed through capillary action, without the use of soil.</t>
  </si>
  <si>
    <t>TECH43</t>
  </si>
  <si>
    <t>Edible or water soluble films for Food packaging</t>
  </si>
  <si>
    <t xml:space="preserve">&lt;b&gt;Food packed in edible packaging to deliver optimum dosing, customer convenience and sustainability&lt;/b&gt;Edible or water soluble plastic film is made from the milk protein casein which guards food against oxygen, and provide more sustainable products. Transparent, odorless and tasteless pre-portioned packets streamline food and beverage manufacturing, reducing cross-contamination and dusting in kitchen or manufacturing applications. Deliver ingredients such as various food coloring, spices and oils in food-grade water-soluble film. </t>
  </si>
  <si>
    <t>TECH13</t>
  </si>
  <si>
    <t>Food techs for Food life extension additives</t>
  </si>
  <si>
    <t>&lt;b&gt;Use biotechnology and/or nanotechnology to produce additives that extend food shelf-life&lt;/b&gt;This technologies avoid the food decomposition by spreading special molecules or using physical treatments. With these actions, the agents that begin food decomposition are contained for a longer period, extending the food's shelf life.</t>
  </si>
  <si>
    <t>TECH64</t>
  </si>
  <si>
    <t>Sustainable materials for Packaging</t>
  </si>
  <si>
    <t>&lt;b&gt;Advanced materials provide special characteristics to plastics&lt;/b&gt;Innovative advanced materials are continuously in development. Those materials are derived from renewable biomass sources, such as vegetable fats and oils, corn starch, or microbiota. Most of bioplastics are biodegradable, which that under the right conditions the microbes in the environment can break down the material and use it as a food source.</t>
  </si>
  <si>
    <t>TECH51</t>
  </si>
  <si>
    <t>Vegetable protein isolation for Meat substitutes</t>
  </si>
  <si>
    <t>&lt;b&gt;Have vegetable based produtcs with the same nutrients set and taste  as meat or fish&lt;/b&gt;Soy protein is globular while actual meat protein is fibrous, so food manufacturers alter the soy's molecular structure. This is typically done by exposing the soy protein to heat, acid or a solvent and then running the mixture through a food extruder that reshapes it. But soy isn't the only way to create meat-like products.</t>
  </si>
  <si>
    <t>TECH55</t>
  </si>
  <si>
    <t>Vegetable protein isolation for Egg substitutes</t>
  </si>
  <si>
    <t>&lt;b&gt;Eggs can have a substitute themselves or be used for it’s broad features&lt;/b&gt;A lot of products and recipes use eggs, and therefore there is a need to replace egg’s binding function, texture addition, or nutrient enrichment with vegetable sources.</t>
  </si>
  <si>
    <t>TECH19</t>
  </si>
  <si>
    <t>Smart materials for Food security packaging</t>
  </si>
  <si>
    <t xml:space="preserve">&lt;b&gt;Smart materials in food packaging can help to evaluate and preserve the freshness of food&lt;/b&gt;Researchers are working in the development of materials that can protect and preserve food for longer time, such as bacteria-battling nanoparticles that are 50,000 times thinner than human hair. </t>
  </si>
  <si>
    <t>TECH42</t>
  </si>
  <si>
    <t>Smart materials for Self-heating packaging</t>
  </si>
  <si>
    <t xml:space="preserve">&lt;b&gt;Ready to eat food can deliver aditional convenience if the package can heat the food&lt;/b&gt;The source of the heat for the self-heated packaging is an exothermic reaction initiated by the user. A container for the beverage surrounds a container of the heating agent separated from a container of water by a thin breakable membrane. </t>
  </si>
  <si>
    <t>TECH56</t>
  </si>
  <si>
    <t>Insects for New foods</t>
  </si>
  <si>
    <t>&lt;b&gt;New foods are being developed to respond to consumer demand  &lt;/b&gt;Edible insects contain high quality protein, vitamins and amino acids for humans. Insects have a high food conversion rate, needing less feed than animals to produce the same amount of protein.</t>
  </si>
  <si>
    <t>TECH50</t>
  </si>
  <si>
    <t>Cell growth for Meat substitutes</t>
  </si>
  <si>
    <t>&lt;b&gt;Products made of muscle cells that never been inside of an animal - same taste, nutrient and texture as meat&lt;/b&gt;It is a form of cellular agriculture. Cultured meat is produced using many of the same tissue engineering techniques traditionally used in regenerative medicine. Through this technique muscle tissue is produced, having this way cultured meat.</t>
  </si>
  <si>
    <t>TECH66</t>
  </si>
  <si>
    <t>Printed electronics for Disposable smart labels</t>
  </si>
  <si>
    <t>&lt;b&gt;Labels with embed sensors and/or displays can help to audit the supply chain&lt;/b&gt;Electrochromic displays are printable on plastic or paper to produce smart labels. These displays use almost no power (no recharging or battery replacement). They are low weight, thin, flexible, transparent, yet robust. Can be combined with sensors (e.g. movement, temperature).</t>
  </si>
  <si>
    <t>TECH15</t>
  </si>
  <si>
    <t>Food techs for Functional or free-from food</t>
  </si>
  <si>
    <t>&lt;b&gt;Nutrient isolation techniques combined or not with nanotechnology bring healthier tastier foods&lt;/b&gt;Free From is a catch-all term used to denote food and drink that has been designed to exclude one or more ingredients. Functional food is a natural or processed food that contains known biologically-active compounds which when in defined quantitative and qualitative amounts provides a clinically proven health benefit, and thus, an important source in the prevention, management and treatment of chronic diseases of the modern age. Nowadays, healthy consumers buy more of these foods than those who have been diagnosed with a food-related condition, showing that lifestyle-choice is playing a big part in this growth.</t>
  </si>
  <si>
    <t>TECH18</t>
  </si>
  <si>
    <t>Sensors for Food quality analysis</t>
  </si>
  <si>
    <t>&lt;b&gt;Specific low cost sensors can analyse the quality of food outside labs&lt;/b&gt;Innovative technologies are being developed to analyse, in shelf, the overall quality of food, including their grade of maturation (in the case of fruit), the precise molecular composition, the presence of contaminants, and others.</t>
  </si>
  <si>
    <t>TECH54</t>
  </si>
  <si>
    <t>Blockchain for Food traceability</t>
  </si>
  <si>
    <t>&lt;b&gt;Track the origin and process chain of food ingredients to transparently deliver this info to customers&lt;/b&gt;It's a decentralized technology that ensures data integrity adding a cryptography-based signature. When traceability data is added to a blockchain data base, it cannot be repudiated and adulterated by unauthorized entities.</t>
  </si>
  <si>
    <t>TECH52</t>
  </si>
  <si>
    <t>Non-animal protein isolation for Milk free dairy</t>
  </si>
  <si>
    <t>&lt;b&gt;Have vegetable or yeast based products with the same taste and nutrients set as animal based dairy products&lt;/b&gt;The dairy industry is responsible for thousands of products, replacing milk is done recurring to vegetable sources and treating them to resemble the originals in either shape, texture, cooking behaviour or flavour. Most dairy-free substitutes are made with yeast, soy protein, textured vegetable protein (TVP) or nuts oils</t>
  </si>
  <si>
    <t>TECH40</t>
  </si>
  <si>
    <t>Collaborative robots for Food production</t>
  </si>
  <si>
    <t>&lt;b&gt;Robots can be applied to a variety of food production systems to improve performance&lt;/b&gt;</t>
  </si>
  <si>
    <t>TECH11</t>
  </si>
  <si>
    <t>Aquaponics for In-store greenhouse</t>
  </si>
  <si>
    <t>&lt;b&gt;In-store production of greens and fish in a symbiotic environment&lt;/b&gt;A symbiotic system where fishes and plants grow in a symbiotic way. The fishes share the water tank with bacteria that turn the fish waste into a rich fertilizer that is then fed to the plants.</t>
  </si>
  <si>
    <t>TECH21</t>
  </si>
  <si>
    <t>Internet of things for Smart farming</t>
  </si>
  <si>
    <t>&lt;b&gt;IoT smart farming strategies can be applied to optimize food production and provide traceability&lt;/b&gt;Through smart farming it is possible to increase both the quantity and the quality of agricultural products, as wells as the intelligence of farms. Collecting massive amounts of information, from soil mapping, crop fields, weather data and more, using specialized sensors will help in having a better productivity.</t>
  </si>
  <si>
    <t>TECH24</t>
  </si>
  <si>
    <t>3d printing for Customized items</t>
  </si>
  <si>
    <t xml:space="preserve">&lt;b&gt;Print customized items such as appliances spare parts, or fashion accessories&lt;/b&gt;A 3D modeling software is used to model the personalized item and to "slice" it into layers. When the sliced file is uploaded in a 3D printer, the object can be created layer by layer. </t>
  </si>
  <si>
    <t>TECH34</t>
  </si>
  <si>
    <t>Wearables for Sleep quality control</t>
  </si>
  <si>
    <t xml:space="preserve">&lt;b&gt;Wearables to control and improve sleep quality provided as a service in clinics&lt;/b&gt;Innovative devices are used to monitor the sleep quality buy taking into account our breathing rate, the surrounding environment, the movements during night, etc. In this way it can improve sleep quality and prevent fatigue issues. </t>
  </si>
  <si>
    <t>TECH78</t>
  </si>
  <si>
    <t>Sustainable materials for Textiles</t>
  </si>
  <si>
    <t>&lt;b&gt;Promote sustainable materials,  manufacturing processes, and/or waste management&lt;/b&gt;More sustainable materials are based on natural fibres from consciences agriculture or by recycled or recyclable synthetic fibres. More sustainable processes consume less resources such as water and produce less waste.</t>
  </si>
  <si>
    <t>TECH49</t>
  </si>
  <si>
    <t>Wearables for Stress control</t>
  </si>
  <si>
    <t>&lt;b&gt;Have a inovative service for H&amp;W to control the stress levels of patients&lt;/b&gt;Neuroscience knowledge allows measurement of stress using wearables. With this data patients and doctors can take actions to maintain optimal brain health: encourage a calm state of mind, improve focus, manage anger, enhance performance and sleep, and can reduce cravings.</t>
  </si>
  <si>
    <t>TECH68</t>
  </si>
  <si>
    <t>Flexible electronics for Smart textiles</t>
  </si>
  <si>
    <t>&lt;b&gt;Garments with self-lighting or bodymonitoring embedded systems &lt;/b&gt;Electronic componentes such as sensors, actuators, bateries and processing units are embedded in garments interconnected by flexible electronic connections</t>
  </si>
  <si>
    <t>TECH28</t>
  </si>
  <si>
    <t>Wearables for Fitness</t>
  </si>
  <si>
    <t>&lt;b&gt;Wearables to control physique and diet sold in parapharmacies or provided as a service in clinics&lt;/b&gt;Wearables that measure our effort, heart rate and blood pressure during exercise and our overall condition and make suggestions about what should we exercise more</t>
  </si>
  <si>
    <t>TECH23</t>
  </si>
  <si>
    <t>Nano coatings for High tech textiles</t>
  </si>
  <si>
    <t>&lt;b&gt;Garments with odor free, repellency and thermoregulation capabilities&lt;/b&gt;Textiles are coated with nano-particles to achieve functionalities such as antibacterial, odor free, repellency, thermoregulation, elasticity, frictionaless, high-reflection, self-cleaning, chromatic effects, non-iron, or uv control</t>
  </si>
  <si>
    <t>TECH77</t>
  </si>
  <si>
    <t>Advances structures for High tech textiles</t>
  </si>
  <si>
    <t>&lt;b&gt;Garments with elasticity, frictionaless, rip-proof, thermoregulation&lt;/b&gt;Special structures are used to build fabrics and garments to achieve functionalities such as elasticity, frictionaless, windproof, waterproof, rip-proof, substances release, thermoregulation, uv control, high-reflection, non-iron</t>
  </si>
  <si>
    <t>TECH12</t>
  </si>
  <si>
    <t>Genomics for Customized nutrition</t>
  </si>
  <si>
    <t>&lt;b&gt;Have a custominzed nutrition service based on customer genomics&lt;/b&gt;Genomic-based diagnostic tests have the ability of identifying genetic hallmark changes which drives numerous diseases like cancer and others. The determination of genomic drivers of cancer and the varied combinations of genomic alterations within each disease allows the development of targeted therapies.</t>
  </si>
  <si>
    <t>TECH30</t>
  </si>
  <si>
    <t>Wearables for General health control</t>
  </si>
  <si>
    <t>&lt;b&gt;Wearables to control several health aspects in our lives provided as a service in clinics&lt;/b&gt;Specific wearables are used to monitor our general health (or more specific characteristics) and send the information to a smartdevice, so it can be analysed.</t>
  </si>
  <si>
    <t>TECH76</t>
  </si>
  <si>
    <t>Digital printing for In-store textile customization</t>
  </si>
  <si>
    <t>&lt;b&gt;Customize garments in-store using digital printing in textiles or 3D printing in accessories&lt;/b&gt;Digital printers can be used to print customized patterns in clothes or shoes. 3D printers can provide customized buttons, zipper pulls, eyelets, or other ornaments</t>
  </si>
  <si>
    <t>TECH29</t>
  </si>
  <si>
    <t>Wearables for Eyes diseases</t>
  </si>
  <si>
    <t>&lt;b&gt;Wearables to control and monitor eyes diseases sold in parapharmacies or provided as a service in clinics&lt;/b&gt;Wearables can be used to improve eyes related issues, such as the correction of specific problems or help of blind people, by monitoring the eye.</t>
  </si>
  <si>
    <t>TECH48</t>
  </si>
  <si>
    <t>Wearables for Water emergency life saving</t>
  </si>
  <si>
    <t>&lt;b&gt;Inflatable product activates when it senses an emergency in the water&lt;/b&gt;Swimmers could be saved from drowning by a new airbag-style device which inflates suddenly around one part of the body when it senses the person wearing it is in trouble.</t>
  </si>
  <si>
    <t>TECH16</t>
  </si>
  <si>
    <t>Lab-in-a-box for In-store diagnosis</t>
  </si>
  <si>
    <t>&lt;b&gt;Use portable devices capable of diagnose heath conditions parapharmacies or physician offices&lt;/b&gt;The basis of the lab-on-a-chip concept is to integrate onto a single chip thousands of biochemical operations that could be done by splitting a single drop of blood collected from the patient in order to get a precise diagnosis of  potential diseases. </t>
  </si>
  <si>
    <t>TECH27</t>
  </si>
  <si>
    <t>Wearables for Diabetes monitoring</t>
  </si>
  <si>
    <t xml:space="preserve">&lt;b&gt;Wearables to seamlessly control diabetes sold in parapharmacies or provided as a service in clinics&lt;/b&gt;Specific innovative devices are used to monitor the level of glucosis in our body, mostly without the extraction of blood. These devices are specialy designed to improve daily life quality of diabetics. </t>
  </si>
  <si>
    <t>TECH32</t>
  </si>
  <si>
    <t>Wearables for Pain relief</t>
  </si>
  <si>
    <t>&lt;b&gt;Wearables to relief chronic pains sold in parapharmacies or provided as a service in clinics&lt;/b&gt;Wearables are used to relief chronical pain by sending electrical signal to our body. The results can be analysed in a smartphone.</t>
  </si>
  <si>
    <t>TECH73</t>
  </si>
  <si>
    <t>Artificial intelligence for Chatbots</t>
  </si>
  <si>
    <t>&lt;b&gt;Chatbots allow us to get personalized information instantly&lt;/b&gt;Chatbots are about delivering convenience, personalization, and decision support while people are multitasking. Either for customers on the go, for allow call centers operators reach valuable information about the requirements of the multiple customers they are chatting with, or for sales associates to access details about products and customers while assisting a client.</t>
  </si>
  <si>
    <t>TECH61</t>
  </si>
  <si>
    <t>Big data analytics for Customer intelligence</t>
  </si>
  <si>
    <t>&lt;b&gt;Get customer insights using multiple data sources such as mobility, communication or demographics data&lt;/b&gt;By gathering data from different sources, such as banks, communications or demographic data, a costumer profile can be defined and tendencies be revealed through complex algorithms. This can help to easily adapt the business to a target audience.</t>
  </si>
  <si>
    <t>TECH71</t>
  </si>
  <si>
    <t>Indoor positioning for Proximity marketing</t>
  </si>
  <si>
    <t xml:space="preserve">&lt;b&gt;Retailers can precisely locate customers and provide them an improved experience
&lt;/b&gt;Technology such as Li-Fi, Beacons, ultrasounds, Wi-Fi, dead reckoning and others, are used to create indoor positioning systems. These systems allow retailers to locate customers and allow customers to navigate in-store and easily find items.
An indoor positioning system is also essential for autonomous robots to navigate in-store.  
</t>
  </si>
  <si>
    <t>TECH36</t>
  </si>
  <si>
    <t>Augmented reality for Trying on products</t>
  </si>
  <si>
    <t>&lt;b&gt;Customers can see themselves in the mirror wearing virtual clothing&lt;/b&gt;These type of technologies allow users to capture clips of them trying on various outfits through an interactive body-controlled experience, allowing to see how it looks without wearing it.</t>
  </si>
  <si>
    <t>TECH37</t>
  </si>
  <si>
    <t>Biometrics for Payments &amp; authentication</t>
  </si>
  <si>
    <t xml:space="preserve">&lt;b&gt;Customers and employees may identify themselves through biometrics to simplify payments or facility access&lt;/b&gt;Customers use their unique biological traits to be identified, manage access to resources or authorize payments though the use of specific devices, such as fingerprint readers. </t>
  </si>
  <si>
    <t>TECH01</t>
  </si>
  <si>
    <t>Artificial intelligence for Customer profiling</t>
  </si>
  <si>
    <t>&lt;b&gt;Know in real-time the profile of customers as gender, age or mood.&lt;/b&gt;Sensors (e.g. cameras or microphones) capture customer's images or voice and the results are processed using algorithms. The output are details about the profile of the customers such as mood, age or gender that can be delivered to sales associates or to call center operators to deliver an appropriate service.</t>
  </si>
  <si>
    <t>TECH63</t>
  </si>
  <si>
    <t>Holograms for Products visualization</t>
  </si>
  <si>
    <t>&lt;b&gt;Provide product launching campaings by displaying products using holograms&lt;/b&gt;Images can be projected in 3D using light instead of using a conventional display. A Hologram is created and projected by the light rays into the air where they get reflected creating a visible image.</t>
  </si>
  <si>
    <t>TECH07</t>
  </si>
  <si>
    <t>Artificial intelligence for Recommendations</t>
  </si>
  <si>
    <t xml:space="preserve">&lt;b&gt;Customize advirtisement and product recommendation based on sales history and custom behaviour&lt;/b&gt;Machine learning and optimization algorithms can look for and exploit observed patterns, correlations, and relationships among data elements of customer’s purchases. 
In this way, automatic suggestion of discounts based on previous and continuous purchases. </t>
  </si>
  <si>
    <t>TECH06</t>
  </si>
  <si>
    <t>Artificial intelligence for Price optimization</t>
  </si>
  <si>
    <t>&lt;b&gt;Pricing according with consumer demand, past sales, weather or external events&lt;/b&gt;Machine learning-based models can mine data (internal and external data in the cloud) automatically to uncover patterns and insights not possible with traditional models. Pricing decisions take into account competitive, seasonal, meteorological, and geographic context in real time.</t>
  </si>
  <si>
    <t>TECH35</t>
  </si>
  <si>
    <t>Augmented reality for Extended product information</t>
  </si>
  <si>
    <t>&lt;b&gt;Customers point their camera to items to obtain relevant product information shown in virtual objects&lt;/b&gt;Additional information of a product is diplayed by pointing the camera, and the details about the product appear on screen, giving information that isn't on the label.</t>
  </si>
  <si>
    <t>TECH02</t>
  </si>
  <si>
    <t>Artificial vision for Behaviour analytics</t>
  </si>
  <si>
    <t xml:space="preserve">&lt;b&gt;Analyze in store customer’s behavior to get traffic heatmaps and costumer's flow inside the store&lt;/b&gt;Through artificial vision it is possible to automatically analyze information from cameras. Specific software can detect the presence of people, count them, analyze how frequently a space is visited, recognize patterns and also analyze people’s behavior. </t>
  </si>
  <si>
    <t>TECH22</t>
  </si>
  <si>
    <t>NFC for Extended product information</t>
  </si>
  <si>
    <t xml:space="preserve">&lt;b&gt;NFC allows customers to interact and fully engage with products instore&lt;/b&gt;NFC equipped mobile phones allow to retrieve information via information beacons, to create ‘virtual’ sales people and to give coupons to customers in real time. The required information is provided by a single click. Customers can check online reviews that help in the decision of buying. </t>
  </si>
  <si>
    <t>TECH38</t>
  </si>
  <si>
    <t>Virtual reality for Showrooming</t>
  </si>
  <si>
    <t xml:space="preserve">&lt;b&gt;Visit virtual spaces (e.g. new stores) to anticipate their appearance  or show long tail range to customers&lt;/b&gt;People from around the world can meet into the same virtual space by using specific devices, such as appropriate virtual reality glasses. In retail, customers could use this approach to be in a specific virtual place with a specialist in a determined issue and obtain special information and different visions about some items present in the store.    </t>
  </si>
  <si>
    <t>TECH45</t>
  </si>
  <si>
    <t>Artificial intelligence for Smart checkout</t>
  </si>
  <si>
    <t>&lt;b&gt;Customers can grab the products and leave the store without stopping while avoiding shoplifting&lt;/b&gt;To achieve a secure and fraudproof seamless checkout, various sources of data must be fused. Images are the main data source to learn costumer behaviour and product placement complemented by other sensors such as biometric, thermal radiation or RFID.</t>
  </si>
  <si>
    <t>TECH17</t>
  </si>
  <si>
    <t>Mixed reality for Training</t>
  </si>
  <si>
    <t>&lt;b&gt;Training info in embedded in virtual objects that are superimposed over the real environment in warehouses&lt;/b&gt;By using VR, specific environments are created simulating the real world. With AR the real environment can be augmented by showing in site more information that leads and helps the user to make it's task.</t>
  </si>
  <si>
    <t>TECH57</t>
  </si>
  <si>
    <t>Energy storage for Off-grid buildings</t>
  </si>
  <si>
    <t>&lt;b&gt;Storage energy in stores to consume when locally produced clean energy sources are not availabe&lt;/b&gt;Increasing renewable generations such as wind and solar are requiring energy storage. This energy is stored in batteries for future use. The capacity and power output are the more important characteristics for the batteries to provide the stored energy.</t>
  </si>
  <si>
    <t>TECH59</t>
  </si>
  <si>
    <t>Water harvesting for Off-grid buildings</t>
  </si>
  <si>
    <t>&lt;b&gt;Harvest water from air to supply our buildings without the need of external sources of water&lt;/b&gt;There are 140,000,000,000,000,000 litres of water in the atmosphere - by condensation, water can be harnessed. This method can provide enough water to supply buildings, without the need of external sources of water.</t>
  </si>
  <si>
    <t>TECH62</t>
  </si>
  <si>
    <t>Holograms for Virtual presence</t>
  </si>
  <si>
    <t>&lt;b&gt;Video conferencing replaced by holographic video meetings with full scale projection of people&lt;/b&gt;Image is captured in real-time with cameras with depth sensor. The image is then used in a VR, AR or holographic environment, being able to talk while seeing the other person.</t>
  </si>
  <si>
    <t>TECH41</t>
  </si>
  <si>
    <t>Robotics for In-store assistance</t>
  </si>
  <si>
    <t>&lt;b&gt;Robots can automate simple in-store tasks and provide help to customers
&lt;/b&gt;The presence of robots completely automates every operational and logistics process in the store, such as the detection of out-of-stock items. Specific robots can assist customers to achieve their needs, perfoming the tasks more quickly and efficiently, increasing customer service, and increasing business.</t>
  </si>
  <si>
    <t>TECH70</t>
  </si>
  <si>
    <t>Artificial vision for Stock management</t>
  </si>
  <si>
    <t xml:space="preserve">&lt;b&gt;AV can help retailers to manage stock more efficiently&lt;/b&gt;Artificial vision promises real time analysis of video footage to monitor, control and report any visible situation with minimal-to-none human intervention. By analyzing images collected in the stores it would be possible to identify out-of-stock items, low stock items, misplaced items, and pricing and planogram errors.  </t>
  </si>
  <si>
    <t>TECH20</t>
  </si>
  <si>
    <t>Blockchain for Financial services</t>
  </si>
  <si>
    <t>&lt;b&gt;Blockchain promises to revolutionise transactions on the internet, by avoiding intermediaries&lt;/b&gt;A distributed database maintains a list of data blocks secured from tampering and revision. Each block holds batches of individual transactions, timestamp and a link to a previous block. When a block is created, a copy is distributed across many systems. No centralized "official" copy exists and no user is "trusted" more than others.</t>
  </si>
  <si>
    <t>TECH47</t>
  </si>
  <si>
    <t>E-paper for Electronic shelf labels</t>
  </si>
  <si>
    <t>&lt;b&gt;Replace paper by e-paper based labels to save staff time, improve info accuracy, and agilize to princing politics&lt;/b&gt;To create images, the display uses e-paper technology. With this tech the images are shown through e-ink, where a group of microcapsules contains tiny black or white spheres that are positioned according to the eletric charge given.</t>
  </si>
  <si>
    <t>TECH09</t>
  </si>
  <si>
    <t>Natural interfaces for In-store interactive assistance</t>
  </si>
  <si>
    <t xml:space="preserve">&lt;b&gt;Voice and gesture controlled kiosks &lt;/b&gt;Customers use voice recognition technology coupled with in-store navigation, and speak to obtain the desired information. A technological desk allows customers to obtain information about items, powered by voice or touch. </t>
  </si>
  <si>
    <t>TECH74</t>
  </si>
  <si>
    <t>Advanced materials for Construction</t>
  </si>
  <si>
    <t>&lt;b&gt;Safer and durable flooring, wall covering, and structures for stores&lt;/b&gt;Smart materials are engineered to respond to environmental stimuli such as temperature, pressure, and presence of oxygen. These materials help make buildings and structures safer and more durable.</t>
  </si>
  <si>
    <t>TECH05</t>
  </si>
  <si>
    <t>Artificial intelligence for Predictive maintenance</t>
  </si>
  <si>
    <t>&lt;b&gt;Predict when equipment need maintenance based on operational data such as energy consumption&lt;/b&gt;Analytic models are applyed to operational data enriched with additional context such as environmental information and workload data, in order to predict the risk of failure of assets at a point in time and do so in an automated manner.</t>
  </si>
  <si>
    <t>TECH58</t>
  </si>
  <si>
    <t>Energy harvesting for Off-grid buildings</t>
  </si>
  <si>
    <t>&lt;b&gt;Produce clean energy in stores to fulfill all the needs, incluing peaks&lt;/b&gt;To achieve power independence, integrating water turbines into river bridges, jetties, etc. is practicable. Most important is building integrated photovoltaics which is now a viable reality in many forms. Transparent solar windows are being widely installed alongside with photovoltaic wall cladding.</t>
  </si>
  <si>
    <t>TECH65</t>
  </si>
  <si>
    <t>Quantum dots for Lighting &amp; solar cells</t>
  </si>
  <si>
    <t>&lt;b&gt;Use QD to producte efficient white light in stores or to convert windows in transparent solar cells&lt;/b&gt;Quantum dots are nanosized semiconductor particles that are able to absorb light and re-emit. A solar cell can have a design that uses quantum dots as the absorbing photovoltaic material.</t>
  </si>
  <si>
    <t>TECH60</t>
  </si>
  <si>
    <t>Natural interfaces for Training simulators</t>
  </si>
  <si>
    <t>&lt;b&gt;Gesture controled simulators can be used for training new employees of stores and warehouses&lt;/b&gt;Serious video games and simulators are used to train people through interaction by sound, touch or gesture. People are evaluated not by telling what they have learned, but by doing it.</t>
  </si>
  <si>
    <t>TECH08</t>
  </si>
  <si>
    <t>Artificial intelligence for Retail fraud detection</t>
  </si>
  <si>
    <t>&lt;b&gt;Machine learning-based models can be used to automatically detect anomalies in cash transactions&lt;/b&gt;While in the process of verification of cash transactions, machine learning-based models are used to mine data and detect anomalies in those transactions.</t>
  </si>
  <si>
    <t>TECH75</t>
  </si>
  <si>
    <t>Advanced materials for Thermal insulated packaging</t>
  </si>
  <si>
    <t>&lt;b&gt;Use special emergent materials to avoid active refrigeration of food online orders&lt;/b&gt;Specific materials avoid the heat loss from the inside to the outside and can prevent heat transfer to the inside, allowing products to keep the same temperature that they had when packed.</t>
  </si>
  <si>
    <t>TECH33</t>
  </si>
  <si>
    <t>Wearables for Posture monitoring</t>
  </si>
  <si>
    <t>&lt;b&gt;Wearables to control the posture in our daily activities and prevent employee injuries&lt;/b&gt;Specific sensors embedded in the wearables can monitor personal activity and identify hazardous conditions in the environment of work. In this way, wearable technology can have a meaningful impact on costs through injury prevention and creative case management.</t>
  </si>
  <si>
    <t>TECH69</t>
  </si>
  <si>
    <t>Drones for Inventory control &amp; surveillance</t>
  </si>
  <si>
    <t>&lt;b&gt;Unmanned aerial vehicles capture images to perform inventory management and surveillance tasks&lt;/b&gt;Automated vehicles, such as ground or flying drones with motion sensors and 3D cameras, screen and analyze the interior of the warehouse performe inventory identification, management and surveillance.</t>
  </si>
  <si>
    <t>TECH04</t>
  </si>
  <si>
    <t>Artificial intelligence for Operations optimization</t>
  </si>
  <si>
    <t>&lt;b&gt;Automate hypothesis' formulation explointing existent data from multiple sources&lt;/b&gt;AI algorithms can be used to analyse data collected from A/B testing and automatically produce outputs in accordance with previous experiments, that evolves the operation. Each problem must be addressed separately including: range definition, planogram oprimization, staff dynamic allocation, etc.</t>
  </si>
  <si>
    <t>TECH39</t>
  </si>
  <si>
    <t>Augmented reality for Visual picking</t>
  </si>
  <si>
    <t xml:space="preserve">&lt;b&gt;AR can agilize logistic tasks&lt;/b&gt;Augmented reality devices allow the expansion of physical reality by adding layers of computer-generated information that enriches it. This can be applied in a variety of logistic operations. </t>
  </si>
  <si>
    <t>TECH67</t>
  </si>
  <si>
    <t>Internet of things for Tracking objects</t>
  </si>
  <si>
    <t>&lt;b&gt;Track containers, tools, and other assets by installing communication sensors in this objects &lt;/b&gt;Sensors equipped with tracking systems register position and then send that information by wifi, bluetooth, infrared or even radio.</t>
  </si>
  <si>
    <t>TECH72</t>
  </si>
  <si>
    <t>Drones for Deliveries</t>
  </si>
  <si>
    <t xml:space="preserve">&lt;b&gt;Unmanned aerial vehicles can deliver packages to customers in short periods of time&lt;/b&gt;Delivery drones deliver packages (shoes, jewelry, electronics, food, etc) to customers in short periods of time. </t>
  </si>
  <si>
    <t>TECH31</t>
  </si>
  <si>
    <t>Wearables for Movement assistance</t>
  </si>
  <si>
    <t>&lt;b&gt;Exoskeletons to spare a service in orthopaedic treatments or to assist movements in heavy tasks in operations&lt;/b&gt;Robotic devices are used to improve the life and everyday activities of people with reduced mobility and with heavy tasks by using robotics and other devices that fit in our bodies. These devices helps with the movement.</t>
  </si>
  <si>
    <t>TECH26</t>
  </si>
  <si>
    <t>Collaborative robots for Product handling</t>
  </si>
  <si>
    <t>&lt;b&gt;Robots can perform heavy, time-consuming or repetitive tasks e.g. assemble ice in fishery stand&lt;/b&gt;Robots can perform a wide variety of tasks, including selection, transferring, packing, palletizing, loading and unloading, machine feeding or disengaging. These tasks can be fully automized by robots, freeing workers for more complex tasks</t>
  </si>
  <si>
    <t>TECH03</t>
  </si>
  <si>
    <t>Artificial intelligence for Inventory forecasting and control</t>
  </si>
  <si>
    <t xml:space="preserve">&lt;b&gt;Forecast consumer demand based on sales history  fused with other data sources such as weather&lt;/b&gt;Machine learning and optimization algorithms can look for and exploit observed patterns, correlations, and relationships among data elements and supply chain decisions – e.g., when to order a widget, how many widgets to order, where to put them, and so on. Such algorithms can be trained and tested using past data. </t>
  </si>
  <si>
    <t>TECH25</t>
  </si>
  <si>
    <t>Autonomous vehicles for Transportation</t>
  </si>
  <si>
    <t>&lt;b&gt;Autonomous vehicles can improve delivery efficiency and logistic costs&lt;/b&gt;An autonomous vehicle is one that can drive itself from a starting point to a predetermined destination in "autopilot" mode using various in-vehicle technologies and sensors, such as lasers, radars and cameras, as well as advanced driver assistance systems, software, map data, GPS and wireless data communication.</t>
  </si>
  <si>
    <t>Verificar se a applicação destas highlights está correcta</t>
  </si>
  <si>
    <t>Todos os highlights e applications têm um id único atribuido.</t>
  </si>
  <si>
    <t>ver o que se pode fazer quando uma applicação toca duas mega trends. Podemos ter a ligação às duas ou é preciso criar uma nova app com flavors diferentes de cadordo com a mega trend.</t>
  </si>
  <si>
    <t>micro</t>
  </si>
  <si>
    <t>chosen apps</t>
  </si>
  <si>
    <t>acrescentar LAX como parceiro para UNDOCKED OFFICES</t>
  </si>
  <si>
    <t>acommerce</t>
  </si>
  <si>
    <t>Automated Styling and Curatorship</t>
  </si>
  <si>
    <t>Maria acrescentar exemplos para total work flexibility</t>
  </si>
  <si>
    <t>Automated Order and Checkout</t>
  </si>
  <si>
    <t>Standard Store</t>
  </si>
  <si>
    <t>https://www.standardcognition.com/static/standard-market-01.0053345e.jpg</t>
  </si>
  <si>
    <t>https://www.standardcognition.com/app/</t>
  </si>
  <si>
    <t>https://www.youtube.com/watch?v=Ap7Aq-N552Q</t>
  </si>
  <si>
    <t>Function of Beauty</t>
  </si>
  <si>
    <t>https://www.functionofbeauty.com/about/</t>
  </si>
  <si>
    <t>https://prose.com/</t>
  </si>
  <si>
    <t>Prose</t>
  </si>
  <si>
    <t>metascrape</t>
  </si>
  <si>
    <t>url</t>
  </si>
  <si>
    <t>title</t>
  </si>
  <si>
    <t>description</t>
  </si>
  <si>
    <t>image</t>
  </si>
  <si>
    <t>Digital Detox Holidays and Hotels</t>
  </si>
  <si>
    <t>Since you became increasingly addicted to your devices, we have been selecting hotels that are offering detox holidays to help you de-stress.</t>
  </si>
  <si>
    <t>The world's first operating system for your wardrobe.</t>
  </si>
  <si>
    <t>https://res.cloudinary.com/ffinery/image/upload/v1/Site%20Images/Asset_Updated.png</t>
  </si>
  <si>
    <t>Interactive Visual Search</t>
  </si>
  <si>
    <t>Interactive visual search with user feedback helps buyers find the perfect item and while enjoying the exploratory journey.</t>
  </si>
  <si>
    <t>https://static.ebayinc.com/static/assets/Uploads/Blog/Posts/_resampled/ScaleWidthWyIxMDI0Il0/Figure-5.png</t>
  </si>
  <si>
    <t>Wasteless</t>
  </si>
  <si>
    <t>Reduce food waste and increase sales with dynamic pricing</t>
  </si>
  <si>
    <t>/Bs.WebApp.Models.Page/1/meta_image.png</t>
  </si>
  <si>
    <t>The Munching Mongoose - Fresh organic and more | The Munching Mongoose</t>
  </si>
  <si>
    <t>Helping families live healthy and happy lives. Spend more time with loved ones around the dinner table. Home delivery of fresh and organic produce</t>
  </si>
  <si>
    <t>Experience | EY ALTER</t>
  </si>
  <si>
    <t>EY ALTER - #eyalter - Du kannst dich mal kennenlernen. Die Mitmachausstellung im Gasometer auf dem EUREF-Campus Berlin SchÃ¶neberg. Eine Idee von Mercedes-Benz.</t>
  </si>
  <si>
    <t>http://www.eyalter.com/wp-content/uploads/Ey-Alter00_04-2_3-1.jpg</t>
  </si>
  <si>
    <t>Young and Old: A Powerful Combination - SAP News Center</t>
  </si>
  <si>
    <t>The SAP initiative "mature talents" wants to support cooperation across generations and help managers understand the needs of different age groups.</t>
  </si>
  <si>
    <t>https://news.sap.com/wp-content/blogs.dir/1/files/shutterstock_92090723FEATURE-950x320.jpg</t>
  </si>
  <si>
    <t>The Ageing Workforce Award: Barclays</t>
  </si>
  <si>
    <t>Greater engagement of older workers will help to fill skills gap says Barclays.Action and ImpactÂ Barclays has been working hard to actively engage and retain its so-called â€˜midlifeâ€™ staff, acknowledgingÂ the need for its employees to better reflect its customers.</t>
  </si>
  <si>
    <t>Forever Against Animal Testing | Cruelty Free | The Body ShopÂ®</t>
  </si>
  <si>
    <t>We at The Body Shop are forever against animal testing - help us to convince the government that product testing on animals should be banned in the USA.</t>
  </si>
  <si>
    <t>403 Forbidden</t>
  </si>
  <si>
    <t>Home</t>
  </si>
  <si>
    <t>startup - oeuf - poule pondeuse - mode de production - sans abattage - elodie pellegrain - sebastien neusch - fabien sauleman - sexage in-ovo</t>
  </si>
  <si>
    <t>Recipes, Products and News from Quorn. Healthy Protein. Healthy Planet.</t>
  </si>
  <si>
    <t>Enjoy healthy, low fat vegetarian versions of your favourite recipes. Browse products &amp; learn about our mission to produce healthy protein for a healthy planet.</t>
  </si>
  <si>
    <t>https://www.quorn.co.uk/img/content/share-home.jpg</t>
  </si>
  <si>
    <t>Plant Kitchen | M&amp;S</t>
  </si>
  <si>
    <t>Shop the latest trends in Plant Kitchen at M&amp;S.  Order online for home delivery or free collection from your nearest store.</t>
  </si>
  <si>
    <t>Powered by plants! - Crussh</t>
  </si>
  <si>
    <t>Health, Fitness, Fit Food, Raw Juice, Juice, Delivery, Protein, Vegan, Food, London, Cafe, Health Food, Healthy</t>
  </si>
  <si>
    <t>http://crussh.com/wp-content/uploads/2019/01/Powered-by-plants.jpg</t>
  </si>
  <si>
    <t>Wicked Kitchen</t>
  </si>
  <si>
    <t>Wicked Kitchen is a new, bold and innovative way for you to experience the power of mighty plant flavours unleashed. Wicked Kitchen is a radical new concept developed by pioneering chef Derek Sarno, in collaboration with Tesco. It's about putting plant-based food front and centre in a creative and amazing way.</t>
  </si>
  <si>
    <t>Beyond Meat - The Future of Proteinâ„¢</t>
  </si>
  <si>
    <t>Tesco collaborates with Turkish bass, bream farmers, UK processors on new â€˜humaneâ€™ slaughtering method</t>
  </si>
  <si>
    <t xml:space="preserve">Turkeyâ€™s largest bass and bream farmer Kilic is currently testing the new slaughtering systemÂ developed by Tesco and will kick it off soon for 1,000t of production
</t>
  </si>
  <si>
    <t>https://js.undercurrentnews.com/wp-content/uploads/2013/12/TESCO-300x204.jpg</t>
  </si>
  <si>
    <t>Sucuri WebSite Firewall - Access Denied</t>
  </si>
  <si>
    <t>AeroMexico's new 'DNA Discount' ad goes viral</t>
  </si>
  <si>
    <t>AeroMexico, the country's national carrier, unveils a program called "DNA Discounts," which offers airfare cuts on flights to Americans who can prove they have Mexican DNA.</t>
  </si>
  <si>
    <t>https://dynaimage.cdn.cnn.com/cnn/w_1200/http%3A%2F%2Fcdn.cnn.com%2Fcnnnext%2Fdam%2Fassets%2F190117170259-01-aeromexico-dna-ad-super-tease.jpg</t>
  </si>
  <si>
    <t>This Ariel Video Shows You How Change Begins at Home</t>
  </si>
  <si>
    <t>Are we teaching our sons what we have been teaching our daughters?</t>
  </si>
  <si>
    <t>https://images.assettype.com/thequint/2019-01/1f07facb-6e75-481c-915b-c12c6a7eac4c/ariel.JPG</t>
  </si>
  <si>
    <t>How It Works: BMWâ€™s Gesture Control</t>
  </si>
  <si>
    <t>Hand gestures join steering wheel buttons, dials and touchscreens as yet another form of control</t>
  </si>
  <si>
    <t>https://postmediadriving.files.wordpress.com/2016/08/bmw_gesture2-02.png?w=600&amp;h=315&amp;crop=1&amp;quality=80&amp;strip=all</t>
  </si>
  <si>
    <t>Reach into the future of virtual and augmented reality with the most advanced hand tracking on Earth, used by over 300,000 developers worldwide.</t>
  </si>
  <si>
    <t>iNUI STUDIO</t>
  </si>
  <si>
    <t>Banking Solutions Â· Digital Signage Â·Â Innovation Â· Custom Development Â· Based in Luxembourg.</t>
  </si>
  <si>
    <t>http://www.inui-studio.com/assets/img/og/inui-studio.jpg</t>
  </si>
  <si>
    <t>SLU Alexa Project</t>
  </si>
  <si>
    <t>Leading-edge technology will better connect students with campus life at SLU</t>
  </si>
  <si>
    <t>https://www.slu.edu/img/social/slu-social.png</t>
  </si>
  <si>
    <t>Home Page | Goodnes</t>
  </si>
  <si>
    <t>https://www.goodnes.com/sites/site.prod1.goodnes.com/files/holiday-bites-marquee-slide-1024x550_0.jpg</t>
  </si>
  <si>
    <t>Home â€“ Jacquard by Google</t>
  </si>
  <si>
    <t>Simple, seamless connectivity woven into your everyday essentials.</t>
  </si>
  <si>
    <t>https://lh3.googleusercontent.com/AGvz02WyfWeBkTNdxFHOcvqSjatETqXcP1NLp61jyMAaDSSdv8SYgWyPvrOVZn5caY9aQ8WFDQs8oJCkycOs=w1200</t>
  </si>
  <si>
    <t xml:space="preserve">What is 1.1.1.1? | Cloudflare </t>
  </si>
  <si>
    <t>1.1.1.1 is a public DNS resolver that provides a fast and private way to browse the Internet.</t>
  </si>
  <si>
    <t>https://www.cloudflare.com/img/learning/og-images/security-pattern.png</t>
  </si>
  <si>
    <t>Carrefour launches after-work pick-up point for Belgian office workers | Gifts Today</t>
  </si>
  <si>
    <t>Lema Publishing</t>
  </si>
  <si>
    <t>Carrefour Drive opens a first pick-up point on a technology campus in Belgium</t>
  </si>
  <si>
    <t>/sites/all/themes/carrefourcom/images/Carrefour_logo_158x197.jpg</t>
  </si>
  <si>
    <t>Experiencing new retail in China: Hema Fresh â€“ Jinghan Hao â€“ Medium</t>
  </si>
  <si>
    <t>Recently, my mom has been raving about a new grocery store opened in my hometown.</t>
  </si>
  <si>
    <t>https://cdn-images-1.medium.com/max/1200/1*-bAXY-NBBJ-Yhy-XIaNofw.jpeg</t>
  </si>
  <si>
    <t>Amazon Is Recruiting Entrepreneurs to Start Local Delivery Companies. Here's Why I Think Some People Could Get Rich</t>
  </si>
  <si>
    <t>There's risk in any business. But if you asked me to invest in a business with these built-in advantages, I'd certainly listen.</t>
  </si>
  <si>
    <t>https://www.incimages.com/uploaded_files/image/970x450/getty_507315991_361781.jpg</t>
  </si>
  <si>
    <t>11 examples of marketing campaigns starring YouTubers â€“ Econsultancy</t>
  </si>
  <si>
    <t>To people of my age, the idea of someone being famous for having a YouTube channel is faintly ridiculous.
And the fact that some of them have gained millions of fans and earned millions of dollars just by posting videos of themselves playing computer games... well, it makes me very sad.</t>
  </si>
  <si>
    <t>Tubular Labs - Video intelligence to help grow and monetize your business</t>
  </si>
  <si>
    <t>Tubular is the world-leader in social video analytics and sponsored video intelligence to help you grow and monetize your business.</t>
  </si>
  <si>
    <t>http://tubularlabs.com/wp-content/uploads/2017/12/Tubular-Social-Sharing-Image-Facebook@1x.jpg</t>
  </si>
  <si>
    <t>Eatizz: Stop food waste</t>
  </si>
  <si>
    <t>Eatizz: Stop food waste, last-minute discounts</t>
  </si>
  <si>
    <t>IBM Food Trust</t>
  </si>
  <si>
    <t>IBM Food Trust uses blockchain technology to improve transparency, standardization and efficiency throughout the food supply chain. Collaborate and connect with other network participants to share data through a holistic food supply chain solution.</t>
  </si>
  <si>
    <t>https://1.cms.s81c.com/sites/default/files/2019-01-07/Leadspace%20final2.jpg</t>
  </si>
  <si>
    <t>Emulsar | la solution en Ã©mulsion</t>
  </si>
  <si>
    <t>CoGAP Gen-Diaet</t>
  </si>
  <si>
    <t>Nutrino</t>
  </si>
  <si>
    <t>The a2 Milk Company</t>
  </si>
  <si>
    <t>The a2 Milk Companyâ„¢ is in the business of pioneering a2 Milkâ„¢ and making its unique health benefits understood and available to everybody around the world</t>
  </si>
  <si>
    <t>https://thea2milkcompany.com/wp-content/uploads/a2_Rel1_Aus_TM_FullCol_small.png</t>
  </si>
  <si>
    <t>Image Recognition for Retail and Consumer Goods | Trax</t>
  </si>
  <si>
    <t>Improve your in-store retail execution and audits with image recognition technology that turns everyday shelf images into real-time actionable insights.</t>
  </si>
  <si>
    <t>Virtual Try-On Tool for Glasses &amp; Sunglasses â€“ Eyeconic</t>
  </si>
  <si>
    <t>Use a webcam to see what you'd look like in any pair of glasses, then share with friends. Shopping for glasses online is easy with our Virtual Try-On tool.</t>
  </si>
  <si>
    <t>Glasses &amp; Prescription Eyeglasses | Warby Parker</t>
  </si>
  <si>
    <t>Prescription eyeglasses starting at $95. Find a new pair today with our free Home Try-On program. Fast, free shipping both ways. For every pair sold, a pair is distributed to someone in need.</t>
  </si>
  <si>
    <t>https://i.warbycdn.com/v/c/assets/social/image/fbopengraph/0/1517ab2f62/1200x627/0ca6.jpg</t>
  </si>
  <si>
    <t>Worten Wortubers</t>
  </si>
  <si>
    <t>https://yt3.ggpht.com/a-/AAuE7mBzLvB6Im_rSuK6yy2qbvTKqxRFuXhrUdIHrg=s900-mo-c-c0xffffffff-rj-k-no</t>
  </si>
  <si>
    <t>Sensei</t>
  </si>
  <si>
    <t>30SecondsToFly | Your Virtual Travel Assistant powered by A.I.</t>
  </si>
  <si>
    <t>A data driven travel management solution for business travelers. Ask Claire, your personal travel chatbot to book your next business trip!</t>
  </si>
  <si>
    <t>shelf.ai | AI powered e-commerce.</t>
  </si>
  <si>
    <t>We bring artificial intelligence to e-commerce, empowering grocery retailers to engage directly with customers, in truly personalised shopping experiences.</t>
  </si>
  <si>
    <t>Bulk Nation USA | Premium Bulk Nuts, Candy, And So Much More</t>
  </si>
  <si>
    <t>Bulk Nation is a specialty bulk food retailer dedicated to providing customers with an extensive selection of quality bulk food products. With a unique experience of over 3,000 specialty bulk food items such as dried fruits, nuts, flours and spices, coffees, teas, ancient grains, local raw honey, candies, Vegan, non gmo, and organic products.</t>
  </si>
  <si>
    <t>The worldâ€™s smartest solar solution | smartflower</t>
  </si>
  <si>
    <t>With smartflower, you get a beautifully designed, easy-to-setup solar solution fully integrated with smart features for nearly effortless ownership.</t>
  </si>
  <si>
    <t>http://smartflowersolar.com/app/uploads/2017/01/background-bubble-smartflower.jpg</t>
  </si>
  <si>
    <t>Solubag â€“ Bolsas biodegradables en agua</t>
  </si>
  <si>
    <t>YPACK | reduce, reuse, recover</t>
  </si>
  <si>
    <t>YPACK is an EU-funded project which aims to scale up and validate two innovative food packaging solutions based on polyhydroxyalkanoate (PHA) to reduce food waste by prolonging food shelf life and by using by-products of the food industry to develop the packaging material.</t>
  </si>
  <si>
    <t>https://www.ypack.eu/wp-content/uploads/2018/01/logo-100.png</t>
  </si>
  <si>
    <t>In-Depth: the Madagascar Bourbon Vanilla Supply Chain on AMB-NET</t>
  </si>
  <si>
    <t>To complement Ambrosusâ€™ most recent publicly announced partnership with Premium Goods and use-case surrounding the traceability ofâ€¦</t>
  </si>
  <si>
    <t>https://cdn-images-1.medium.com/max/1200/1*glGEogfjW2kZrQ60aJ6wRg.jpeg</t>
  </si>
  <si>
    <t>Decentralised IoT Networks for Next-Generation Supply Chains</t>
  </si>
  <si>
    <t>Ambrosus enables secure and frictionless dialogue between sensors, distributed ledgers and databases to assure quality, safety and origins of products.</t>
  </si>
  <si>
    <t>https://ambrosus.com/wp-content/themes/Abrosus/assets/img/ambrosus-website-image.png</t>
  </si>
  <si>
    <t>Blockchain trialed for sea cucumber traceability in Japan</t>
  </si>
  <si>
    <t>Blockchain technology â€“ is being picked up in Japan to verify the traceability of high-end sea cucumber.</t>
  </si>
  <si>
    <t>NUTRASIGN</t>
  </si>
  <si>
    <t>400 Bad Request</t>
  </si>
  <si>
    <t xml:space="preserve">Food Interrupted by Panera </t>
  </si>
  <si>
    <t xml:space="preserve">Food Interrupted, from Panera Bread, is a series about rethinking our food choices, and changing the industry from the inside out. </t>
  </si>
  <si>
    <t>https://static.wixstatic.com/media/164d1c_34da9fff090b4cb0b86ceaffd3006f1e%7Emv2.png</t>
  </si>
  <si>
    <t>Whatâ€™s Inside | The Hershey Company</t>
  </si>
  <si>
    <t>/content/dam/grayscale/logos/logo/HERSHEYS_logo_primary-EBU_2014.jpg</t>
  </si>
  <si>
    <t>Save money and pay off debt, all without thinking about it. Try Digit free for 30 days.</t>
  </si>
  <si>
    <t>https://micro-cdn.digit.co/images/fb-share.17031c5c.png</t>
  </si>
  <si>
    <t>AI Stylist for Fashion Retail Ecommerce Outfitting</t>
  </si>
  <si>
    <t>VueStyle is an AI Stylist for Fashion Retailers | Styling and Outfitting Solution for Fashion Ecommerce Websites | Online Personal Stylist</t>
  </si>
  <si>
    <t>Tastry â€“ Drive Wine Sales With Targeted Recommendations</t>
  </si>
  <si>
    <t>AI Powered Retail -Checkout made easy. Just toss it in, and leave.
With our next generation smart self-checkout cart, powered by deep learning &amp;amp; computer vision, items are instantly detected as</t>
  </si>
  <si>
    <t>https://www.advancingretail.org/sites/default/files/styles/thumbnail/public/logos/0_16.png?itok=Czf5aYah</t>
  </si>
  <si>
    <t>Burger Kingâ€™s new ad forces Google Home to advertise the Whopper</t>
  </si>
  <si>
    <t>Burger King is unveiling a horrible, genius, infuriating, hilarious, and maybe very poorly thought-out ad today thatâ€™s designed to intentionally set off Google Homes and Android phones.
The...</t>
  </si>
  <si>
    <t>https://cdn.vox-cdn.com/thumbor/vWkGqlhwiRqIbNU1CKTt8SReaLU=/1x0:2054x1155/1600x900/cdn.vox-cdn.com/uploads/chorus_image/image/54213457/bk.0.png</t>
  </si>
  <si>
    <t>Best Buy Focuses On Shop-In-Shop Sales And Makes Changes For Growth</t>
  </si>
  <si>
    <t>The electronics retailer's strategy of emphasizing stores within stores run by suppliers such as Samsung, Sony, Microsoft, AT&amp;T and LG has resulted in better service -- at the suppliers' expense -- and given Best Buy a leg up in its fight against Amazon and other online competitors.</t>
  </si>
  <si>
    <t>https://thumbor.forbes.com/thumbor/600x315/https%3A%2F%2Fspecials-images.forbesimg.com%2Fimageserve%2F39051435%2F960x0.jpg%3Ffit%3Dscale</t>
  </si>
  <si>
    <t>http://fortune.com</t>
  </si>
  <si>
    <t xml:space="preserve">Fortune 500 Daily &amp;amp;amp; Breaking Business News </t>
  </si>
  <si>
    <t>http://fortune.com/img/misc/og-default.png</t>
  </si>
  <si>
    <t>Loopâ€™s launch brings reusable packaging to the worldâ€™s biggest brands</t>
  </si>
  <si>
    <t>Why a quirky startup has attracted P&amp;G, Unilever, Coke, Pepsi, Nestle, Mars, Clorox, Danone and 20 other brands to a platform for disruptive packaging.</t>
  </si>
  <si>
    <t>https://www.greenbiz.com/sites/default/files/styles/panopoly_image_full/public/images/articles/featured/loop-group-shot.jpg?itok=lSfHwEiU</t>
  </si>
  <si>
    <t>2 new cheese snacks that are â€˜grateâ€™ on-the-go</t>
  </si>
  <si>
    <t>Bel Brands is at it again with two new cheese snacks that are â€˜grateâ€™ as a mid-afternoon energy boost or as a lunchbox nosh: BabybelÂ®ï¸ Cheese &amp; Crackers and The Laughing CowÂ®ï¸ Cheese Cups.</t>
  </si>
  <si>
    <t>https://s3.amazonaws.com/cms.festfoods.com/files/article/2018-06/Bel%20Brands14.jpg</t>
  </si>
  <si>
    <t>The Source Bulk Foods | Organic Wholefoods | Health Food Store</t>
  </si>
  <si>
    <t>The Source Bulk Foods has over 40 zero waste bulk food stores around Australia. Buy your wholefoods, health foods and superfoods in bulk!</t>
  </si>
  <si>
    <t>Allbulkfoods.com -</t>
  </si>
  <si>
    <t>Here at AllBulkFoods.com our business is providing you with excellent food, service and prices. If you buy one case or one pallet of bulk foods, we are here to help!</t>
  </si>
  <si>
    <t>Fill your kitchen with beautiful food and laughter</t>
  </si>
  <si>
    <t>Fill your kitchen with beautiful food and laughter, while knowing you are getting the quality and value of farm to market food that your family deserves.</t>
  </si>
  <si>
    <t>Vinegar and ketchup as innovative functional foods</t>
  </si>
  <si>
    <t>By adding antioxidants, co-enzymes Q10 and natural sweetener stevia, the company Apis-Vita transforms products such as vinegar and ketchup into innovative functional foods.</t>
  </si>
  <si>
    <t>http://www.startup.si/img/Izdelki/Opis-produkta_foto-kolaz.jpg</t>
  </si>
  <si>
    <t>Forbidden</t>
  </si>
  <si>
    <t>Keeping Up With Animation Trends Through Pixar University</t>
  </si>
  <si>
    <t xml:space="preserve">  Have you ever wondered how Pixar animators are able to stay current on animation trends despite working on one project over a long period of time with incre</t>
  </si>
  <si>
    <t>https://lrmonline.com/file/2018/06/b6b.jpg</t>
  </si>
  <si>
    <t>MonsterInsights - The Best Google Analytics Plugin for WordPress</t>
  </si>
  <si>
    <t>MonsterInsights is the best Google Analytics plugin for WordPress. Setup Google Analytics for WordPress with just a few clicks. Over 12 million downloads.</t>
  </si>
  <si>
    <t>https://www.monsterinsights.com/wp-content/uploads/2017/06/fb-og-image.png</t>
  </si>
  <si>
    <t>Help! Which hotel is best?</t>
  </si>
  <si>
    <t>I found these great hotels on Booking.com and love them all. Help me decide which one to book!</t>
  </si>
  <si>
    <t>FÃ–MO pop-up concept store opening in Gothenburg (SE)</t>
  </si>
  <si>
    <t>18 October is the official opening date for FOMO Store, a unique lifestyle pop-up concept in Molndal Galleria, Gothenburgâ€™s newest shopping centre. A new shoppi</t>
  </si>
  <si>
    <t>/uploads/europe/post_cover_images/65770/cover-65770.jpg</t>
  </si>
  <si>
    <t>WORK | THAILAND | BEACHUB</t>
  </si>
  <si>
    <t>THE WORLD'S FIRST BEACHFRONT COWORKING/COLIVING VILLAGE ON THE BEAUTIFUL ISLAND OF KOH PHANGAN, THAILAND. OUR COWORKING AREA HAS PRIVATE A/C ROOMS, AND 100 DESK</t>
  </si>
  <si>
    <t>Coworking, Office Space - All Locations | WeWork</t>
  </si>
  <si>
    <t>WeWork transforms buildings into beautiful, collaborative workspaces. Get the space, community, and services you need to make a life, not just a living.</t>
  </si>
  <si>
    <t>https://cdn.wework.com/6vy33zo2mgy3/5PTAyiMlckyYko8aIMGykm/688171e9dc6ea2025e62a522125b9ba4/OG-office.jpg?auto=compress%2Cformat&amp;w=1200&amp;h=600&amp;fit=crop</t>
  </si>
  <si>
    <t>A Flexible Future of Work Is Here | Werk</t>
  </si>
  <si>
    <t>Werk's technology puts flexibility insights and data into the hands of companies to help them work smarter. Request a demo to learn more.</t>
  </si>
  <si>
    <t>https://werk.co/images/meta-general.jpg</t>
  </si>
  <si>
    <t>Knotel | Homepage</t>
  </si>
  <si>
    <t xml:space="preserve">Knotel is changing the way companies find, design, and build office space, while offering operational flexibility which lowers risk as your company changes. </t>
  </si>
  <si>
    <t>http://www.knotel.com/static/assets/knotel-4095f2fdcefbb2d3ee2eb6cb366b2986.jpg</t>
  </si>
  <si>
    <t>Sweatcoin: it pays to walk!</t>
  </si>
  <si>
    <t>Convert your steps into currency to spend on things you'll love</t>
  </si>
  <si>
    <t>https://sweatco.in/assets/sharing.d7b4cb6572.jpg</t>
  </si>
  <si>
    <t>Black Mirror: Bandersnatch | Netflix Official Site</t>
  </si>
  <si>
    <t>In 1984, a young programmer begins to question reality as he adapts a dark fantasy novel into a video game. A mind-bending tale with multiple endings.</t>
  </si>
  <si>
    <t>https://occ-0-2267-360.1.nflxso.net/dnm/api/v5/rendition/b708981dc6520758139a4bc8e4d271c113cf863c/AAAABYDaZIrQjWwjWSiZPgUENRZ_KCFeIF4WE4t5YC4gBSd9WILZcSatQ6ZbRrSzf7q_OWh96-pWW_ha4m4vNGgaVXPdpaRLDrSgjefLKDDKpaJcc_CfAjx4jGreG_N0GVoogBx4_42xK9c6ZhgULgwl4U-GM7h5w5lDV3atK-TiLL2wfrMZRAa94Yn_Qw0YffZCBEDlbImaQw.jpg</t>
  </si>
  <si>
    <t>NET-A-PORTER &amp; MR PORTER announce enhanced personal shopping services for top customers | YOOX NET-A-PORTER GROUP</t>
  </si>
  <si>
    <t>OLIO - The Food Sharing Revolution</t>
  </si>
  <si>
    <t>Welcome! OLIO connects neighbours and local shops so surplus food &amp; other household items can be shared. Featured by the BBC, Wired, TimeOut</t>
  </si>
  <si>
    <t>https://olioex.com/wp-content/uploads/2017/03/facebook-share.png</t>
  </si>
  <si>
    <t>2018 Super Bowl â€œTide Adâ€ Commercial Compilation</t>
  </si>
  <si>
    <t>Here are the links to the original videos by Tide I do not own any of these videos, they are all owned by tide https://www.youtube.com/watch?v=doP7xKdGOKs&amp;t=...</t>
  </si>
  <si>
    <t>https://i.ytimg.com/vi/IIW3l-ENHdA/maxresdefault.jpg</t>
  </si>
  <si>
    <t>Attention Required! | Cloudflare</t>
  </si>
  <si>
    <t>International corporate volunteering programs - from pilot to scale | MovingWorlds.org</t>
  </si>
  <si>
    <t>MovingWorlds helps leading corporations build scalable programs that deliver triple-bottom line benefits.</t>
  </si>
  <si>
    <t>//images.ctfassets.net/e6h4r2c2hknq/4Se8FehupGeoc4uWQ2S46W/446f25aaa8d256ce0d268e489633310c/Lynn-Thurston-Blog-Post-Photos-2-e1517436437572.jpg?fit=fill&amp;w=1200&amp;h=630</t>
  </si>
  <si>
    <t>Redirecting...</t>
  </si>
  <si>
    <t>Better Stuff. Fewer Dollars. It's That Simple.</t>
  </si>
  <si>
    <t>Brandless creates high-quality stuff at an incredible value. Get everything you need for the whole family and give back at the same time. Shop &amp; save today.</t>
  </si>
  <si>
    <t>https://brandless-marketing.imgix.net/social-sharing-shelf.jpg</t>
  </si>
  <si>
    <t>NOTHING BEATS A LONDONER - NIKE AD (TONE P &amp; MARK RONSON FEAT. PROD)</t>
  </si>
  <si>
    <t>Check out this Nike Ad as our record with Giggs prod. by Tone P &amp; Mark Ronson is featured in this new Nike Campaign for London Athletes &amp; Entertainers. @offi...</t>
  </si>
  <si>
    <t>https://i.ytimg.com/vi/26qmJzTCRG4/maxresdefault.jpg</t>
  </si>
  <si>
    <t>MAKE IT WITH IDRIS ELBA - YouTube</t>
  </si>
  <si>
    <t>Whatever you dream of, make it a reality with Squarespace.</t>
  </si>
  <si>
    <t>https://i.ytimg.com/vi/gD-yffxKvMM/hqdefault.jpg?sqp=-oaymwEWCKgBEF5IWvKriqkDCQgBFQAAiEIYAQ==&amp;rs=AOn4CLAnjXIbiiUiIT8LmEGoTLpOcs__3g</t>
  </si>
  <si>
    <t>Forge â€“ Work Life Balanced</t>
  </si>
  <si>
    <t>Carrefour's new school will train 2,500 managers for the digital age of retail</t>
  </si>
  <si>
    <t>Retail Business School is designed to boost customer experiences and lower prices</t>
  </si>
  <si>
    <t>https://www.thenational.ae/image/policy:1.821746:1549351030/image.jpg?f=16x9&amp;q=0.6&amp;w=1200&amp;$p$f$q$w=70c86c9</t>
  </si>
  <si>
    <t>IntegrityError</t>
  </si>
  <si>
    <t>wemonty: Everything necessary, delivered intelligently</t>
  </si>
  <si>
    <t>Everything necessary, delivered intelligently</t>
  </si>
  <si>
    <t>https://betalist.imgix.net/attachments/d2cadd09-358e-4209-9a6e-acaddc1e0ed3/image.jpg?ixlib=rb-1.1.0</t>
  </si>
  <si>
    <t>WiFiConn@ct - Washing machines</t>
  </si>
  <si>
    <t>Bloomberg - Are you a robot?</t>
  </si>
  <si>
    <t>Access to this page has been denied.</t>
  </si>
  <si>
    <t>Online Classes by Skillshare | Start for Free Today</t>
  </si>
  <si>
    <t>Skillshare is a learning platform with online classes taught by the world's best practitioners. Personalized, on-demand learning in design, photography, and more.</t>
  </si>
  <si>
    <t>https://static.skillshare.com/assets/images/logo-1200-630.jpg</t>
  </si>
  <si>
    <t>Our Business Offerings | Roam Coliving</t>
  </si>
  <si>
    <t>Available in San Francisco, Tokyo, Bali, Miami and many more soon.</t>
  </si>
  <si>
    <t>https://www.roam.co/images-og/home.jpg</t>
  </si>
  <si>
    <t>Collaboration for the future of humanity - The Assemblage</t>
  </si>
  <si>
    <t>The Assemblage provides coworking, coliving, social spaces and natural habitats to those exploring the evolution of humanity through positive impact. Welcome to the age of assembly.</t>
  </si>
  <si>
    <t>https://www.theassemblage.com/wp-content/uploads/2018/07/ta-share-img.jpg</t>
  </si>
  <si>
    <t>Â» A new spot for digital creators in Warsaw!</t>
  </si>
  <si>
    <t>Remote Tech Jobs with Toptal</t>
  </si>
  <si>
    <t>Toptal is a rapidly growing tech start-up connecting the top 3% of talent in business, design, and technology to top professional clients.</t>
  </si>
  <si>
    <t>https://bs-assets.toptal.io/blackfish-assets/public/base/images/logo/og_image_default_f7e298.png</t>
  </si>
  <si>
    <t>L.L.Bean: Be an Outsider at Work #BeanOutsider</t>
  </si>
  <si>
    <t>Ready to #BeanOutsider at work this summer? L.L.Bean has teamed up with Industrious and started a movement to get outside at work. Now weâ€™re kicking things o...</t>
  </si>
  <si>
    <t>https://i.ytimg.com/vi/NBYsK571vF0/maxresdefault.jpg</t>
  </si>
  <si>
    <t>The Beyond Burger Is Now Available At Tesco, The UK's Largest Supermarket</t>
  </si>
  <si>
    <t>The Beyond Burger, the plant-based bleeding burger made with pea protein, is now available in the UK in Tesco stores.</t>
  </si>
  <si>
    <t>https://thumbor.forbes.com/thumbor/600x315/https%3A%2F%2Fblogs-images.forbes.com%2Felizabethrushe%2Ffiles%2F2018%2F11%2FBeyond-Burger_Cross-Section-1200x800.jpg</t>
  </si>
  <si>
    <t>apyballÂ® Bio Energy Balls</t>
  </si>
  <si>
    <t xml:space="preserve">A apyball Ã© uma linha jovem e moderna de snacks saudÃ¡veis simples, autÃªnticos e conscientes.  Feitas a partir de ingredientes crus, naturais e biolÃ³gicos, isentos de glÃºten, sem aÃ§Ãºcar refinado e sem lactose. Pertencemos a uma nova geraÃ§Ã£o que luta por um futuro sustentÃ¡vel, saudÃ¡vel e ecolÃ³gico. </t>
  </si>
  <si>
    <t>McDonald's Institucional.</t>
  </si>
  <si>
    <t>Site oficial da McDonald's Portugal. Encontre as novidades e a nossa ementa, ofertas de emprego e toda a informaÃ§Ã£o sobre a qualidade, a nutriÃ§Ã£o e a FundaÃ§Ã£o Infantil Ronald McDonald.</t>
  </si>
  <si>
    <t>https://www.mcdonalds.pt/media/53722/logo_300x300.jpg</t>
  </si>
  <si>
    <t xml:space="preserve"> Marriott makes more room for chatbots to enhance guest experiences</t>
  </si>
  <si>
    <t xml:space="preserve">The world's largest hotel chain was an early user of Facebook Messenger and Slack. Now it's adding Google Assistant, WeChat, AI capabilities and more.
</t>
  </si>
  <si>
    <t>https://www.mobilemarketer.com/user_media/cache/f2/67/f267ee63abb39826c75f23c8d487558d.jpg</t>
  </si>
  <si>
    <t>Lemonade Home &amp; Renters Insurance | Protect The Stuff You Love</t>
  </si>
  <si>
    <t>Lemonade offers renters and home insurance powered by tech and driven by social good. â¤ We promiseÂ zero paperwork and instant everything by replacing brokers and bureaucracy with bots and machine learning. Get a Lemonade insurance policy in 90 seconds, starting at $5/month.</t>
  </si>
  <si>
    <t>http://www.lemonade.com/assets/lemonade-share-image-ad9d7846f31685bfb4af89f018e4dd5d460f4e73768a8fd500bfc1f069ff853a.png</t>
  </si>
  <si>
    <t>Sofia Jeans by Sofia Vergara - Walmart.com</t>
  </si>
  <si>
    <t>Shop for Sofia Jeans by Sofia Vergara at Walmart.com. Save money. Live better.</t>
  </si>
  <si>
    <t>http://sphotos-b.xx.fbcdn.net/hphotos-ash4/229244_10150189115584236_162217_n.jpg</t>
  </si>
  <si>
    <t>Access Denied</t>
  </si>
  <si>
    <t>Powerful smartwatch with TLD technology. Embrace modern smarts without compromising classic elegance.</t>
  </si>
  <si>
    <t>https://ksr-ugc.imgix.net/assets/021/019/776/2b61a478a6357b9db358b7f80c18549c_original.png?ixlib=rb-1.1.0&amp;crop=faces&amp;w=1552&amp;h=873&amp;fit=crop&amp;v=1524713082&amp;auto=format&amp;frame=1&amp;q=92&amp;s=640eb0c6ddf82a53c157710e6e488ca2</t>
  </si>
  <si>
    <t>AI created images of food just by reading the recipes</t>
  </si>
  <si>
    <t>AI can read a recipe and guess what the food will look like. Some of the results look like food you might cook at home, others look like inedible mush</t>
  </si>
  <si>
    <t>https://images.newscientist.com/wp-content/uploads/2019/01/11110833/ai-food.jpg</t>
  </si>
  <si>
    <t>Facebook pays teens to install VPN that spies on them</t>
  </si>
  <si>
    <t>Desperate for data on its competitors, Facebook has been secretly paying people to install a â€œFacebook Researchâ€ VPN that lets the company suck in all of a userâ€™s phone and web activity, similar to Facebookâ€™s Onavo Protect app that Apple banned in June and that was removed iâ€¦</t>
  </si>
  <si>
    <t>https://techcrunch.com/wp-content/uploads/2019/01/facebook-research-vpn-project-atlas.jpg?w=711</t>
  </si>
  <si>
    <t>Product Traceability and Genealogy | SAP</t>
  </si>
  <si>
    <t>Get real-time insight into batch genealogy with our product traceability software â€“ SAP Global Batch Traceability.</t>
  </si>
  <si>
    <t>http://www.sap.com/dam/application/imagelibrary/photos/277000/277277_prod2hero_Cloud4Analytics_Visualize.jpg.adapt.640_-1.false.true.false.false.jpg</t>
  </si>
  <si>
    <t>Fashion Transparency Index 2018</t>
  </si>
  <si>
    <t>A review of 150 of the biggest global fashion brands and retailers ranked according to how much they disclose about their social and environmental policies, practices and impact.</t>
  </si>
  <si>
    <t>https://image.isu.pub/180425080229-1e9fc6b861115b0b7629568927b5dff3/jpg/page_1.jpg</t>
  </si>
  <si>
    <t>Home - Better Cotton Initiative</t>
  </si>
  <si>
    <t>The Better Cotton Initiative exists to make global cotton production better for the people who produce it, the environment it grows in and the sectorâ€™s future</t>
  </si>
  <si>
    <t>https://bettercotton.org/wp-content/uploads/2013/12/11850731595_1174368db5_o.jpg</t>
  </si>
  <si>
    <t>Travel Money | Best Currency Exchange Rates | WeSwap</t>
  </si>
  <si>
    <t>British Bank Award Winner - Best Travel Money Provider 2018. Get the best rates on your foreign currency with our travel card and app. WeSwap is up to 10 times cheaper than banks and bureaus. Fast, secure and backed by MasterCard. Sign up for free today!</t>
  </si>
  <si>
    <t>Alipay and Tourism Australia trial Sydney City Card for Chinese Tourists - Which-50</t>
  </si>
  <si>
    <t>Chinese mobile payments company Alipay and Tourism Australia will pilot a new city service in Sydney to promote leading tourist and retail destinations to Chinese tourists, throughout the Chinese New Year festive period in early February. The Sydney City Card will introduce Chinese tourists to sights and activities in hotspots</t>
  </si>
  <si>
    <t>https://images.which-50.com/wp-content/uploads/2018/01/P1020504.jpg</t>
  </si>
  <si>
    <t>Ask James Dyson</t>
  </si>
  <si>
    <t>Jacob D asks: Ever since I was a child and received my first science set and a small book about past inventors, I have always wanted to be an inventor. Iâ€™ve had a fascination with energy...</t>
  </si>
  <si>
    <t>Standard Cognition - AI-powered checkout</t>
  </si>
  <si>
    <t>Machine learning meets retail. Shop without waiting in line.</t>
  </si>
  <si>
    <t>http://www.standard.ai/assets/standard-cognition.jpg</t>
  </si>
  <si>
    <t>FAQ's | Function of Beauty</t>
  </si>
  <si>
    <t>Frequently Asked Questions | Function of Beauty</t>
  </si>
  <si>
    <t>Fresh &amp; Personalized Hair care - Prose</t>
  </si>
  <si>
    <t>Manual Description if it exists, otherwise Auto Description</t>
  </si>
  <si>
    <t>manual_highlight_description</t>
  </si>
  <si>
    <t>(Optional) Highlight Description (needed only if the automatic algorithm fetch is empty) ====&gt;</t>
  </si>
  <si>
    <t>manual_image_url</t>
  </si>
  <si>
    <t>Manual image if it exists, otherwise Auto image</t>
  </si>
  <si>
    <t>app_name</t>
  </si>
  <si>
    <t>traace</t>
  </si>
  <si>
    <t>Hyundai H-CEX &amp; H-VEX</t>
  </si>
  <si>
    <t>https://www.hyundai.news/eu/technology/hyundai-motor-group-ventures-further-into-new-robotics-industry/</t>
  </si>
  <si>
    <t>https://uk.motor1.com/news/273778/hyunda-kia-robotics-technology/,https://www.therobotreport.com/industrial-exoskeletons/</t>
  </si>
  <si>
    <t>Lowe's Exosuits</t>
  </si>
  <si>
    <t>http://www.lowesinnovationlabs.com/exosuits/</t>
  </si>
  <si>
    <t>https://exoskeletonreport.com/2017/05/virginia-tech-lowes-innovation-labs-collaborate-passive-exosuit-exr-highlight/</t>
  </si>
  <si>
    <t xml:space="preserve">https://traace.io/_x000D_
</t>
  </si>
  <si>
    <t>Samsung GEMS</t>
  </si>
  <si>
    <t>https://news.samsung.com/global/video-meet-the-samsung-bots-your-companions-of-the-future</t>
  </si>
  <si>
    <t>Bionic lenses</t>
  </si>
  <si>
    <t>https://www.technologyreview.com/s/602035/first-wi-fi-enabled-smart-contact-lens-prototype/,https://www.cbc.ca/news/technology/ocumetics-bionic-lens-could-give-you-vision-3x-better-than-20-20-1.3078257</t>
  </si>
  <si>
    <t>Barclays Bolder Apprenticeship</t>
  </si>
  <si>
    <t>https://home.barclays/news/2017/02/supporting-older-workers/</t>
  </si>
  <si>
    <t>https://www.ageofnoretirement.org/stories/barclays</t>
  </si>
  <si>
    <t>Nordstrom Local</t>
  </si>
  <si>
    <t>https://www.cnbc.com/2017/10/05/take-a-peek-inside-nordstroms-first-tiny-store-without-inventory.html</t>
  </si>
  <si>
    <t>https://shop.nordstrom.com/content/nordstrom-local</t>
  </si>
  <si>
    <t>https://dreamerybycasper.com/</t>
  </si>
  <si>
    <t>Casper Dreamery and Stores</t>
  </si>
  <si>
    <t>https://www.adweek.com/brand-marketing/casper-debuts-the-dreamery-in-nyc-a-lounge-where-you-can-pay-to-take-a-nap/,https://www.cnbc.com/2018/02/27/casper-just-opened-its-first-mattress-store-heres-what-it-looks-like.html</t>
  </si>
  <si>
    <t>https://www.businessinsider.com/rei-jobs-vacation-2018-2</t>
  </si>
  <si>
    <t>REI Yay Days</t>
  </si>
  <si>
    <t>https://www.rei.com/blog/social/rei-employees-get-outside-and-play-with-yay-days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</si>
</sst>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rgb="FF3F3F76"/>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FF0000"/>
      <name val="Calibri"/>
      <family val="2"/>
      <scheme val="minor"/>
    </font>
    <font>
      <sz val="11"/>
      <color theme="8"/>
      <name val="Calibri"/>
      <family val="2"/>
      <scheme val="minor"/>
    </font>
    <font>
      <b/>
      <sz val="11"/>
      <color theme="8"/>
      <name val="Calibri"/>
      <family val="2"/>
      <scheme val="minor"/>
    </font>
    <font>
      <sz val="11"/>
      <color rgb="FF000000"/>
      <name val="Calibri"/>
      <family val="2"/>
    </font>
    <font>
      <b/>
      <sz val="11"/>
      <color rgb="FF000000"/>
      <name val="Calibri"/>
      <family val="2"/>
    </font>
    <font>
      <sz val="10"/>
      <name val="Arial"/>
      <family val="2"/>
    </font>
    <font>
      <b/>
      <sz val="9"/>
      <color indexed="81"/>
      <name val="Tahoma"/>
      <family val="2"/>
    </font>
    <font>
      <sz val="9"/>
      <color indexed="81"/>
      <name val="Tahoma"/>
      <family val="2"/>
    </font>
    <font>
      <b/>
      <i/>
      <sz val="12"/>
      <color rgb="FF7F7F7F"/>
      <name val="Calibri"/>
      <family val="2"/>
      <scheme val="minor"/>
    </font>
    <font>
      <b/>
      <sz val="12"/>
      <color rgb="FFFF0000"/>
      <name val="Calibri"/>
      <family val="2"/>
      <scheme val="minor"/>
    </font>
    <font>
      <b/>
      <sz val="11"/>
      <color rgb="FFFA7D00"/>
      <name val="Calibri"/>
      <family val="2"/>
      <scheme val="minor"/>
    </font>
    <font>
      <sz val="11"/>
      <color rgb="FF006100"/>
      <name val="Calibri"/>
      <family val="2"/>
      <scheme val="minor"/>
    </font>
    <font>
      <sz val="11"/>
      <color rgb="FFFA7D00"/>
      <name val="Calibri"/>
      <family val="2"/>
      <scheme val="minor"/>
    </font>
    <font>
      <sz val="11"/>
      <color rgb="FF9C0006"/>
      <name val="Calibri"/>
      <family val="2"/>
      <scheme val="minor"/>
    </font>
    <font>
      <sz val="11"/>
      <color rgb="FF9C5700"/>
      <name val="Calibri"/>
      <family val="2"/>
      <scheme val="minor"/>
    </font>
    <font>
      <sz val="11"/>
      <color theme="1"/>
      <name val="Segoe UI Light"/>
      <family val="2"/>
    </font>
    <font>
      <sz val="11"/>
      <color theme="1"/>
      <name val="Calibri"/>
      <family val="2"/>
      <scheme val="minor"/>
    </font>
    <font>
      <sz val="10"/>
      <name val="Arial"/>
    </font>
    <font>
      <sz val="11"/>
      <color rgb="FF000000"/>
      <name val="Calibri"/>
    </font>
    <font>
      <b/>
      <sz val="11"/>
      <color rgb="FF000000"/>
      <name val="Calibri"/>
    </font>
  </fonts>
  <fills count="16">
    <fill>
      <patternFill patternType="none"/>
    </fill>
    <fill>
      <patternFill patternType="gray125"/>
    </fill>
    <fill>
      <patternFill patternType="solid">
        <fgColor rgb="FFFFCC99"/>
      </patternFill>
    </fill>
    <fill>
      <patternFill patternType="solid">
        <fgColor theme="6"/>
      </patternFill>
    </fill>
    <fill>
      <patternFill patternType="solid">
        <fgColor theme="5"/>
        <bgColor theme="5"/>
      </patternFill>
    </fill>
    <fill>
      <patternFill patternType="solid">
        <fgColor rgb="FFF2F2F2"/>
      </patternFill>
    </fill>
    <fill>
      <patternFill patternType="solid">
        <fgColor theme="0"/>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5" tint="0.59999389629810485"/>
        <bgColor indexed="64"/>
      </patternFill>
    </fill>
    <fill>
      <patternFill patternType="solid">
        <fgColor rgb="FFFFFFCC"/>
      </patternFill>
    </fill>
    <fill>
      <patternFill patternType="solid">
        <fgColor theme="0" tint="-0.499984740745262"/>
        <bgColor indexed="64"/>
      </patternFill>
    </fill>
    <fill>
      <patternFill patternType="solid">
        <fgColor theme="0" tint="-0.14999847407452621"/>
        <bgColor indexed="64"/>
      </patternFill>
    </fill>
    <fill>
      <patternFill patternType="solid">
        <fgColor theme="4" tint="0.79998168889431442"/>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theme="5" tint="0.39997558519241921"/>
      </left>
      <right/>
      <top style="thin">
        <color theme="5" tint="0.39997558519241921"/>
      </top>
      <bottom/>
      <diagonal/>
    </border>
    <border>
      <left/>
      <right style="thin">
        <color theme="5" tint="0.39997558519241921"/>
      </right>
      <top style="thin">
        <color theme="5" tint="0.39997558519241921"/>
      </top>
      <bottom/>
      <diagonal/>
    </border>
    <border>
      <left style="thin">
        <color rgb="FF7F7F7F"/>
      </left>
      <right/>
      <top style="thin">
        <color rgb="FF7F7F7F"/>
      </top>
      <bottom/>
      <diagonal/>
    </border>
    <border>
      <left style="thin">
        <color rgb="FF7F7F7F"/>
      </left>
      <right style="thin">
        <color rgb="FF7F7F7F"/>
      </right>
      <top style="thin">
        <color rgb="FF7F7F7F"/>
      </top>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style="medium">
        <color indexed="64"/>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11">
    <xf numFmtId="0" fontId="0" fillId="0" borderId="0"/>
    <xf numFmtId="0" fontId="1" fillId="2"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3" borderId="0" applyNumberFormat="0" applyBorder="0" applyAlignment="0" applyProtection="0"/>
    <xf numFmtId="0" fontId="7" fillId="0" borderId="0" applyNumberFormat="0" applyFill="0" applyBorder="0" applyAlignment="0" applyProtection="0"/>
    <xf numFmtId="0" fontId="18" fillId="5" borderId="1" applyNumberFormat="0" applyAlignment="0" applyProtection="0"/>
    <xf numFmtId="0" fontId="19" fillId="8" borderId="0" applyNumberFormat="0" applyBorder="0" applyAlignment="0" applyProtection="0"/>
    <xf numFmtId="0" fontId="21" fillId="9" borderId="0" applyNumberFormat="0" applyBorder="0" applyAlignment="0" applyProtection="0"/>
    <xf numFmtId="0" fontId="22" fillId="10" borderId="0" applyNumberFormat="0" applyBorder="0" applyAlignment="0" applyProtection="0"/>
    <xf numFmtId="0" fontId="24" fillId="12" borderId="11" applyNumberFormat="0" applyFont="0" applyAlignment="0" applyProtection="0"/>
  </cellStyleXfs>
  <cellXfs count="92">
    <xf numFmtId="0" fontId="0" fillId="0" borderId="0" xfId="0"/>
    <xf numFmtId="0" fontId="3" fillId="0" borderId="0" xfId="2" applyAlignment="1">
      <alignment horizontal="center" wrapText="1"/>
    </xf>
    <xf numFmtId="0" fontId="8" fillId="0" borderId="0" xfId="2" applyFont="1" applyAlignment="1">
      <alignment horizontal="center" wrapText="1"/>
    </xf>
    <xf numFmtId="0" fontId="1" fillId="2" borderId="1" xfId="1" applyAlignment="1">
      <alignment horizontal="center" wrapText="1"/>
    </xf>
    <xf numFmtId="0" fontId="9" fillId="0" borderId="0" xfId="0" applyFont="1" applyAlignment="1">
      <alignment horizontal="center"/>
    </xf>
    <xf numFmtId="0" fontId="10" fillId="0" borderId="0" xfId="0" applyFont="1" applyAlignment="1">
      <alignment horizontal="center"/>
    </xf>
    <xf numFmtId="0" fontId="3" fillId="0" borderId="0" xfId="2" applyAlignment="1">
      <alignment horizontal="center" vertical="top" wrapText="1"/>
    </xf>
    <xf numFmtId="0" fontId="0" fillId="0" borderId="0" xfId="0" applyFont="1" applyAlignment="1"/>
    <xf numFmtId="0" fontId="11" fillId="0" borderId="0" xfId="0" applyFont="1" applyAlignment="1">
      <alignment wrapText="1"/>
    </xf>
    <xf numFmtId="0" fontId="12" fillId="0" borderId="0" xfId="0" applyFont="1" applyAlignment="1">
      <alignment wrapText="1"/>
    </xf>
    <xf numFmtId="0" fontId="6" fillId="3" borderId="0" xfId="4" applyAlignment="1">
      <alignment wrapText="1"/>
    </xf>
    <xf numFmtId="0" fontId="11" fillId="0" borderId="0" xfId="0" applyFont="1" applyBorder="1" applyAlignment="1">
      <alignment wrapText="1"/>
    </xf>
    <xf numFmtId="0" fontId="11" fillId="0" borderId="0" xfId="0" applyFont="1" applyFill="1" applyBorder="1" applyAlignment="1">
      <alignment wrapText="1"/>
    </xf>
    <xf numFmtId="0" fontId="11" fillId="0" borderId="0" xfId="0" applyFont="1" applyBorder="1" applyAlignment="1">
      <alignment horizontal="center" wrapText="1"/>
    </xf>
    <xf numFmtId="0" fontId="0" fillId="0" borderId="0" xfId="0" applyFont="1" applyAlignment="1">
      <alignment wrapText="1"/>
    </xf>
    <xf numFmtId="0" fontId="1" fillId="2" borderId="1" xfId="1" applyAlignment="1">
      <alignment wrapText="1"/>
    </xf>
    <xf numFmtId="0" fontId="13" fillId="0" borderId="0" xfId="0" applyFont="1" applyBorder="1" applyAlignment="1">
      <alignment wrapText="1"/>
    </xf>
    <xf numFmtId="0" fontId="0" fillId="0" borderId="0" xfId="0" applyAlignment="1">
      <alignment wrapText="1"/>
    </xf>
    <xf numFmtId="0" fontId="7" fillId="0" borderId="0" xfId="5" applyBorder="1" applyAlignment="1">
      <alignment wrapText="1"/>
    </xf>
    <xf numFmtId="0" fontId="5" fillId="0" borderId="0" xfId="0" applyFont="1"/>
    <xf numFmtId="0" fontId="2" fillId="4" borderId="3" xfId="0" applyFont="1" applyFill="1" applyBorder="1"/>
    <xf numFmtId="0" fontId="1" fillId="2" borderId="5" xfId="1" applyFont="1" applyFill="1" applyBorder="1"/>
    <xf numFmtId="0" fontId="1" fillId="2" borderId="1" xfId="1" applyFont="1" applyFill="1" applyBorder="1"/>
    <xf numFmtId="0" fontId="1" fillId="2" borderId="1" xfId="1" applyAlignment="1">
      <alignment horizontal="center"/>
    </xf>
    <xf numFmtId="0" fontId="3" fillId="0" borderId="0" xfId="2" applyAlignment="1">
      <alignment horizontal="left"/>
    </xf>
    <xf numFmtId="0" fontId="9" fillId="0" borderId="0" xfId="0" applyFont="1" applyAlignment="1">
      <alignment horizontal="left"/>
    </xf>
    <xf numFmtId="0" fontId="11" fillId="0" borderId="0" xfId="0" applyFont="1" applyAlignment="1"/>
    <xf numFmtId="0" fontId="16" fillId="0" borderId="0" xfId="3" applyFont="1" applyAlignment="1">
      <alignment horizontal="center" vertical="top" wrapText="1"/>
    </xf>
    <xf numFmtId="0" fontId="17" fillId="0" borderId="0" xfId="2" applyFont="1" applyAlignment="1">
      <alignment horizontal="center" vertical="top" wrapText="1"/>
    </xf>
    <xf numFmtId="0" fontId="16" fillId="0" borderId="0" xfId="3" applyFont="1" applyAlignment="1">
      <alignment horizontal="left" vertical="top"/>
    </xf>
    <xf numFmtId="0" fontId="7" fillId="0" borderId="0" xfId="5" applyAlignment="1">
      <alignment wrapText="1"/>
    </xf>
    <xf numFmtId="0" fontId="1" fillId="2" borderId="5" xfId="1" applyFont="1" applyFill="1" applyBorder="1" applyAlignment="1">
      <alignment wrapText="1"/>
    </xf>
    <xf numFmtId="0" fontId="18" fillId="5" borderId="1" xfId="6" applyAlignment="1">
      <alignment wrapText="1"/>
    </xf>
    <xf numFmtId="0" fontId="2" fillId="4" borderId="0" xfId="0" applyFont="1" applyFill="1" applyBorder="1" applyAlignment="1">
      <alignment wrapText="1"/>
    </xf>
    <xf numFmtId="0" fontId="0" fillId="6" borderId="7" xfId="0" applyFill="1" applyBorder="1" applyAlignment="1">
      <alignment vertical="center" wrapText="1"/>
    </xf>
    <xf numFmtId="0" fontId="0" fillId="0" borderId="7" xfId="0" applyBorder="1" applyAlignment="1">
      <alignment wrapText="1"/>
    </xf>
    <xf numFmtId="0" fontId="2" fillId="4" borderId="3" xfId="0" applyFont="1" applyFill="1" applyBorder="1" applyAlignment="1">
      <alignment wrapText="1"/>
    </xf>
    <xf numFmtId="0" fontId="1" fillId="2" borderId="1" xfId="1" applyFont="1" applyFill="1" applyBorder="1" applyAlignment="1">
      <alignment wrapText="1"/>
    </xf>
    <xf numFmtId="0" fontId="7" fillId="2" borderId="5" xfId="5" applyFill="1" applyBorder="1" applyAlignment="1">
      <alignment wrapText="1"/>
    </xf>
    <xf numFmtId="0" fontId="0" fillId="0" borderId="0" xfId="0" applyAlignment="1">
      <alignment vertical="center" wrapText="1"/>
    </xf>
    <xf numFmtId="0" fontId="1" fillId="2" borderId="9" xfId="1" applyBorder="1" applyAlignment="1">
      <alignment wrapText="1"/>
    </xf>
    <xf numFmtId="0" fontId="0" fillId="0" borderId="8" xfId="0" applyFont="1" applyBorder="1" applyAlignment="1">
      <alignment wrapText="1"/>
    </xf>
    <xf numFmtId="0" fontId="11" fillId="0" borderId="8" xfId="0" applyFont="1" applyBorder="1" applyAlignment="1">
      <alignment wrapText="1"/>
    </xf>
    <xf numFmtId="0" fontId="12" fillId="0" borderId="8" xfId="0" applyFont="1" applyBorder="1" applyAlignment="1">
      <alignment wrapText="1"/>
    </xf>
    <xf numFmtId="0" fontId="1" fillId="2" borderId="10" xfId="1" applyBorder="1" applyAlignment="1">
      <alignment wrapText="1"/>
    </xf>
    <xf numFmtId="0" fontId="0" fillId="0" borderId="8" xfId="0" applyBorder="1" applyAlignment="1">
      <alignment wrapText="1"/>
    </xf>
    <xf numFmtId="0" fontId="7" fillId="0" borderId="8" xfId="5" applyBorder="1" applyAlignment="1">
      <alignment wrapText="1"/>
    </xf>
    <xf numFmtId="0" fontId="11" fillId="0" borderId="8" xfId="0" applyFont="1" applyBorder="1" applyAlignment="1">
      <alignment horizontal="center" wrapText="1"/>
    </xf>
    <xf numFmtId="0" fontId="13" fillId="0" borderId="8" xfId="0" applyFont="1" applyBorder="1" applyAlignment="1">
      <alignment wrapText="1"/>
    </xf>
    <xf numFmtId="0" fontId="2" fillId="4" borderId="2" xfId="0" applyFont="1" applyFill="1" applyBorder="1" applyAlignment="1">
      <alignment vertical="center" wrapText="1"/>
    </xf>
    <xf numFmtId="0" fontId="1" fillId="2" borderId="4" xfId="1" applyFont="1" applyFill="1" applyBorder="1" applyAlignment="1">
      <alignment vertical="center" wrapText="1"/>
    </xf>
    <xf numFmtId="0" fontId="1" fillId="2" borderId="6" xfId="1" applyFont="1" applyFill="1" applyBorder="1" applyAlignment="1">
      <alignment vertical="center" wrapText="1"/>
    </xf>
    <xf numFmtId="0" fontId="1" fillId="2" borderId="8" xfId="1" applyBorder="1" applyAlignment="1">
      <alignment wrapText="1"/>
    </xf>
    <xf numFmtId="0" fontId="1" fillId="2" borderId="0" xfId="1" applyBorder="1" applyAlignment="1">
      <alignment wrapText="1"/>
    </xf>
    <xf numFmtId="0" fontId="1" fillId="2" borderId="4" xfId="1" applyFont="1" applyFill="1" applyBorder="1" applyAlignment="1">
      <alignment vertical="center"/>
    </xf>
    <xf numFmtId="0" fontId="1" fillId="2" borderId="6" xfId="1" applyFont="1" applyFill="1" applyBorder="1" applyAlignment="1">
      <alignment vertical="center"/>
    </xf>
    <xf numFmtId="0" fontId="0" fillId="7" borderId="7" xfId="0" applyFill="1" applyBorder="1" applyAlignment="1">
      <alignment wrapText="1"/>
    </xf>
    <xf numFmtId="0" fontId="19" fillId="8" borderId="0" xfId="7"/>
    <xf numFmtId="0" fontId="20" fillId="5" borderId="1" xfId="6" applyFont="1" applyAlignment="1">
      <alignment wrapText="1"/>
    </xf>
    <xf numFmtId="0" fontId="1" fillId="2" borderId="1" xfId="1" applyFont="1" applyAlignment="1">
      <alignment wrapText="1"/>
    </xf>
    <xf numFmtId="0" fontId="22" fillId="10" borderId="0" xfId="9"/>
    <xf numFmtId="0" fontId="21" fillId="9" borderId="0" xfId="8"/>
    <xf numFmtId="0" fontId="0" fillId="0" borderId="0" xfId="0" applyAlignment="1">
      <alignment vertical="top" wrapText="1"/>
    </xf>
    <xf numFmtId="0" fontId="0" fillId="0" borderId="0" xfId="0" applyNumberFormat="1" applyAlignment="1">
      <alignment vertical="top" wrapText="1"/>
    </xf>
    <xf numFmtId="0" fontId="0" fillId="0" borderId="0" xfId="0" applyAlignment="1">
      <alignment vertical="top"/>
    </xf>
    <xf numFmtId="0" fontId="0" fillId="6" borderId="0" xfId="0" applyFill="1" applyBorder="1" applyAlignment="1">
      <alignment vertical="top" wrapText="1"/>
    </xf>
    <xf numFmtId="0" fontId="0" fillId="0" borderId="7" xfId="0" applyBorder="1" applyAlignment="1">
      <alignment vertical="top" wrapText="1"/>
    </xf>
    <xf numFmtId="0" fontId="0" fillId="0" borderId="0" xfId="0" applyAlignment="1">
      <alignment horizontal="right" vertical="center"/>
    </xf>
    <xf numFmtId="0" fontId="0" fillId="6" borderId="7" xfId="0" applyFill="1" applyBorder="1" applyAlignment="1">
      <alignment vertical="center"/>
    </xf>
    <xf numFmtId="0" fontId="0" fillId="11" borderId="7" xfId="0" applyFill="1" applyBorder="1" applyAlignment="1">
      <alignment vertical="center" wrapText="1"/>
    </xf>
    <xf numFmtId="0" fontId="7" fillId="6" borderId="7" xfId="5" applyFill="1" applyBorder="1" applyAlignment="1">
      <alignment vertical="center" wrapText="1"/>
    </xf>
    <xf numFmtId="0" fontId="0" fillId="0" borderId="0" xfId="0" applyAlignment="1">
      <alignment vertical="center"/>
    </xf>
    <xf numFmtId="0" fontId="0" fillId="0" borderId="7" xfId="0" applyBorder="1" applyAlignment="1">
      <alignment vertical="center" wrapText="1"/>
    </xf>
    <xf numFmtId="0" fontId="23" fillId="0" borderId="7" xfId="0" applyFont="1" applyBorder="1" applyAlignment="1">
      <alignment vertical="center" wrapText="1"/>
    </xf>
    <xf numFmtId="0" fontId="0" fillId="13" borderId="0" xfId="0" applyFill="1" applyAlignment="1">
      <alignment wrapText="1"/>
    </xf>
    <xf numFmtId="0" fontId="1" fillId="12" borderId="11" xfId="10" applyFont="1" applyAlignment="1">
      <alignment wrapText="1"/>
    </xf>
    <xf numFmtId="0" fontId="16" fillId="0" borderId="0" xfId="3" applyFont="1" applyAlignment="1">
      <alignment horizontal="center" vertical="top" wrapText="1"/>
    </xf>
    <xf numFmtId="0" fontId="0" fillId="15" borderId="7" xfId="0" applyFill="1" applyBorder="1" applyAlignment="1">
      <alignment wrapText="1"/>
    </xf>
    <xf numFmtId="0" fontId="0" fillId="14" borderId="7" xfId="0" applyFill="1" applyBorder="1" applyAlignment="1">
      <alignment wrapText="1"/>
    </xf>
    <xf numFmtId="0" fontId="11" fillId="0" borderId="7" xfId="0" applyFont="1" applyBorder="1" applyAlignment="1">
      <alignment wrapText="1"/>
    </xf>
    <xf numFmtId="0" fontId="16" fillId="0" borderId="0" xfId="3" applyFont="1" applyAlignment="1">
      <alignment horizontal="center" vertical="top" wrapText="1"/>
    </xf>
    <xf numFmtId="0" fontId="4" fillId="0" borderId="0" xfId="3" applyAlignment="1">
      <alignment wrapText="1"/>
    </xf>
    <xf numFmtId="0" fontId="16" fillId="0" borderId="0" xfId="3" applyFont="1" applyAlignment="1">
      <alignment horizontal="center" vertical="top" wrapText="1"/>
    </xf>
    <xf numFmtId="0" fontId="25" fillId="0" borderId="0" xfId="0" applyFont="1" applyAlignment="1">
      <alignment wrapText="1"/>
    </xf>
    <xf numFmtId="0" fontId="26" fillId="0" borderId="0" xfId="0" applyFont="1" applyAlignment="1">
      <alignment horizontal="center" wrapText="1"/>
    </xf>
    <xf numFmtId="0" fontId="26" fillId="0" borderId="0" xfId="0" applyFont="1" applyAlignment="1">
      <alignment wrapText="1"/>
    </xf>
    <xf numFmtId="0" fontId="4" fillId="0" borderId="0" xfId="3" applyFont="1" applyAlignment="1">
      <alignment wrapText="1"/>
    </xf>
    <xf numFmtId="0" fontId="1" fillId="12" borderId="11" xfId="10" applyFont="1" applyFill="1" applyBorder="1" applyAlignment="1">
      <alignment wrapText="1"/>
    </xf>
    <xf numFmtId="0" fontId="27" fillId="0" borderId="0" xfId="0" applyFont="1" applyAlignment="1">
      <alignment wrapText="1"/>
    </xf>
    <xf numFmtId="0" fontId="7" fillId="0" borderId="0" xfId="5" applyFont="1" applyAlignment="1">
      <alignment wrapText="1"/>
    </xf>
    <xf numFmtId="0" fontId="0" fillId="0" borderId="12" xfId="0" applyBorder="1" applyAlignment="1">
      <alignment horizontal="center" wrapText="1"/>
    </xf>
    <xf numFmtId="0" fontId="16" fillId="0" borderId="0" xfId="3" applyFont="1" applyAlignment="1">
      <alignment horizontal="center" vertical="top" wrapText="1"/>
    </xf>
  </cellXfs>
  <cellStyles count="11">
    <cellStyle name="Accent3" xfId="4" builtinId="37"/>
    <cellStyle name="Bad" xfId="8" builtinId="27"/>
    <cellStyle name="Calculation" xfId="6" builtinId="22"/>
    <cellStyle name="Explanatory Text" xfId="3" builtinId="53"/>
    <cellStyle name="Good" xfId="7" builtinId="26"/>
    <cellStyle name="Hyperlink" xfId="5" builtinId="8"/>
    <cellStyle name="Input" xfId="1" builtinId="20"/>
    <cellStyle name="Neutral" xfId="9" builtinId="28"/>
    <cellStyle name="Normal" xfId="0" builtinId="0"/>
    <cellStyle name="Note" xfId="10" builtinId="10"/>
    <cellStyle name="Warning Text" xfId="2" builtinId="11"/>
  </cellStyles>
  <dxfs count="38">
    <dxf>
      <font>
        <color theme="0"/>
      </font>
      <fill>
        <patternFill>
          <bgColor rgb="FF990000"/>
        </patternFill>
      </fill>
    </dxf>
    <dxf>
      <fill>
        <patternFill>
          <bgColor theme="9" tint="0.59996337778862885"/>
        </patternFill>
      </fill>
    </dxf>
    <dxf>
      <fill>
        <patternFill>
          <bgColor theme="9" tint="0.59996337778862885"/>
        </patternFill>
      </fill>
    </dxf>
    <dxf>
      <font>
        <color theme="0"/>
      </font>
      <fill>
        <patternFill>
          <bgColor rgb="FF9900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fill>
        <patternFill>
          <bgColor rgb="FF9900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fill>
        <patternFill>
          <bgColor rgb="FF9900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n-images-1.medium.com/max/1600/1*mQhlb0o4bPQY4FHgNya1rw.png,https:/fm.cnbc.com/applications/cnbc.com/resources/img/editorial/2018/08/30/105424221-1535617044324gettyimages-847217038.jpeg,https:/cdn-images-1.medium.com/max/1600/0*iu6zJ2lxNyEdEBK0.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blog.wikipme.fr/wp-content/uploads/2017/10/Bruno_2__1_.0.jpg" TargetMode="External"/><Relationship Id="rId21" Type="http://schemas.openxmlformats.org/officeDocument/2006/relationships/hyperlink" Target="http://en.laevo.nl/wp-content/uploads/2018/07/easy-to-wear.png" TargetMode="External"/><Relationship Id="rId34" Type="http://schemas.openxmlformats.org/officeDocument/2006/relationships/hyperlink" Target="https://youtu.be/vZuQOUA9rLk" TargetMode="External"/><Relationship Id="rId42" Type="http://schemas.openxmlformats.org/officeDocument/2006/relationships/hyperlink" Target="https://www.techopedia.com/definition/29516/genius-bar" TargetMode="External"/><Relationship Id="rId47" Type="http://schemas.openxmlformats.org/officeDocument/2006/relationships/hyperlink" Target="https://thea2milkcompany.com/" TargetMode="External"/><Relationship Id="rId50" Type="http://schemas.openxmlformats.org/officeDocument/2006/relationships/hyperlink" Target="https://www.ypack.eu/" TargetMode="External"/><Relationship Id="rId55" Type="http://schemas.openxmlformats.org/officeDocument/2006/relationships/hyperlink" Target="https://images.pexels.com/photos/432185/pexels-photo-432185.jpeg,https:/wp.physee.eu/wp-content/uploads/2018/08/Home-e1534845282140.jpg" TargetMode="External"/><Relationship Id="rId63" Type="http://schemas.openxmlformats.org/officeDocument/2006/relationships/hyperlink" Target="https://olioex.com/" TargetMode="External"/><Relationship Id="rId68" Type="http://schemas.openxmlformats.org/officeDocument/2006/relationships/hyperlink" Target="https://www.marksandspencer.com/c/food-to-order/adventures-in-food/plant-kitchen" TargetMode="External"/><Relationship Id="rId76" Type="http://schemas.openxmlformats.org/officeDocument/2006/relationships/hyperlink" Target="https://atap.google.com/soli/,https:/www.computerworld.com/article/3333001/mobile-wireless/how-google-plans-to-reinvent-the-user-interface.html" TargetMode="External"/><Relationship Id="rId84" Type="http://schemas.openxmlformats.org/officeDocument/2006/relationships/hyperlink" Target="https://www.warbyparker.com/" TargetMode="External"/><Relationship Id="rId89" Type="http://schemas.openxmlformats.org/officeDocument/2006/relationships/hyperlink" Target="https://www.sourcemap.com/blog/2017/7/21/sourcemap-supply-chain-mapping-with-blockchain-verification" TargetMode="External"/><Relationship Id="rId97" Type="http://schemas.openxmlformats.org/officeDocument/2006/relationships/vmlDrawing" Target="../drawings/vmlDrawing1.vml"/><Relationship Id="rId7" Type="http://schemas.openxmlformats.org/officeDocument/2006/relationships/hyperlink" Target="https://feminet.files.wordpress.com/2015/10/top_10_designer_handbags_every_it_girl_should_have_louis_vuitton_speedy_bag.jpg" TargetMode="External"/><Relationship Id="rId71" Type="http://schemas.openxmlformats.org/officeDocument/2006/relationships/hyperlink" Target="https://www.tescoplc.com/reports-and-policies/religious-slaughter-policy/" TargetMode="External"/><Relationship Id="rId92" Type="http://schemas.openxmlformats.org/officeDocument/2006/relationships/hyperlink" Target="https://www.tastry.com/" TargetMode="External"/><Relationship Id="rId2" Type="http://schemas.openxmlformats.org/officeDocument/2006/relationships/hyperlink" Target="https://www.reuters.com/article/us-world-work-daimler/young-at-heart-mercedes-cultivates-its-aging-workforce-idUSKBN1JF0BW,https:/media.daimler.com/marsMediaSite/en/instance/ko/Cooperation-between-young-and-experienced-employees-Mercedes-Benz-Cars-pushes-its-demography-initiative-in-production-ahead.xhtml?oid=40403713" TargetMode="External"/><Relationship Id="rId16" Type="http://schemas.openxmlformats.org/officeDocument/2006/relationships/hyperlink" Target="https://images.pexels.com/photos/162637/watering-watering-can-man-vietnam-162637.jpeg" TargetMode="External"/><Relationship Id="rId29" Type="http://schemas.openxmlformats.org/officeDocument/2006/relationships/hyperlink" Target="https://www.sensei.tech/" TargetMode="External"/><Relationship Id="rId11" Type="http://schemas.openxmlformats.org/officeDocument/2006/relationships/hyperlink" Target="https://images.pexels.com/photos/691919/pexels-photo-691919.jpeg" TargetMode="External"/><Relationship Id="rId24" Type="http://schemas.openxmlformats.org/officeDocument/2006/relationships/hyperlink" Target="https://www.rw3.com/image-recognition-at-the-shelf-the-solution-to-solve-on-shelf-availability/" TargetMode="External"/><Relationship Id="rId32" Type="http://schemas.openxmlformats.org/officeDocument/2006/relationships/hyperlink" Target="https://static-24.sinclairstoryline.com/resources/media/d2be674d-cfab-4dc8-bf82-d4c7de5d5dda-large16x9_AP18180678036194.jpg" TargetMode="External"/><Relationship Id="rId37" Type="http://schemas.openxmlformats.org/officeDocument/2006/relationships/hyperlink" Target="https://cdn-images-1.medium.com/max/1600/1*mQhlb0o4bPQY4FHgNya1rw.png;https:/fm.cnbc.com/applications/cnbc.com/resources/img/editorial/2018/08/30/105424221-1535617044324gettyimages-847217038.jpeg;https:/cdn-images-1.medium.com/max/1600/0*iu6zJ2lxNyEdEBK0.jpg" TargetMode="External"/><Relationship Id="rId40" Type="http://schemas.openxmlformats.org/officeDocument/2006/relationships/hyperlink" Target="https://mashable.com/2017/06/22/meitu-makeup-counter/?europe=true" TargetMode="External"/><Relationship Id="rId45" Type="http://schemas.openxmlformats.org/officeDocument/2006/relationships/hyperlink" Target="https://cdn.vox-cdn.com/thumbor/_DgeJfMtFSnt-LSMrXMF15XEmXI=/0x0:2124x1593/920x613/filters:focal(0x0:2124x1593):format(webp)/cdn.vox-cdn.com/uploads/chorus_image/image/51633001/dna-lettuce-3.0.0.jpg" TargetMode="External"/><Relationship Id="rId53" Type="http://schemas.openxmlformats.org/officeDocument/2006/relationships/hyperlink" Target="http://cdn-cv.r4you.co/wp-content/uploads/2018/07/imagenPrincipal-499-800x400.jpg" TargetMode="External"/><Relationship Id="rId58" Type="http://schemas.openxmlformats.org/officeDocument/2006/relationships/hyperlink" Target="https://sunagri.fr/wp-content/uploads/2017/04/Arboriculture-vue-1-Modif-5-06-2017-e1496999309325-1120x340.jpg" TargetMode="External"/><Relationship Id="rId66" Type="http://schemas.openxmlformats.org/officeDocument/2006/relationships/hyperlink" Target="https://www.lepopulaire.fr/limoges/insolite/environnement/2019/01/26/l-incroyable-succes-de-la-ferme-poulehouse-installee-en-limousin_13115632.html,https:/www.poultryworld.net/Home/General/2018/6/European-companies-scoop-top-poultry-welfare-awards-300243E/" TargetMode="External"/><Relationship Id="rId74" Type="http://schemas.openxmlformats.org/officeDocument/2006/relationships/hyperlink" Target="https://www.ariel.in/en-in/about-ariel/share-the-load,https:/www.ipsos.com/sites/default/files/ct/publication/documents/2017-10/Breaking_the_Stereotype-10-2017.PDF" TargetMode="External"/><Relationship Id="rId79" Type="http://schemas.openxmlformats.org/officeDocument/2006/relationships/hyperlink" Target="https://www.cnbc.com/2018/08/30/inside-hema-alibabas-new-kind-of-superstore-robots-apps-and-more.html" TargetMode="External"/><Relationship Id="rId87" Type="http://schemas.openxmlformats.org/officeDocument/2006/relationships/hyperlink" Target="https://www.youtube.com/watch?v=RiYjlS-su-Q" TargetMode="External"/><Relationship Id="rId5" Type="http://schemas.openxmlformats.org/officeDocument/2006/relationships/hyperlink" Target="https://www.elitereaders.com/wp-content/uploads/2017/02/Smartflower-main.jpg,https:/www.tesla.com/sites/default/files/images/energy/solarroof-smooth-glass.jpg,http:/www.fotovoltaicosulweb.it/immagini/upload/guida/girasole.jpg" TargetMode="External"/><Relationship Id="rId61" Type="http://schemas.openxmlformats.org/officeDocument/2006/relationships/hyperlink" Target="https://www.wired.co.uk/article/energy-agrivoltaic-farms" TargetMode="External"/><Relationship Id="rId82" Type="http://schemas.openxmlformats.org/officeDocument/2006/relationships/hyperlink" Target="https://mashable.com/2017/06/22/meitu-makeup-counter/?europe=true" TargetMode="External"/><Relationship Id="rId90" Type="http://schemas.openxmlformats.org/officeDocument/2006/relationships/hyperlink" Target="https://www.munchingmongoose.co.za/" TargetMode="External"/><Relationship Id="rId95" Type="http://schemas.openxmlformats.org/officeDocument/2006/relationships/hyperlink" Target="https://www.splosh.com/" TargetMode="External"/><Relationship Id="rId19" Type="http://schemas.openxmlformats.org/officeDocument/2006/relationships/hyperlink" Target="https://images.pexels.com/photos/1615824/pexels-photo-1615824.jpeg" TargetMode="External"/><Relationship Id="rId14" Type="http://schemas.openxmlformats.org/officeDocument/2006/relationships/hyperlink" Target="https://images.pexels.com/photos/731217/pexels-photo-731217.jpeg" TargetMode="External"/><Relationship Id="rId22" Type="http://schemas.openxmlformats.org/officeDocument/2006/relationships/hyperlink" Target="https://exoskeletonreport.com/product-category/exoskeleton-catalog/industrial/" TargetMode="External"/><Relationship Id="rId27" Type="http://schemas.openxmlformats.org/officeDocument/2006/relationships/hyperlink" Target="https://food.ndtv.com/food-drinks/robots-used-for-packaging-processing-fruits-and-veggies-1208177" TargetMode="External"/><Relationship Id="rId30" Type="http://schemas.openxmlformats.org/officeDocument/2006/relationships/hyperlink" Target="https://www.fastcompany.com/90200376/amazon-gos-auto-checkout-challengers-are-piling-up-meet-one-of-the-most-ambitious" TargetMode="External"/><Relationship Id="rId35" Type="http://schemas.openxmlformats.org/officeDocument/2006/relationships/hyperlink" Target="https://www.nutraceuticalsworld.com/issues/2018-11/view_features/key-trends-in-functional-foods-beverages-for-2019" TargetMode="External"/><Relationship Id="rId43" Type="http://schemas.openxmlformats.org/officeDocument/2006/relationships/hyperlink" Target="https://tubularlabs.com/" TargetMode="External"/><Relationship Id="rId48" Type="http://schemas.openxmlformats.org/officeDocument/2006/relationships/hyperlink" Target="https://www.cogap.de/en" TargetMode="External"/><Relationship Id="rId56" Type="http://schemas.openxmlformats.org/officeDocument/2006/relationships/hyperlink" Target="https://news.energysage.com/solar-panel-windows-solar-blinds/" TargetMode="External"/><Relationship Id="rId64" Type="http://schemas.openxmlformats.org/officeDocument/2006/relationships/hyperlink" Target="http://solubag.cl/" TargetMode="External"/><Relationship Id="rId69" Type="http://schemas.openxmlformats.org/officeDocument/2006/relationships/hyperlink" Target="https://www.forbes.com/sites/annaschaverien/2019/01/08/veganuary-vegan-greggs-sausage-roll-plant-based/" TargetMode="External"/><Relationship Id="rId77" Type="http://schemas.openxmlformats.org/officeDocument/2006/relationships/hyperlink" Target="https://techcrunch.com/2017/06/16/workwell-wants-to-make-your-corporate-intranet-suck-less/,https:/www.forbes.com/sites/thestoryexchange/2017/08/01/why-one-young-woman-created-an-app-to-end-big-firm-blues/" TargetMode="External"/><Relationship Id="rId8" Type="http://schemas.openxmlformats.org/officeDocument/2006/relationships/hyperlink" Target="https://hbr.org/2003/04/luxury-for-the-masses" TargetMode="External"/><Relationship Id="rId51" Type="http://schemas.openxmlformats.org/officeDocument/2006/relationships/hyperlink" Target="https://www.sensei.tech/wp-content/uploads/tech-dragger2.jpg" TargetMode="External"/><Relationship Id="rId72" Type="http://schemas.openxmlformats.org/officeDocument/2006/relationships/hyperlink" Target="https://www.undercurrentnews.com/2017/07/28/tesco-collaborates-with-turkish-bass-bream-farmers-uk-processors-on-new-humane-slaughtering-method/" TargetMode="External"/><Relationship Id="rId80" Type="http://schemas.openxmlformats.org/officeDocument/2006/relationships/hyperlink" Target="https://news.energysage.com/solar-panel-windows-solar-blinds/,https:/www.sustainability-times.com/green-consumerism/delivering-on-design-that-brings-solar-energy-home/" TargetMode="External"/><Relationship Id="rId85" Type="http://schemas.openxmlformats.org/officeDocument/2006/relationships/hyperlink" Target="https://www.youtube.com/channel/UCGYyLEdGEQjVVfwlzOB5Kng" TargetMode="External"/><Relationship Id="rId93" Type="http://schemas.openxmlformats.org/officeDocument/2006/relationships/hyperlink" Target="https://www.forbes.com/sites/arielknoebel/2018/11/20/kelloggs-new-cereal-has-your-insides-in-mind/" TargetMode="External"/><Relationship Id="rId98" Type="http://schemas.openxmlformats.org/officeDocument/2006/relationships/comments" Target="../comments1.xml"/><Relationship Id="rId3" Type="http://schemas.openxmlformats.org/officeDocument/2006/relationships/hyperlink" Target="https://www.youtube.com/watch?v=nJJlE6qRBPI" TargetMode="External"/><Relationship Id="rId12" Type="http://schemas.openxmlformats.org/officeDocument/2006/relationships/hyperlink" Target="https://www.petfoodindustry.com/ext/resources/Images-by-month-year/16_06/woman-salesman-using-tablet-in-pet-store.jpg" TargetMode="External"/><Relationship Id="rId17" Type="http://schemas.openxmlformats.org/officeDocument/2006/relationships/hyperlink" Target="https://www.30secondstofly.com/" TargetMode="External"/><Relationship Id="rId25" Type="http://schemas.openxmlformats.org/officeDocument/2006/relationships/hyperlink" Target="http://ww1.prweb.com/prfiles/2018/05/29/15517832/image%20recognition%20technology.png" TargetMode="External"/><Relationship Id="rId33" Type="http://schemas.openxmlformats.org/officeDocument/2006/relationships/hyperlink" Target="https://amp.businessinsider.com/images/51fba92becad040b6f000013-750-499.jpg" TargetMode="External"/><Relationship Id="rId38" Type="http://schemas.openxmlformats.org/officeDocument/2006/relationships/hyperlink" Target="https://mondrian.mashable.com/uploads%252Fcard%252Fimage%252F515633%252F0666c36e-fbc2-462f-966e-8a018f2068c4.jpg%252Ffit-in__1200x9600.jpg" TargetMode="External"/><Relationship Id="rId46" Type="http://schemas.openxmlformats.org/officeDocument/2006/relationships/hyperlink" Target="https://demedbook.com/images/1/a2-milk-what-you-need-to-know.jpg" TargetMode="External"/><Relationship Id="rId59" Type="http://schemas.openxmlformats.org/officeDocument/2006/relationships/hyperlink" Target="http://www.agrophotovoltaik.de/" TargetMode="External"/><Relationship Id="rId67" Type="http://schemas.openxmlformats.org/officeDocument/2006/relationships/hyperlink" Target="https://www.quorn.co.uk/" TargetMode="External"/><Relationship Id="rId20" Type="http://schemas.openxmlformats.org/officeDocument/2006/relationships/hyperlink" Target="https://www.kunststoffe.de/en/_storage/asset/4825988/storage/chv-zoom/file/34841439/16731297.jpg;https:/www.organicgardener.com.au/sites/default/files/styles/620x/public/images/blogs/Unknown-1_0.png;https:/www.eufic.org/images/uploads/food-safety/_euthumb/YPACK-green.png" TargetMode="External"/><Relationship Id="rId41" Type="http://schemas.openxmlformats.org/officeDocument/2006/relationships/hyperlink" Target="https://www.huffingtonpost.com/entry/what-healthcare-needs-is-a-genius-bar-approach_us_59ef47fde4b08bce72fe03ab" TargetMode="External"/><Relationship Id="rId54" Type="http://schemas.openxmlformats.org/officeDocument/2006/relationships/hyperlink" Target="http://linktoleaders.com/wp-content/uploads/2018/01/shutterstock_683493121.jpg" TargetMode="External"/><Relationship Id="rId62" Type="http://schemas.openxmlformats.org/officeDocument/2006/relationships/hyperlink" Target="https://shelf.ai/" TargetMode="External"/><Relationship Id="rId70" Type="http://schemas.openxmlformats.org/officeDocument/2006/relationships/hyperlink" Target="https://www.scientificamerican.com/article/lab-grown-meat/,https:/fas.org/sgp/crs/misc/IF10947.pdf,https:/www.ncbi.nlm.nih.gov/pmc/articles/PMC6078906/" TargetMode="External"/><Relationship Id="rId75" Type="http://schemas.openxmlformats.org/officeDocument/2006/relationships/hyperlink" Target="https://www.iotforall.com/natural-human-machine-interface-gesture-control/" TargetMode="External"/><Relationship Id="rId83" Type="http://schemas.openxmlformats.org/officeDocument/2006/relationships/hyperlink" Target="https://food.ndtv.com/food-drinks/robots-used-for-packaging-processing-fruits-and-veggies-1208177,https:/www.iflscience.com/technology/robot-chef-home-could-arrive-2017/" TargetMode="External"/><Relationship Id="rId88" Type="http://schemas.openxmlformats.org/officeDocument/2006/relationships/hyperlink" Target="https://indico.cern.ch/event/700917/contributions/2875971/attachments/1641213/2620966/180409FutureVisonofMiyazu.pdf" TargetMode="External"/><Relationship Id="rId91" Type="http://schemas.openxmlformats.org/officeDocument/2006/relationships/hyperlink" Target="https://www.sensei.tech/" TargetMode="External"/><Relationship Id="rId96" Type="http://schemas.openxmlformats.org/officeDocument/2006/relationships/printerSettings" Target="../printerSettings/printerSettings2.bin"/><Relationship Id="rId1" Type="http://schemas.openxmlformats.org/officeDocument/2006/relationships/hyperlink" Target="https://www.pronkoconsulting.com/ecommerce-blog/top-30-e-commerce-trends-to-watch-out-for-in-2019-that-can-boost-your-sales,https:/www.engadget.com/2018/03/09/asos-visual-search-tool-available-all-shoppers/" TargetMode="External"/><Relationship Id="rId6" Type="http://schemas.openxmlformats.org/officeDocument/2006/relationships/hyperlink" Target="https://thespoon.tech/wp-content/uploads/2018/04/Screen-Shot-2018-04-11-at-9.24.20-AM.png" TargetMode="External"/><Relationship Id="rId15" Type="http://schemas.openxmlformats.org/officeDocument/2006/relationships/hyperlink" Target="https://images.pexels.com/photos/545334/pexels-photo-545334.jpeg" TargetMode="External"/><Relationship Id="rId23" Type="http://schemas.openxmlformats.org/officeDocument/2006/relationships/hyperlink" Target="https://static01.nyt.com/images/2013/10/13/business/13-TECHNO-SUB/13-TECHNO-SUB-articleLarge.jpg" TargetMode="External"/><Relationship Id="rId28" Type="http://schemas.openxmlformats.org/officeDocument/2006/relationships/hyperlink" Target="https://www.prnewswire.com/news-releases/israel-s-shufersal-the-first-supermarket-chain-to-offer-customers-amazon-go-experience-with-trigo-vision-872123282.html" TargetMode="External"/><Relationship Id="rId36" Type="http://schemas.openxmlformats.org/officeDocument/2006/relationships/hyperlink" Target="https://www.cnbc.com/2018/08/30/inside-hema-alibabas-new-kind-of-superstore-robots-apps-and-more.html" TargetMode="External"/><Relationship Id="rId49" Type="http://schemas.openxmlformats.org/officeDocument/2006/relationships/hyperlink" Target="http://www.emulsar.com/" TargetMode="External"/><Relationship Id="rId57" Type="http://schemas.openxmlformats.org/officeDocument/2006/relationships/hyperlink" Target="https://www.sustainability-times.com/green-consumerism/delivering-on-design-that-brings-solar-energy-home/" TargetMode="External"/><Relationship Id="rId10" Type="http://schemas.openxmlformats.org/officeDocument/2006/relationships/hyperlink" Target="https://images.pexels.com/photos/177707/pexels-photo-177707.jpeg" TargetMode="External"/><Relationship Id="rId31" Type="http://schemas.openxmlformats.org/officeDocument/2006/relationships/hyperlink" Target="https://www.retailwire.com/discussion/amazon-calls-on-entrepreneurs-to-help-deliver-its-packages/" TargetMode="External"/><Relationship Id="rId44" Type="http://schemas.openxmlformats.org/officeDocument/2006/relationships/hyperlink" Target="https://www.forbes.com/sites/dbloom/2019/01/01/influencer-marketing-top-trends-2019/" TargetMode="External"/><Relationship Id="rId52" Type="http://schemas.openxmlformats.org/officeDocument/2006/relationships/hyperlink" Target="https://www.noticiasmagazine.pt/2018/sacos-plastico-amigos-do-planeta-sim-ja-existem/" TargetMode="External"/><Relationship Id="rId60" Type="http://schemas.openxmlformats.org/officeDocument/2006/relationships/hyperlink" Target="https://www.traxretail.com/" TargetMode="External"/><Relationship Id="rId65" Type="http://schemas.openxmlformats.org/officeDocument/2006/relationships/hyperlink" Target="https://www.thebodyshop.com/en-us/about-us/against-animal-testing" TargetMode="External"/><Relationship Id="rId73" Type="http://schemas.openxmlformats.org/officeDocument/2006/relationships/hyperlink" Target="https://www.thequint.com/lifestyle/life/ariels-share-the-load-campaign-gender-disparity-video" TargetMode="External"/><Relationship Id="rId78" Type="http://schemas.openxmlformats.org/officeDocument/2006/relationships/hyperlink" Target="https://cdn-images-1.medium.com/max/1600/1*mQhlb0o4bPQY4FHgNya1rw.png,https:/fm.cnbc.com/applications/cnbc.com/resources/img/editorial/2018/08/30/105424221-1535617044324gettyimages-847217038.jpeg,https:/cdn-images-1.medium.com/max/1600/0*iu6zJ2lxNyEdEBK0.jpg" TargetMode="External"/><Relationship Id="rId81" Type="http://schemas.openxmlformats.org/officeDocument/2006/relationships/hyperlink" Target="http://www.agrophotovoltaik.de/,https:/www.wired.co.uk/article/energy-agrivoltaic-farms" TargetMode="External"/><Relationship Id="rId86" Type="http://schemas.openxmlformats.org/officeDocument/2006/relationships/hyperlink" Target="https://www.youtube.com/watch?v=wW_BLmYlSNY" TargetMode="External"/><Relationship Id="rId94" Type="http://schemas.openxmlformats.org/officeDocument/2006/relationships/hyperlink" Target="https://www.greenbiz.com/article/loops-launch-brings-reusable-packaging-worlds-biggest-brands" TargetMode="External"/><Relationship Id="rId4" Type="http://schemas.openxmlformats.org/officeDocument/2006/relationships/hyperlink" Target="https://econsultancy.com/11-examples-of-marketing-campaigns-starring-youtubers/" TargetMode="External"/><Relationship Id="rId9" Type="http://schemas.openxmlformats.org/officeDocument/2006/relationships/hyperlink" Target="https://innovationmtl.files.wordpress.com/2017/01/eatizz-pub.png" TargetMode="External"/><Relationship Id="rId13" Type="http://schemas.openxmlformats.org/officeDocument/2006/relationships/hyperlink" Target="https://www.akumina.com/office-365/akumina-helping-to-enable-retail-execution-at-nrf-2018-retails-big-show/" TargetMode="External"/><Relationship Id="rId18" Type="http://schemas.openxmlformats.org/officeDocument/2006/relationships/hyperlink" Target="https://images.pexels.com/photos/691919/pexels-photo-691919.jpeg" TargetMode="External"/><Relationship Id="rId39" Type="http://schemas.openxmlformats.org/officeDocument/2006/relationships/hyperlink" Target="https://www.warbyparker.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adweek.com/files/imagecache/node-blog/telling-tales.p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uk.motor1.com/news/273778/hyunda-kia-robotics-technology/,https:/www.therobotreport.com/industrial-exoskeletons/" TargetMode="External"/><Relationship Id="rId2" Type="http://schemas.openxmlformats.org/officeDocument/2006/relationships/hyperlink" Target="https://www.hyundai.news/eu/technology/hyundai-motor-group-ventures-further-into-new-robotics-industry/" TargetMode="External"/><Relationship Id="rId1" Type="http://schemas.openxmlformats.org/officeDocument/2006/relationships/hyperlink" Target="https://www.cloudflare.com/learning/dns/what-is-1.1.1.1/" TargetMode="External"/><Relationship Id="rId6" Type="http://schemas.openxmlformats.org/officeDocument/2006/relationships/hyperlink" Target="https://www.adweek.com/brand-marketing/casper-debuts-the-dreamery-in-nyc-a-lounge-where-you-can-pay-to-take-a-nap/,https:/www.cnbc.com/2018/02/27/casper-just-opened-its-first-mattress-store-heres-what-it-looks-like.html" TargetMode="External"/><Relationship Id="rId5" Type="http://schemas.openxmlformats.org/officeDocument/2006/relationships/hyperlink" Target="https://www.technologyreview.com/s/602035/first-wi-fi-enabled-smart-contact-lens-prototype/,https:/www.cbc.ca/news/technology/ocumetics-bionic-lens-could-give-you-vision-3x-better-than-20-20-1.3078257" TargetMode="External"/><Relationship Id="rId4" Type="http://schemas.openxmlformats.org/officeDocument/2006/relationships/hyperlink" Target="https://traace.io/%0d%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7E8E-0AC5-4990-8BE4-F35A676B4EAD}">
  <sheetPr codeName="Sheet1">
    <tabColor theme="5"/>
  </sheetPr>
  <dimension ref="A1:Q494"/>
  <sheetViews>
    <sheetView zoomScaleNormal="100" workbookViewId="0">
      <pane xSplit="4" ySplit="1" topLeftCell="E37" activePane="bottomRight" state="frozen"/>
      <selection pane="topRight" activeCell="E1" sqref="E1"/>
      <selection pane="bottomLeft" activeCell="A2" sqref="A2"/>
      <selection pane="bottomRight" activeCell="A55" sqref="A55"/>
    </sheetView>
  </sheetViews>
  <sheetFormatPr defaultRowHeight="15" x14ac:dyDescent="0.25"/>
  <cols>
    <col min="1" max="1" width="34" style="39" bestFit="1" customWidth="1"/>
    <col min="2" max="2" width="13" customWidth="1"/>
    <col min="3" max="3" width="18.5703125" style="17" bestFit="1" customWidth="1"/>
    <col min="4" max="4" width="18.5703125" style="17" customWidth="1"/>
    <col min="5" max="5" width="79.28515625" style="17" customWidth="1"/>
    <col min="6" max="6" width="10.7109375" style="17" customWidth="1"/>
    <col min="7" max="7" width="10.140625" style="17" customWidth="1"/>
    <col min="8" max="16" width="9.140625" style="17"/>
    <col min="17" max="17" width="9.140625" style="17" customWidth="1"/>
  </cols>
  <sheetData>
    <row r="1" spans="1:17" ht="15" customHeight="1" x14ac:dyDescent="0.25">
      <c r="A1" s="49" t="s">
        <v>0</v>
      </c>
      <c r="B1" s="20" t="s">
        <v>1</v>
      </c>
      <c r="C1" s="17" t="s">
        <v>2</v>
      </c>
      <c r="D1" s="17" t="s">
        <v>3</v>
      </c>
      <c r="E1" s="36" t="s">
        <v>4</v>
      </c>
      <c r="F1" s="33" t="s">
        <v>5</v>
      </c>
      <c r="G1" s="33" t="s">
        <v>6</v>
      </c>
      <c r="H1" s="33" t="s">
        <v>7</v>
      </c>
      <c r="I1" s="33" t="s">
        <v>8</v>
      </c>
      <c r="J1" s="33" t="s">
        <v>9</v>
      </c>
      <c r="K1" s="33" t="s">
        <v>10</v>
      </c>
      <c r="L1" s="33" t="s">
        <v>11</v>
      </c>
      <c r="M1" s="33" t="s">
        <v>12</v>
      </c>
      <c r="N1" s="33" t="s">
        <v>13</v>
      </c>
      <c r="O1" s="33" t="s">
        <v>14</v>
      </c>
      <c r="P1" s="33" t="s">
        <v>15</v>
      </c>
      <c r="Q1" s="33" t="s">
        <v>16</v>
      </c>
    </row>
    <row r="2" spans="1:17" ht="30" customHeight="1" x14ac:dyDescent="0.25">
      <c r="A2" s="50" t="s">
        <v>17</v>
      </c>
      <c r="B2" s="21" t="s">
        <v>18</v>
      </c>
      <c r="C2" s="32" t="str">
        <f>_xlfn.TEXTJOIN(",",TRUE,$H2:$Q2)</f>
        <v>A-Commerce</v>
      </c>
      <c r="D2" s="32" t="s">
        <v>19</v>
      </c>
      <c r="E2" s="31"/>
      <c r="F2" s="31"/>
      <c r="G2" s="31"/>
      <c r="H2" s="15" t="s">
        <v>20</v>
      </c>
      <c r="I2" s="15"/>
      <c r="J2" s="15"/>
      <c r="K2" s="15"/>
      <c r="L2" s="15"/>
      <c r="M2" s="15"/>
      <c r="N2" s="15"/>
      <c r="O2" s="15"/>
      <c r="P2" s="15"/>
      <c r="Q2" s="15"/>
    </row>
    <row r="3" spans="1:17" ht="30" customHeight="1" x14ac:dyDescent="0.25">
      <c r="A3" s="50" t="s">
        <v>21</v>
      </c>
      <c r="B3" s="21" t="s">
        <v>22</v>
      </c>
      <c r="C3" s="32" t="str">
        <f t="shared" ref="C3:C65" si="0">_xlfn.TEXTJOIN(",",TRUE,$H3:$Q3)</f>
        <v>A-Commerce</v>
      </c>
      <c r="D3" s="32" t="s">
        <v>19</v>
      </c>
      <c r="E3" s="31"/>
      <c r="F3" s="31"/>
      <c r="G3" s="31"/>
      <c r="H3" s="15" t="s">
        <v>20</v>
      </c>
      <c r="I3" s="15"/>
      <c r="J3" s="15"/>
      <c r="K3" s="15"/>
      <c r="L3" s="15"/>
      <c r="M3" s="15"/>
      <c r="N3" s="15"/>
      <c r="O3" s="15"/>
      <c r="P3" s="15"/>
      <c r="Q3" s="15"/>
    </row>
    <row r="4" spans="1:17" ht="90" x14ac:dyDescent="0.25">
      <c r="A4" s="50" t="s">
        <v>23</v>
      </c>
      <c r="B4" s="21" t="s">
        <v>22</v>
      </c>
      <c r="C4" s="32" t="str">
        <f t="shared" si="0"/>
        <v>A-Commerce,Body As Interface,Instant Written Customer Service</v>
      </c>
      <c r="D4" s="32" t="s">
        <v>19</v>
      </c>
      <c r="E4" s="31" t="s">
        <v>24</v>
      </c>
      <c r="F4" s="31"/>
      <c r="G4" s="31"/>
      <c r="H4" s="15" t="s">
        <v>20</v>
      </c>
      <c r="I4" s="15" t="s">
        <v>25</v>
      </c>
      <c r="J4" s="15" t="s">
        <v>26</v>
      </c>
      <c r="K4" s="15"/>
      <c r="L4" s="15"/>
      <c r="M4" s="15"/>
      <c r="N4" s="15"/>
      <c r="O4" s="15"/>
      <c r="P4" s="15"/>
      <c r="Q4" s="15"/>
    </row>
    <row r="5" spans="1:17" ht="30" customHeight="1" x14ac:dyDescent="0.25">
      <c r="A5" s="50" t="s">
        <v>27</v>
      </c>
      <c r="B5" s="21" t="s">
        <v>22</v>
      </c>
      <c r="C5" s="32" t="str">
        <f t="shared" si="0"/>
        <v>Aging Workforce</v>
      </c>
      <c r="D5" s="32" t="s">
        <v>28</v>
      </c>
      <c r="E5" s="31"/>
      <c r="F5" s="31"/>
      <c r="G5" s="31"/>
      <c r="H5" s="15" t="s">
        <v>29</v>
      </c>
      <c r="I5" s="15"/>
      <c r="J5" s="15"/>
      <c r="K5" s="15"/>
      <c r="L5" s="15"/>
      <c r="M5" s="15"/>
      <c r="N5" s="15"/>
      <c r="O5" s="15"/>
      <c r="P5" s="15"/>
      <c r="Q5" s="15"/>
    </row>
    <row r="6" spans="1:17" ht="30" customHeight="1" x14ac:dyDescent="0.25">
      <c r="A6" s="50" t="s">
        <v>30</v>
      </c>
      <c r="B6" s="21" t="s">
        <v>22</v>
      </c>
      <c r="C6" s="32" t="str">
        <f t="shared" si="0"/>
        <v>Animal Rights</v>
      </c>
      <c r="D6" s="32" t="s">
        <v>28</v>
      </c>
      <c r="E6" s="31"/>
      <c r="F6" s="31"/>
      <c r="G6" s="31"/>
      <c r="H6" s="15" t="s">
        <v>31</v>
      </c>
      <c r="I6" s="15"/>
      <c r="J6" s="15"/>
      <c r="K6" s="15"/>
      <c r="L6" s="15"/>
      <c r="M6" s="15"/>
      <c r="N6" s="15"/>
      <c r="O6" s="15"/>
      <c r="P6" s="15"/>
      <c r="Q6" s="15"/>
    </row>
    <row r="7" spans="1:17" ht="30" customHeight="1" x14ac:dyDescent="0.25">
      <c r="A7" s="50" t="s">
        <v>32</v>
      </c>
      <c r="B7" s="21" t="s">
        <v>22</v>
      </c>
      <c r="C7" s="32" t="str">
        <f t="shared" si="0"/>
        <v>Authentic people</v>
      </c>
      <c r="D7" s="32" t="s">
        <v>33</v>
      </c>
      <c r="E7" s="31"/>
      <c r="F7" s="31"/>
      <c r="G7" s="31"/>
      <c r="H7" s="15" t="s">
        <v>34</v>
      </c>
      <c r="I7" s="15"/>
      <c r="J7" s="15"/>
      <c r="K7" s="15"/>
      <c r="L7" s="15"/>
      <c r="M7" s="15"/>
      <c r="N7" s="15"/>
      <c r="O7" s="15"/>
      <c r="P7" s="15"/>
      <c r="Q7" s="15"/>
    </row>
    <row r="8" spans="1:17" ht="30" customHeight="1" x14ac:dyDescent="0.25">
      <c r="A8" s="50" t="s">
        <v>35</v>
      </c>
      <c r="B8" s="21" t="s">
        <v>22</v>
      </c>
      <c r="C8" s="32" t="str">
        <f t="shared" si="0"/>
        <v>Authentic People</v>
      </c>
      <c r="D8" s="32" t="s">
        <v>33</v>
      </c>
      <c r="E8" s="31"/>
      <c r="F8" s="31"/>
      <c r="G8" s="31"/>
      <c r="H8" s="15" t="s">
        <v>36</v>
      </c>
      <c r="I8" s="15"/>
      <c r="J8" s="15"/>
      <c r="K8" s="15"/>
      <c r="L8" s="15"/>
      <c r="M8" s="15"/>
      <c r="N8" s="15"/>
      <c r="O8" s="15"/>
      <c r="P8" s="15"/>
      <c r="Q8" s="15"/>
    </row>
    <row r="9" spans="1:17" ht="30" customHeight="1" x14ac:dyDescent="0.25">
      <c r="A9" s="50" t="s">
        <v>37</v>
      </c>
      <c r="B9" s="21" t="s">
        <v>22</v>
      </c>
      <c r="C9" s="32" t="str">
        <f t="shared" si="0"/>
        <v>Body As Interface</v>
      </c>
      <c r="D9" s="32" t="s">
        <v>19</v>
      </c>
      <c r="E9" s="31" t="s">
        <v>38</v>
      </c>
      <c r="F9" s="31"/>
      <c r="G9" s="31"/>
      <c r="H9" s="15" t="s">
        <v>25</v>
      </c>
      <c r="I9" s="15"/>
      <c r="J9" s="15"/>
      <c r="K9" s="15"/>
      <c r="L9" s="15"/>
      <c r="M9" s="15"/>
      <c r="N9" s="15"/>
      <c r="O9" s="15"/>
      <c r="P9" s="15"/>
      <c r="Q9" s="15"/>
    </row>
    <row r="10" spans="1:17" ht="30" customHeight="1" x14ac:dyDescent="0.25">
      <c r="A10" s="50" t="s">
        <v>39</v>
      </c>
      <c r="B10" s="21" t="s">
        <v>22</v>
      </c>
      <c r="C10" s="32" t="str">
        <f t="shared" si="0"/>
        <v>Bulk Foods</v>
      </c>
      <c r="D10" s="32" t="s">
        <v>40</v>
      </c>
      <c r="E10" s="31"/>
      <c r="F10" s="31"/>
      <c r="G10" s="31"/>
      <c r="H10" s="15" t="s">
        <v>41</v>
      </c>
      <c r="I10" s="15"/>
      <c r="J10" s="15"/>
      <c r="K10" s="15"/>
      <c r="L10" s="15"/>
      <c r="M10" s="15"/>
      <c r="N10" s="15"/>
      <c r="O10" s="15"/>
      <c r="P10" s="15"/>
      <c r="Q10" s="15"/>
    </row>
    <row r="11" spans="1:17" ht="30" customHeight="1" x14ac:dyDescent="0.25">
      <c r="A11" s="50" t="s">
        <v>42</v>
      </c>
      <c r="B11" s="21" t="s">
        <v>22</v>
      </c>
      <c r="C11" s="32" t="str">
        <f t="shared" si="0"/>
        <v>Corporate Campuses</v>
      </c>
      <c r="D11" s="32" t="s">
        <v>28</v>
      </c>
      <c r="E11" s="31"/>
      <c r="F11" s="31"/>
      <c r="G11" s="31"/>
      <c r="H11" s="15" t="s">
        <v>43</v>
      </c>
      <c r="I11" s="15"/>
      <c r="J11" s="15"/>
      <c r="K11" s="15"/>
      <c r="L11" s="15"/>
      <c r="M11" s="15"/>
      <c r="N11" s="15"/>
      <c r="O11" s="15"/>
      <c r="P11" s="15"/>
      <c r="Q11" s="15"/>
    </row>
    <row r="12" spans="1:17" ht="30" customHeight="1" x14ac:dyDescent="0.25">
      <c r="A12" s="50" t="s">
        <v>44</v>
      </c>
      <c r="B12" s="21" t="s">
        <v>22</v>
      </c>
      <c r="C12" s="32" t="str">
        <f t="shared" si="0"/>
        <v>Eternal Newbies</v>
      </c>
      <c r="D12" s="32" t="s">
        <v>45</v>
      </c>
      <c r="E12" s="31"/>
      <c r="F12" s="31"/>
      <c r="G12" s="31"/>
      <c r="H12" s="15" t="s">
        <v>46</v>
      </c>
      <c r="I12" s="15"/>
      <c r="J12" s="15"/>
      <c r="K12" s="15"/>
      <c r="L12" s="15"/>
      <c r="M12" s="15"/>
      <c r="N12" s="15"/>
      <c r="O12" s="15"/>
      <c r="P12" s="15"/>
      <c r="Q12" s="15"/>
    </row>
    <row r="13" spans="1:17" ht="30" customHeight="1" x14ac:dyDescent="0.25">
      <c r="A13" s="50" t="s">
        <v>47</v>
      </c>
      <c r="B13" s="21" t="s">
        <v>22</v>
      </c>
      <c r="C13" s="32" t="str">
        <f t="shared" si="0"/>
        <v>Fear Of Missing Out</v>
      </c>
      <c r="D13" s="32" t="s">
        <v>48</v>
      </c>
      <c r="E13" s="31"/>
      <c r="F13" s="31"/>
      <c r="G13" s="31"/>
      <c r="H13" s="15" t="s">
        <v>49</v>
      </c>
      <c r="I13" s="15"/>
      <c r="J13" s="15"/>
      <c r="K13" s="15"/>
      <c r="L13" s="15"/>
      <c r="M13" s="15"/>
      <c r="N13" s="15"/>
      <c r="O13" s="15"/>
      <c r="P13" s="15"/>
      <c r="Q13" s="15"/>
    </row>
    <row r="14" spans="1:17" ht="30" customHeight="1" x14ac:dyDescent="0.25">
      <c r="A14" s="50" t="s">
        <v>50</v>
      </c>
      <c r="B14" s="21" t="s">
        <v>22</v>
      </c>
      <c r="C14" s="32" t="str">
        <f t="shared" si="0"/>
        <v>Flexible Workplaces</v>
      </c>
      <c r="D14" s="32" t="s">
        <v>19</v>
      </c>
      <c r="E14" s="31"/>
      <c r="F14" s="31"/>
      <c r="G14" s="31"/>
      <c r="H14" s="15" t="s">
        <v>51</v>
      </c>
      <c r="I14" s="15"/>
      <c r="J14" s="15"/>
      <c r="K14" s="15"/>
      <c r="L14" s="15"/>
      <c r="M14" s="15"/>
      <c r="N14" s="15"/>
      <c r="O14" s="15"/>
      <c r="P14" s="15"/>
      <c r="Q14" s="15"/>
    </row>
    <row r="15" spans="1:17" ht="30" customHeight="1" x14ac:dyDescent="0.25">
      <c r="A15" s="50" t="s">
        <v>52</v>
      </c>
      <c r="B15" s="21" t="s">
        <v>22</v>
      </c>
      <c r="C15" s="32" t="str">
        <f t="shared" si="0"/>
        <v>Flexitarianism</v>
      </c>
      <c r="D15" s="32" t="s">
        <v>53</v>
      </c>
      <c r="E15" s="31"/>
      <c r="F15" s="31"/>
      <c r="G15" s="31"/>
      <c r="H15" s="15" t="s">
        <v>54</v>
      </c>
      <c r="I15" s="15"/>
      <c r="J15" s="15"/>
      <c r="K15" s="15"/>
      <c r="L15" s="15"/>
      <c r="M15" s="15"/>
      <c r="N15" s="15"/>
      <c r="O15" s="15"/>
      <c r="P15" s="15"/>
      <c r="Q15" s="15"/>
    </row>
    <row r="16" spans="1:17" ht="30" customHeight="1" x14ac:dyDescent="0.25">
      <c r="A16" s="50" t="s">
        <v>55</v>
      </c>
      <c r="B16" s="21" t="s">
        <v>22</v>
      </c>
      <c r="C16" s="32" t="str">
        <f t="shared" si="0"/>
        <v>Food Transparency</v>
      </c>
      <c r="D16" s="32" t="s">
        <v>28</v>
      </c>
      <c r="E16" s="31"/>
      <c r="F16" s="31"/>
      <c r="G16" s="31"/>
      <c r="H16" s="15" t="s">
        <v>56</v>
      </c>
      <c r="I16" s="15"/>
      <c r="J16" s="15"/>
      <c r="K16" s="15"/>
      <c r="L16" s="15"/>
      <c r="M16" s="15"/>
      <c r="N16" s="15"/>
      <c r="O16" s="15"/>
      <c r="P16" s="15"/>
      <c r="Q16" s="15"/>
    </row>
    <row r="17" spans="1:17" ht="30" customHeight="1" x14ac:dyDescent="0.25">
      <c r="A17" s="50" t="s">
        <v>57</v>
      </c>
      <c r="B17" s="21" t="s">
        <v>22</v>
      </c>
      <c r="C17" s="32" t="str">
        <f t="shared" si="0"/>
        <v>Foreign Residents</v>
      </c>
      <c r="D17" s="32" t="s">
        <v>28</v>
      </c>
      <c r="E17" s="31"/>
      <c r="F17" s="31"/>
      <c r="G17" s="31"/>
      <c r="H17" s="15" t="s">
        <v>58</v>
      </c>
      <c r="I17" s="15"/>
      <c r="J17" s="15"/>
      <c r="K17" s="15"/>
      <c r="L17" s="15"/>
      <c r="M17" s="15"/>
      <c r="N17" s="15"/>
      <c r="O17" s="15"/>
      <c r="P17" s="15"/>
      <c r="Q17" s="15"/>
    </row>
    <row r="18" spans="1:17" ht="30" customHeight="1" x14ac:dyDescent="0.25">
      <c r="A18" s="50" t="s">
        <v>59</v>
      </c>
      <c r="B18" s="21" t="s">
        <v>22</v>
      </c>
      <c r="C18" s="32" t="str">
        <f t="shared" si="0"/>
        <v>Functional Food</v>
      </c>
      <c r="D18" s="32" t="s">
        <v>60</v>
      </c>
      <c r="E18" s="31"/>
      <c r="F18" s="31"/>
      <c r="G18" s="31"/>
      <c r="H18" s="15" t="s">
        <v>61</v>
      </c>
      <c r="I18" s="15"/>
      <c r="J18" s="15"/>
      <c r="K18" s="15"/>
      <c r="L18" s="15"/>
      <c r="M18" s="15"/>
      <c r="N18" s="15"/>
      <c r="O18" s="15"/>
      <c r="P18" s="15"/>
      <c r="Q18" s="15"/>
    </row>
    <row r="19" spans="1:17" ht="30" customHeight="1" x14ac:dyDescent="0.25">
      <c r="A19" s="50" t="s">
        <v>62</v>
      </c>
      <c r="B19" s="21" t="s">
        <v>22</v>
      </c>
      <c r="C19" s="32" t="str">
        <f t="shared" si="0"/>
        <v>Functional Food</v>
      </c>
      <c r="D19" s="32" t="s">
        <v>60</v>
      </c>
      <c r="E19" s="31"/>
      <c r="F19" s="31"/>
      <c r="G19" s="31"/>
      <c r="H19" s="15" t="s">
        <v>61</v>
      </c>
      <c r="I19" s="15"/>
      <c r="J19" s="15"/>
      <c r="K19" s="15"/>
      <c r="L19" s="15"/>
      <c r="M19" s="15"/>
      <c r="N19" s="15"/>
      <c r="O19" s="15"/>
      <c r="P19" s="15"/>
      <c r="Q19" s="15"/>
    </row>
    <row r="20" spans="1:17" ht="30" customHeight="1" x14ac:dyDescent="0.25">
      <c r="A20" s="50" t="s">
        <v>63</v>
      </c>
      <c r="B20" s="21" t="s">
        <v>22</v>
      </c>
      <c r="C20" s="32" t="str">
        <f t="shared" si="0"/>
        <v>Healthy Junk Food</v>
      </c>
      <c r="D20" s="32" t="s">
        <v>64</v>
      </c>
      <c r="E20" s="31"/>
      <c r="F20" s="31"/>
      <c r="G20" s="31"/>
      <c r="H20" s="15" t="s">
        <v>65</v>
      </c>
      <c r="I20" s="15"/>
      <c r="J20" s="15"/>
      <c r="K20" s="15"/>
      <c r="L20" s="15"/>
      <c r="M20" s="15"/>
      <c r="N20" s="15"/>
      <c r="O20" s="15"/>
      <c r="P20" s="15"/>
      <c r="Q20" s="15"/>
    </row>
    <row r="21" spans="1:17" ht="30" customHeight="1" x14ac:dyDescent="0.25">
      <c r="A21" s="50" t="s">
        <v>66</v>
      </c>
      <c r="B21" s="21" t="s">
        <v>22</v>
      </c>
      <c r="C21" s="32" t="str">
        <f t="shared" si="0"/>
        <v>Instant Gratification,Quicker Frequent Shopping</v>
      </c>
      <c r="D21" s="32" t="s">
        <v>48</v>
      </c>
      <c r="E21" s="31"/>
      <c r="F21" s="38" t="s">
        <v>67</v>
      </c>
      <c r="G21" s="38"/>
      <c r="H21" s="15" t="s">
        <v>68</v>
      </c>
      <c r="I21" s="15" t="s">
        <v>69</v>
      </c>
      <c r="J21" s="15"/>
      <c r="K21" s="15"/>
      <c r="L21" s="15"/>
      <c r="M21" s="15"/>
      <c r="N21" s="15"/>
      <c r="O21" s="15"/>
      <c r="P21" s="15"/>
      <c r="Q21" s="15"/>
    </row>
    <row r="22" spans="1:17" ht="30" customHeight="1" x14ac:dyDescent="0.25">
      <c r="A22" s="50" t="s">
        <v>70</v>
      </c>
      <c r="B22" s="21" t="s">
        <v>22</v>
      </c>
      <c r="C22" s="32" t="str">
        <f t="shared" si="0"/>
        <v>Lifecasting</v>
      </c>
      <c r="D22" s="32" t="s">
        <v>48</v>
      </c>
      <c r="E22" s="31"/>
      <c r="F22" s="31"/>
      <c r="G22" s="31"/>
      <c r="H22" s="15" t="s">
        <v>71</v>
      </c>
      <c r="I22" s="15"/>
      <c r="J22" s="15"/>
      <c r="K22" s="15"/>
      <c r="L22" s="15"/>
      <c r="M22" s="15"/>
      <c r="N22" s="15"/>
      <c r="O22" s="15"/>
      <c r="P22" s="15"/>
      <c r="Q22" s="15"/>
    </row>
    <row r="23" spans="1:17" ht="30" customHeight="1" x14ac:dyDescent="0.25">
      <c r="A23" s="50" t="s">
        <v>72</v>
      </c>
      <c r="B23" s="21" t="s">
        <v>22</v>
      </c>
      <c r="C23" s="32" t="str">
        <f t="shared" si="0"/>
        <v>Liquid Expectations</v>
      </c>
      <c r="D23" s="32" t="s">
        <v>45</v>
      </c>
      <c r="E23" s="31"/>
      <c r="F23" s="31"/>
      <c r="G23" s="31"/>
      <c r="H23" s="15" t="s">
        <v>73</v>
      </c>
      <c r="I23" s="15"/>
      <c r="J23" s="15"/>
      <c r="K23" s="15"/>
      <c r="L23" s="15"/>
      <c r="M23" s="15"/>
      <c r="N23" s="15"/>
      <c r="O23" s="15"/>
      <c r="P23" s="15"/>
      <c r="Q23" s="15"/>
    </row>
    <row r="24" spans="1:17" ht="30" customHeight="1" x14ac:dyDescent="0.25">
      <c r="A24" s="50" t="s">
        <v>74</v>
      </c>
      <c r="B24" s="21" t="s">
        <v>22</v>
      </c>
      <c r="C24" s="32" t="str">
        <f t="shared" si="0"/>
        <v>Quicker Frequent Shopping</v>
      </c>
      <c r="D24" s="32" t="s">
        <v>19</v>
      </c>
      <c r="E24" s="31"/>
      <c r="F24" s="31"/>
      <c r="G24" s="31"/>
      <c r="H24" s="15" t="s">
        <v>69</v>
      </c>
      <c r="I24" s="15"/>
      <c r="J24" s="15"/>
      <c r="K24" s="15"/>
      <c r="L24" s="15"/>
      <c r="M24" s="15"/>
      <c r="N24" s="15"/>
      <c r="O24" s="15"/>
      <c r="P24" s="15"/>
      <c r="Q24" s="15"/>
    </row>
    <row r="25" spans="1:17" ht="30" customHeight="1" x14ac:dyDescent="0.25">
      <c r="A25" s="50" t="s">
        <v>75</v>
      </c>
      <c r="B25" s="21" t="s">
        <v>22</v>
      </c>
      <c r="C25" s="32" t="str">
        <f t="shared" si="0"/>
        <v>Renewable Charged Future</v>
      </c>
      <c r="D25" s="32" t="s">
        <v>40</v>
      </c>
      <c r="E25" s="31"/>
      <c r="F25" s="31"/>
      <c r="G25" s="31"/>
      <c r="H25" s="15" t="s">
        <v>76</v>
      </c>
      <c r="I25" s="15"/>
      <c r="J25" s="15"/>
      <c r="K25" s="15"/>
      <c r="L25" s="15"/>
      <c r="M25" s="15"/>
      <c r="N25" s="15"/>
      <c r="O25" s="15"/>
      <c r="P25" s="15"/>
      <c r="Q25" s="15"/>
    </row>
    <row r="26" spans="1:17" ht="30" customHeight="1" x14ac:dyDescent="0.25">
      <c r="A26" s="50" t="s">
        <v>77</v>
      </c>
      <c r="B26" s="21" t="s">
        <v>22</v>
      </c>
      <c r="C26" s="32" t="str">
        <f t="shared" si="0"/>
        <v>Renewable Charged Future</v>
      </c>
      <c r="D26" s="32" t="s">
        <v>40</v>
      </c>
      <c r="E26" s="31"/>
      <c r="F26" s="31"/>
      <c r="G26" s="31"/>
      <c r="H26" s="15" t="s">
        <v>76</v>
      </c>
      <c r="I26" s="15"/>
      <c r="J26" s="15"/>
      <c r="K26" s="15"/>
      <c r="L26" s="15"/>
      <c r="M26" s="15"/>
      <c r="N26" s="15"/>
      <c r="O26" s="15"/>
      <c r="P26" s="15"/>
      <c r="Q26" s="15"/>
    </row>
    <row r="27" spans="1:17" ht="30" customHeight="1" x14ac:dyDescent="0.25">
      <c r="A27" s="50" t="s">
        <v>78</v>
      </c>
      <c r="B27" s="21" t="s">
        <v>22</v>
      </c>
      <c r="C27" s="32" t="str">
        <f t="shared" si="0"/>
        <v>Schizophrenic Consumption</v>
      </c>
      <c r="D27" s="32" t="s">
        <v>64</v>
      </c>
      <c r="E27" s="31"/>
      <c r="F27" s="31"/>
      <c r="G27" s="31"/>
      <c r="H27" s="15" t="s">
        <v>79</v>
      </c>
      <c r="I27" s="15"/>
      <c r="J27" s="15"/>
      <c r="K27" s="15"/>
      <c r="L27" s="15"/>
      <c r="M27" s="15"/>
      <c r="N27" s="15"/>
      <c r="O27" s="15"/>
      <c r="P27" s="15"/>
      <c r="Q27" s="15"/>
    </row>
    <row r="28" spans="1:17" ht="30" customHeight="1" x14ac:dyDescent="0.25">
      <c r="A28" s="50" t="s">
        <v>80</v>
      </c>
      <c r="B28" s="21" t="s">
        <v>22</v>
      </c>
      <c r="C28" s="32" t="str">
        <f t="shared" si="0"/>
        <v>Storytelling</v>
      </c>
      <c r="D28" s="32" t="s">
        <v>64</v>
      </c>
      <c r="E28" s="31"/>
      <c r="F28" s="31"/>
      <c r="G28" s="31"/>
      <c r="H28" s="15" t="s">
        <v>81</v>
      </c>
      <c r="I28" s="15"/>
      <c r="J28" s="15"/>
      <c r="K28" s="15"/>
      <c r="L28" s="15"/>
      <c r="M28" s="15"/>
      <c r="N28" s="15"/>
      <c r="O28" s="15"/>
      <c r="P28" s="15"/>
      <c r="Q28" s="15"/>
    </row>
    <row r="29" spans="1:17" ht="30" customHeight="1" x14ac:dyDescent="0.25">
      <c r="A29" s="50" t="s">
        <v>82</v>
      </c>
      <c r="B29" s="21" t="s">
        <v>22</v>
      </c>
      <c r="C29" s="32" t="str">
        <f t="shared" si="0"/>
        <v>Too Much Choice/ Simplification</v>
      </c>
      <c r="D29" s="32" t="s">
        <v>19</v>
      </c>
      <c r="E29" s="31"/>
      <c r="F29" s="31"/>
      <c r="G29" s="31"/>
      <c r="H29" s="15" t="s">
        <v>83</v>
      </c>
      <c r="I29" s="15"/>
      <c r="J29" s="15"/>
      <c r="K29" s="15"/>
      <c r="L29" s="15"/>
      <c r="M29" s="15"/>
      <c r="N29" s="15"/>
      <c r="O29" s="15"/>
      <c r="P29" s="15"/>
      <c r="Q29" s="15"/>
    </row>
    <row r="30" spans="1:17" ht="30" customHeight="1" x14ac:dyDescent="0.25">
      <c r="A30" s="50" t="s">
        <v>84</v>
      </c>
      <c r="B30" s="21" t="s">
        <v>22</v>
      </c>
      <c r="C30" s="32" t="str">
        <f t="shared" si="0"/>
        <v>Try Before You Buy</v>
      </c>
      <c r="D30" s="32" t="s">
        <v>45</v>
      </c>
      <c r="E30" s="31" t="s">
        <v>85</v>
      </c>
      <c r="F30" s="31"/>
      <c r="G30" s="31"/>
      <c r="H30" s="15" t="s">
        <v>86</v>
      </c>
      <c r="I30" s="15"/>
      <c r="J30" s="15"/>
      <c r="K30" s="15"/>
      <c r="L30" s="15"/>
      <c r="M30" s="15"/>
      <c r="N30" s="15"/>
      <c r="O30" s="15"/>
      <c r="P30" s="15"/>
      <c r="Q30" s="15"/>
    </row>
    <row r="31" spans="1:17" ht="30" customHeight="1" x14ac:dyDescent="0.25">
      <c r="A31" s="50" t="s">
        <v>87</v>
      </c>
      <c r="B31" s="21" t="s">
        <v>22</v>
      </c>
      <c r="C31" s="32" t="str">
        <f t="shared" si="0"/>
        <v>Try Before You Buy</v>
      </c>
      <c r="D31" s="32" t="s">
        <v>45</v>
      </c>
      <c r="E31" s="31"/>
      <c r="F31" s="31"/>
      <c r="G31" s="31"/>
      <c r="H31" s="15" t="s">
        <v>86</v>
      </c>
      <c r="I31" s="15"/>
      <c r="J31" s="15"/>
      <c r="K31" s="15"/>
      <c r="L31" s="15"/>
      <c r="M31" s="15"/>
      <c r="N31" s="15"/>
      <c r="O31" s="15"/>
      <c r="P31" s="15"/>
      <c r="Q31" s="15"/>
    </row>
    <row r="32" spans="1:17" ht="30" customHeight="1" x14ac:dyDescent="0.25">
      <c r="A32" s="50" t="s">
        <v>88</v>
      </c>
      <c r="B32" s="21" t="s">
        <v>22</v>
      </c>
      <c r="C32" s="32" t="str">
        <f t="shared" si="0"/>
        <v>War On Plastic</v>
      </c>
      <c r="D32" s="32" t="s">
        <v>40</v>
      </c>
      <c r="E32" s="31"/>
      <c r="F32" s="31"/>
      <c r="G32" s="31"/>
      <c r="H32" s="15" t="s">
        <v>89</v>
      </c>
      <c r="I32" s="15"/>
      <c r="J32" s="15"/>
      <c r="K32" s="15"/>
      <c r="L32" s="15"/>
      <c r="M32" s="15"/>
      <c r="N32" s="15"/>
      <c r="O32" s="15"/>
      <c r="P32" s="15"/>
      <c r="Q32" s="15"/>
    </row>
    <row r="33" spans="1:17" ht="30" customHeight="1" x14ac:dyDescent="0.25">
      <c r="A33" s="50" t="s">
        <v>90</v>
      </c>
      <c r="B33" s="21" t="s">
        <v>22</v>
      </c>
      <c r="C33" s="32" t="str">
        <f t="shared" si="0"/>
        <v>War On Plastic</v>
      </c>
      <c r="D33" s="32" t="s">
        <v>40</v>
      </c>
      <c r="E33" s="31"/>
      <c r="F33" s="31"/>
      <c r="G33" s="31"/>
      <c r="H33" s="15" t="s">
        <v>89</v>
      </c>
      <c r="I33" s="15"/>
      <c r="J33" s="15"/>
      <c r="K33" s="15"/>
      <c r="L33" s="15"/>
      <c r="M33" s="15"/>
      <c r="N33" s="15"/>
      <c r="O33" s="15"/>
      <c r="P33" s="15"/>
      <c r="Q33" s="15"/>
    </row>
    <row r="34" spans="1:17" ht="30" customHeight="1" x14ac:dyDescent="0.25">
      <c r="A34" s="50" t="s">
        <v>91</v>
      </c>
      <c r="B34" s="21" t="s">
        <v>22</v>
      </c>
      <c r="C34" s="32" t="str">
        <f t="shared" si="0"/>
        <v>Welcome Tourism</v>
      </c>
      <c r="D34" s="32" t="s">
        <v>64</v>
      </c>
      <c r="E34" s="31"/>
      <c r="F34" s="31"/>
      <c r="G34" s="31"/>
      <c r="H34" s="15" t="s">
        <v>92</v>
      </c>
      <c r="I34" s="15"/>
      <c r="J34" s="15"/>
      <c r="K34" s="15"/>
      <c r="L34" s="15"/>
      <c r="M34" s="15"/>
      <c r="N34" s="15"/>
      <c r="O34" s="15"/>
      <c r="P34" s="15"/>
      <c r="Q34" s="15"/>
    </row>
    <row r="35" spans="1:17" ht="30" customHeight="1" x14ac:dyDescent="0.25">
      <c r="A35" s="50" t="s">
        <v>93</v>
      </c>
      <c r="B35" s="21" t="s">
        <v>22</v>
      </c>
      <c r="C35" s="32" t="str">
        <f t="shared" si="0"/>
        <v>Zero Waste</v>
      </c>
      <c r="D35" s="32" t="s">
        <v>40</v>
      </c>
      <c r="E35" s="31"/>
      <c r="F35" s="31"/>
      <c r="G35" s="31"/>
      <c r="H35" s="15" t="s">
        <v>94</v>
      </c>
      <c r="I35" s="15"/>
      <c r="J35" s="15"/>
      <c r="K35" s="15"/>
      <c r="L35" s="15"/>
      <c r="M35" s="15"/>
      <c r="N35" s="15"/>
      <c r="O35" s="15"/>
      <c r="P35" s="15"/>
      <c r="Q35" s="15"/>
    </row>
    <row r="36" spans="1:17" ht="30" customHeight="1" x14ac:dyDescent="0.25">
      <c r="A36" s="50" t="s">
        <v>95</v>
      </c>
      <c r="B36" s="21" t="s">
        <v>22</v>
      </c>
      <c r="C36" s="32" t="str">
        <f t="shared" si="0"/>
        <v>Zero Waste</v>
      </c>
      <c r="D36" s="32" t="s">
        <v>40</v>
      </c>
      <c r="E36" s="31"/>
      <c r="F36" s="31"/>
      <c r="G36" s="31"/>
      <c r="H36" s="15" t="s">
        <v>94</v>
      </c>
      <c r="I36" s="15"/>
      <c r="J36" s="15"/>
      <c r="K36" s="15"/>
      <c r="L36" s="15"/>
      <c r="M36" s="15"/>
      <c r="N36" s="15"/>
      <c r="O36" s="15"/>
      <c r="P36" s="15"/>
      <c r="Q36" s="15"/>
    </row>
    <row r="37" spans="1:17" ht="30" customHeight="1" x14ac:dyDescent="0.25">
      <c r="A37" s="50" t="s">
        <v>96</v>
      </c>
      <c r="B37" s="21" t="s">
        <v>22</v>
      </c>
      <c r="C37" s="32" t="str">
        <f t="shared" si="0"/>
        <v>Zero Waste</v>
      </c>
      <c r="D37" s="32" t="s">
        <v>40</v>
      </c>
      <c r="E37" s="31"/>
      <c r="F37" s="31"/>
      <c r="G37" s="31"/>
      <c r="H37" s="15" t="s">
        <v>94</v>
      </c>
      <c r="I37" s="15"/>
      <c r="J37" s="15"/>
      <c r="K37" s="15"/>
      <c r="L37" s="15"/>
      <c r="M37" s="15"/>
      <c r="N37" s="15"/>
      <c r="O37" s="15"/>
      <c r="P37" s="15"/>
      <c r="Q37" s="15"/>
    </row>
    <row r="38" spans="1:17" ht="90" customHeight="1" x14ac:dyDescent="0.25">
      <c r="A38" s="50" t="s">
        <v>97</v>
      </c>
      <c r="B38" s="21" t="s">
        <v>18</v>
      </c>
      <c r="C38" s="32" t="str">
        <f t="shared" si="0"/>
        <v>A-Commerce</v>
      </c>
      <c r="D38" s="32" t="s">
        <v>20</v>
      </c>
      <c r="E38" s="31" t="e">
        <f>_xlfn.IFNA(INDEX(#REF!,MATCH(D38,#REF!,0),3),"")</f>
        <v>#REF!</v>
      </c>
      <c r="F38" s="31"/>
      <c r="G38" s="31"/>
      <c r="H38" s="15" t="s">
        <v>20</v>
      </c>
      <c r="I38" s="15"/>
      <c r="J38" s="15"/>
      <c r="K38" s="15"/>
      <c r="L38" s="15"/>
      <c r="M38" s="15"/>
      <c r="N38" s="15"/>
      <c r="O38" s="15"/>
      <c r="P38" s="15"/>
      <c r="Q38" s="15"/>
    </row>
    <row r="39" spans="1:17" ht="90" customHeight="1" x14ac:dyDescent="0.25">
      <c r="A39" s="50" t="s">
        <v>98</v>
      </c>
      <c r="B39" s="21" t="s">
        <v>18</v>
      </c>
      <c r="C39" s="32" t="str">
        <f t="shared" si="0"/>
        <v>A-Commerce</v>
      </c>
      <c r="D39" s="32" t="s">
        <v>29</v>
      </c>
      <c r="E39" s="31" t="e">
        <f>_xlfn.IFNA(INDEX(#REF!,MATCH(D39,#REF!,0),3),"")</f>
        <v>#REF!</v>
      </c>
      <c r="F39" s="31"/>
      <c r="G39" s="31"/>
      <c r="H39" s="15" t="s">
        <v>20</v>
      </c>
      <c r="I39" s="15"/>
      <c r="J39" s="15"/>
      <c r="K39" s="15"/>
      <c r="L39" s="15"/>
      <c r="M39" s="15"/>
      <c r="N39" s="15"/>
      <c r="O39" s="15"/>
      <c r="P39" s="15"/>
      <c r="Q39" s="15"/>
    </row>
    <row r="40" spans="1:17" ht="90" customHeight="1" x14ac:dyDescent="0.25">
      <c r="A40" s="51" t="s">
        <v>99</v>
      </c>
      <c r="B40" s="22" t="s">
        <v>18</v>
      </c>
      <c r="C40" s="32" t="str">
        <f t="shared" si="0"/>
        <v>Aging Workforce</v>
      </c>
      <c r="D40" s="32" t="s">
        <v>36</v>
      </c>
      <c r="E40" s="31" t="e">
        <f>_xlfn.IFNA(INDEX(#REF!,MATCH(D40,#REF!,0),3),"")</f>
        <v>#REF!</v>
      </c>
      <c r="F40" s="37"/>
      <c r="G40" s="37"/>
      <c r="H40" s="15" t="s">
        <v>29</v>
      </c>
      <c r="I40" s="15"/>
      <c r="J40" s="15"/>
      <c r="K40" s="15"/>
      <c r="L40" s="15"/>
      <c r="M40" s="15"/>
      <c r="N40" s="15"/>
      <c r="O40" s="15"/>
      <c r="P40" s="15"/>
      <c r="Q40" s="15"/>
    </row>
    <row r="41" spans="1:17" ht="90" customHeight="1" x14ac:dyDescent="0.25">
      <c r="A41" s="50" t="s">
        <v>100</v>
      </c>
      <c r="B41" s="21" t="s">
        <v>18</v>
      </c>
      <c r="C41" s="32" t="str">
        <f t="shared" si="0"/>
        <v>Aging Workforce</v>
      </c>
      <c r="D41" s="32" t="s">
        <v>25</v>
      </c>
      <c r="E41" s="31" t="e">
        <f>_xlfn.IFNA(INDEX(#REF!,MATCH(D41,#REF!,0),3),"")</f>
        <v>#REF!</v>
      </c>
      <c r="F41" s="31"/>
      <c r="G41" s="31"/>
      <c r="H41" s="15" t="s">
        <v>29</v>
      </c>
      <c r="I41" s="15"/>
      <c r="J41" s="15"/>
      <c r="K41" s="15"/>
      <c r="L41" s="15"/>
      <c r="M41" s="15"/>
      <c r="N41" s="15"/>
      <c r="O41" s="15"/>
      <c r="P41" s="15"/>
      <c r="Q41" s="15"/>
    </row>
    <row r="42" spans="1:17" ht="90" customHeight="1" x14ac:dyDescent="0.25">
      <c r="A42" s="50" t="s">
        <v>101</v>
      </c>
      <c r="B42" s="21" t="s">
        <v>18</v>
      </c>
      <c r="C42" s="32" t="str">
        <f t="shared" si="0"/>
        <v>Authentic People</v>
      </c>
      <c r="D42" s="32" t="s">
        <v>43</v>
      </c>
      <c r="E42" s="31" t="e">
        <f>_xlfn.IFNA(INDEX(#REF!,MATCH(D42,#REF!,0),3),"")</f>
        <v>#REF!</v>
      </c>
      <c r="F42" s="31"/>
      <c r="G42" s="31"/>
      <c r="H42" s="15" t="s">
        <v>36</v>
      </c>
      <c r="I42" s="15"/>
      <c r="J42" s="15"/>
      <c r="K42" s="15"/>
      <c r="L42" s="15"/>
      <c r="M42" s="15"/>
      <c r="N42" s="15"/>
      <c r="O42" s="15"/>
      <c r="P42" s="15"/>
      <c r="Q42" s="15"/>
    </row>
    <row r="43" spans="1:17" ht="90" customHeight="1" x14ac:dyDescent="0.25">
      <c r="A43" s="50" t="s">
        <v>102</v>
      </c>
      <c r="B43" s="21" t="s">
        <v>18</v>
      </c>
      <c r="C43" s="32" t="str">
        <f t="shared" si="0"/>
        <v>Body As Interface</v>
      </c>
      <c r="D43" s="32" t="s">
        <v>56</v>
      </c>
      <c r="E43" s="31" t="e">
        <f>_xlfn.IFNA(INDEX(#REF!,MATCH(D43,#REF!,0),3),"")</f>
        <v>#REF!</v>
      </c>
      <c r="F43" s="31"/>
      <c r="G43" s="31"/>
      <c r="H43" s="15" t="s">
        <v>25</v>
      </c>
      <c r="I43" s="15"/>
      <c r="J43" s="15"/>
      <c r="K43" s="15"/>
      <c r="L43" s="15"/>
      <c r="M43" s="15"/>
      <c r="N43" s="15"/>
      <c r="O43" s="15"/>
      <c r="P43" s="15"/>
      <c r="Q43" s="15"/>
    </row>
    <row r="44" spans="1:17" ht="90" customHeight="1" x14ac:dyDescent="0.25">
      <c r="A44" s="50" t="s">
        <v>103</v>
      </c>
      <c r="B44" s="21" t="s">
        <v>18</v>
      </c>
      <c r="C44" s="32" t="str">
        <f t="shared" si="0"/>
        <v>Body As Interface</v>
      </c>
      <c r="D44" s="32" t="s">
        <v>58</v>
      </c>
      <c r="E44" s="31" t="e">
        <f>_xlfn.IFNA(INDEX(#REF!,MATCH(D44,#REF!,0),3),"")</f>
        <v>#REF!</v>
      </c>
      <c r="F44" s="31"/>
      <c r="G44" s="31"/>
      <c r="H44" s="15" t="s">
        <v>25</v>
      </c>
      <c r="I44" s="15"/>
      <c r="J44" s="15"/>
      <c r="K44" s="15"/>
      <c r="L44" s="15"/>
      <c r="M44" s="15"/>
      <c r="N44" s="15"/>
      <c r="O44" s="15"/>
      <c r="P44" s="15"/>
      <c r="Q44" s="15"/>
    </row>
    <row r="45" spans="1:17" ht="90" customHeight="1" x14ac:dyDescent="0.25">
      <c r="A45" s="50" t="s">
        <v>104</v>
      </c>
      <c r="B45" s="21" t="s">
        <v>18</v>
      </c>
      <c r="C45" s="32" t="str">
        <f t="shared" si="0"/>
        <v>Corporate Campuses</v>
      </c>
      <c r="D45" s="32" t="s">
        <v>105</v>
      </c>
      <c r="E45" s="31" t="e">
        <f>_xlfn.IFNA(INDEX(#REF!,MATCH(D45,#REF!,0),3),"")</f>
        <v>#REF!</v>
      </c>
      <c r="F45" s="31"/>
      <c r="G45" s="31"/>
      <c r="H45" s="15" t="s">
        <v>43</v>
      </c>
      <c r="I45" s="15"/>
      <c r="J45" s="15"/>
      <c r="K45" s="15"/>
      <c r="L45" s="15"/>
      <c r="M45" s="15"/>
      <c r="N45" s="15"/>
      <c r="O45" s="15"/>
      <c r="P45" s="15"/>
      <c r="Q45" s="15"/>
    </row>
    <row r="46" spans="1:17" ht="90" customHeight="1" x14ac:dyDescent="0.25">
      <c r="A46" s="50" t="s">
        <v>106</v>
      </c>
      <c r="B46" s="21" t="s">
        <v>18</v>
      </c>
      <c r="C46" s="32" t="str">
        <f t="shared" si="0"/>
        <v>Food Transparency</v>
      </c>
      <c r="D46" s="32" t="s">
        <v>107</v>
      </c>
      <c r="E46" s="31" t="e">
        <f>_xlfn.IFNA(INDEX(#REF!,MATCH(D46,#REF!,0),3),"")</f>
        <v>#REF!</v>
      </c>
      <c r="F46" s="31"/>
      <c r="G46" s="31"/>
      <c r="H46" s="15" t="s">
        <v>56</v>
      </c>
      <c r="I46" s="15"/>
      <c r="J46" s="15"/>
      <c r="K46" s="15"/>
      <c r="L46" s="15"/>
      <c r="M46" s="15"/>
      <c r="N46" s="15"/>
      <c r="O46" s="15"/>
      <c r="P46" s="15"/>
      <c r="Q46" s="15"/>
    </row>
    <row r="47" spans="1:17" ht="90" customHeight="1" x14ac:dyDescent="0.25">
      <c r="A47" s="50" t="s">
        <v>108</v>
      </c>
      <c r="B47" s="21" t="s">
        <v>18</v>
      </c>
      <c r="C47" s="32" t="str">
        <f t="shared" si="0"/>
        <v>Food Transparency</v>
      </c>
      <c r="D47" s="32" t="s">
        <v>73</v>
      </c>
      <c r="E47" s="31" t="e">
        <f>_xlfn.IFNA(INDEX(#REF!,MATCH(D47,#REF!,0),3),"")</f>
        <v>#REF!</v>
      </c>
      <c r="F47" s="31"/>
      <c r="G47" s="31"/>
      <c r="H47" s="15" t="s">
        <v>56</v>
      </c>
      <c r="I47" s="15"/>
      <c r="J47" s="15"/>
      <c r="K47" s="15"/>
      <c r="L47" s="15"/>
      <c r="M47" s="15"/>
      <c r="N47" s="15"/>
      <c r="O47" s="15"/>
      <c r="P47" s="15"/>
      <c r="Q47" s="15"/>
    </row>
    <row r="48" spans="1:17" ht="90" customHeight="1" x14ac:dyDescent="0.25">
      <c r="A48" s="50" t="s">
        <v>109</v>
      </c>
      <c r="B48" s="21" t="s">
        <v>18</v>
      </c>
      <c r="C48" s="32" t="str">
        <f t="shared" si="0"/>
        <v>Foreign Residents</v>
      </c>
      <c r="D48" s="32" t="s">
        <v>110</v>
      </c>
      <c r="E48" s="31" t="e">
        <f>_xlfn.IFNA(INDEX(#REF!,MATCH(D48,#REF!,0),3),"")</f>
        <v>#REF!</v>
      </c>
      <c r="F48" s="31"/>
      <c r="G48" s="31"/>
      <c r="H48" s="15" t="s">
        <v>58</v>
      </c>
      <c r="I48" s="15"/>
      <c r="J48" s="15"/>
      <c r="K48" s="15"/>
      <c r="L48" s="15"/>
      <c r="M48" s="15"/>
      <c r="N48" s="15"/>
      <c r="O48" s="15"/>
      <c r="P48" s="15"/>
      <c r="Q48" s="15"/>
    </row>
    <row r="49" spans="1:17" ht="90" customHeight="1" x14ac:dyDescent="0.25">
      <c r="A49" s="50" t="s">
        <v>62</v>
      </c>
      <c r="B49" s="21" t="s">
        <v>18</v>
      </c>
      <c r="C49" s="32" t="str">
        <f t="shared" si="0"/>
        <v>Gut-Friendly Food</v>
      </c>
      <c r="D49" s="32" t="s">
        <v>111</v>
      </c>
      <c r="E49" s="31" t="e">
        <f>_xlfn.IFNA(INDEX(#REF!,MATCH(D49,#REF!,0),3),"")</f>
        <v>#REF!</v>
      </c>
      <c r="F49" s="31"/>
      <c r="G49" s="31"/>
      <c r="H49" s="15" t="s">
        <v>105</v>
      </c>
      <c r="I49" s="15"/>
      <c r="J49" s="15"/>
      <c r="K49" s="15"/>
      <c r="L49" s="15"/>
      <c r="M49" s="15"/>
      <c r="N49" s="15"/>
      <c r="O49" s="15"/>
      <c r="P49" s="15"/>
      <c r="Q49" s="15"/>
    </row>
    <row r="50" spans="1:17" ht="90" customHeight="1" x14ac:dyDescent="0.25">
      <c r="A50" s="50" t="s">
        <v>112</v>
      </c>
      <c r="B50" s="21" t="s">
        <v>18</v>
      </c>
      <c r="C50" s="32" t="str">
        <f t="shared" si="0"/>
        <v>Gut-Friendly Food</v>
      </c>
      <c r="D50" s="32" t="s">
        <v>113</v>
      </c>
      <c r="E50" s="31" t="e">
        <f>_xlfn.IFNA(INDEX(#REF!,MATCH(D50,#REF!,0),3),"")</f>
        <v>#REF!</v>
      </c>
      <c r="F50" s="31"/>
      <c r="G50" s="31"/>
      <c r="H50" s="15" t="s">
        <v>105</v>
      </c>
      <c r="I50" s="15"/>
      <c r="J50" s="15"/>
      <c r="K50" s="15"/>
      <c r="L50" s="15"/>
      <c r="M50" s="15"/>
      <c r="N50" s="15"/>
      <c r="O50" s="15"/>
      <c r="P50" s="15"/>
      <c r="Q50" s="15"/>
    </row>
    <row r="51" spans="1:17" ht="90" customHeight="1" x14ac:dyDescent="0.25">
      <c r="A51" s="50" t="s">
        <v>114</v>
      </c>
      <c r="B51" s="21" t="s">
        <v>18</v>
      </c>
      <c r="C51" s="32" t="str">
        <f t="shared" si="0"/>
        <v>Health Consciousness</v>
      </c>
      <c r="D51" s="32" t="s">
        <v>115</v>
      </c>
      <c r="E51" s="31" t="e">
        <f>_xlfn.IFNA(INDEX(#REF!,MATCH(D51,#REF!,0),3),"")</f>
        <v>#REF!</v>
      </c>
      <c r="F51" s="31"/>
      <c r="G51" s="31"/>
      <c r="H51" s="15" t="s">
        <v>107</v>
      </c>
      <c r="I51" s="15"/>
      <c r="J51" s="15"/>
      <c r="K51" s="15"/>
      <c r="L51" s="15"/>
      <c r="M51" s="15"/>
      <c r="N51" s="15"/>
      <c r="O51" s="15"/>
      <c r="P51" s="15"/>
      <c r="Q51" s="15"/>
    </row>
    <row r="52" spans="1:17" ht="90" customHeight="1" x14ac:dyDescent="0.25">
      <c r="A52" s="50" t="s">
        <v>116</v>
      </c>
      <c r="B52" s="21" t="s">
        <v>18</v>
      </c>
      <c r="C52" s="32" t="str">
        <f t="shared" si="0"/>
        <v>Health Consciousness</v>
      </c>
      <c r="D52" s="32" t="s">
        <v>117</v>
      </c>
      <c r="E52" s="31" t="e">
        <f>_xlfn.IFNA(INDEX(#REF!,MATCH(D52,#REF!,0),3),"")</f>
        <v>#REF!</v>
      </c>
      <c r="F52" s="31"/>
      <c r="G52" s="31"/>
      <c r="H52" s="15" t="s">
        <v>107</v>
      </c>
      <c r="I52" s="15"/>
      <c r="J52" s="15"/>
      <c r="K52" s="15"/>
      <c r="L52" s="15"/>
      <c r="M52" s="15"/>
      <c r="N52" s="15"/>
      <c r="O52" s="15"/>
      <c r="P52" s="15"/>
      <c r="Q52" s="15"/>
    </row>
    <row r="53" spans="1:17" ht="90" customHeight="1" x14ac:dyDescent="0.25">
      <c r="A53" s="50" t="s">
        <v>118</v>
      </c>
      <c r="B53" s="21" t="s">
        <v>18</v>
      </c>
      <c r="C53" s="32" t="str">
        <f t="shared" si="0"/>
        <v>Liquid Expectations</v>
      </c>
      <c r="D53" s="32" t="s">
        <v>79</v>
      </c>
      <c r="E53" s="31" t="e">
        <f>_xlfn.IFNA(INDEX(#REF!,MATCH(D53,#REF!,0),3),"")</f>
        <v>#REF!</v>
      </c>
      <c r="F53" s="31"/>
      <c r="G53" s="31"/>
      <c r="H53" s="15" t="s">
        <v>73</v>
      </c>
      <c r="I53" s="15"/>
      <c r="J53" s="15"/>
      <c r="K53" s="15"/>
      <c r="L53" s="15"/>
      <c r="M53" s="15"/>
      <c r="N53" s="15"/>
      <c r="O53" s="15"/>
      <c r="P53" s="15"/>
      <c r="Q53" s="15"/>
    </row>
    <row r="54" spans="1:17" ht="90" customHeight="1" x14ac:dyDescent="0.25">
      <c r="A54" s="50" t="s">
        <v>119</v>
      </c>
      <c r="B54" s="21" t="s">
        <v>18</v>
      </c>
      <c r="C54" s="32" t="str">
        <f t="shared" si="0"/>
        <v>New Luxury</v>
      </c>
      <c r="D54" s="32" t="s">
        <v>89</v>
      </c>
      <c r="E54" s="31" t="e">
        <f>_xlfn.IFNA(INDEX(#REF!,MATCH(D54,#REF!,0),3),"")</f>
        <v>#REF!</v>
      </c>
      <c r="F54" s="31"/>
      <c r="G54" s="31"/>
      <c r="H54" s="15" t="s">
        <v>110</v>
      </c>
      <c r="I54" s="15"/>
      <c r="J54" s="15"/>
      <c r="K54" s="15"/>
      <c r="L54" s="15"/>
      <c r="M54" s="15"/>
      <c r="N54" s="15"/>
      <c r="O54" s="15"/>
      <c r="P54" s="15"/>
      <c r="Q54" s="15"/>
    </row>
    <row r="55" spans="1:17" ht="90" customHeight="1" x14ac:dyDescent="0.25">
      <c r="A55" s="50" t="s">
        <v>120</v>
      </c>
      <c r="B55" s="21" t="s">
        <v>18</v>
      </c>
      <c r="C55" s="32" t="str">
        <f t="shared" si="0"/>
        <v>Old Age New Millenials</v>
      </c>
      <c r="D55" s="32" t="s">
        <v>94</v>
      </c>
      <c r="E55" s="31" t="e">
        <f>_xlfn.IFNA(INDEX(#REF!,MATCH(D55,#REF!,0),3),"")</f>
        <v>#REF!</v>
      </c>
      <c r="F55" s="31"/>
      <c r="G55" s="31"/>
      <c r="H55" s="15" t="s">
        <v>111</v>
      </c>
      <c r="I55" s="15"/>
      <c r="J55" s="15"/>
      <c r="K55" s="15"/>
      <c r="L55" s="15"/>
      <c r="M55" s="15"/>
      <c r="N55" s="15"/>
      <c r="O55" s="15"/>
      <c r="P55" s="15"/>
      <c r="Q55" s="15"/>
    </row>
    <row r="56" spans="1:17" ht="30" customHeight="1" x14ac:dyDescent="0.25">
      <c r="A56" s="50" t="s">
        <v>121</v>
      </c>
      <c r="B56" s="21" t="s">
        <v>18</v>
      </c>
      <c r="C56" s="32" t="str">
        <f t="shared" si="0"/>
        <v>Online Learning</v>
      </c>
      <c r="D56" s="32"/>
      <c r="E56" s="31"/>
      <c r="F56" s="31"/>
      <c r="G56" s="31"/>
      <c r="H56" s="15" t="s">
        <v>113</v>
      </c>
      <c r="I56" s="15"/>
      <c r="J56" s="15"/>
      <c r="K56" s="15"/>
      <c r="L56" s="15"/>
      <c r="M56" s="15"/>
      <c r="N56" s="15"/>
      <c r="O56" s="15"/>
      <c r="P56" s="15"/>
      <c r="Q56" s="15"/>
    </row>
    <row r="57" spans="1:17" ht="30" customHeight="1" x14ac:dyDescent="0.25">
      <c r="A57" s="50" t="s">
        <v>122</v>
      </c>
      <c r="B57" s="21" t="s">
        <v>18</v>
      </c>
      <c r="C57" s="32" t="str">
        <f t="shared" si="0"/>
        <v>Online Learning</v>
      </c>
      <c r="D57" s="32"/>
      <c r="E57" s="31"/>
      <c r="F57" s="31"/>
      <c r="G57" s="31"/>
      <c r="H57" s="15" t="s">
        <v>113</v>
      </c>
      <c r="I57" s="15"/>
      <c r="J57" s="15"/>
      <c r="K57" s="15"/>
      <c r="L57" s="15"/>
      <c r="M57" s="15"/>
      <c r="N57" s="15"/>
      <c r="O57" s="15"/>
      <c r="P57" s="15"/>
      <c r="Q57" s="15"/>
    </row>
    <row r="58" spans="1:17" ht="30" customHeight="1" x14ac:dyDescent="0.25">
      <c r="A58" s="50" t="s">
        <v>123</v>
      </c>
      <c r="B58" s="21" t="s">
        <v>18</v>
      </c>
      <c r="C58" s="32" t="str">
        <f t="shared" si="0"/>
        <v>P2P 2.0 Payment,Mobile Payments</v>
      </c>
      <c r="D58" s="32"/>
      <c r="E58" s="31"/>
      <c r="F58" s="31"/>
      <c r="G58" s="31"/>
      <c r="H58" s="15" t="s">
        <v>115</v>
      </c>
      <c r="I58" s="15" t="s">
        <v>124</v>
      </c>
      <c r="J58" s="15"/>
      <c r="K58" s="15"/>
      <c r="L58" s="15"/>
      <c r="M58" s="15"/>
      <c r="N58" s="15"/>
      <c r="O58" s="15"/>
      <c r="P58" s="15"/>
      <c r="Q58" s="15"/>
    </row>
    <row r="59" spans="1:17" ht="30" customHeight="1" x14ac:dyDescent="0.25">
      <c r="A59" s="50" t="s">
        <v>125</v>
      </c>
      <c r="B59" s="21" t="s">
        <v>18</v>
      </c>
      <c r="C59" s="32" t="str">
        <f t="shared" si="0"/>
        <v>Privacy Protection</v>
      </c>
      <c r="D59" s="32"/>
      <c r="E59" s="31"/>
      <c r="F59" s="31"/>
      <c r="G59" s="31"/>
      <c r="H59" s="15" t="s">
        <v>117</v>
      </c>
      <c r="I59" s="15"/>
      <c r="J59" s="15"/>
      <c r="K59" s="15"/>
      <c r="L59" s="15"/>
      <c r="M59" s="15"/>
      <c r="N59" s="15"/>
      <c r="O59" s="15"/>
      <c r="P59" s="15"/>
      <c r="Q59" s="15"/>
    </row>
    <row r="60" spans="1:17" ht="30" customHeight="1" x14ac:dyDescent="0.25">
      <c r="A60" s="50" t="s">
        <v>126</v>
      </c>
      <c r="B60" s="21" t="s">
        <v>18</v>
      </c>
      <c r="C60" s="32" t="str">
        <f t="shared" si="0"/>
        <v>Privacy Protection</v>
      </c>
      <c r="D60" s="32"/>
      <c r="E60" s="31"/>
      <c r="F60" s="31"/>
      <c r="G60" s="31"/>
      <c r="H60" s="15" t="s">
        <v>117</v>
      </c>
      <c r="I60" s="15"/>
      <c r="J60" s="15"/>
      <c r="K60" s="15"/>
      <c r="L60" s="15"/>
      <c r="M60" s="15"/>
      <c r="N60" s="15"/>
      <c r="O60" s="15"/>
      <c r="P60" s="15"/>
      <c r="Q60" s="15"/>
    </row>
    <row r="61" spans="1:17" ht="30" customHeight="1" x14ac:dyDescent="0.25">
      <c r="A61" s="50" t="s">
        <v>127</v>
      </c>
      <c r="B61" s="21" t="s">
        <v>18</v>
      </c>
      <c r="C61" s="32" t="str">
        <f t="shared" si="0"/>
        <v>Schizophrenic Consumption</v>
      </c>
      <c r="D61" s="32"/>
      <c r="E61" s="31"/>
      <c r="F61" s="31"/>
      <c r="G61" s="31"/>
      <c r="H61" s="15" t="s">
        <v>79</v>
      </c>
      <c r="I61" s="15"/>
      <c r="J61" s="15"/>
      <c r="K61" s="15"/>
      <c r="L61" s="15"/>
      <c r="M61" s="15"/>
      <c r="N61" s="15"/>
      <c r="O61" s="15"/>
      <c r="P61" s="15"/>
      <c r="Q61" s="15"/>
    </row>
    <row r="62" spans="1:17" ht="30" customHeight="1" x14ac:dyDescent="0.25">
      <c r="A62" s="50" t="s">
        <v>128</v>
      </c>
      <c r="B62" s="21" t="s">
        <v>18</v>
      </c>
      <c r="C62" s="32" t="str">
        <f t="shared" si="0"/>
        <v>War On Plastic,Zero Waste</v>
      </c>
      <c r="D62" s="32"/>
      <c r="E62" s="31"/>
      <c r="F62" s="31"/>
      <c r="G62" s="31"/>
      <c r="H62" s="15" t="s">
        <v>89</v>
      </c>
      <c r="I62" s="15" t="s">
        <v>94</v>
      </c>
      <c r="J62" s="15"/>
      <c r="K62" s="15"/>
      <c r="L62" s="15"/>
      <c r="M62" s="15"/>
      <c r="N62" s="15"/>
      <c r="O62" s="15"/>
      <c r="P62" s="15"/>
      <c r="Q62" s="15"/>
    </row>
    <row r="63" spans="1:17" ht="30" customHeight="1" x14ac:dyDescent="0.25">
      <c r="A63" s="50" t="s">
        <v>129</v>
      </c>
      <c r="B63" s="21" t="s">
        <v>18</v>
      </c>
      <c r="C63" s="32" t="str">
        <f t="shared" si="0"/>
        <v>War On Plastic,Zero Waste</v>
      </c>
      <c r="D63" s="32"/>
      <c r="E63" s="31"/>
      <c r="F63" s="31"/>
      <c r="G63" s="31"/>
      <c r="H63" s="15" t="s">
        <v>89</v>
      </c>
      <c r="I63" s="15" t="s">
        <v>94</v>
      </c>
      <c r="J63" s="15"/>
      <c r="K63" s="15"/>
      <c r="L63" s="15"/>
      <c r="M63" s="15"/>
      <c r="N63" s="15"/>
      <c r="O63" s="15"/>
      <c r="P63" s="15"/>
      <c r="Q63" s="15"/>
    </row>
    <row r="64" spans="1:17" ht="30" customHeight="1" x14ac:dyDescent="0.25">
      <c r="A64" s="50" t="s">
        <v>130</v>
      </c>
      <c r="B64" s="21" t="s">
        <v>18</v>
      </c>
      <c r="C64" s="32" t="str">
        <f t="shared" si="0"/>
        <v>Zero Waste,War on Plastic</v>
      </c>
      <c r="D64" s="32"/>
      <c r="E64" s="31"/>
      <c r="F64" s="31"/>
      <c r="G64" s="31"/>
      <c r="H64" s="15" t="s">
        <v>94</v>
      </c>
      <c r="I64" s="15" t="s">
        <v>131</v>
      </c>
      <c r="J64" s="15"/>
      <c r="K64" s="15"/>
      <c r="L64" s="15"/>
      <c r="M64" s="15"/>
      <c r="N64" s="15"/>
      <c r="O64" s="15"/>
      <c r="P64" s="15"/>
      <c r="Q64" s="15"/>
    </row>
    <row r="65" spans="1:17" ht="30" customHeight="1" x14ac:dyDescent="0.25">
      <c r="A65" s="54" t="s">
        <v>132</v>
      </c>
      <c r="B65" s="21" t="s">
        <v>133</v>
      </c>
      <c r="C65" s="32" t="str">
        <f t="shared" si="0"/>
        <v>Animal Rights</v>
      </c>
      <c r="D65" s="32"/>
      <c r="E65" s="31"/>
      <c r="F65" s="31"/>
      <c r="G65" s="31"/>
      <c r="H65" s="15" t="s">
        <v>31</v>
      </c>
      <c r="I65" s="15"/>
      <c r="J65" s="15"/>
      <c r="K65" s="15"/>
      <c r="L65" s="15"/>
      <c r="M65" s="15"/>
      <c r="N65" s="15"/>
      <c r="O65" s="15"/>
      <c r="P65" s="15"/>
      <c r="Q65" s="15"/>
    </row>
    <row r="66" spans="1:17" ht="30" customHeight="1" x14ac:dyDescent="0.25">
      <c r="A66" s="54" t="s">
        <v>134</v>
      </c>
      <c r="B66" s="21" t="s">
        <v>133</v>
      </c>
      <c r="C66" s="32" t="str">
        <f t="shared" ref="C66:C494" si="1">_xlfn.TEXTJOIN(",",TRUE,$H66:$Q66)</f>
        <v>Animal Rights</v>
      </c>
      <c r="D66" s="32"/>
      <c r="E66" s="31"/>
      <c r="F66" s="31"/>
      <c r="G66" s="31"/>
      <c r="H66" s="15" t="s">
        <v>31</v>
      </c>
      <c r="I66" s="15"/>
      <c r="J66" s="15"/>
      <c r="K66" s="15"/>
      <c r="L66" s="15"/>
      <c r="M66" s="15"/>
      <c r="N66" s="15"/>
      <c r="O66" s="15"/>
      <c r="P66" s="15"/>
      <c r="Q66" s="15"/>
    </row>
    <row r="67" spans="1:17" ht="30" customHeight="1" x14ac:dyDescent="0.25">
      <c r="A67" s="55" t="s">
        <v>135</v>
      </c>
      <c r="B67" s="21" t="s">
        <v>133</v>
      </c>
      <c r="C67" s="32" t="str">
        <f t="shared" si="1"/>
        <v>Animal Rights</v>
      </c>
      <c r="D67" s="32"/>
      <c r="E67" s="31"/>
      <c r="F67" s="31"/>
      <c r="G67" s="31"/>
      <c r="H67" s="15" t="s">
        <v>31</v>
      </c>
      <c r="I67" s="15"/>
      <c r="J67" s="15"/>
      <c r="K67" s="15"/>
      <c r="L67" s="15"/>
      <c r="M67" s="15"/>
      <c r="N67" s="15"/>
      <c r="O67" s="15"/>
      <c r="P67" s="15"/>
      <c r="Q67" s="15"/>
    </row>
    <row r="68" spans="1:17" ht="30" customHeight="1" x14ac:dyDescent="0.25">
      <c r="A68" s="54" t="s">
        <v>136</v>
      </c>
      <c r="B68" s="21" t="s">
        <v>133</v>
      </c>
      <c r="C68" s="32" t="str">
        <f t="shared" si="1"/>
        <v>Authentic People</v>
      </c>
      <c r="D68" s="32"/>
      <c r="E68" s="31"/>
      <c r="F68" s="31"/>
      <c r="G68" s="31"/>
      <c r="H68" s="15" t="s">
        <v>36</v>
      </c>
      <c r="I68" s="15"/>
      <c r="J68" s="15"/>
      <c r="K68" s="15"/>
      <c r="L68" s="15"/>
      <c r="M68" s="15"/>
      <c r="N68" s="15"/>
      <c r="O68" s="15"/>
      <c r="P68" s="15"/>
      <c r="Q68" s="15"/>
    </row>
    <row r="69" spans="1:17" ht="30" customHeight="1" x14ac:dyDescent="0.25">
      <c r="A69" s="54" t="s">
        <v>137</v>
      </c>
      <c r="B69" s="21" t="s">
        <v>133</v>
      </c>
      <c r="C69" s="32"/>
      <c r="D69" s="32"/>
      <c r="E69" s="31"/>
      <c r="F69" s="31"/>
      <c r="G69" s="31"/>
      <c r="H69" s="15" t="s">
        <v>36</v>
      </c>
      <c r="I69" s="15"/>
      <c r="J69" s="15"/>
      <c r="K69" s="15"/>
      <c r="L69" s="15"/>
      <c r="M69" s="15"/>
      <c r="N69" s="15"/>
      <c r="O69" s="15"/>
      <c r="P69" s="15"/>
      <c r="Q69" s="15"/>
    </row>
    <row r="70" spans="1:17" ht="30" customHeight="1" x14ac:dyDescent="0.25">
      <c r="A70" s="54" t="s">
        <v>138</v>
      </c>
      <c r="B70" s="21" t="s">
        <v>133</v>
      </c>
      <c r="C70" s="32"/>
      <c r="D70" s="32"/>
      <c r="E70" s="31"/>
      <c r="F70" s="31"/>
      <c r="G70" s="31"/>
      <c r="H70" s="15" t="s">
        <v>36</v>
      </c>
      <c r="I70" s="15"/>
      <c r="J70" s="15"/>
      <c r="K70" s="15"/>
      <c r="L70" s="15"/>
      <c r="M70" s="15"/>
      <c r="N70" s="15"/>
      <c r="O70" s="15"/>
      <c r="P70" s="15"/>
      <c r="Q70" s="15"/>
    </row>
    <row r="71" spans="1:17" ht="30" customHeight="1" x14ac:dyDescent="0.25">
      <c r="A71" s="54" t="s">
        <v>139</v>
      </c>
      <c r="B71" s="21" t="s">
        <v>133</v>
      </c>
      <c r="C71" s="32"/>
      <c r="D71" s="32"/>
      <c r="E71" s="31"/>
      <c r="F71" s="31"/>
      <c r="G71" s="31"/>
      <c r="H71" s="15" t="s">
        <v>41</v>
      </c>
      <c r="I71" s="15"/>
      <c r="J71" s="15"/>
      <c r="K71" s="15"/>
      <c r="L71" s="15"/>
      <c r="M71" s="15"/>
      <c r="N71" s="15"/>
      <c r="O71" s="15"/>
      <c r="P71" s="15"/>
      <c r="Q71" s="15"/>
    </row>
    <row r="72" spans="1:17" ht="30" customHeight="1" x14ac:dyDescent="0.25">
      <c r="A72" s="54" t="s">
        <v>140</v>
      </c>
      <c r="B72" s="21" t="s">
        <v>133</v>
      </c>
      <c r="C72" s="32"/>
      <c r="D72" s="32"/>
      <c r="E72" s="31"/>
      <c r="F72" s="31"/>
      <c r="G72" s="31"/>
      <c r="H72" s="15" t="s">
        <v>41</v>
      </c>
      <c r="I72" s="15"/>
      <c r="J72" s="15"/>
      <c r="K72" s="15"/>
      <c r="L72" s="15"/>
      <c r="M72" s="15"/>
      <c r="N72" s="15"/>
      <c r="O72" s="15"/>
      <c r="P72" s="15"/>
      <c r="Q72" s="15"/>
    </row>
    <row r="73" spans="1:17" ht="30" customHeight="1" x14ac:dyDescent="0.25">
      <c r="A73" s="54" t="s">
        <v>141</v>
      </c>
      <c r="B73" s="21" t="s">
        <v>133</v>
      </c>
      <c r="C73" s="32"/>
      <c r="D73" s="32"/>
      <c r="E73" s="31"/>
      <c r="F73" s="31"/>
      <c r="G73" s="31"/>
      <c r="H73" s="15" t="s">
        <v>41</v>
      </c>
      <c r="I73" s="15"/>
      <c r="J73" s="15"/>
      <c r="K73" s="15"/>
      <c r="L73" s="15"/>
      <c r="M73" s="15"/>
      <c r="N73" s="15"/>
      <c r="O73" s="15"/>
      <c r="P73" s="15"/>
      <c r="Q73" s="15"/>
    </row>
    <row r="74" spans="1:17" ht="30" customHeight="1" x14ac:dyDescent="0.25">
      <c r="A74" s="54" t="s">
        <v>142</v>
      </c>
      <c r="B74" s="21" t="s">
        <v>133</v>
      </c>
      <c r="C74" s="32"/>
      <c r="D74" s="32"/>
      <c r="E74" s="31"/>
      <c r="F74" s="31"/>
      <c r="G74" s="31"/>
      <c r="H74" s="15" t="s">
        <v>54</v>
      </c>
      <c r="I74" s="15"/>
      <c r="J74" s="15"/>
      <c r="K74" s="15"/>
      <c r="L74" s="15"/>
      <c r="M74" s="15"/>
      <c r="N74" s="15"/>
      <c r="O74" s="15"/>
      <c r="P74" s="15"/>
      <c r="Q74" s="15"/>
    </row>
    <row r="75" spans="1:17" ht="30" customHeight="1" x14ac:dyDescent="0.25">
      <c r="A75" s="54" t="s">
        <v>143</v>
      </c>
      <c r="B75" s="21" t="s">
        <v>133</v>
      </c>
      <c r="C75" s="32"/>
      <c r="D75" s="32"/>
      <c r="E75" s="31"/>
      <c r="F75" s="31"/>
      <c r="G75" s="31"/>
      <c r="H75" s="15" t="s">
        <v>54</v>
      </c>
      <c r="I75" s="15"/>
      <c r="J75" s="15"/>
      <c r="K75" s="15"/>
      <c r="L75" s="15"/>
      <c r="M75" s="15"/>
      <c r="N75" s="15"/>
      <c r="O75" s="15"/>
      <c r="P75" s="15"/>
      <c r="Q75" s="15"/>
    </row>
    <row r="76" spans="1:17" ht="30" customHeight="1" x14ac:dyDescent="0.25">
      <c r="A76" s="54" t="s">
        <v>144</v>
      </c>
      <c r="B76" s="21" t="s">
        <v>133</v>
      </c>
      <c r="C76" s="32"/>
      <c r="D76" s="32"/>
      <c r="E76" s="31"/>
      <c r="F76" s="31"/>
      <c r="G76" s="31"/>
      <c r="H76" s="15" t="s">
        <v>54</v>
      </c>
      <c r="I76" s="15"/>
      <c r="J76" s="15"/>
      <c r="K76" s="15"/>
      <c r="L76" s="15"/>
      <c r="M76" s="15"/>
      <c r="N76" s="15"/>
      <c r="O76" s="15"/>
      <c r="P76" s="15"/>
      <c r="Q76" s="15"/>
    </row>
    <row r="77" spans="1:17" ht="30" customHeight="1" x14ac:dyDescent="0.25">
      <c r="A77" s="54" t="s">
        <v>145</v>
      </c>
      <c r="B77" s="21" t="s">
        <v>133</v>
      </c>
      <c r="C77" s="32"/>
      <c r="D77" s="32"/>
      <c r="E77" s="31"/>
      <c r="F77" s="31"/>
      <c r="G77" s="31"/>
      <c r="H77" s="15" t="s">
        <v>56</v>
      </c>
      <c r="I77" s="15"/>
      <c r="J77" s="15"/>
      <c r="K77" s="15"/>
      <c r="L77" s="15"/>
      <c r="M77" s="15"/>
      <c r="N77" s="15"/>
      <c r="O77" s="15"/>
      <c r="P77" s="15"/>
      <c r="Q77" s="15"/>
    </row>
    <row r="78" spans="1:17" ht="30" customHeight="1" x14ac:dyDescent="0.25">
      <c r="A78" s="54" t="s">
        <v>146</v>
      </c>
      <c r="B78" s="21" t="s">
        <v>133</v>
      </c>
      <c r="C78" s="32"/>
      <c r="D78" s="32"/>
      <c r="E78" s="31"/>
      <c r="F78" s="31"/>
      <c r="G78" s="31"/>
      <c r="H78" s="15" t="s">
        <v>56</v>
      </c>
      <c r="I78" s="15"/>
      <c r="J78" s="15"/>
      <c r="K78" s="15"/>
      <c r="L78" s="15"/>
      <c r="M78" s="15"/>
      <c r="N78" s="15"/>
      <c r="O78" s="15"/>
      <c r="P78" s="15"/>
      <c r="Q78" s="15"/>
    </row>
    <row r="79" spans="1:17" ht="30" customHeight="1" x14ac:dyDescent="0.25">
      <c r="A79" s="54" t="s">
        <v>147</v>
      </c>
      <c r="B79" s="21" t="s">
        <v>133</v>
      </c>
      <c r="C79" s="32"/>
      <c r="D79" s="32"/>
      <c r="E79" s="31"/>
      <c r="F79" s="31"/>
      <c r="G79" s="31"/>
      <c r="H79" s="15" t="s">
        <v>56</v>
      </c>
      <c r="I79" s="15"/>
      <c r="J79" s="15"/>
      <c r="K79" s="15"/>
      <c r="L79" s="15"/>
      <c r="M79" s="15"/>
      <c r="N79" s="15"/>
      <c r="O79" s="15"/>
      <c r="P79" s="15"/>
      <c r="Q79" s="15"/>
    </row>
    <row r="80" spans="1:17" ht="30" customHeight="1" x14ac:dyDescent="0.25">
      <c r="A80" s="54" t="s">
        <v>148</v>
      </c>
      <c r="B80" s="21" t="s">
        <v>133</v>
      </c>
      <c r="C80" s="32"/>
      <c r="D80" s="32"/>
      <c r="E80" s="31"/>
      <c r="F80" s="31"/>
      <c r="G80" s="31"/>
      <c r="H80" s="15" t="s">
        <v>61</v>
      </c>
      <c r="I80" s="15"/>
      <c r="J80" s="15"/>
      <c r="K80" s="15"/>
      <c r="L80" s="15"/>
      <c r="M80" s="15"/>
      <c r="N80" s="15"/>
      <c r="O80" s="15"/>
      <c r="P80" s="15"/>
      <c r="Q80" s="15"/>
    </row>
    <row r="81" spans="1:17" ht="30" customHeight="1" x14ac:dyDescent="0.25">
      <c r="A81" s="54" t="s">
        <v>149</v>
      </c>
      <c r="B81" s="21" t="s">
        <v>133</v>
      </c>
      <c r="C81" s="32"/>
      <c r="D81" s="32"/>
      <c r="E81" s="31"/>
      <c r="F81" s="31"/>
      <c r="G81" s="31"/>
      <c r="H81" s="15" t="s">
        <v>61</v>
      </c>
      <c r="I81" s="15"/>
      <c r="J81" s="15"/>
      <c r="K81" s="15"/>
      <c r="L81" s="15"/>
      <c r="M81" s="15"/>
      <c r="N81" s="15"/>
      <c r="O81" s="15"/>
      <c r="P81" s="15"/>
      <c r="Q81" s="15"/>
    </row>
    <row r="82" spans="1:17" ht="30" customHeight="1" x14ac:dyDescent="0.25">
      <c r="A82" s="54" t="s">
        <v>150</v>
      </c>
      <c r="B82" s="21" t="s">
        <v>133</v>
      </c>
      <c r="C82" s="32"/>
      <c r="D82" s="32"/>
      <c r="E82" s="31"/>
      <c r="F82" s="31"/>
      <c r="G82" s="31"/>
      <c r="H82" s="15" t="s">
        <v>61</v>
      </c>
      <c r="I82" s="15"/>
      <c r="J82" s="15"/>
      <c r="K82" s="15"/>
      <c r="L82" s="15"/>
      <c r="M82" s="15"/>
      <c r="N82" s="15"/>
      <c r="O82" s="15"/>
      <c r="P82" s="15"/>
      <c r="Q82" s="15"/>
    </row>
    <row r="83" spans="1:17" ht="30" customHeight="1" x14ac:dyDescent="0.25">
      <c r="A83" s="54" t="s">
        <v>151</v>
      </c>
      <c r="B83" s="21" t="s">
        <v>133</v>
      </c>
      <c r="C83" s="32"/>
      <c r="D83" s="32"/>
      <c r="E83" s="31"/>
      <c r="F83" s="31"/>
      <c r="G83" s="31"/>
      <c r="H83" s="15" t="s">
        <v>152</v>
      </c>
      <c r="I83" s="15"/>
      <c r="J83" s="15"/>
      <c r="K83" s="15"/>
      <c r="L83" s="15"/>
      <c r="M83" s="15"/>
      <c r="N83" s="15"/>
      <c r="O83" s="15"/>
      <c r="P83" s="15"/>
      <c r="Q83" s="15"/>
    </row>
    <row r="84" spans="1:17" ht="30" customHeight="1" x14ac:dyDescent="0.25">
      <c r="A84" s="54" t="s">
        <v>153</v>
      </c>
      <c r="B84" s="21" t="s">
        <v>133</v>
      </c>
      <c r="C84" s="32"/>
      <c r="D84" s="32"/>
      <c r="E84" s="31"/>
      <c r="F84" s="31"/>
      <c r="G84" s="31"/>
      <c r="H84" s="15" t="s">
        <v>152</v>
      </c>
      <c r="I84" s="15"/>
      <c r="J84" s="15"/>
      <c r="K84" s="15"/>
      <c r="L84" s="15"/>
      <c r="M84" s="15"/>
      <c r="N84" s="15"/>
      <c r="O84" s="15"/>
      <c r="P84" s="15"/>
      <c r="Q84" s="15"/>
    </row>
    <row r="85" spans="1:17" ht="30" customHeight="1" x14ac:dyDescent="0.25">
      <c r="A85" s="54" t="s">
        <v>154</v>
      </c>
      <c r="B85" s="21" t="s">
        <v>133</v>
      </c>
      <c r="C85" s="32"/>
      <c r="D85" s="32"/>
      <c r="E85" s="31"/>
      <c r="F85" s="31"/>
      <c r="G85" s="31"/>
      <c r="H85" s="15" t="s">
        <v>152</v>
      </c>
      <c r="I85" s="15"/>
      <c r="J85" s="15"/>
      <c r="K85" s="15"/>
      <c r="L85" s="15"/>
      <c r="M85" s="15"/>
      <c r="N85" s="15"/>
      <c r="O85" s="15"/>
      <c r="P85" s="15"/>
      <c r="Q85" s="15"/>
    </row>
    <row r="86" spans="1:17" ht="30" customHeight="1" x14ac:dyDescent="0.25">
      <c r="A86" s="54" t="s">
        <v>155</v>
      </c>
      <c r="B86" s="21" t="s">
        <v>133</v>
      </c>
      <c r="C86" s="32"/>
      <c r="D86" s="32"/>
      <c r="E86" s="31"/>
      <c r="F86" s="31"/>
      <c r="G86" s="31"/>
      <c r="H86" s="15" t="s">
        <v>105</v>
      </c>
      <c r="I86" s="15"/>
      <c r="J86" s="15"/>
      <c r="K86" s="15"/>
      <c r="L86" s="15"/>
      <c r="M86" s="15"/>
      <c r="N86" s="15"/>
      <c r="O86" s="15"/>
      <c r="P86" s="15"/>
      <c r="Q86" s="15"/>
    </row>
    <row r="87" spans="1:17" ht="30" customHeight="1" x14ac:dyDescent="0.25">
      <c r="A87" s="54" t="s">
        <v>156</v>
      </c>
      <c r="B87" s="21" t="s">
        <v>133</v>
      </c>
      <c r="C87" s="32"/>
      <c r="D87" s="32"/>
      <c r="E87" s="31"/>
      <c r="F87" s="31"/>
      <c r="G87" s="31"/>
      <c r="H87" s="15" t="s">
        <v>105</v>
      </c>
      <c r="I87" s="15"/>
      <c r="J87" s="15"/>
      <c r="K87" s="15"/>
      <c r="L87" s="15"/>
      <c r="M87" s="15"/>
      <c r="N87" s="15"/>
      <c r="O87" s="15"/>
      <c r="P87" s="15"/>
      <c r="Q87" s="15"/>
    </row>
    <row r="88" spans="1:17" ht="30" customHeight="1" x14ac:dyDescent="0.25">
      <c r="A88" s="54" t="s">
        <v>157</v>
      </c>
      <c r="B88" s="21" t="s">
        <v>133</v>
      </c>
      <c r="C88" s="32"/>
      <c r="D88" s="32"/>
      <c r="E88" s="31"/>
      <c r="F88" s="31"/>
      <c r="G88" s="31"/>
      <c r="H88" s="15" t="s">
        <v>65</v>
      </c>
      <c r="I88" s="15"/>
      <c r="J88" s="15"/>
      <c r="K88" s="15"/>
      <c r="L88" s="15"/>
      <c r="M88" s="15"/>
      <c r="N88" s="15"/>
      <c r="O88" s="15"/>
      <c r="P88" s="15"/>
      <c r="Q88" s="15"/>
    </row>
    <row r="89" spans="1:17" ht="30" customHeight="1" x14ac:dyDescent="0.25">
      <c r="A89" s="54" t="s">
        <v>158</v>
      </c>
      <c r="B89" s="21" t="s">
        <v>133</v>
      </c>
      <c r="C89" s="32"/>
      <c r="D89" s="32"/>
      <c r="E89" s="31"/>
      <c r="F89" s="31"/>
      <c r="G89" s="31"/>
      <c r="H89" s="15" t="s">
        <v>65</v>
      </c>
      <c r="I89" s="15"/>
      <c r="J89" s="15"/>
      <c r="K89" s="15"/>
      <c r="L89" s="15"/>
      <c r="M89" s="15"/>
      <c r="N89" s="15"/>
      <c r="O89" s="15"/>
      <c r="P89" s="15"/>
      <c r="Q89" s="15"/>
    </row>
    <row r="90" spans="1:17" ht="30" customHeight="1" x14ac:dyDescent="0.25">
      <c r="A90" s="54" t="s">
        <v>159</v>
      </c>
      <c r="B90" s="21" t="s">
        <v>133</v>
      </c>
      <c r="C90" s="32"/>
      <c r="D90" s="32"/>
      <c r="E90" s="31"/>
      <c r="F90" s="31"/>
      <c r="G90" s="31"/>
      <c r="H90" s="15" t="s">
        <v>65</v>
      </c>
      <c r="I90" s="15"/>
      <c r="J90" s="15"/>
      <c r="K90" s="15"/>
      <c r="L90" s="15"/>
      <c r="M90" s="15"/>
      <c r="N90" s="15"/>
      <c r="O90" s="15"/>
      <c r="P90" s="15"/>
      <c r="Q90" s="15"/>
    </row>
    <row r="91" spans="1:17" ht="30" customHeight="1" x14ac:dyDescent="0.25">
      <c r="A91" s="54" t="s">
        <v>160</v>
      </c>
      <c r="B91" s="21" t="s">
        <v>133</v>
      </c>
      <c r="C91" s="32"/>
      <c r="D91" s="32"/>
      <c r="E91" s="31"/>
      <c r="F91" s="31"/>
      <c r="G91" s="31"/>
      <c r="H91" s="15" t="s">
        <v>68</v>
      </c>
      <c r="I91" s="15"/>
      <c r="J91" s="15"/>
      <c r="K91" s="15"/>
      <c r="L91" s="15"/>
      <c r="M91" s="15"/>
      <c r="N91" s="15"/>
      <c r="O91" s="15"/>
      <c r="P91" s="15"/>
      <c r="Q91" s="15"/>
    </row>
    <row r="92" spans="1:17" ht="30" customHeight="1" x14ac:dyDescent="0.25">
      <c r="A92" s="54" t="s">
        <v>161</v>
      </c>
      <c r="B92" s="21" t="s">
        <v>133</v>
      </c>
      <c r="C92" s="32"/>
      <c r="D92" s="32"/>
      <c r="E92" s="31"/>
      <c r="F92" s="31"/>
      <c r="G92" s="31"/>
      <c r="H92" s="15" t="s">
        <v>68</v>
      </c>
      <c r="I92" s="15"/>
      <c r="J92" s="15"/>
      <c r="K92" s="15"/>
      <c r="L92" s="15"/>
      <c r="M92" s="15"/>
      <c r="N92" s="15"/>
      <c r="O92" s="15"/>
      <c r="P92" s="15"/>
      <c r="Q92" s="15"/>
    </row>
    <row r="93" spans="1:17" ht="30" customHeight="1" x14ac:dyDescent="0.25">
      <c r="A93" s="54" t="s">
        <v>162</v>
      </c>
      <c r="B93" s="21" t="s">
        <v>133</v>
      </c>
      <c r="C93" s="32"/>
      <c r="D93" s="32"/>
      <c r="E93" s="31"/>
      <c r="F93" s="31"/>
      <c r="G93" s="31"/>
      <c r="H93" s="15" t="s">
        <v>68</v>
      </c>
      <c r="I93" s="15"/>
      <c r="J93" s="15"/>
      <c r="K93" s="15"/>
      <c r="L93" s="15"/>
      <c r="M93" s="15"/>
      <c r="N93" s="15"/>
      <c r="O93" s="15"/>
      <c r="P93" s="15"/>
      <c r="Q93" s="15"/>
    </row>
    <row r="94" spans="1:17" ht="30" customHeight="1" x14ac:dyDescent="0.25">
      <c r="A94" s="54" t="s">
        <v>163</v>
      </c>
      <c r="B94" s="21" t="s">
        <v>133</v>
      </c>
      <c r="C94" s="32"/>
      <c r="D94" s="32"/>
      <c r="E94" s="31"/>
      <c r="F94" s="31"/>
      <c r="G94" s="31"/>
      <c r="H94" s="15" t="s">
        <v>164</v>
      </c>
      <c r="I94" s="15"/>
      <c r="J94" s="15"/>
      <c r="K94" s="15"/>
      <c r="L94" s="15"/>
      <c r="M94" s="15"/>
      <c r="N94" s="15"/>
      <c r="O94" s="15"/>
      <c r="P94" s="15"/>
      <c r="Q94" s="15"/>
    </row>
    <row r="95" spans="1:17" ht="30" customHeight="1" x14ac:dyDescent="0.25">
      <c r="A95" s="54" t="s">
        <v>165</v>
      </c>
      <c r="B95" s="21" t="s">
        <v>133</v>
      </c>
      <c r="C95" s="32"/>
      <c r="D95" s="32"/>
      <c r="E95" s="31"/>
      <c r="F95" s="31"/>
      <c r="G95" s="31"/>
      <c r="H95" s="15" t="s">
        <v>164</v>
      </c>
      <c r="I95" s="15"/>
      <c r="J95" s="15"/>
      <c r="K95" s="15"/>
      <c r="L95" s="15"/>
      <c r="M95" s="15"/>
      <c r="N95" s="15"/>
      <c r="O95" s="15"/>
      <c r="P95" s="15"/>
      <c r="Q95" s="15"/>
    </row>
    <row r="96" spans="1:17" ht="30" customHeight="1" x14ac:dyDescent="0.25">
      <c r="A96" s="54" t="s">
        <v>166</v>
      </c>
      <c r="B96" s="21" t="s">
        <v>133</v>
      </c>
      <c r="C96" s="32"/>
      <c r="D96" s="32"/>
      <c r="E96" s="31"/>
      <c r="F96" s="31"/>
      <c r="G96" s="31"/>
      <c r="H96" s="15" t="s">
        <v>164</v>
      </c>
      <c r="I96" s="15"/>
      <c r="J96" s="15"/>
      <c r="K96" s="15"/>
      <c r="L96" s="15"/>
      <c r="M96" s="15"/>
      <c r="N96" s="15"/>
      <c r="O96" s="15"/>
      <c r="P96" s="15"/>
      <c r="Q96" s="15"/>
    </row>
    <row r="97" spans="1:17" ht="30" customHeight="1" x14ac:dyDescent="0.25">
      <c r="A97" s="54" t="s">
        <v>167</v>
      </c>
      <c r="B97" s="21" t="s">
        <v>133</v>
      </c>
      <c r="C97" s="32"/>
      <c r="D97" s="32"/>
      <c r="E97" s="31"/>
      <c r="F97" s="31"/>
      <c r="G97" s="31"/>
      <c r="H97" s="15" t="s">
        <v>124</v>
      </c>
      <c r="I97" s="15"/>
      <c r="J97" s="15"/>
      <c r="K97" s="15"/>
      <c r="L97" s="15"/>
      <c r="M97" s="15"/>
      <c r="N97" s="15"/>
      <c r="O97" s="15"/>
      <c r="P97" s="15"/>
      <c r="Q97" s="15"/>
    </row>
    <row r="98" spans="1:17" ht="30" customHeight="1" x14ac:dyDescent="0.25">
      <c r="A98" s="54" t="s">
        <v>168</v>
      </c>
      <c r="B98" s="21" t="s">
        <v>133</v>
      </c>
      <c r="C98" s="32"/>
      <c r="D98" s="32"/>
      <c r="E98" s="31"/>
      <c r="F98" s="31"/>
      <c r="G98" s="31"/>
      <c r="H98" s="15" t="s">
        <v>124</v>
      </c>
      <c r="I98" s="15"/>
      <c r="J98" s="15"/>
      <c r="K98" s="15"/>
      <c r="L98" s="15"/>
      <c r="M98" s="15"/>
      <c r="N98" s="15"/>
      <c r="O98" s="15"/>
      <c r="P98" s="15"/>
      <c r="Q98" s="15"/>
    </row>
    <row r="99" spans="1:17" ht="30" customHeight="1" x14ac:dyDescent="0.25">
      <c r="A99" s="54" t="s">
        <v>169</v>
      </c>
      <c r="B99" s="21" t="s">
        <v>133</v>
      </c>
      <c r="C99" s="32"/>
      <c r="D99" s="32"/>
      <c r="E99" s="31"/>
      <c r="F99" s="31"/>
      <c r="G99" s="31"/>
      <c r="H99" s="15" t="s">
        <v>76</v>
      </c>
      <c r="I99" s="15"/>
      <c r="J99" s="15"/>
      <c r="K99" s="15"/>
      <c r="L99" s="15"/>
      <c r="M99" s="15"/>
      <c r="N99" s="15"/>
      <c r="O99" s="15"/>
      <c r="P99" s="15"/>
      <c r="Q99" s="15"/>
    </row>
    <row r="100" spans="1:17" ht="30" customHeight="1" x14ac:dyDescent="0.25">
      <c r="A100" s="54" t="s">
        <v>170</v>
      </c>
      <c r="B100" s="21" t="s">
        <v>133</v>
      </c>
      <c r="C100" s="32"/>
      <c r="D100" s="32"/>
      <c r="E100" s="31"/>
      <c r="F100" s="31"/>
      <c r="G100" s="31"/>
      <c r="H100" s="15" t="s">
        <v>76</v>
      </c>
      <c r="I100" s="15"/>
      <c r="J100" s="15"/>
      <c r="K100" s="15"/>
      <c r="L100" s="15"/>
      <c r="M100" s="15"/>
      <c r="N100" s="15"/>
      <c r="O100" s="15"/>
      <c r="P100" s="15"/>
      <c r="Q100" s="15"/>
    </row>
    <row r="101" spans="1:17" ht="30" customHeight="1" x14ac:dyDescent="0.25">
      <c r="A101" s="54" t="s">
        <v>171</v>
      </c>
      <c r="B101" s="21" t="s">
        <v>133</v>
      </c>
      <c r="C101" s="32"/>
      <c r="D101" s="32"/>
      <c r="E101" s="31"/>
      <c r="F101" s="31"/>
      <c r="G101" s="31"/>
      <c r="H101" s="15" t="s">
        <v>76</v>
      </c>
      <c r="I101" s="15"/>
      <c r="J101" s="15"/>
      <c r="K101" s="15"/>
      <c r="L101" s="15"/>
      <c r="M101" s="15"/>
      <c r="N101" s="15"/>
      <c r="O101" s="15"/>
      <c r="P101" s="15"/>
      <c r="Q101" s="15"/>
    </row>
    <row r="102" spans="1:17" ht="30" customHeight="1" x14ac:dyDescent="0.25">
      <c r="A102" s="54" t="s">
        <v>172</v>
      </c>
      <c r="B102" s="21" t="s">
        <v>133</v>
      </c>
      <c r="C102" s="32"/>
      <c r="D102" s="32"/>
      <c r="E102" s="31"/>
      <c r="F102" s="31"/>
      <c r="G102" s="31"/>
      <c r="H102" s="15" t="s">
        <v>173</v>
      </c>
      <c r="I102" s="15"/>
      <c r="J102" s="15"/>
      <c r="K102" s="15"/>
      <c r="L102" s="15"/>
      <c r="M102" s="15"/>
      <c r="N102" s="15"/>
      <c r="O102" s="15"/>
      <c r="P102" s="15"/>
      <c r="Q102" s="15"/>
    </row>
    <row r="103" spans="1:17" ht="30" customHeight="1" x14ac:dyDescent="0.25">
      <c r="A103" s="54" t="s">
        <v>174</v>
      </c>
      <c r="B103" s="21" t="s">
        <v>133</v>
      </c>
      <c r="C103" s="32"/>
      <c r="D103" s="32"/>
      <c r="E103" s="31"/>
      <c r="F103" s="31"/>
      <c r="G103" s="31"/>
      <c r="H103" s="15" t="s">
        <v>173</v>
      </c>
      <c r="I103" s="15"/>
      <c r="J103" s="15"/>
      <c r="K103" s="15"/>
      <c r="L103" s="15"/>
      <c r="M103" s="15"/>
      <c r="N103" s="15"/>
      <c r="O103" s="15"/>
      <c r="P103" s="15"/>
      <c r="Q103" s="15"/>
    </row>
    <row r="104" spans="1:17" ht="30" customHeight="1" x14ac:dyDescent="0.25">
      <c r="A104" s="54" t="s">
        <v>175</v>
      </c>
      <c r="B104" s="21" t="s">
        <v>133</v>
      </c>
      <c r="C104" s="32"/>
      <c r="D104" s="32"/>
      <c r="E104" s="31"/>
      <c r="F104" s="31"/>
      <c r="G104" s="31"/>
      <c r="H104" s="15" t="s">
        <v>173</v>
      </c>
      <c r="I104" s="15"/>
      <c r="J104" s="15"/>
      <c r="K104" s="15"/>
      <c r="L104" s="15"/>
      <c r="M104" s="15"/>
      <c r="N104" s="15"/>
      <c r="O104" s="15"/>
      <c r="P104" s="15"/>
      <c r="Q104" s="15"/>
    </row>
    <row r="105" spans="1:17" ht="30" customHeight="1" x14ac:dyDescent="0.25">
      <c r="A105" s="54" t="s">
        <v>176</v>
      </c>
      <c r="B105" s="21" t="s">
        <v>133</v>
      </c>
      <c r="C105" s="32"/>
      <c r="D105" s="32"/>
      <c r="E105" s="31"/>
      <c r="F105" s="31"/>
      <c r="G105" s="31"/>
      <c r="H105" s="15" t="s">
        <v>89</v>
      </c>
      <c r="I105" s="15"/>
      <c r="J105" s="15"/>
      <c r="K105" s="15"/>
      <c r="L105" s="15"/>
      <c r="M105" s="15"/>
      <c r="N105" s="15"/>
      <c r="O105" s="15"/>
      <c r="P105" s="15"/>
      <c r="Q105" s="15"/>
    </row>
    <row r="106" spans="1:17" ht="30" customHeight="1" x14ac:dyDescent="0.25">
      <c r="A106" s="54" t="s">
        <v>177</v>
      </c>
      <c r="B106" s="21" t="s">
        <v>133</v>
      </c>
      <c r="C106" s="32"/>
      <c r="D106" s="32"/>
      <c r="E106" s="31"/>
      <c r="F106" s="31"/>
      <c r="G106" s="31"/>
      <c r="H106" s="15" t="s">
        <v>89</v>
      </c>
      <c r="I106" s="15"/>
      <c r="J106" s="15"/>
      <c r="K106" s="15"/>
      <c r="L106" s="15"/>
      <c r="M106" s="15"/>
      <c r="N106" s="15"/>
      <c r="O106" s="15"/>
      <c r="P106" s="15"/>
      <c r="Q106" s="15"/>
    </row>
    <row r="107" spans="1:17" ht="30" customHeight="1" x14ac:dyDescent="0.25">
      <c r="A107" s="54" t="s">
        <v>178</v>
      </c>
      <c r="B107" s="21" t="s">
        <v>133</v>
      </c>
      <c r="C107" s="32"/>
      <c r="D107" s="32"/>
      <c r="E107" s="31"/>
      <c r="F107" s="31"/>
      <c r="G107" s="31"/>
      <c r="H107" s="15" t="s">
        <v>89</v>
      </c>
      <c r="I107" s="15"/>
      <c r="J107" s="15"/>
      <c r="K107" s="15"/>
      <c r="L107" s="15"/>
      <c r="M107" s="15"/>
      <c r="N107" s="15"/>
      <c r="O107" s="15"/>
      <c r="P107" s="15"/>
      <c r="Q107" s="15"/>
    </row>
    <row r="108" spans="1:17" ht="30" customHeight="1" x14ac:dyDescent="0.25">
      <c r="A108" s="54" t="s">
        <v>179</v>
      </c>
      <c r="B108" s="21" t="s">
        <v>133</v>
      </c>
      <c r="C108" s="32"/>
      <c r="D108" s="32"/>
      <c r="E108" s="31"/>
      <c r="F108" s="31"/>
      <c r="G108" s="31"/>
      <c r="H108" s="15" t="s">
        <v>92</v>
      </c>
      <c r="I108" s="15"/>
      <c r="J108" s="15"/>
      <c r="K108" s="15"/>
      <c r="L108" s="15"/>
      <c r="M108" s="15"/>
      <c r="N108" s="15"/>
      <c r="O108" s="15"/>
      <c r="P108" s="15"/>
      <c r="Q108" s="15"/>
    </row>
    <row r="109" spans="1:17" ht="30" customHeight="1" x14ac:dyDescent="0.25">
      <c r="A109" s="54" t="s">
        <v>180</v>
      </c>
      <c r="B109" s="21" t="s">
        <v>133</v>
      </c>
      <c r="C109" s="32"/>
      <c r="D109" s="32"/>
      <c r="E109" s="31"/>
      <c r="F109" s="31"/>
      <c r="G109" s="31"/>
      <c r="H109" s="15" t="s">
        <v>92</v>
      </c>
      <c r="I109" s="15"/>
      <c r="J109" s="15"/>
      <c r="K109" s="15"/>
      <c r="L109" s="15"/>
      <c r="M109" s="15"/>
      <c r="N109" s="15"/>
      <c r="O109" s="15"/>
      <c r="P109" s="15"/>
      <c r="Q109" s="15"/>
    </row>
    <row r="110" spans="1:17" ht="30" customHeight="1" x14ac:dyDescent="0.25">
      <c r="A110" s="54" t="s">
        <v>181</v>
      </c>
      <c r="B110" s="21" t="s">
        <v>133</v>
      </c>
      <c r="C110" s="32"/>
      <c r="D110" s="32"/>
      <c r="E110" s="31"/>
      <c r="F110" s="31"/>
      <c r="G110" s="31"/>
      <c r="H110" s="15" t="s">
        <v>92</v>
      </c>
      <c r="I110" s="15"/>
      <c r="J110" s="15"/>
      <c r="K110" s="15"/>
      <c r="L110" s="15"/>
      <c r="M110" s="15"/>
      <c r="N110" s="15"/>
      <c r="O110" s="15"/>
      <c r="P110" s="15"/>
      <c r="Q110" s="15"/>
    </row>
    <row r="111" spans="1:17" ht="30" customHeight="1" x14ac:dyDescent="0.25">
      <c r="A111" s="55" t="s">
        <v>182</v>
      </c>
      <c r="B111" s="21" t="s">
        <v>22</v>
      </c>
      <c r="C111" s="32"/>
      <c r="D111" s="32"/>
      <c r="E111" s="37" t="s">
        <v>183</v>
      </c>
      <c r="F111" s="31"/>
      <c r="G111" s="31"/>
      <c r="H111" s="15" t="s">
        <v>184</v>
      </c>
      <c r="I111" s="15"/>
      <c r="J111" s="15"/>
      <c r="K111" s="15"/>
      <c r="L111" s="15"/>
      <c r="M111" s="15"/>
      <c r="N111" s="15"/>
      <c r="O111" s="15"/>
      <c r="P111" s="15"/>
      <c r="Q111" s="15"/>
    </row>
    <row r="112" spans="1:17" ht="30" customHeight="1" x14ac:dyDescent="0.25">
      <c r="A112" s="54" t="s">
        <v>185</v>
      </c>
      <c r="B112" s="21" t="s">
        <v>22</v>
      </c>
      <c r="C112" s="32"/>
      <c r="D112" s="32"/>
      <c r="E112" s="31" t="s">
        <v>186</v>
      </c>
      <c r="F112" s="31"/>
      <c r="G112" s="31"/>
      <c r="H112" s="15" t="s">
        <v>184</v>
      </c>
      <c r="I112" s="15"/>
      <c r="J112" s="15"/>
      <c r="K112" s="15"/>
      <c r="L112" s="15"/>
      <c r="M112" s="15"/>
      <c r="N112" s="15"/>
      <c r="O112" s="15"/>
      <c r="P112" s="15"/>
      <c r="Q112" s="15"/>
    </row>
    <row r="113" spans="1:17" ht="30" customHeight="1" x14ac:dyDescent="0.25">
      <c r="A113" s="54" t="s">
        <v>187</v>
      </c>
      <c r="B113" s="21" t="s">
        <v>22</v>
      </c>
      <c r="C113" s="32"/>
      <c r="D113" s="32"/>
      <c r="E113" s="31" t="s">
        <v>188</v>
      </c>
      <c r="F113" s="31"/>
      <c r="G113" s="31"/>
      <c r="H113" s="15" t="s">
        <v>184</v>
      </c>
      <c r="I113" s="15"/>
      <c r="J113" s="15"/>
      <c r="K113" s="15"/>
      <c r="L113" s="15"/>
      <c r="M113" s="15"/>
      <c r="N113" s="15"/>
      <c r="O113" s="15"/>
      <c r="P113" s="15"/>
      <c r="Q113" s="15"/>
    </row>
    <row r="114" spans="1:17" ht="30" customHeight="1" x14ac:dyDescent="0.25">
      <c r="A114" s="54" t="s">
        <v>35</v>
      </c>
      <c r="B114" s="21" t="s">
        <v>22</v>
      </c>
      <c r="C114" s="32"/>
      <c r="D114" s="32"/>
      <c r="E114" s="31" t="s">
        <v>189</v>
      </c>
      <c r="F114" s="31"/>
      <c r="G114" s="31"/>
      <c r="H114" s="15" t="s">
        <v>26</v>
      </c>
      <c r="I114" s="15"/>
      <c r="J114" s="15"/>
      <c r="K114" s="15"/>
      <c r="L114" s="15"/>
      <c r="M114" s="15"/>
      <c r="N114" s="15"/>
      <c r="O114" s="15"/>
      <c r="P114" s="15"/>
      <c r="Q114" s="15"/>
    </row>
    <row r="115" spans="1:17" ht="30" customHeight="1" x14ac:dyDescent="0.25">
      <c r="A115" s="54" t="s">
        <v>55</v>
      </c>
      <c r="B115" s="21" t="s">
        <v>22</v>
      </c>
      <c r="C115" s="32"/>
      <c r="D115" s="32"/>
      <c r="E115" s="31" t="s">
        <v>190</v>
      </c>
      <c r="F115" s="31"/>
      <c r="G115" s="31"/>
      <c r="H115" s="15" t="s">
        <v>191</v>
      </c>
      <c r="I115" s="15"/>
      <c r="J115" s="15"/>
      <c r="K115" s="15"/>
      <c r="L115" s="15"/>
      <c r="M115" s="15"/>
      <c r="N115" s="15"/>
      <c r="O115" s="15"/>
      <c r="P115" s="15"/>
      <c r="Q115" s="15"/>
    </row>
    <row r="116" spans="1:17" ht="30" customHeight="1" x14ac:dyDescent="0.25">
      <c r="A116" s="54" t="s">
        <v>192</v>
      </c>
      <c r="B116" s="21" t="s">
        <v>22</v>
      </c>
      <c r="C116" s="32"/>
      <c r="D116" s="32"/>
      <c r="E116" s="31" t="s">
        <v>193</v>
      </c>
      <c r="F116" s="31"/>
      <c r="G116" s="31"/>
      <c r="H116" s="15" t="s">
        <v>191</v>
      </c>
      <c r="I116" s="15"/>
      <c r="J116" s="15"/>
      <c r="K116" s="15"/>
      <c r="L116" s="15"/>
      <c r="M116" s="15"/>
      <c r="N116" s="15"/>
      <c r="O116" s="15"/>
      <c r="P116" s="15"/>
      <c r="Q116" s="15"/>
    </row>
    <row r="117" spans="1:17" ht="30" customHeight="1" x14ac:dyDescent="0.25">
      <c r="A117" s="54" t="s">
        <v>194</v>
      </c>
      <c r="B117" s="21" t="s">
        <v>22</v>
      </c>
      <c r="C117" s="32"/>
      <c r="D117" s="32"/>
      <c r="E117" s="31" t="s">
        <v>195</v>
      </c>
      <c r="F117" s="31"/>
      <c r="G117" s="31"/>
      <c r="H117" s="15" t="s">
        <v>196</v>
      </c>
      <c r="I117" s="15"/>
      <c r="J117" s="15"/>
      <c r="K117" s="15"/>
      <c r="L117" s="15"/>
      <c r="M117" s="15"/>
      <c r="N117" s="15"/>
      <c r="O117" s="15"/>
      <c r="P117" s="15"/>
      <c r="Q117" s="15"/>
    </row>
    <row r="118" spans="1:17" ht="30" customHeight="1" x14ac:dyDescent="0.25">
      <c r="A118" s="54" t="s">
        <v>66</v>
      </c>
      <c r="B118" s="21" t="s">
        <v>22</v>
      </c>
      <c r="C118" s="32"/>
      <c r="D118" s="32"/>
      <c r="E118" s="31"/>
      <c r="F118" s="31"/>
      <c r="G118" s="31"/>
      <c r="H118" s="15" t="s">
        <v>69</v>
      </c>
      <c r="I118" s="15"/>
      <c r="J118" s="15"/>
      <c r="K118" s="15"/>
      <c r="L118" s="15"/>
      <c r="M118" s="15"/>
      <c r="N118" s="15"/>
      <c r="O118" s="15"/>
      <c r="P118" s="15"/>
      <c r="Q118" s="15"/>
    </row>
    <row r="119" spans="1:17" ht="30" customHeight="1" x14ac:dyDescent="0.25">
      <c r="A119" s="54" t="s">
        <v>74</v>
      </c>
      <c r="B119" s="21" t="s">
        <v>22</v>
      </c>
      <c r="C119" s="32"/>
      <c r="D119" s="32"/>
      <c r="E119" s="31"/>
      <c r="F119" s="31"/>
      <c r="G119" s="31"/>
      <c r="H119" s="15" t="s">
        <v>69</v>
      </c>
      <c r="I119" s="15"/>
      <c r="J119" s="15"/>
      <c r="K119" s="15"/>
      <c r="L119" s="15"/>
      <c r="M119" s="15"/>
      <c r="N119" s="15"/>
      <c r="O119" s="15"/>
      <c r="P119" s="15"/>
      <c r="Q119" s="15"/>
    </row>
    <row r="120" spans="1:17" ht="30" customHeight="1" x14ac:dyDescent="0.25">
      <c r="A120" s="54" t="s">
        <v>197</v>
      </c>
      <c r="B120" s="21" t="s">
        <v>22</v>
      </c>
      <c r="C120" s="32"/>
      <c r="D120" s="32"/>
      <c r="E120" s="31"/>
      <c r="F120" s="31"/>
      <c r="G120" s="31"/>
      <c r="H120" s="15" t="s">
        <v>86</v>
      </c>
      <c r="I120" s="15"/>
      <c r="J120" s="15"/>
      <c r="K120" s="15"/>
      <c r="L120" s="15"/>
      <c r="M120" s="15"/>
      <c r="N120" s="15"/>
      <c r="O120" s="15"/>
      <c r="P120" s="15"/>
      <c r="Q120" s="15"/>
    </row>
    <row r="121" spans="1:17" ht="30" customHeight="1" x14ac:dyDescent="0.25">
      <c r="A121" s="54" t="s">
        <v>198</v>
      </c>
      <c r="B121" s="21" t="s">
        <v>22</v>
      </c>
      <c r="C121" s="32"/>
      <c r="D121" s="32"/>
      <c r="E121" s="31"/>
      <c r="F121" s="31"/>
      <c r="G121" s="31"/>
      <c r="H121" s="15" t="s">
        <v>86</v>
      </c>
      <c r="I121" s="15"/>
      <c r="J121" s="15"/>
      <c r="K121" s="15"/>
      <c r="L121" s="15"/>
      <c r="M121" s="15"/>
      <c r="N121" s="15"/>
      <c r="O121" s="15"/>
      <c r="P121" s="15"/>
      <c r="Q121" s="15"/>
    </row>
    <row r="122" spans="1:17" ht="30" customHeight="1" x14ac:dyDescent="0.25">
      <c r="A122" s="54" t="s">
        <v>199</v>
      </c>
      <c r="B122" s="21" t="s">
        <v>22</v>
      </c>
      <c r="C122" s="32"/>
      <c r="D122" s="32"/>
      <c r="E122" s="31"/>
      <c r="F122" s="31"/>
      <c r="G122" s="31"/>
      <c r="H122" s="15" t="s">
        <v>31</v>
      </c>
      <c r="I122" s="15"/>
      <c r="J122" s="15"/>
      <c r="K122" s="15"/>
      <c r="L122" s="15"/>
      <c r="M122" s="15"/>
      <c r="N122" s="15"/>
      <c r="O122" s="15"/>
      <c r="P122" s="15"/>
      <c r="Q122" s="15"/>
    </row>
    <row r="123" spans="1:17" ht="30" customHeight="1" x14ac:dyDescent="0.25">
      <c r="A123" s="54" t="s">
        <v>200</v>
      </c>
      <c r="B123" s="21" t="s">
        <v>22</v>
      </c>
      <c r="C123" s="32"/>
      <c r="D123" s="32"/>
      <c r="E123" s="31"/>
      <c r="F123" s="31"/>
      <c r="G123" s="31"/>
      <c r="H123" s="15" t="s">
        <v>31</v>
      </c>
      <c r="I123" s="15"/>
      <c r="J123" s="15"/>
      <c r="K123" s="15"/>
      <c r="L123" s="15"/>
      <c r="M123" s="15"/>
      <c r="N123" s="15"/>
      <c r="O123" s="15"/>
      <c r="P123" s="15"/>
      <c r="Q123" s="15"/>
    </row>
    <row r="124" spans="1:17" ht="30" customHeight="1" x14ac:dyDescent="0.25">
      <c r="A124" s="50" t="s">
        <v>201</v>
      </c>
      <c r="B124" s="21" t="s">
        <v>22</v>
      </c>
      <c r="C124" s="32"/>
      <c r="D124" s="32"/>
      <c r="E124" s="31" t="s">
        <v>202</v>
      </c>
      <c r="F124" s="31"/>
      <c r="G124" s="31"/>
      <c r="H124" s="15" t="s">
        <v>203</v>
      </c>
      <c r="I124" s="15"/>
      <c r="J124" s="15"/>
      <c r="K124" s="15"/>
      <c r="L124" s="15"/>
      <c r="M124" s="15"/>
      <c r="N124" s="15"/>
      <c r="O124" s="15"/>
      <c r="P124" s="15"/>
      <c r="Q124" s="15"/>
    </row>
    <row r="125" spans="1:17" ht="30" customHeight="1" x14ac:dyDescent="0.25">
      <c r="A125" s="50" t="s">
        <v>204</v>
      </c>
      <c r="B125" s="21" t="s">
        <v>22</v>
      </c>
      <c r="C125" s="32"/>
      <c r="D125" s="32"/>
      <c r="E125" s="31" t="s">
        <v>205</v>
      </c>
      <c r="F125" s="31"/>
      <c r="G125" s="31"/>
      <c r="H125" s="15" t="s">
        <v>203</v>
      </c>
      <c r="I125" s="15"/>
      <c r="J125" s="15"/>
      <c r="K125" s="15"/>
      <c r="L125" s="15"/>
      <c r="M125" s="15"/>
      <c r="N125" s="15"/>
      <c r="O125" s="15"/>
      <c r="P125" s="15"/>
      <c r="Q125" s="15"/>
    </row>
    <row r="126" spans="1:17" ht="30" customHeight="1" x14ac:dyDescent="0.25">
      <c r="A126" s="50" t="s">
        <v>206</v>
      </c>
      <c r="B126" s="21" t="s">
        <v>207</v>
      </c>
      <c r="C126" s="32"/>
      <c r="D126" s="32"/>
      <c r="E126" s="31"/>
      <c r="F126" s="31"/>
      <c r="G126" s="31"/>
      <c r="H126" s="15"/>
      <c r="I126" s="15"/>
      <c r="J126" s="15"/>
      <c r="K126" s="15"/>
      <c r="L126" s="15"/>
      <c r="M126" s="15"/>
      <c r="N126" s="15"/>
      <c r="O126" s="15"/>
      <c r="P126" s="15"/>
      <c r="Q126" s="15"/>
    </row>
    <row r="127" spans="1:17" ht="30" customHeight="1" x14ac:dyDescent="0.25">
      <c r="A127" s="50" t="s">
        <v>208</v>
      </c>
      <c r="B127" s="21" t="s">
        <v>207</v>
      </c>
      <c r="C127" s="32"/>
      <c r="D127" s="32"/>
      <c r="E127" s="31"/>
      <c r="F127" s="31"/>
      <c r="G127" s="31"/>
      <c r="H127" s="15"/>
      <c r="I127" s="15"/>
      <c r="J127" s="15"/>
      <c r="K127" s="15"/>
      <c r="L127" s="15"/>
      <c r="M127" s="15"/>
      <c r="N127" s="15"/>
      <c r="O127" s="15"/>
      <c r="P127" s="15"/>
      <c r="Q127" s="15"/>
    </row>
    <row r="128" spans="1:17" ht="30" customHeight="1" x14ac:dyDescent="0.25">
      <c r="A128" s="50" t="s">
        <v>209</v>
      </c>
      <c r="B128" s="21" t="s">
        <v>207</v>
      </c>
      <c r="C128" s="32"/>
      <c r="D128" s="32"/>
      <c r="E128" s="31"/>
      <c r="F128" s="31"/>
      <c r="G128" s="31"/>
      <c r="H128" s="15"/>
      <c r="I128" s="15"/>
      <c r="J128" s="15"/>
      <c r="K128" s="15"/>
      <c r="L128" s="15"/>
      <c r="M128" s="15"/>
      <c r="N128" s="15"/>
      <c r="O128" s="15"/>
      <c r="P128" s="15"/>
      <c r="Q128" s="15"/>
    </row>
    <row r="129" spans="1:17" ht="30" customHeight="1" x14ac:dyDescent="0.25">
      <c r="A129" s="50" t="s">
        <v>210</v>
      </c>
      <c r="B129" s="21" t="s">
        <v>207</v>
      </c>
      <c r="C129" s="32"/>
      <c r="D129" s="32"/>
      <c r="E129" s="31"/>
      <c r="F129" s="31"/>
      <c r="G129" s="31"/>
      <c r="H129" s="15"/>
      <c r="I129" s="15"/>
      <c r="J129" s="15"/>
      <c r="K129" s="15"/>
      <c r="L129" s="15"/>
      <c r="M129" s="15"/>
      <c r="N129" s="15"/>
      <c r="O129" s="15"/>
      <c r="P129" s="15"/>
      <c r="Q129" s="15"/>
    </row>
    <row r="130" spans="1:17" ht="30" customHeight="1" x14ac:dyDescent="0.25">
      <c r="A130" s="50" t="s">
        <v>211</v>
      </c>
      <c r="B130" s="21" t="s">
        <v>207</v>
      </c>
      <c r="C130" s="32"/>
      <c r="D130" s="32"/>
      <c r="E130" s="31"/>
      <c r="F130" s="31"/>
      <c r="G130" s="31"/>
      <c r="H130" s="15"/>
      <c r="I130" s="15"/>
      <c r="J130" s="15"/>
      <c r="K130" s="15"/>
      <c r="L130" s="15"/>
      <c r="M130" s="15"/>
      <c r="N130" s="15"/>
      <c r="O130" s="15"/>
      <c r="P130" s="15"/>
      <c r="Q130" s="15"/>
    </row>
    <row r="131" spans="1:17" ht="30" customHeight="1" x14ac:dyDescent="0.25">
      <c r="A131" s="50" t="s">
        <v>212</v>
      </c>
      <c r="B131" s="21" t="s">
        <v>207</v>
      </c>
      <c r="C131" s="32"/>
      <c r="D131" s="32"/>
      <c r="E131" s="31"/>
      <c r="F131" s="31"/>
      <c r="G131" s="31"/>
      <c r="H131" s="15"/>
      <c r="I131" s="15"/>
      <c r="J131" s="15"/>
      <c r="K131" s="15"/>
      <c r="L131" s="15"/>
      <c r="M131" s="15"/>
      <c r="N131" s="15"/>
      <c r="O131" s="15"/>
      <c r="P131" s="15"/>
      <c r="Q131" s="15"/>
    </row>
    <row r="132" spans="1:17" ht="30" customHeight="1" x14ac:dyDescent="0.25">
      <c r="A132" s="50" t="s">
        <v>213</v>
      </c>
      <c r="B132" s="21" t="s">
        <v>207</v>
      </c>
      <c r="C132" s="32"/>
      <c r="D132" s="32"/>
      <c r="E132" s="31"/>
      <c r="F132" s="31"/>
      <c r="G132" s="31"/>
      <c r="H132" s="15"/>
      <c r="I132" s="15"/>
      <c r="J132" s="15"/>
      <c r="K132" s="15"/>
      <c r="L132" s="15"/>
      <c r="M132" s="15"/>
      <c r="N132" s="15"/>
      <c r="O132" s="15"/>
      <c r="P132" s="15"/>
      <c r="Q132" s="15"/>
    </row>
    <row r="133" spans="1:17" ht="30" customHeight="1" x14ac:dyDescent="0.25">
      <c r="A133" s="50" t="s">
        <v>214</v>
      </c>
      <c r="B133" s="21" t="s">
        <v>207</v>
      </c>
      <c r="C133" s="32"/>
      <c r="D133" s="32"/>
      <c r="E133" s="31"/>
      <c r="F133" s="31"/>
      <c r="G133" s="31"/>
      <c r="H133" s="15"/>
      <c r="I133" s="15"/>
      <c r="J133" s="15"/>
      <c r="K133" s="15"/>
      <c r="L133" s="15"/>
      <c r="M133" s="15"/>
      <c r="N133" s="15"/>
      <c r="O133" s="15"/>
      <c r="P133" s="15"/>
      <c r="Q133" s="15"/>
    </row>
    <row r="134" spans="1:17" ht="30" customHeight="1" x14ac:dyDescent="0.25">
      <c r="A134" s="50" t="s">
        <v>215</v>
      </c>
      <c r="B134" s="21" t="s">
        <v>207</v>
      </c>
      <c r="C134" s="32"/>
      <c r="D134" s="32"/>
      <c r="E134" s="31"/>
      <c r="F134" s="31"/>
      <c r="G134" s="31"/>
      <c r="H134" s="15"/>
      <c r="I134" s="15"/>
      <c r="J134" s="15"/>
      <c r="K134" s="15"/>
      <c r="L134" s="15"/>
      <c r="M134" s="15"/>
      <c r="N134" s="15"/>
      <c r="O134" s="15"/>
      <c r="P134" s="15"/>
      <c r="Q134" s="15"/>
    </row>
    <row r="135" spans="1:17" ht="30" customHeight="1" x14ac:dyDescent="0.25">
      <c r="A135" s="50" t="s">
        <v>216</v>
      </c>
      <c r="B135" s="21" t="s">
        <v>207</v>
      </c>
      <c r="C135" s="32"/>
      <c r="D135" s="32"/>
      <c r="E135" s="31"/>
      <c r="F135" s="31"/>
      <c r="G135" s="31"/>
      <c r="H135" s="15"/>
      <c r="I135" s="15"/>
      <c r="J135" s="15"/>
      <c r="K135" s="15"/>
      <c r="L135" s="15"/>
      <c r="M135" s="15"/>
      <c r="N135" s="15"/>
      <c r="O135" s="15"/>
      <c r="P135" s="15"/>
      <c r="Q135" s="15"/>
    </row>
    <row r="136" spans="1:17" ht="30" customHeight="1" x14ac:dyDescent="0.25">
      <c r="A136" s="50" t="s">
        <v>217</v>
      </c>
      <c r="B136" s="21" t="s">
        <v>207</v>
      </c>
      <c r="C136" s="32"/>
      <c r="D136" s="32"/>
      <c r="E136" s="31"/>
      <c r="F136" s="31"/>
      <c r="G136" s="31"/>
      <c r="H136" s="15"/>
      <c r="I136" s="15"/>
      <c r="J136" s="15"/>
      <c r="K136" s="15"/>
      <c r="L136" s="15"/>
      <c r="M136" s="15"/>
      <c r="N136" s="15"/>
      <c r="O136" s="15"/>
      <c r="P136" s="15"/>
      <c r="Q136" s="15"/>
    </row>
    <row r="137" spans="1:17" ht="30" customHeight="1" x14ac:dyDescent="0.25">
      <c r="A137" s="50" t="s">
        <v>218</v>
      </c>
      <c r="B137" s="21" t="s">
        <v>207</v>
      </c>
      <c r="C137" s="32"/>
      <c r="D137" s="32"/>
      <c r="E137" s="31"/>
      <c r="F137" s="31"/>
      <c r="G137" s="31"/>
      <c r="H137" s="15"/>
      <c r="I137" s="15"/>
      <c r="J137" s="15"/>
      <c r="K137" s="15"/>
      <c r="L137" s="15"/>
      <c r="M137" s="15"/>
      <c r="N137" s="15"/>
      <c r="O137" s="15"/>
      <c r="P137" s="15"/>
      <c r="Q137" s="15"/>
    </row>
    <row r="138" spans="1:17" ht="30" customHeight="1" x14ac:dyDescent="0.25">
      <c r="A138" s="50" t="s">
        <v>219</v>
      </c>
      <c r="B138" s="21" t="s">
        <v>207</v>
      </c>
      <c r="C138" s="32"/>
      <c r="D138" s="32"/>
      <c r="E138" s="31"/>
      <c r="F138" s="31"/>
      <c r="G138" s="31"/>
      <c r="H138" s="15"/>
      <c r="I138" s="15"/>
      <c r="J138" s="15"/>
      <c r="K138" s="15"/>
      <c r="L138" s="15"/>
      <c r="M138" s="15"/>
      <c r="N138" s="15"/>
      <c r="O138" s="15"/>
      <c r="P138" s="15"/>
      <c r="Q138" s="15"/>
    </row>
    <row r="139" spans="1:17" ht="30" customHeight="1" x14ac:dyDescent="0.25">
      <c r="A139" s="50" t="s">
        <v>220</v>
      </c>
      <c r="B139" s="21" t="s">
        <v>207</v>
      </c>
      <c r="C139" s="32"/>
      <c r="D139" s="32"/>
      <c r="E139" s="31"/>
      <c r="F139" s="31"/>
      <c r="G139" s="31"/>
      <c r="H139" s="15"/>
      <c r="I139" s="15"/>
      <c r="J139" s="15"/>
      <c r="K139" s="15"/>
      <c r="L139" s="15"/>
      <c r="M139" s="15"/>
      <c r="N139" s="15"/>
      <c r="O139" s="15"/>
      <c r="P139" s="15"/>
      <c r="Q139" s="15"/>
    </row>
    <row r="140" spans="1:17" ht="30" customHeight="1" x14ac:dyDescent="0.25">
      <c r="A140" s="50" t="s">
        <v>221</v>
      </c>
      <c r="B140" s="21" t="s">
        <v>207</v>
      </c>
      <c r="C140" s="32"/>
      <c r="D140" s="32"/>
      <c r="E140" s="31"/>
      <c r="F140" s="31"/>
      <c r="G140" s="31"/>
      <c r="H140" s="15"/>
      <c r="I140" s="15"/>
      <c r="J140" s="15"/>
      <c r="K140" s="15"/>
      <c r="L140" s="15"/>
      <c r="M140" s="15"/>
      <c r="N140" s="15"/>
      <c r="O140" s="15"/>
      <c r="P140" s="15"/>
      <c r="Q140" s="15"/>
    </row>
    <row r="141" spans="1:17" ht="30" customHeight="1" x14ac:dyDescent="0.25">
      <c r="A141" s="50" t="s">
        <v>222</v>
      </c>
      <c r="B141" s="21" t="s">
        <v>207</v>
      </c>
      <c r="C141" s="32"/>
      <c r="D141" s="32"/>
      <c r="E141" s="31"/>
      <c r="F141" s="31"/>
      <c r="G141" s="31"/>
      <c r="H141" s="15"/>
      <c r="I141" s="15"/>
      <c r="J141" s="15"/>
      <c r="K141" s="15"/>
      <c r="L141" s="15"/>
      <c r="M141" s="15"/>
      <c r="N141" s="15"/>
      <c r="O141" s="15"/>
      <c r="P141" s="15"/>
      <c r="Q141" s="15"/>
    </row>
    <row r="142" spans="1:17" ht="30" customHeight="1" x14ac:dyDescent="0.25">
      <c r="A142" s="50" t="s">
        <v>223</v>
      </c>
      <c r="B142" s="21" t="s">
        <v>207</v>
      </c>
      <c r="C142" s="32"/>
      <c r="D142" s="32"/>
      <c r="E142" s="31"/>
      <c r="F142" s="31"/>
      <c r="G142" s="31"/>
      <c r="H142" s="15"/>
      <c r="I142" s="15"/>
      <c r="J142" s="15"/>
      <c r="K142" s="15"/>
      <c r="L142" s="15"/>
      <c r="M142" s="15"/>
      <c r="N142" s="15"/>
      <c r="O142" s="15"/>
      <c r="P142" s="15"/>
      <c r="Q142" s="15"/>
    </row>
    <row r="143" spans="1:17" ht="30" customHeight="1" x14ac:dyDescent="0.25">
      <c r="A143" s="50" t="s">
        <v>224</v>
      </c>
      <c r="B143" s="21" t="s">
        <v>207</v>
      </c>
      <c r="C143" s="32"/>
      <c r="D143" s="32"/>
      <c r="E143" s="31"/>
      <c r="F143" s="31"/>
      <c r="G143" s="31"/>
      <c r="H143" s="15"/>
      <c r="I143" s="15"/>
      <c r="J143" s="15"/>
      <c r="K143" s="15"/>
      <c r="L143" s="15"/>
      <c r="M143" s="15"/>
      <c r="N143" s="15"/>
      <c r="O143" s="15"/>
      <c r="P143" s="15"/>
      <c r="Q143" s="15"/>
    </row>
    <row r="144" spans="1:17" ht="30" customHeight="1" x14ac:dyDescent="0.25">
      <c r="A144" s="50" t="s">
        <v>225</v>
      </c>
      <c r="B144" s="21" t="s">
        <v>207</v>
      </c>
      <c r="C144" s="32"/>
      <c r="D144" s="32"/>
      <c r="E144" s="31"/>
      <c r="F144" s="31"/>
      <c r="G144" s="31"/>
      <c r="H144" s="15"/>
      <c r="I144" s="15"/>
      <c r="J144" s="15"/>
      <c r="K144" s="15"/>
      <c r="L144" s="15"/>
      <c r="M144" s="15"/>
      <c r="N144" s="15"/>
      <c r="O144" s="15"/>
      <c r="P144" s="15"/>
      <c r="Q144" s="15"/>
    </row>
    <row r="145" spans="1:17" ht="30" customHeight="1" x14ac:dyDescent="0.25">
      <c r="A145" s="50" t="s">
        <v>226</v>
      </c>
      <c r="B145" s="21" t="s">
        <v>227</v>
      </c>
      <c r="C145" s="32"/>
      <c r="D145" s="32"/>
      <c r="E145" s="31"/>
      <c r="F145" s="31"/>
      <c r="G145" s="31"/>
      <c r="H145" s="15"/>
      <c r="I145" s="15"/>
      <c r="J145" s="15"/>
      <c r="K145" s="15"/>
      <c r="L145" s="15"/>
      <c r="M145" s="15"/>
      <c r="N145" s="15"/>
      <c r="O145" s="15"/>
      <c r="P145" s="15"/>
      <c r="Q145" s="15"/>
    </row>
    <row r="146" spans="1:17" ht="30" customHeight="1" x14ac:dyDescent="0.25">
      <c r="A146" s="50" t="s">
        <v>228</v>
      </c>
      <c r="B146" s="21" t="s">
        <v>227</v>
      </c>
      <c r="C146" s="32"/>
      <c r="D146" s="32"/>
      <c r="E146" s="31"/>
      <c r="F146" s="31"/>
      <c r="G146" s="31"/>
      <c r="H146" s="15"/>
      <c r="I146" s="15"/>
      <c r="J146" s="15"/>
      <c r="K146" s="15"/>
      <c r="L146" s="15"/>
      <c r="M146" s="15"/>
      <c r="N146" s="15"/>
      <c r="O146" s="15"/>
      <c r="P146" s="15"/>
      <c r="Q146" s="15"/>
    </row>
    <row r="147" spans="1:17" ht="30" customHeight="1" x14ac:dyDescent="0.25">
      <c r="A147" s="50" t="s">
        <v>229</v>
      </c>
      <c r="B147" s="21" t="s">
        <v>227</v>
      </c>
      <c r="C147" s="32"/>
      <c r="D147" s="32"/>
      <c r="E147" s="31"/>
      <c r="F147" s="31"/>
      <c r="G147" s="31"/>
      <c r="H147" s="15"/>
      <c r="I147" s="15"/>
      <c r="J147" s="15"/>
      <c r="K147" s="15"/>
      <c r="L147" s="15"/>
      <c r="M147" s="15"/>
      <c r="N147" s="15"/>
      <c r="O147" s="15"/>
      <c r="P147" s="15"/>
      <c r="Q147" s="15"/>
    </row>
    <row r="148" spans="1:17" ht="30" customHeight="1" x14ac:dyDescent="0.25">
      <c r="A148" s="50" t="s">
        <v>230</v>
      </c>
      <c r="B148" s="21" t="s">
        <v>227</v>
      </c>
      <c r="C148" s="32"/>
      <c r="D148" s="32"/>
      <c r="E148" s="31"/>
      <c r="F148" s="31"/>
      <c r="G148" s="31"/>
      <c r="H148" s="15"/>
      <c r="I148" s="15"/>
      <c r="J148" s="15"/>
      <c r="K148" s="15"/>
      <c r="L148" s="15"/>
      <c r="M148" s="15"/>
      <c r="N148" s="15"/>
      <c r="O148" s="15"/>
      <c r="P148" s="15"/>
      <c r="Q148" s="15"/>
    </row>
    <row r="149" spans="1:17" ht="30" customHeight="1" x14ac:dyDescent="0.25">
      <c r="A149" s="50" t="s">
        <v>231</v>
      </c>
      <c r="B149" s="21" t="s">
        <v>227</v>
      </c>
      <c r="C149" s="32"/>
      <c r="D149" s="32"/>
      <c r="E149" s="31"/>
      <c r="F149" s="31"/>
      <c r="G149" s="31"/>
      <c r="H149" s="15"/>
      <c r="I149" s="15"/>
      <c r="J149" s="15"/>
      <c r="K149" s="15"/>
      <c r="L149" s="15"/>
      <c r="M149" s="15"/>
      <c r="N149" s="15"/>
      <c r="O149" s="15"/>
      <c r="P149" s="15"/>
      <c r="Q149" s="15"/>
    </row>
    <row r="150" spans="1:17" ht="30" customHeight="1" x14ac:dyDescent="0.25">
      <c r="A150" s="50" t="s">
        <v>232</v>
      </c>
      <c r="B150" s="21" t="s">
        <v>227</v>
      </c>
      <c r="C150" s="32"/>
      <c r="D150" s="32"/>
      <c r="E150" s="31"/>
      <c r="F150" s="31"/>
      <c r="G150" s="31"/>
      <c r="H150" s="15"/>
      <c r="I150" s="15"/>
      <c r="J150" s="15"/>
      <c r="K150" s="15"/>
      <c r="L150" s="15"/>
      <c r="M150" s="15"/>
      <c r="N150" s="15"/>
      <c r="O150" s="15"/>
      <c r="P150" s="15"/>
      <c r="Q150" s="15"/>
    </row>
    <row r="151" spans="1:17" ht="30" customHeight="1" x14ac:dyDescent="0.25">
      <c r="A151" s="50" t="s">
        <v>233</v>
      </c>
      <c r="B151" s="21" t="s">
        <v>227</v>
      </c>
      <c r="C151" s="32"/>
      <c r="D151" s="32"/>
      <c r="E151" s="31"/>
      <c r="F151" s="31"/>
      <c r="G151" s="31"/>
      <c r="H151" s="15"/>
      <c r="I151" s="15"/>
      <c r="J151" s="15"/>
      <c r="K151" s="15"/>
      <c r="L151" s="15"/>
      <c r="M151" s="15"/>
      <c r="N151" s="15"/>
      <c r="O151" s="15"/>
      <c r="P151" s="15"/>
      <c r="Q151" s="15"/>
    </row>
    <row r="152" spans="1:17" ht="30" customHeight="1" x14ac:dyDescent="0.25">
      <c r="A152" s="50" t="s">
        <v>234</v>
      </c>
      <c r="B152" s="21" t="s">
        <v>227</v>
      </c>
      <c r="C152" s="32"/>
      <c r="D152" s="32"/>
      <c r="E152" s="31"/>
      <c r="F152" s="31"/>
      <c r="G152" s="31"/>
      <c r="H152" s="15"/>
      <c r="I152" s="15"/>
      <c r="J152" s="15"/>
      <c r="K152" s="15"/>
      <c r="L152" s="15"/>
      <c r="M152" s="15"/>
      <c r="N152" s="15"/>
      <c r="O152" s="15"/>
      <c r="P152" s="15"/>
      <c r="Q152" s="15"/>
    </row>
    <row r="153" spans="1:17" ht="30" customHeight="1" x14ac:dyDescent="0.25">
      <c r="A153" s="50" t="s">
        <v>235</v>
      </c>
      <c r="B153" s="21" t="s">
        <v>227</v>
      </c>
      <c r="C153" s="32"/>
      <c r="D153" s="32"/>
      <c r="E153" s="31"/>
      <c r="F153" s="31"/>
      <c r="G153" s="31"/>
      <c r="H153" s="15"/>
      <c r="I153" s="15"/>
      <c r="J153" s="15"/>
      <c r="K153" s="15"/>
      <c r="L153" s="15"/>
      <c r="M153" s="15"/>
      <c r="N153" s="15"/>
      <c r="O153" s="15"/>
      <c r="P153" s="15"/>
      <c r="Q153" s="15"/>
    </row>
    <row r="154" spans="1:17" ht="30" customHeight="1" x14ac:dyDescent="0.25">
      <c r="A154" s="50" t="s">
        <v>236</v>
      </c>
      <c r="B154" s="21" t="s">
        <v>227</v>
      </c>
      <c r="C154" s="32"/>
      <c r="D154" s="32"/>
      <c r="E154" s="31"/>
      <c r="F154" s="31"/>
      <c r="G154" s="31"/>
      <c r="H154" s="15"/>
      <c r="I154" s="15"/>
      <c r="J154" s="15"/>
      <c r="K154" s="15"/>
      <c r="L154" s="15"/>
      <c r="M154" s="15"/>
      <c r="N154" s="15"/>
      <c r="O154" s="15"/>
      <c r="P154" s="15"/>
      <c r="Q154" s="15"/>
    </row>
    <row r="155" spans="1:17" ht="30" customHeight="1" x14ac:dyDescent="0.25">
      <c r="A155" s="50" t="s">
        <v>237</v>
      </c>
      <c r="B155" s="21" t="s">
        <v>227</v>
      </c>
      <c r="C155" s="32"/>
      <c r="D155" s="32"/>
      <c r="E155" s="31"/>
      <c r="F155" s="31"/>
      <c r="G155" s="31"/>
      <c r="H155" s="15"/>
      <c r="I155" s="15"/>
      <c r="J155" s="15"/>
      <c r="K155" s="15"/>
      <c r="L155" s="15"/>
      <c r="M155" s="15"/>
      <c r="N155" s="15"/>
      <c r="O155" s="15"/>
      <c r="P155" s="15"/>
      <c r="Q155" s="15"/>
    </row>
    <row r="156" spans="1:17" ht="30" customHeight="1" x14ac:dyDescent="0.25">
      <c r="A156" s="50" t="s">
        <v>238</v>
      </c>
      <c r="B156" s="21" t="s">
        <v>227</v>
      </c>
      <c r="C156" s="32"/>
      <c r="D156" s="32"/>
      <c r="E156" s="31"/>
      <c r="F156" s="31"/>
      <c r="G156" s="31"/>
      <c r="H156" s="15"/>
      <c r="I156" s="15"/>
      <c r="J156" s="15"/>
      <c r="K156" s="15"/>
      <c r="L156" s="15"/>
      <c r="M156" s="15"/>
      <c r="N156" s="15"/>
      <c r="O156" s="15"/>
      <c r="P156" s="15"/>
      <c r="Q156" s="15"/>
    </row>
    <row r="157" spans="1:17" ht="30" customHeight="1" x14ac:dyDescent="0.25">
      <c r="A157" s="50" t="s">
        <v>239</v>
      </c>
      <c r="B157" s="21" t="s">
        <v>227</v>
      </c>
      <c r="C157" s="32"/>
      <c r="D157" s="32"/>
      <c r="E157" s="31"/>
      <c r="F157" s="31"/>
      <c r="G157" s="31"/>
      <c r="H157" s="15"/>
      <c r="I157" s="15"/>
      <c r="J157" s="15"/>
      <c r="K157" s="15"/>
      <c r="L157" s="15"/>
      <c r="M157" s="15"/>
      <c r="N157" s="15"/>
      <c r="O157" s="15"/>
      <c r="P157" s="15"/>
      <c r="Q157" s="15"/>
    </row>
    <row r="158" spans="1:17" ht="30" customHeight="1" x14ac:dyDescent="0.25">
      <c r="A158" s="50" t="s">
        <v>240</v>
      </c>
      <c r="B158" s="21" t="s">
        <v>227</v>
      </c>
      <c r="C158" s="32"/>
      <c r="D158" s="32"/>
      <c r="E158" s="31"/>
      <c r="F158" s="31"/>
      <c r="G158" s="31"/>
      <c r="H158" s="15"/>
      <c r="I158" s="15"/>
      <c r="J158" s="15"/>
      <c r="K158" s="15"/>
      <c r="L158" s="15"/>
      <c r="M158" s="15"/>
      <c r="N158" s="15"/>
      <c r="O158" s="15"/>
      <c r="P158" s="15"/>
      <c r="Q158" s="15"/>
    </row>
    <row r="159" spans="1:17" ht="30" customHeight="1" x14ac:dyDescent="0.25">
      <c r="A159" s="50" t="s">
        <v>241</v>
      </c>
      <c r="B159" s="21" t="s">
        <v>227</v>
      </c>
      <c r="C159" s="32"/>
      <c r="D159" s="32"/>
      <c r="E159" s="31"/>
      <c r="F159" s="31"/>
      <c r="G159" s="31"/>
      <c r="H159" s="15"/>
      <c r="I159" s="15"/>
      <c r="J159" s="15"/>
      <c r="K159" s="15"/>
      <c r="L159" s="15"/>
      <c r="M159" s="15"/>
      <c r="N159" s="15"/>
      <c r="O159" s="15"/>
      <c r="P159" s="15"/>
      <c r="Q159" s="15"/>
    </row>
    <row r="160" spans="1:17" ht="30" customHeight="1" x14ac:dyDescent="0.25">
      <c r="A160" s="50" t="s">
        <v>242</v>
      </c>
      <c r="B160" s="21" t="s">
        <v>227</v>
      </c>
      <c r="C160" s="32"/>
      <c r="D160" s="32"/>
      <c r="E160" s="31"/>
      <c r="F160" s="31"/>
      <c r="G160" s="31"/>
      <c r="H160" s="15"/>
      <c r="I160" s="15"/>
      <c r="J160" s="15"/>
      <c r="K160" s="15"/>
      <c r="L160" s="15"/>
      <c r="M160" s="15"/>
      <c r="N160" s="15"/>
      <c r="O160" s="15"/>
      <c r="P160" s="15"/>
      <c r="Q160" s="15"/>
    </row>
    <row r="161" spans="1:17" ht="30" customHeight="1" x14ac:dyDescent="0.25">
      <c r="A161" s="50" t="s">
        <v>243</v>
      </c>
      <c r="B161" s="21" t="s">
        <v>227</v>
      </c>
      <c r="C161" s="32"/>
      <c r="D161" s="32"/>
      <c r="E161" s="31"/>
      <c r="F161" s="31"/>
      <c r="G161" s="31"/>
      <c r="H161" s="15"/>
      <c r="I161" s="15"/>
      <c r="J161" s="15"/>
      <c r="K161" s="15"/>
      <c r="L161" s="15"/>
      <c r="M161" s="15"/>
      <c r="N161" s="15"/>
      <c r="O161" s="15"/>
      <c r="P161" s="15"/>
      <c r="Q161" s="15"/>
    </row>
    <row r="162" spans="1:17" ht="30" customHeight="1" x14ac:dyDescent="0.25">
      <c r="A162" s="50" t="s">
        <v>244</v>
      </c>
      <c r="B162" s="21" t="s">
        <v>227</v>
      </c>
      <c r="C162" s="32"/>
      <c r="D162" s="32"/>
      <c r="E162" s="31"/>
      <c r="F162" s="31"/>
      <c r="G162" s="31"/>
      <c r="H162" s="15"/>
      <c r="I162" s="15"/>
      <c r="J162" s="15"/>
      <c r="K162" s="15"/>
      <c r="L162" s="15"/>
      <c r="M162" s="15"/>
      <c r="N162" s="15"/>
      <c r="O162" s="15"/>
      <c r="P162" s="15"/>
      <c r="Q162" s="15"/>
    </row>
    <row r="163" spans="1:17" ht="30" customHeight="1" x14ac:dyDescent="0.25">
      <c r="A163" s="50" t="s">
        <v>245</v>
      </c>
      <c r="B163" s="21" t="s">
        <v>227</v>
      </c>
      <c r="C163" s="32"/>
      <c r="D163" s="32"/>
      <c r="E163" s="31"/>
      <c r="F163" s="31"/>
      <c r="G163" s="31"/>
      <c r="H163" s="15"/>
      <c r="I163" s="15"/>
      <c r="J163" s="15"/>
      <c r="K163" s="15"/>
      <c r="L163" s="15"/>
      <c r="M163" s="15"/>
      <c r="N163" s="15"/>
      <c r="O163" s="15"/>
      <c r="P163" s="15"/>
      <c r="Q163" s="15"/>
    </row>
    <row r="164" spans="1:17" ht="30" customHeight="1" x14ac:dyDescent="0.25">
      <c r="A164" s="50"/>
      <c r="B164" s="21"/>
      <c r="C164" s="32"/>
      <c r="D164" s="32"/>
      <c r="E164" s="31"/>
      <c r="F164" s="31"/>
      <c r="G164" s="31"/>
      <c r="H164" s="15"/>
      <c r="I164" s="15"/>
      <c r="J164" s="15"/>
      <c r="K164" s="15"/>
      <c r="L164" s="15"/>
      <c r="M164" s="15"/>
      <c r="N164" s="15"/>
      <c r="O164" s="15"/>
      <c r="P164" s="15"/>
      <c r="Q164" s="15"/>
    </row>
    <row r="165" spans="1:17" ht="30" customHeight="1" x14ac:dyDescent="0.25">
      <c r="A165" s="50"/>
      <c r="B165" s="21"/>
      <c r="C165" s="32"/>
      <c r="D165" s="32"/>
      <c r="E165" s="31"/>
      <c r="F165" s="31"/>
      <c r="G165" s="31"/>
      <c r="H165" s="15"/>
      <c r="I165" s="15"/>
      <c r="J165" s="15"/>
      <c r="K165" s="15"/>
      <c r="L165" s="15"/>
      <c r="M165" s="15"/>
      <c r="N165" s="15"/>
      <c r="O165" s="15"/>
      <c r="P165" s="15"/>
      <c r="Q165" s="15"/>
    </row>
    <row r="166" spans="1:17" ht="30" customHeight="1" x14ac:dyDescent="0.25">
      <c r="A166" s="50"/>
      <c r="B166" s="21"/>
      <c r="C166" s="32"/>
      <c r="D166" s="32"/>
      <c r="E166" s="31"/>
      <c r="F166" s="31"/>
      <c r="G166" s="31"/>
      <c r="H166" s="15"/>
      <c r="I166" s="15"/>
      <c r="J166" s="15"/>
      <c r="K166" s="15"/>
      <c r="L166" s="15"/>
      <c r="M166" s="15"/>
      <c r="N166" s="15"/>
      <c r="O166" s="15"/>
      <c r="P166" s="15"/>
      <c r="Q166" s="15"/>
    </row>
    <row r="167" spans="1:17" ht="30" customHeight="1" x14ac:dyDescent="0.25">
      <c r="A167" s="50"/>
      <c r="B167" s="21"/>
      <c r="C167" s="32"/>
      <c r="D167" s="32"/>
      <c r="E167" s="31"/>
      <c r="F167" s="31"/>
      <c r="G167" s="31"/>
      <c r="H167" s="15"/>
      <c r="I167" s="15"/>
      <c r="J167" s="15"/>
      <c r="K167" s="15"/>
      <c r="L167" s="15"/>
      <c r="M167" s="15"/>
      <c r="N167" s="15"/>
      <c r="O167" s="15"/>
      <c r="P167" s="15"/>
      <c r="Q167" s="15"/>
    </row>
    <row r="168" spans="1:17" ht="30" customHeight="1" x14ac:dyDescent="0.25">
      <c r="A168" s="50"/>
      <c r="B168" s="21"/>
      <c r="C168" s="32"/>
      <c r="D168" s="32"/>
      <c r="E168" s="31"/>
      <c r="F168" s="31"/>
      <c r="G168" s="31"/>
      <c r="H168" s="15"/>
      <c r="I168" s="15"/>
      <c r="J168" s="15"/>
      <c r="K168" s="15"/>
      <c r="L168" s="15"/>
      <c r="M168" s="15"/>
      <c r="N168" s="15"/>
      <c r="O168" s="15"/>
      <c r="P168" s="15"/>
      <c r="Q168" s="15"/>
    </row>
    <row r="169" spans="1:17" ht="30" customHeight="1" x14ac:dyDescent="0.25">
      <c r="A169" s="50"/>
      <c r="B169" s="21"/>
      <c r="C169" s="32"/>
      <c r="D169" s="32"/>
      <c r="E169" s="31"/>
      <c r="F169" s="31"/>
      <c r="G169" s="31"/>
      <c r="H169" s="15"/>
      <c r="I169" s="15"/>
      <c r="J169" s="15"/>
      <c r="K169" s="15"/>
      <c r="L169" s="15"/>
      <c r="M169" s="15"/>
      <c r="N169" s="15"/>
      <c r="O169" s="15"/>
      <c r="P169" s="15"/>
      <c r="Q169" s="15"/>
    </row>
    <row r="170" spans="1:17" ht="30" customHeight="1" x14ac:dyDescent="0.25">
      <c r="A170" s="50"/>
      <c r="B170" s="21"/>
      <c r="C170" s="32"/>
      <c r="D170" s="32"/>
      <c r="E170" s="31"/>
      <c r="F170" s="31"/>
      <c r="G170" s="31"/>
      <c r="H170" s="15"/>
      <c r="I170" s="15"/>
      <c r="J170" s="15"/>
      <c r="K170" s="15"/>
      <c r="L170" s="15"/>
      <c r="M170" s="15"/>
      <c r="N170" s="15"/>
      <c r="O170" s="15"/>
      <c r="P170" s="15"/>
      <c r="Q170" s="15"/>
    </row>
    <row r="171" spans="1:17" ht="30" customHeight="1" x14ac:dyDescent="0.25">
      <c r="A171" s="50"/>
      <c r="B171" s="21"/>
      <c r="C171" s="32"/>
      <c r="D171" s="32"/>
      <c r="E171" s="31"/>
      <c r="F171" s="31"/>
      <c r="G171" s="31"/>
      <c r="H171" s="15"/>
      <c r="I171" s="15"/>
      <c r="J171" s="15"/>
      <c r="K171" s="15"/>
      <c r="L171" s="15"/>
      <c r="M171" s="15"/>
      <c r="N171" s="15"/>
      <c r="O171" s="15"/>
      <c r="P171" s="15"/>
      <c r="Q171" s="15"/>
    </row>
    <row r="172" spans="1:17" ht="30" customHeight="1" x14ac:dyDescent="0.25">
      <c r="A172" s="50"/>
      <c r="B172" s="21"/>
      <c r="C172" s="32"/>
      <c r="D172" s="32"/>
      <c r="E172" s="31"/>
      <c r="F172" s="31"/>
      <c r="G172" s="31"/>
      <c r="H172" s="15"/>
      <c r="I172" s="15"/>
      <c r="J172" s="15"/>
      <c r="K172" s="15"/>
      <c r="L172" s="15"/>
      <c r="M172" s="15"/>
      <c r="N172" s="15"/>
      <c r="O172" s="15"/>
      <c r="P172" s="15"/>
      <c r="Q172" s="15"/>
    </row>
    <row r="173" spans="1:17" ht="30" customHeight="1" x14ac:dyDescent="0.25">
      <c r="A173" s="50"/>
      <c r="B173" s="21"/>
      <c r="C173" s="32"/>
      <c r="D173" s="32"/>
      <c r="E173" s="31"/>
      <c r="F173" s="31"/>
      <c r="G173" s="31"/>
      <c r="H173" s="15"/>
      <c r="I173" s="15"/>
      <c r="J173" s="15"/>
      <c r="K173" s="15"/>
      <c r="L173" s="15"/>
      <c r="M173" s="15"/>
      <c r="N173" s="15"/>
      <c r="O173" s="15"/>
      <c r="P173" s="15"/>
      <c r="Q173" s="15"/>
    </row>
    <row r="174" spans="1:17" ht="30" customHeight="1" x14ac:dyDescent="0.25">
      <c r="A174" s="50"/>
      <c r="B174" s="21"/>
      <c r="C174" s="32"/>
      <c r="D174" s="32"/>
      <c r="E174" s="31"/>
      <c r="F174" s="31"/>
      <c r="G174" s="31"/>
      <c r="H174" s="15"/>
      <c r="I174" s="15"/>
      <c r="J174" s="15"/>
      <c r="K174" s="15"/>
      <c r="L174" s="15"/>
      <c r="M174" s="15"/>
      <c r="N174" s="15"/>
      <c r="O174" s="15"/>
      <c r="P174" s="15"/>
      <c r="Q174" s="15"/>
    </row>
    <row r="175" spans="1:17" ht="30" customHeight="1" x14ac:dyDescent="0.25">
      <c r="A175" s="50"/>
      <c r="B175" s="21"/>
      <c r="C175" s="32"/>
      <c r="D175" s="32"/>
      <c r="E175" s="31"/>
      <c r="F175" s="31"/>
      <c r="G175" s="31"/>
      <c r="H175" s="15"/>
      <c r="I175" s="15"/>
      <c r="J175" s="15"/>
      <c r="K175" s="15"/>
      <c r="L175" s="15"/>
      <c r="M175" s="15"/>
      <c r="N175" s="15"/>
      <c r="O175" s="15"/>
      <c r="P175" s="15"/>
      <c r="Q175" s="15"/>
    </row>
    <row r="176" spans="1:17" ht="30" customHeight="1" x14ac:dyDescent="0.25">
      <c r="A176" s="50"/>
      <c r="B176" s="21"/>
      <c r="C176" s="32"/>
      <c r="D176" s="32"/>
      <c r="E176" s="31"/>
      <c r="F176" s="31"/>
      <c r="G176" s="31"/>
      <c r="H176" s="15"/>
      <c r="I176" s="15"/>
      <c r="J176" s="15"/>
      <c r="K176" s="15"/>
      <c r="L176" s="15"/>
      <c r="M176" s="15"/>
      <c r="N176" s="15"/>
      <c r="O176" s="15"/>
      <c r="P176" s="15"/>
      <c r="Q176" s="15"/>
    </row>
    <row r="177" spans="1:17" ht="30" customHeight="1" x14ac:dyDescent="0.25">
      <c r="A177" s="50"/>
      <c r="B177" s="21"/>
      <c r="C177" s="32"/>
      <c r="D177" s="32"/>
      <c r="E177" s="31"/>
      <c r="F177" s="31"/>
      <c r="G177" s="31"/>
      <c r="H177" s="15"/>
      <c r="I177" s="15"/>
      <c r="J177" s="15"/>
      <c r="K177" s="15"/>
      <c r="L177" s="15"/>
      <c r="M177" s="15"/>
      <c r="N177" s="15"/>
      <c r="O177" s="15"/>
      <c r="P177" s="15"/>
      <c r="Q177" s="15"/>
    </row>
    <row r="178" spans="1:17" ht="30" customHeight="1" x14ac:dyDescent="0.25">
      <c r="A178" s="50"/>
      <c r="B178" s="21"/>
      <c r="C178" s="32"/>
      <c r="D178" s="32"/>
      <c r="E178" s="31"/>
      <c r="F178" s="31"/>
      <c r="G178" s="31"/>
      <c r="H178" s="15"/>
      <c r="I178" s="15"/>
      <c r="J178" s="15"/>
      <c r="K178" s="15"/>
      <c r="L178" s="15"/>
      <c r="M178" s="15"/>
      <c r="N178" s="15"/>
      <c r="O178" s="15"/>
      <c r="P178" s="15"/>
      <c r="Q178" s="15"/>
    </row>
    <row r="179" spans="1:17" ht="30" customHeight="1" x14ac:dyDescent="0.25">
      <c r="A179" s="50"/>
      <c r="B179" s="21"/>
      <c r="C179" s="32"/>
      <c r="D179" s="32"/>
      <c r="E179" s="31"/>
      <c r="F179" s="31"/>
      <c r="G179" s="31"/>
      <c r="H179" s="15"/>
      <c r="I179" s="15"/>
      <c r="J179" s="15"/>
      <c r="K179" s="15"/>
      <c r="L179" s="15"/>
      <c r="M179" s="15"/>
      <c r="N179" s="15"/>
      <c r="O179" s="15"/>
      <c r="P179" s="15"/>
      <c r="Q179" s="15"/>
    </row>
    <row r="180" spans="1:17" ht="30" customHeight="1" x14ac:dyDescent="0.25">
      <c r="A180" s="50"/>
      <c r="B180" s="21"/>
      <c r="C180" s="32"/>
      <c r="D180" s="32"/>
      <c r="E180" s="31"/>
      <c r="F180" s="31"/>
      <c r="G180" s="31"/>
      <c r="H180" s="15"/>
      <c r="I180" s="15"/>
      <c r="J180" s="15"/>
      <c r="K180" s="15"/>
      <c r="L180" s="15"/>
      <c r="M180" s="15"/>
      <c r="N180" s="15"/>
      <c r="O180" s="15"/>
      <c r="P180" s="15"/>
      <c r="Q180" s="15"/>
    </row>
    <row r="181" spans="1:17" ht="30" customHeight="1" x14ac:dyDescent="0.25">
      <c r="A181" s="50"/>
      <c r="B181" s="21"/>
      <c r="C181" s="32"/>
      <c r="D181" s="32"/>
      <c r="E181" s="31"/>
      <c r="F181" s="31"/>
      <c r="G181" s="31"/>
      <c r="H181" s="15"/>
      <c r="I181" s="15"/>
      <c r="J181" s="15"/>
      <c r="K181" s="15"/>
      <c r="L181" s="15"/>
      <c r="M181" s="15"/>
      <c r="N181" s="15"/>
      <c r="O181" s="15"/>
      <c r="P181" s="15"/>
      <c r="Q181" s="15"/>
    </row>
    <row r="182" spans="1:17" ht="30" customHeight="1" x14ac:dyDescent="0.25">
      <c r="A182" s="50"/>
      <c r="B182" s="21"/>
      <c r="C182" s="32"/>
      <c r="D182" s="32"/>
      <c r="E182" s="31"/>
      <c r="F182" s="31"/>
      <c r="G182" s="31"/>
      <c r="H182" s="15"/>
      <c r="I182" s="15"/>
      <c r="J182" s="15"/>
      <c r="K182" s="15"/>
      <c r="L182" s="15"/>
      <c r="M182" s="15"/>
      <c r="N182" s="15"/>
      <c r="O182" s="15"/>
      <c r="P182" s="15"/>
      <c r="Q182" s="15"/>
    </row>
    <row r="183" spans="1:17" ht="30" customHeight="1" x14ac:dyDescent="0.25">
      <c r="A183" s="50"/>
      <c r="B183" s="21"/>
      <c r="C183" s="32"/>
      <c r="D183" s="32"/>
      <c r="E183" s="31"/>
      <c r="F183" s="31"/>
      <c r="G183" s="31"/>
      <c r="H183" s="15"/>
      <c r="I183" s="15"/>
      <c r="J183" s="15"/>
      <c r="K183" s="15"/>
      <c r="L183" s="15"/>
      <c r="M183" s="15"/>
      <c r="N183" s="15"/>
      <c r="O183" s="15"/>
      <c r="P183" s="15"/>
      <c r="Q183" s="15"/>
    </row>
    <row r="184" spans="1:17" ht="30" customHeight="1" x14ac:dyDescent="0.25">
      <c r="A184" s="50"/>
      <c r="B184" s="21"/>
      <c r="C184" s="32"/>
      <c r="D184" s="32"/>
      <c r="E184" s="31"/>
      <c r="F184" s="31"/>
      <c r="G184" s="31"/>
      <c r="H184" s="15"/>
      <c r="I184" s="15"/>
      <c r="J184" s="15"/>
      <c r="K184" s="15"/>
      <c r="L184" s="15"/>
      <c r="M184" s="15"/>
      <c r="N184" s="15"/>
      <c r="O184" s="15"/>
      <c r="P184" s="15"/>
      <c r="Q184" s="15"/>
    </row>
    <row r="185" spans="1:17" ht="30" customHeight="1" x14ac:dyDescent="0.25">
      <c r="A185" s="50"/>
      <c r="B185" s="21"/>
      <c r="C185" s="32"/>
      <c r="D185" s="32"/>
      <c r="E185" s="31"/>
      <c r="F185" s="31"/>
      <c r="G185" s="31"/>
      <c r="H185" s="15"/>
      <c r="I185" s="15"/>
      <c r="J185" s="15"/>
      <c r="K185" s="15"/>
      <c r="L185" s="15"/>
      <c r="M185" s="15"/>
      <c r="N185" s="15"/>
      <c r="O185" s="15"/>
      <c r="P185" s="15"/>
      <c r="Q185" s="15"/>
    </row>
    <row r="186" spans="1:17" ht="30" customHeight="1" x14ac:dyDescent="0.25">
      <c r="A186" s="50"/>
      <c r="B186" s="21"/>
      <c r="C186" s="32"/>
      <c r="D186" s="32"/>
      <c r="E186" s="31"/>
      <c r="F186" s="31"/>
      <c r="G186" s="31"/>
      <c r="H186" s="15"/>
      <c r="I186" s="15"/>
      <c r="J186" s="15"/>
      <c r="K186" s="15"/>
      <c r="L186" s="15"/>
      <c r="M186" s="15"/>
      <c r="N186" s="15"/>
      <c r="O186" s="15"/>
      <c r="P186" s="15"/>
      <c r="Q186" s="15"/>
    </row>
    <row r="187" spans="1:17" ht="30" customHeight="1" x14ac:dyDescent="0.25">
      <c r="A187" s="50"/>
      <c r="B187" s="21"/>
      <c r="C187" s="32"/>
      <c r="D187" s="32"/>
      <c r="E187" s="31"/>
      <c r="F187" s="31"/>
      <c r="G187" s="31"/>
      <c r="H187" s="15"/>
      <c r="I187" s="15"/>
      <c r="J187" s="15"/>
      <c r="K187" s="15"/>
      <c r="L187" s="15"/>
      <c r="M187" s="15"/>
      <c r="N187" s="15"/>
      <c r="O187" s="15"/>
      <c r="P187" s="15"/>
      <c r="Q187" s="15"/>
    </row>
    <row r="188" spans="1:17" ht="30" customHeight="1" x14ac:dyDescent="0.25">
      <c r="A188" s="50"/>
      <c r="B188" s="21"/>
      <c r="C188" s="32"/>
      <c r="D188" s="32"/>
      <c r="E188" s="31"/>
      <c r="F188" s="31"/>
      <c r="G188" s="31"/>
      <c r="H188" s="15"/>
      <c r="I188" s="15"/>
      <c r="J188" s="15"/>
      <c r="K188" s="15"/>
      <c r="L188" s="15"/>
      <c r="M188" s="15"/>
      <c r="N188" s="15"/>
      <c r="O188" s="15"/>
      <c r="P188" s="15"/>
      <c r="Q188" s="15"/>
    </row>
    <row r="189" spans="1:17" ht="30" customHeight="1" x14ac:dyDescent="0.25">
      <c r="A189" s="50"/>
      <c r="B189" s="21"/>
      <c r="C189" s="32"/>
      <c r="D189" s="32"/>
      <c r="E189" s="31"/>
      <c r="F189" s="31"/>
      <c r="G189" s="31"/>
      <c r="H189" s="15"/>
      <c r="I189" s="15"/>
      <c r="J189" s="15"/>
      <c r="K189" s="15"/>
      <c r="L189" s="15"/>
      <c r="M189" s="15"/>
      <c r="N189" s="15"/>
      <c r="O189" s="15"/>
      <c r="P189" s="15"/>
      <c r="Q189" s="15"/>
    </row>
    <row r="190" spans="1:17" ht="30" customHeight="1" x14ac:dyDescent="0.25">
      <c r="A190" s="50"/>
      <c r="B190" s="21"/>
      <c r="C190" s="32"/>
      <c r="D190" s="32"/>
      <c r="E190" s="31"/>
      <c r="F190" s="31"/>
      <c r="G190" s="31"/>
      <c r="H190" s="15"/>
      <c r="I190" s="15"/>
      <c r="J190" s="15"/>
      <c r="K190" s="15"/>
      <c r="L190" s="15"/>
      <c r="M190" s="15"/>
      <c r="N190" s="15"/>
      <c r="O190" s="15"/>
      <c r="P190" s="15"/>
      <c r="Q190" s="15"/>
    </row>
    <row r="191" spans="1:17" ht="30" customHeight="1" x14ac:dyDescent="0.25">
      <c r="A191" s="50"/>
      <c r="B191" s="21"/>
      <c r="C191" s="32"/>
      <c r="D191" s="32"/>
      <c r="E191" s="31"/>
      <c r="F191" s="31"/>
      <c r="G191" s="31"/>
      <c r="H191" s="15"/>
      <c r="I191" s="15"/>
      <c r="J191" s="15"/>
      <c r="K191" s="15"/>
      <c r="L191" s="15"/>
      <c r="M191" s="15"/>
      <c r="N191" s="15"/>
      <c r="O191" s="15"/>
      <c r="P191" s="15"/>
      <c r="Q191" s="15"/>
    </row>
    <row r="192" spans="1:17" ht="30" customHeight="1" x14ac:dyDescent="0.25">
      <c r="A192" s="50"/>
      <c r="B192" s="21"/>
      <c r="C192" s="32"/>
      <c r="D192" s="32"/>
      <c r="E192" s="31"/>
      <c r="F192" s="31"/>
      <c r="G192" s="31"/>
      <c r="H192" s="15"/>
      <c r="I192" s="15"/>
      <c r="J192" s="15"/>
      <c r="K192" s="15"/>
      <c r="L192" s="15"/>
      <c r="M192" s="15"/>
      <c r="N192" s="15"/>
      <c r="O192" s="15"/>
      <c r="P192" s="15"/>
      <c r="Q192" s="15"/>
    </row>
    <row r="193" spans="1:17" ht="30" customHeight="1" x14ac:dyDescent="0.25">
      <c r="A193" s="50"/>
      <c r="B193" s="21"/>
      <c r="C193" s="32"/>
      <c r="D193" s="32"/>
      <c r="E193" s="31"/>
      <c r="F193" s="31"/>
      <c r="G193" s="31"/>
      <c r="H193" s="15"/>
      <c r="I193" s="15"/>
      <c r="J193" s="15"/>
      <c r="K193" s="15"/>
      <c r="L193" s="15"/>
      <c r="M193" s="15"/>
      <c r="N193" s="15"/>
      <c r="O193" s="15"/>
      <c r="P193" s="15"/>
      <c r="Q193" s="15"/>
    </row>
    <row r="194" spans="1:17" ht="30" customHeight="1" x14ac:dyDescent="0.25">
      <c r="A194" s="50"/>
      <c r="B194" s="21"/>
      <c r="C194" s="32"/>
      <c r="D194" s="32"/>
      <c r="E194" s="31"/>
      <c r="F194" s="31"/>
      <c r="G194" s="31"/>
      <c r="H194" s="15"/>
      <c r="I194" s="15"/>
      <c r="J194" s="15"/>
      <c r="K194" s="15"/>
      <c r="L194" s="15"/>
      <c r="M194" s="15"/>
      <c r="N194" s="15"/>
      <c r="O194" s="15"/>
      <c r="P194" s="15"/>
      <c r="Q194" s="15"/>
    </row>
    <row r="195" spans="1:17" ht="30" customHeight="1" x14ac:dyDescent="0.25">
      <c r="A195" s="50"/>
      <c r="B195" s="21"/>
      <c r="C195" s="32"/>
      <c r="D195" s="32"/>
      <c r="E195" s="31"/>
      <c r="F195" s="31"/>
      <c r="G195" s="31"/>
      <c r="H195" s="15"/>
      <c r="I195" s="15"/>
      <c r="J195" s="15"/>
      <c r="K195" s="15"/>
      <c r="L195" s="15"/>
      <c r="M195" s="15"/>
      <c r="N195" s="15"/>
      <c r="O195" s="15"/>
      <c r="P195" s="15"/>
      <c r="Q195" s="15"/>
    </row>
    <row r="196" spans="1:17" ht="30" customHeight="1" x14ac:dyDescent="0.25">
      <c r="A196" s="50"/>
      <c r="B196" s="21"/>
      <c r="C196" s="32"/>
      <c r="D196" s="32"/>
      <c r="E196" s="31"/>
      <c r="F196" s="31"/>
      <c r="G196" s="31"/>
      <c r="H196" s="15"/>
      <c r="I196" s="15"/>
      <c r="J196" s="15"/>
      <c r="K196" s="15"/>
      <c r="L196" s="15"/>
      <c r="M196" s="15"/>
      <c r="N196" s="15"/>
      <c r="O196" s="15"/>
      <c r="P196" s="15"/>
      <c r="Q196" s="15"/>
    </row>
    <row r="197" spans="1:17" ht="30" customHeight="1" x14ac:dyDescent="0.25">
      <c r="A197" s="50"/>
      <c r="B197" s="21"/>
      <c r="C197" s="32"/>
      <c r="D197" s="32"/>
      <c r="E197" s="31"/>
      <c r="F197" s="31"/>
      <c r="G197" s="31"/>
      <c r="H197" s="15"/>
      <c r="I197" s="15"/>
      <c r="J197" s="15"/>
      <c r="K197" s="15"/>
      <c r="L197" s="15"/>
      <c r="M197" s="15"/>
      <c r="N197" s="15"/>
      <c r="O197" s="15"/>
      <c r="P197" s="15"/>
      <c r="Q197" s="15"/>
    </row>
    <row r="198" spans="1:17" ht="30" customHeight="1" x14ac:dyDescent="0.25">
      <c r="A198" s="50"/>
      <c r="B198" s="21"/>
      <c r="C198" s="32"/>
      <c r="D198" s="32"/>
      <c r="E198" s="31"/>
      <c r="F198" s="31"/>
      <c r="G198" s="31"/>
      <c r="H198" s="15"/>
      <c r="I198" s="15"/>
      <c r="J198" s="15"/>
      <c r="K198" s="15"/>
      <c r="L198" s="15"/>
      <c r="M198" s="15"/>
      <c r="N198" s="15"/>
      <c r="O198" s="15"/>
      <c r="P198" s="15"/>
      <c r="Q198" s="15"/>
    </row>
    <row r="199" spans="1:17" ht="30" customHeight="1" x14ac:dyDescent="0.25">
      <c r="A199" s="50"/>
      <c r="B199" s="21"/>
      <c r="C199" s="32"/>
      <c r="D199" s="32"/>
      <c r="E199" s="31"/>
      <c r="F199" s="31"/>
      <c r="G199" s="31"/>
      <c r="H199" s="15"/>
      <c r="I199" s="15"/>
      <c r="J199" s="15"/>
      <c r="K199" s="15"/>
      <c r="L199" s="15"/>
      <c r="M199" s="15"/>
      <c r="N199" s="15"/>
      <c r="O199" s="15"/>
      <c r="P199" s="15"/>
      <c r="Q199" s="15"/>
    </row>
    <row r="200" spans="1:17" ht="30" customHeight="1" x14ac:dyDescent="0.25">
      <c r="A200" s="50"/>
      <c r="B200" s="21"/>
      <c r="C200" s="32"/>
      <c r="D200" s="32"/>
      <c r="E200" s="31"/>
      <c r="F200" s="31"/>
      <c r="G200" s="31"/>
      <c r="H200" s="15"/>
      <c r="I200" s="15"/>
      <c r="J200" s="15"/>
      <c r="K200" s="15"/>
      <c r="L200" s="15"/>
      <c r="M200" s="15"/>
      <c r="N200" s="15"/>
      <c r="O200" s="15"/>
      <c r="P200" s="15"/>
      <c r="Q200" s="15"/>
    </row>
    <row r="201" spans="1:17" ht="30" customHeight="1" x14ac:dyDescent="0.25">
      <c r="A201" s="50"/>
      <c r="B201" s="21"/>
      <c r="C201" s="32"/>
      <c r="D201" s="32"/>
      <c r="E201" s="31"/>
      <c r="F201" s="31"/>
      <c r="G201" s="31"/>
      <c r="H201" s="15"/>
      <c r="I201" s="15"/>
      <c r="J201" s="15"/>
      <c r="K201" s="15"/>
      <c r="L201" s="15"/>
      <c r="M201" s="15"/>
      <c r="N201" s="15"/>
      <c r="O201" s="15"/>
      <c r="P201" s="15"/>
      <c r="Q201" s="15"/>
    </row>
    <row r="202" spans="1:17" ht="30" customHeight="1" x14ac:dyDescent="0.25">
      <c r="A202" s="50"/>
      <c r="B202" s="21"/>
      <c r="C202" s="32"/>
      <c r="D202" s="32"/>
      <c r="E202" s="31"/>
      <c r="F202" s="31"/>
      <c r="G202" s="31"/>
      <c r="H202" s="15"/>
      <c r="I202" s="15"/>
      <c r="J202" s="15"/>
      <c r="K202" s="15"/>
      <c r="L202" s="15"/>
      <c r="M202" s="15"/>
      <c r="N202" s="15"/>
      <c r="O202" s="15"/>
      <c r="P202" s="15"/>
      <c r="Q202" s="15"/>
    </row>
    <row r="203" spans="1:17" ht="30" customHeight="1" x14ac:dyDescent="0.25">
      <c r="A203" s="50"/>
      <c r="B203" s="21"/>
      <c r="C203" s="32"/>
      <c r="D203" s="32"/>
      <c r="E203" s="31"/>
      <c r="F203" s="31"/>
      <c r="G203" s="31"/>
      <c r="H203" s="15"/>
      <c r="I203" s="15"/>
      <c r="J203" s="15"/>
      <c r="K203" s="15"/>
      <c r="L203" s="15"/>
      <c r="M203" s="15"/>
      <c r="N203" s="15"/>
      <c r="O203" s="15"/>
      <c r="P203" s="15"/>
      <c r="Q203" s="15"/>
    </row>
    <row r="204" spans="1:17" ht="30" customHeight="1" x14ac:dyDescent="0.25">
      <c r="A204" s="50"/>
      <c r="B204" s="21"/>
      <c r="C204" s="32"/>
      <c r="D204" s="32"/>
      <c r="E204" s="31"/>
      <c r="F204" s="31"/>
      <c r="G204" s="31"/>
      <c r="H204" s="15"/>
      <c r="I204" s="15"/>
      <c r="J204" s="15"/>
      <c r="K204" s="15"/>
      <c r="L204" s="15"/>
      <c r="M204" s="15"/>
      <c r="N204" s="15"/>
      <c r="O204" s="15"/>
      <c r="P204" s="15"/>
      <c r="Q204" s="15"/>
    </row>
    <row r="205" spans="1:17" ht="30" customHeight="1" x14ac:dyDescent="0.25">
      <c r="A205" s="50"/>
      <c r="B205" s="21"/>
      <c r="C205" s="32"/>
      <c r="D205" s="32"/>
      <c r="E205" s="31"/>
      <c r="F205" s="31"/>
      <c r="G205" s="31"/>
      <c r="H205" s="15"/>
      <c r="I205" s="15"/>
      <c r="J205" s="15"/>
      <c r="K205" s="15"/>
      <c r="L205" s="15"/>
      <c r="M205" s="15"/>
      <c r="N205" s="15"/>
      <c r="O205" s="15"/>
      <c r="P205" s="15"/>
      <c r="Q205" s="15"/>
    </row>
    <row r="206" spans="1:17" ht="30" customHeight="1" x14ac:dyDescent="0.25">
      <c r="A206" s="50"/>
      <c r="B206" s="21"/>
      <c r="C206" s="32"/>
      <c r="D206" s="32"/>
      <c r="E206" s="31"/>
      <c r="F206" s="31"/>
      <c r="G206" s="31"/>
      <c r="H206" s="15"/>
      <c r="I206" s="15"/>
      <c r="J206" s="15"/>
      <c r="K206" s="15"/>
      <c r="L206" s="15"/>
      <c r="M206" s="15"/>
      <c r="N206" s="15"/>
      <c r="O206" s="15"/>
      <c r="P206" s="15"/>
      <c r="Q206" s="15"/>
    </row>
    <row r="207" spans="1:17" ht="30" customHeight="1" x14ac:dyDescent="0.25">
      <c r="A207" s="50"/>
      <c r="B207" s="21"/>
      <c r="C207" s="32"/>
      <c r="D207" s="32"/>
      <c r="E207" s="31"/>
      <c r="F207" s="31"/>
      <c r="G207" s="31"/>
      <c r="H207" s="15"/>
      <c r="I207" s="15"/>
      <c r="J207" s="15"/>
      <c r="K207" s="15"/>
      <c r="L207" s="15"/>
      <c r="M207" s="15"/>
      <c r="N207" s="15"/>
      <c r="O207" s="15"/>
      <c r="P207" s="15"/>
      <c r="Q207" s="15"/>
    </row>
    <row r="208" spans="1:17" ht="30" customHeight="1" x14ac:dyDescent="0.25">
      <c r="A208" s="50"/>
      <c r="B208" s="21"/>
      <c r="C208" s="32"/>
      <c r="D208" s="32"/>
      <c r="E208" s="31"/>
      <c r="F208" s="31"/>
      <c r="G208" s="31"/>
      <c r="H208" s="15"/>
      <c r="I208" s="15"/>
      <c r="J208" s="15"/>
      <c r="K208" s="15"/>
      <c r="L208" s="15"/>
      <c r="M208" s="15"/>
      <c r="N208" s="15"/>
      <c r="O208" s="15"/>
      <c r="P208" s="15"/>
      <c r="Q208" s="15"/>
    </row>
    <row r="209" spans="1:17" ht="30" customHeight="1" x14ac:dyDescent="0.25">
      <c r="A209" s="50"/>
      <c r="B209" s="21"/>
      <c r="C209" s="32"/>
      <c r="D209" s="32"/>
      <c r="E209" s="31"/>
      <c r="F209" s="31"/>
      <c r="G209" s="31"/>
      <c r="H209" s="15"/>
      <c r="I209" s="15"/>
      <c r="J209" s="15"/>
      <c r="K209" s="15"/>
      <c r="L209" s="15"/>
      <c r="M209" s="15"/>
      <c r="N209" s="15"/>
      <c r="O209" s="15"/>
      <c r="P209" s="15"/>
      <c r="Q209" s="15"/>
    </row>
    <row r="210" spans="1:17" ht="30" customHeight="1" x14ac:dyDescent="0.25">
      <c r="A210" s="50"/>
      <c r="B210" s="21"/>
      <c r="C210" s="32"/>
      <c r="D210" s="32"/>
      <c r="E210" s="31"/>
      <c r="F210" s="31"/>
      <c r="G210" s="31"/>
      <c r="H210" s="15"/>
      <c r="I210" s="15"/>
      <c r="J210" s="15"/>
      <c r="K210" s="15"/>
      <c r="L210" s="15"/>
      <c r="M210" s="15"/>
      <c r="N210" s="15"/>
      <c r="O210" s="15"/>
      <c r="P210" s="15"/>
      <c r="Q210" s="15"/>
    </row>
    <row r="211" spans="1:17" ht="30" customHeight="1" x14ac:dyDescent="0.25">
      <c r="A211" s="50"/>
      <c r="B211" s="21"/>
      <c r="C211" s="32"/>
      <c r="D211" s="32"/>
      <c r="E211" s="31"/>
      <c r="F211" s="31"/>
      <c r="G211" s="31"/>
      <c r="H211" s="15"/>
      <c r="I211" s="15"/>
      <c r="J211" s="15"/>
      <c r="K211" s="15"/>
      <c r="L211" s="15"/>
      <c r="M211" s="15"/>
      <c r="N211" s="15"/>
      <c r="O211" s="15"/>
      <c r="P211" s="15"/>
      <c r="Q211" s="15"/>
    </row>
    <row r="212" spans="1:17" ht="30" customHeight="1" x14ac:dyDescent="0.25">
      <c r="A212" s="50"/>
      <c r="B212" s="21"/>
      <c r="C212" s="32"/>
      <c r="D212" s="32"/>
      <c r="E212" s="31"/>
      <c r="F212" s="31"/>
      <c r="G212" s="31"/>
      <c r="H212" s="15"/>
      <c r="I212" s="15"/>
      <c r="J212" s="15"/>
      <c r="K212" s="15"/>
      <c r="L212" s="15"/>
      <c r="M212" s="15"/>
      <c r="N212" s="15"/>
      <c r="O212" s="15"/>
      <c r="P212" s="15"/>
      <c r="Q212" s="15"/>
    </row>
    <row r="213" spans="1:17" ht="30" customHeight="1" x14ac:dyDescent="0.25">
      <c r="A213" s="50"/>
      <c r="B213" s="21"/>
      <c r="C213" s="32"/>
      <c r="D213" s="32"/>
      <c r="E213" s="31"/>
      <c r="F213" s="31"/>
      <c r="G213" s="31"/>
      <c r="H213" s="15"/>
      <c r="I213" s="15"/>
      <c r="J213" s="15"/>
      <c r="K213" s="15"/>
      <c r="L213" s="15"/>
      <c r="M213" s="15"/>
      <c r="N213" s="15"/>
      <c r="O213" s="15"/>
      <c r="P213" s="15"/>
      <c r="Q213" s="15"/>
    </row>
    <row r="214" spans="1:17" ht="30" customHeight="1" x14ac:dyDescent="0.25">
      <c r="A214" s="50"/>
      <c r="B214" s="21"/>
      <c r="C214" s="32"/>
      <c r="D214" s="32"/>
      <c r="E214" s="31"/>
      <c r="F214" s="31"/>
      <c r="G214" s="31"/>
      <c r="H214" s="15"/>
      <c r="I214" s="15"/>
      <c r="J214" s="15"/>
      <c r="K214" s="15"/>
      <c r="L214" s="15"/>
      <c r="M214" s="15"/>
      <c r="N214" s="15"/>
      <c r="O214" s="15"/>
      <c r="P214" s="15"/>
      <c r="Q214" s="15"/>
    </row>
    <row r="215" spans="1:17" ht="30" customHeight="1" x14ac:dyDescent="0.25">
      <c r="A215" s="50"/>
      <c r="B215" s="21"/>
      <c r="C215" s="32"/>
      <c r="D215" s="32"/>
      <c r="E215" s="31"/>
      <c r="F215" s="31"/>
      <c r="G215" s="31"/>
      <c r="H215" s="15"/>
      <c r="I215" s="15"/>
      <c r="J215" s="15"/>
      <c r="K215" s="15"/>
      <c r="L215" s="15"/>
      <c r="M215" s="15"/>
      <c r="N215" s="15"/>
      <c r="O215" s="15"/>
      <c r="P215" s="15"/>
      <c r="Q215" s="15"/>
    </row>
    <row r="216" spans="1:17" ht="30" customHeight="1" x14ac:dyDescent="0.25">
      <c r="A216" s="50"/>
      <c r="B216" s="21"/>
      <c r="C216" s="32"/>
      <c r="D216" s="32"/>
      <c r="E216" s="31"/>
      <c r="F216" s="31"/>
      <c r="G216" s="31"/>
      <c r="H216" s="15"/>
      <c r="I216" s="15"/>
      <c r="J216" s="15"/>
      <c r="K216" s="15"/>
      <c r="L216" s="15"/>
      <c r="M216" s="15"/>
      <c r="N216" s="15"/>
      <c r="O216" s="15"/>
      <c r="P216" s="15"/>
      <c r="Q216" s="15"/>
    </row>
    <row r="217" spans="1:17" ht="30" customHeight="1" x14ac:dyDescent="0.25">
      <c r="A217" s="50"/>
      <c r="B217" s="21"/>
      <c r="C217" s="32"/>
      <c r="D217" s="32"/>
      <c r="E217" s="31"/>
      <c r="F217" s="31"/>
      <c r="G217" s="31"/>
      <c r="H217" s="15"/>
      <c r="I217" s="15"/>
      <c r="J217" s="15"/>
      <c r="K217" s="15"/>
      <c r="L217" s="15"/>
      <c r="M217" s="15"/>
      <c r="N217" s="15"/>
      <c r="O217" s="15"/>
      <c r="P217" s="15"/>
      <c r="Q217" s="15"/>
    </row>
    <row r="218" spans="1:17" ht="30" customHeight="1" x14ac:dyDescent="0.25">
      <c r="A218" s="50"/>
      <c r="B218" s="21"/>
      <c r="C218" s="32"/>
      <c r="D218" s="32"/>
      <c r="E218" s="31"/>
      <c r="F218" s="31"/>
      <c r="G218" s="31"/>
      <c r="H218" s="15"/>
      <c r="I218" s="15"/>
      <c r="J218" s="15"/>
      <c r="K218" s="15"/>
      <c r="L218" s="15"/>
      <c r="M218" s="15"/>
      <c r="N218" s="15"/>
      <c r="O218" s="15"/>
      <c r="P218" s="15"/>
      <c r="Q218" s="15"/>
    </row>
    <row r="219" spans="1:17" ht="30" customHeight="1" x14ac:dyDescent="0.25">
      <c r="A219" s="50"/>
      <c r="B219" s="21"/>
      <c r="C219" s="32"/>
      <c r="D219" s="32"/>
      <c r="E219" s="31"/>
      <c r="F219" s="31"/>
      <c r="G219" s="31"/>
      <c r="H219" s="15"/>
      <c r="I219" s="15"/>
      <c r="J219" s="15"/>
      <c r="K219" s="15"/>
      <c r="L219" s="15"/>
      <c r="M219" s="15"/>
      <c r="N219" s="15"/>
      <c r="O219" s="15"/>
      <c r="P219" s="15"/>
      <c r="Q219" s="15"/>
    </row>
    <row r="220" spans="1:17" ht="30" customHeight="1" x14ac:dyDescent="0.25">
      <c r="A220" s="50"/>
      <c r="B220" s="21"/>
      <c r="C220" s="32"/>
      <c r="D220" s="32"/>
      <c r="E220" s="31"/>
      <c r="F220" s="31"/>
      <c r="G220" s="31"/>
      <c r="H220" s="15"/>
      <c r="I220" s="15"/>
      <c r="J220" s="15"/>
      <c r="K220" s="15"/>
      <c r="L220" s="15"/>
      <c r="M220" s="15"/>
      <c r="N220" s="15"/>
      <c r="O220" s="15"/>
      <c r="P220" s="15"/>
      <c r="Q220" s="15"/>
    </row>
    <row r="221" spans="1:17" ht="30" customHeight="1" x14ac:dyDescent="0.25">
      <c r="A221" s="50"/>
      <c r="B221" s="21"/>
      <c r="C221" s="32"/>
      <c r="D221" s="32"/>
      <c r="E221" s="31"/>
      <c r="F221" s="31"/>
      <c r="G221" s="31"/>
      <c r="H221" s="15"/>
      <c r="I221" s="15"/>
      <c r="J221" s="15"/>
      <c r="K221" s="15"/>
      <c r="L221" s="15"/>
      <c r="M221" s="15"/>
      <c r="N221" s="15"/>
      <c r="O221" s="15"/>
      <c r="P221" s="15"/>
      <c r="Q221" s="15"/>
    </row>
    <row r="222" spans="1:17" ht="30" customHeight="1" x14ac:dyDescent="0.25">
      <c r="A222" s="50"/>
      <c r="B222" s="21"/>
      <c r="C222" s="32"/>
      <c r="D222" s="32"/>
      <c r="E222" s="31"/>
      <c r="F222" s="31"/>
      <c r="G222" s="31"/>
      <c r="H222" s="15"/>
      <c r="I222" s="15"/>
      <c r="J222" s="15"/>
      <c r="K222" s="15"/>
      <c r="L222" s="15"/>
      <c r="M222" s="15"/>
      <c r="N222" s="15"/>
      <c r="O222" s="15"/>
      <c r="P222" s="15"/>
      <c r="Q222" s="15"/>
    </row>
    <row r="223" spans="1:17" ht="30" customHeight="1" x14ac:dyDescent="0.25">
      <c r="A223" s="50"/>
      <c r="B223" s="21"/>
      <c r="C223" s="32"/>
      <c r="D223" s="32"/>
      <c r="E223" s="31"/>
      <c r="F223" s="31"/>
      <c r="G223" s="31"/>
      <c r="H223" s="15"/>
      <c r="I223" s="15"/>
      <c r="J223" s="15"/>
      <c r="K223" s="15"/>
      <c r="L223" s="15"/>
      <c r="M223" s="15"/>
      <c r="N223" s="15"/>
      <c r="O223" s="15"/>
      <c r="P223" s="15"/>
      <c r="Q223" s="15"/>
    </row>
    <row r="224" spans="1:17" ht="30" customHeight="1" x14ac:dyDescent="0.25">
      <c r="A224" s="50"/>
      <c r="B224" s="21"/>
      <c r="C224" s="32"/>
      <c r="D224" s="32"/>
      <c r="E224" s="31"/>
      <c r="F224" s="31"/>
      <c r="G224" s="31"/>
      <c r="H224" s="15"/>
      <c r="I224" s="15"/>
      <c r="J224" s="15"/>
      <c r="K224" s="15"/>
      <c r="L224" s="15"/>
      <c r="M224" s="15"/>
      <c r="N224" s="15"/>
      <c r="O224" s="15"/>
      <c r="P224" s="15"/>
      <c r="Q224" s="15"/>
    </row>
    <row r="225" spans="1:17" ht="30" customHeight="1" x14ac:dyDescent="0.25">
      <c r="A225" s="50"/>
      <c r="B225" s="21"/>
      <c r="C225" s="32"/>
      <c r="D225" s="32"/>
      <c r="E225" s="31"/>
      <c r="F225" s="31"/>
      <c r="G225" s="31"/>
      <c r="H225" s="15"/>
      <c r="I225" s="15"/>
      <c r="J225" s="15"/>
      <c r="K225" s="15"/>
      <c r="L225" s="15"/>
      <c r="M225" s="15"/>
      <c r="N225" s="15"/>
      <c r="O225" s="15"/>
      <c r="P225" s="15"/>
      <c r="Q225" s="15"/>
    </row>
    <row r="226" spans="1:17" ht="30" customHeight="1" x14ac:dyDescent="0.25">
      <c r="A226" s="50"/>
      <c r="B226" s="21"/>
      <c r="C226" s="32"/>
      <c r="D226" s="32"/>
      <c r="E226" s="31"/>
      <c r="F226" s="31"/>
      <c r="G226" s="31"/>
      <c r="H226" s="15"/>
      <c r="I226" s="15"/>
      <c r="J226" s="15"/>
      <c r="K226" s="15"/>
      <c r="L226" s="15"/>
      <c r="M226" s="15"/>
      <c r="N226" s="15"/>
      <c r="O226" s="15"/>
      <c r="P226" s="15"/>
      <c r="Q226" s="15"/>
    </row>
    <row r="227" spans="1:17" ht="30" customHeight="1" x14ac:dyDescent="0.25">
      <c r="A227" s="50"/>
      <c r="B227" s="21"/>
      <c r="C227" s="32"/>
      <c r="D227" s="32"/>
      <c r="E227" s="31"/>
      <c r="F227" s="31"/>
      <c r="G227" s="31"/>
      <c r="H227" s="15"/>
      <c r="I227" s="15"/>
      <c r="J227" s="15"/>
      <c r="K227" s="15"/>
      <c r="L227" s="15"/>
      <c r="M227" s="15"/>
      <c r="N227" s="15"/>
      <c r="O227" s="15"/>
      <c r="P227" s="15"/>
      <c r="Q227" s="15"/>
    </row>
    <row r="228" spans="1:17" ht="30" customHeight="1" x14ac:dyDescent="0.25">
      <c r="A228" s="50"/>
      <c r="B228" s="21"/>
      <c r="C228" s="32"/>
      <c r="D228" s="32"/>
      <c r="E228" s="31"/>
      <c r="F228" s="31"/>
      <c r="G228" s="31"/>
      <c r="H228" s="15"/>
      <c r="I228" s="15"/>
      <c r="J228" s="15"/>
      <c r="K228" s="15"/>
      <c r="L228" s="15"/>
      <c r="M228" s="15"/>
      <c r="N228" s="15"/>
      <c r="O228" s="15"/>
      <c r="P228" s="15"/>
      <c r="Q228" s="15"/>
    </row>
    <row r="229" spans="1:17" ht="30" customHeight="1" x14ac:dyDescent="0.25">
      <c r="A229" s="50"/>
      <c r="B229" s="21"/>
      <c r="C229" s="32"/>
      <c r="D229" s="32"/>
      <c r="E229" s="31"/>
      <c r="F229" s="31"/>
      <c r="G229" s="31"/>
      <c r="H229" s="15"/>
      <c r="I229" s="15"/>
      <c r="J229" s="15"/>
      <c r="K229" s="15"/>
      <c r="L229" s="15"/>
      <c r="M229" s="15"/>
      <c r="N229" s="15"/>
      <c r="O229" s="15"/>
      <c r="P229" s="15"/>
      <c r="Q229" s="15"/>
    </row>
    <row r="230" spans="1:17" ht="30" customHeight="1" x14ac:dyDescent="0.25">
      <c r="A230" s="50"/>
      <c r="B230" s="21"/>
      <c r="C230" s="32"/>
      <c r="D230" s="32"/>
      <c r="E230" s="31"/>
      <c r="F230" s="31"/>
      <c r="G230" s="31"/>
      <c r="H230" s="15"/>
      <c r="I230" s="15"/>
      <c r="J230" s="15"/>
      <c r="K230" s="15"/>
      <c r="L230" s="15"/>
      <c r="M230" s="15"/>
      <c r="N230" s="15"/>
      <c r="O230" s="15"/>
      <c r="P230" s="15"/>
      <c r="Q230" s="15"/>
    </row>
    <row r="231" spans="1:17" ht="30" customHeight="1" x14ac:dyDescent="0.25">
      <c r="A231" s="50"/>
      <c r="B231" s="21"/>
      <c r="C231" s="32"/>
      <c r="D231" s="32"/>
      <c r="E231" s="31"/>
      <c r="F231" s="31"/>
      <c r="G231" s="31"/>
      <c r="H231" s="15"/>
      <c r="I231" s="15"/>
      <c r="J231" s="15"/>
      <c r="K231" s="15"/>
      <c r="L231" s="15"/>
      <c r="M231" s="15"/>
      <c r="N231" s="15"/>
      <c r="O231" s="15"/>
      <c r="P231" s="15"/>
      <c r="Q231" s="15"/>
    </row>
    <row r="232" spans="1:17" ht="30" customHeight="1" x14ac:dyDescent="0.25">
      <c r="A232" s="50"/>
      <c r="B232" s="21"/>
      <c r="C232" s="32"/>
      <c r="D232" s="32"/>
      <c r="E232" s="31"/>
      <c r="F232" s="31"/>
      <c r="G232" s="31"/>
      <c r="H232" s="15"/>
      <c r="I232" s="15"/>
      <c r="J232" s="15"/>
      <c r="K232" s="15"/>
      <c r="L232" s="15"/>
      <c r="M232" s="15"/>
      <c r="N232" s="15"/>
      <c r="O232" s="15"/>
      <c r="P232" s="15"/>
      <c r="Q232" s="15"/>
    </row>
    <row r="233" spans="1:17" ht="30" customHeight="1" x14ac:dyDescent="0.25">
      <c r="A233" s="50"/>
      <c r="B233" s="21"/>
      <c r="C233" s="32"/>
      <c r="D233" s="32"/>
      <c r="E233" s="31"/>
      <c r="F233" s="31"/>
      <c r="G233" s="31"/>
      <c r="H233" s="15"/>
      <c r="I233" s="15"/>
      <c r="J233" s="15"/>
      <c r="K233" s="15"/>
      <c r="L233" s="15"/>
      <c r="M233" s="15"/>
      <c r="N233" s="15"/>
      <c r="O233" s="15"/>
      <c r="P233" s="15"/>
      <c r="Q233" s="15"/>
    </row>
    <row r="234" spans="1:17" ht="30" customHeight="1" x14ac:dyDescent="0.25">
      <c r="A234" s="50"/>
      <c r="B234" s="21"/>
      <c r="C234" s="32"/>
      <c r="D234" s="32"/>
      <c r="E234" s="31"/>
      <c r="F234" s="31"/>
      <c r="G234" s="31"/>
      <c r="H234" s="15"/>
      <c r="I234" s="15"/>
      <c r="J234" s="15"/>
      <c r="K234" s="15"/>
      <c r="L234" s="15"/>
      <c r="M234" s="15"/>
      <c r="N234" s="15"/>
      <c r="O234" s="15"/>
      <c r="P234" s="15"/>
      <c r="Q234" s="15"/>
    </row>
    <row r="235" spans="1:17" ht="30" customHeight="1" x14ac:dyDescent="0.25">
      <c r="A235" s="50"/>
      <c r="B235" s="21"/>
      <c r="C235" s="32"/>
      <c r="D235" s="32"/>
      <c r="E235" s="31"/>
      <c r="F235" s="31"/>
      <c r="G235" s="31"/>
      <c r="H235" s="15"/>
      <c r="I235" s="15"/>
      <c r="J235" s="15"/>
      <c r="K235" s="15"/>
      <c r="L235" s="15"/>
      <c r="M235" s="15"/>
      <c r="N235" s="15"/>
      <c r="O235" s="15"/>
      <c r="P235" s="15"/>
      <c r="Q235" s="15"/>
    </row>
    <row r="236" spans="1:17" ht="30" customHeight="1" x14ac:dyDescent="0.25">
      <c r="A236" s="50"/>
      <c r="B236" s="21"/>
      <c r="C236" s="32"/>
      <c r="D236" s="32"/>
      <c r="E236" s="31"/>
      <c r="F236" s="31"/>
      <c r="G236" s="31"/>
      <c r="H236" s="15"/>
      <c r="I236" s="15"/>
      <c r="J236" s="15"/>
      <c r="K236" s="15"/>
      <c r="L236" s="15"/>
      <c r="M236" s="15"/>
      <c r="N236" s="15"/>
      <c r="O236" s="15"/>
      <c r="P236" s="15"/>
      <c r="Q236" s="15"/>
    </row>
    <row r="237" spans="1:17" ht="30" customHeight="1" x14ac:dyDescent="0.25">
      <c r="A237" s="50"/>
      <c r="B237" s="21"/>
      <c r="C237" s="32"/>
      <c r="D237" s="32"/>
      <c r="E237" s="31"/>
      <c r="F237" s="31"/>
      <c r="G237" s="31"/>
      <c r="H237" s="15"/>
      <c r="I237" s="15"/>
      <c r="J237" s="15"/>
      <c r="K237" s="15"/>
      <c r="L237" s="15"/>
      <c r="M237" s="15"/>
      <c r="N237" s="15"/>
      <c r="O237" s="15"/>
      <c r="P237" s="15"/>
      <c r="Q237" s="15"/>
    </row>
    <row r="238" spans="1:17" ht="30" customHeight="1" x14ac:dyDescent="0.25">
      <c r="A238" s="50"/>
      <c r="B238" s="21"/>
      <c r="C238" s="32"/>
      <c r="D238" s="32"/>
      <c r="E238" s="31"/>
      <c r="F238" s="31"/>
      <c r="G238" s="31"/>
      <c r="H238" s="15"/>
      <c r="I238" s="15"/>
      <c r="J238" s="15"/>
      <c r="K238" s="15"/>
      <c r="L238" s="15"/>
      <c r="M238" s="15"/>
      <c r="N238" s="15"/>
      <c r="O238" s="15"/>
      <c r="P238" s="15"/>
      <c r="Q238" s="15"/>
    </row>
    <row r="239" spans="1:17" ht="30" customHeight="1" x14ac:dyDescent="0.25">
      <c r="A239" s="50"/>
      <c r="B239" s="21"/>
      <c r="C239" s="32"/>
      <c r="D239" s="32"/>
      <c r="E239" s="31"/>
      <c r="F239" s="31"/>
      <c r="G239" s="31"/>
      <c r="H239" s="15"/>
      <c r="I239" s="15"/>
      <c r="J239" s="15"/>
      <c r="K239" s="15"/>
      <c r="L239" s="15"/>
      <c r="M239" s="15"/>
      <c r="N239" s="15"/>
      <c r="O239" s="15"/>
      <c r="P239" s="15"/>
      <c r="Q239" s="15"/>
    </row>
    <row r="240" spans="1:17" ht="30" customHeight="1" x14ac:dyDescent="0.25">
      <c r="A240" s="50"/>
      <c r="B240" s="21"/>
      <c r="C240" s="32"/>
      <c r="D240" s="32"/>
      <c r="E240" s="31"/>
      <c r="F240" s="31"/>
      <c r="G240" s="31"/>
      <c r="H240" s="15"/>
      <c r="I240" s="15"/>
      <c r="J240" s="15"/>
      <c r="K240" s="15"/>
      <c r="L240" s="15"/>
      <c r="M240" s="15"/>
      <c r="N240" s="15"/>
      <c r="O240" s="15"/>
      <c r="P240" s="15"/>
      <c r="Q240" s="15"/>
    </row>
    <row r="241" spans="1:17" ht="30" customHeight="1" x14ac:dyDescent="0.25">
      <c r="A241" s="50"/>
      <c r="B241" s="21"/>
      <c r="C241" s="32"/>
      <c r="D241" s="32"/>
      <c r="E241" s="31"/>
      <c r="F241" s="31"/>
      <c r="G241" s="31"/>
      <c r="H241" s="15"/>
      <c r="I241" s="15"/>
      <c r="J241" s="15"/>
      <c r="K241" s="15"/>
      <c r="L241" s="15"/>
      <c r="M241" s="15"/>
      <c r="N241" s="15"/>
      <c r="O241" s="15"/>
      <c r="P241" s="15"/>
      <c r="Q241" s="15"/>
    </row>
    <row r="242" spans="1:17" ht="30" customHeight="1" x14ac:dyDescent="0.25">
      <c r="A242" s="50"/>
      <c r="B242" s="21"/>
      <c r="C242" s="32"/>
      <c r="D242" s="32"/>
      <c r="E242" s="31"/>
      <c r="F242" s="31"/>
      <c r="G242" s="31"/>
      <c r="H242" s="15"/>
      <c r="I242" s="15"/>
      <c r="J242" s="15"/>
      <c r="K242" s="15"/>
      <c r="L242" s="15"/>
      <c r="M242" s="15"/>
      <c r="N242" s="15"/>
      <c r="O242" s="15"/>
      <c r="P242" s="15"/>
      <c r="Q242" s="15"/>
    </row>
    <row r="243" spans="1:17" ht="30" customHeight="1" x14ac:dyDescent="0.25">
      <c r="A243" s="50"/>
      <c r="B243" s="21"/>
      <c r="C243" s="32"/>
      <c r="D243" s="32"/>
      <c r="E243" s="31"/>
      <c r="F243" s="31"/>
      <c r="G243" s="31"/>
      <c r="H243" s="15"/>
      <c r="I243" s="15"/>
      <c r="J243" s="15"/>
      <c r="K243" s="15"/>
      <c r="L243" s="15"/>
      <c r="M243" s="15"/>
      <c r="N243" s="15"/>
      <c r="O243" s="15"/>
      <c r="P243" s="15"/>
      <c r="Q243" s="15"/>
    </row>
    <row r="244" spans="1:17" ht="30" customHeight="1" x14ac:dyDescent="0.25">
      <c r="A244" s="50"/>
      <c r="B244" s="21"/>
      <c r="C244" s="32"/>
      <c r="D244" s="32"/>
      <c r="E244" s="31"/>
      <c r="F244" s="31"/>
      <c r="G244" s="31"/>
      <c r="H244" s="15"/>
      <c r="I244" s="15"/>
      <c r="J244" s="15"/>
      <c r="K244" s="15"/>
      <c r="L244" s="15"/>
      <c r="M244" s="15"/>
      <c r="N244" s="15"/>
      <c r="O244" s="15"/>
      <c r="P244" s="15"/>
      <c r="Q244" s="15"/>
    </row>
    <row r="245" spans="1:17" ht="30" customHeight="1" x14ac:dyDescent="0.25">
      <c r="A245" s="50"/>
      <c r="B245" s="21"/>
      <c r="C245" s="32"/>
      <c r="D245" s="32"/>
      <c r="E245" s="31"/>
      <c r="F245" s="31"/>
      <c r="G245" s="31"/>
      <c r="H245" s="15"/>
      <c r="I245" s="15"/>
      <c r="J245" s="15"/>
      <c r="K245" s="15"/>
      <c r="L245" s="15"/>
      <c r="M245" s="15"/>
      <c r="N245" s="15"/>
      <c r="O245" s="15"/>
      <c r="P245" s="15"/>
      <c r="Q245" s="15"/>
    </row>
    <row r="246" spans="1:17" ht="30" customHeight="1" x14ac:dyDescent="0.25">
      <c r="A246" s="50"/>
      <c r="B246" s="21"/>
      <c r="C246" s="32"/>
      <c r="D246" s="32"/>
      <c r="E246" s="31"/>
      <c r="F246" s="31"/>
      <c r="G246" s="31"/>
      <c r="H246" s="15"/>
      <c r="I246" s="15"/>
      <c r="J246" s="15"/>
      <c r="K246" s="15"/>
      <c r="L246" s="15"/>
      <c r="M246" s="15"/>
      <c r="N246" s="15"/>
      <c r="O246" s="15"/>
      <c r="P246" s="15"/>
      <c r="Q246" s="15"/>
    </row>
    <row r="247" spans="1:17" ht="30" customHeight="1" x14ac:dyDescent="0.25">
      <c r="A247" s="50"/>
      <c r="B247" s="21"/>
      <c r="C247" s="32"/>
      <c r="D247" s="32"/>
      <c r="E247" s="31"/>
      <c r="F247" s="31"/>
      <c r="G247" s="31"/>
      <c r="H247" s="15"/>
      <c r="I247" s="15"/>
      <c r="J247" s="15"/>
      <c r="K247" s="15"/>
      <c r="L247" s="15"/>
      <c r="M247" s="15"/>
      <c r="N247" s="15"/>
      <c r="O247" s="15"/>
      <c r="P247" s="15"/>
      <c r="Q247" s="15"/>
    </row>
    <row r="248" spans="1:17" ht="30" customHeight="1" x14ac:dyDescent="0.25">
      <c r="A248" s="50"/>
      <c r="B248" s="21"/>
      <c r="C248" s="32"/>
      <c r="D248" s="32"/>
      <c r="E248" s="31"/>
      <c r="F248" s="31"/>
      <c r="G248" s="31"/>
      <c r="H248" s="15"/>
      <c r="I248" s="15"/>
      <c r="J248" s="15"/>
      <c r="K248" s="15"/>
      <c r="L248" s="15"/>
      <c r="M248" s="15"/>
      <c r="N248" s="15"/>
      <c r="O248" s="15"/>
      <c r="P248" s="15"/>
      <c r="Q248" s="15"/>
    </row>
    <row r="249" spans="1:17" ht="30" customHeight="1" x14ac:dyDescent="0.25">
      <c r="A249" s="50"/>
      <c r="B249" s="21"/>
      <c r="C249" s="32"/>
      <c r="D249" s="32"/>
      <c r="E249" s="31"/>
      <c r="F249" s="31"/>
      <c r="G249" s="31"/>
      <c r="H249" s="15"/>
      <c r="I249" s="15"/>
      <c r="J249" s="15"/>
      <c r="K249" s="15"/>
      <c r="L249" s="15"/>
      <c r="M249" s="15"/>
      <c r="N249" s="15"/>
      <c r="O249" s="15"/>
      <c r="P249" s="15"/>
      <c r="Q249" s="15"/>
    </row>
    <row r="250" spans="1:17" ht="30" customHeight="1" x14ac:dyDescent="0.25">
      <c r="A250" s="50"/>
      <c r="B250" s="21"/>
      <c r="C250" s="32"/>
      <c r="D250" s="32"/>
      <c r="E250" s="31"/>
      <c r="F250" s="31"/>
      <c r="G250" s="31"/>
      <c r="H250" s="15"/>
      <c r="I250" s="15"/>
      <c r="J250" s="15"/>
      <c r="K250" s="15"/>
      <c r="L250" s="15"/>
      <c r="M250" s="15"/>
      <c r="N250" s="15"/>
      <c r="O250" s="15"/>
      <c r="P250" s="15"/>
      <c r="Q250" s="15"/>
    </row>
    <row r="251" spans="1:17" ht="30" customHeight="1" x14ac:dyDescent="0.25">
      <c r="A251" s="50"/>
      <c r="B251" s="21"/>
      <c r="C251" s="32"/>
      <c r="D251" s="32"/>
      <c r="E251" s="31"/>
      <c r="F251" s="31"/>
      <c r="G251" s="31"/>
      <c r="H251" s="15"/>
      <c r="I251" s="15"/>
      <c r="J251" s="15"/>
      <c r="K251" s="15"/>
      <c r="L251" s="15"/>
      <c r="M251" s="15"/>
      <c r="N251" s="15"/>
      <c r="O251" s="15"/>
      <c r="P251" s="15"/>
      <c r="Q251" s="15"/>
    </row>
    <row r="252" spans="1:17" ht="30" customHeight="1" x14ac:dyDescent="0.25">
      <c r="A252" s="50"/>
      <c r="B252" s="21"/>
      <c r="C252" s="32"/>
      <c r="D252" s="32"/>
      <c r="E252" s="31"/>
      <c r="F252" s="31"/>
      <c r="G252" s="31"/>
      <c r="H252" s="15"/>
      <c r="I252" s="15"/>
      <c r="J252" s="15"/>
      <c r="K252" s="15"/>
      <c r="L252" s="15"/>
      <c r="M252" s="15"/>
      <c r="N252" s="15"/>
      <c r="O252" s="15"/>
      <c r="P252" s="15"/>
      <c r="Q252" s="15"/>
    </row>
    <row r="253" spans="1:17" ht="30" customHeight="1" x14ac:dyDescent="0.25">
      <c r="A253" s="50"/>
      <c r="B253" s="21"/>
      <c r="C253" s="32"/>
      <c r="D253" s="32"/>
      <c r="E253" s="31"/>
      <c r="F253" s="31"/>
      <c r="G253" s="31"/>
      <c r="H253" s="15"/>
      <c r="I253" s="15"/>
      <c r="J253" s="15"/>
      <c r="K253" s="15"/>
      <c r="L253" s="15"/>
      <c r="M253" s="15"/>
      <c r="N253" s="15"/>
      <c r="O253" s="15"/>
      <c r="P253" s="15"/>
      <c r="Q253" s="15"/>
    </row>
    <row r="254" spans="1:17" ht="30" customHeight="1" x14ac:dyDescent="0.25">
      <c r="A254" s="50"/>
      <c r="B254" s="21"/>
      <c r="C254" s="32"/>
      <c r="D254" s="32"/>
      <c r="E254" s="31"/>
      <c r="F254" s="31"/>
      <c r="G254" s="31"/>
      <c r="H254" s="15"/>
      <c r="I254" s="15"/>
      <c r="J254" s="15"/>
      <c r="K254" s="15"/>
      <c r="L254" s="15"/>
      <c r="M254" s="15"/>
      <c r="N254" s="15"/>
      <c r="O254" s="15"/>
      <c r="P254" s="15"/>
      <c r="Q254" s="15"/>
    </row>
    <row r="255" spans="1:17" ht="30" customHeight="1" x14ac:dyDescent="0.25">
      <c r="A255" s="50"/>
      <c r="B255" s="21"/>
      <c r="C255" s="32"/>
      <c r="D255" s="32"/>
      <c r="E255" s="31"/>
      <c r="F255" s="31"/>
      <c r="G255" s="31"/>
      <c r="H255" s="15"/>
      <c r="I255" s="15"/>
      <c r="J255" s="15"/>
      <c r="K255" s="15"/>
      <c r="L255" s="15"/>
      <c r="M255" s="15"/>
      <c r="N255" s="15"/>
      <c r="O255" s="15"/>
      <c r="P255" s="15"/>
      <c r="Q255" s="15"/>
    </row>
    <row r="256" spans="1:17" ht="30" customHeight="1" x14ac:dyDescent="0.25">
      <c r="A256" s="50"/>
      <c r="B256" s="21"/>
      <c r="C256" s="32"/>
      <c r="D256" s="32"/>
      <c r="E256" s="31"/>
      <c r="F256" s="31"/>
      <c r="G256" s="31"/>
      <c r="H256" s="15"/>
      <c r="I256" s="15"/>
      <c r="J256" s="15"/>
      <c r="K256" s="15"/>
      <c r="L256" s="15"/>
      <c r="M256" s="15"/>
      <c r="N256" s="15"/>
      <c r="O256" s="15"/>
      <c r="P256" s="15"/>
      <c r="Q256" s="15"/>
    </row>
    <row r="257" spans="1:17" ht="30" customHeight="1" x14ac:dyDescent="0.25">
      <c r="A257" s="50"/>
      <c r="B257" s="21"/>
      <c r="C257" s="32"/>
      <c r="D257" s="32"/>
      <c r="E257" s="31"/>
      <c r="F257" s="31"/>
      <c r="G257" s="31"/>
      <c r="H257" s="15"/>
      <c r="I257" s="15"/>
      <c r="J257" s="15"/>
      <c r="K257" s="15"/>
      <c r="L257" s="15"/>
      <c r="M257" s="15"/>
      <c r="N257" s="15"/>
      <c r="O257" s="15"/>
      <c r="P257" s="15"/>
      <c r="Q257" s="15"/>
    </row>
    <row r="258" spans="1:17" ht="30" customHeight="1" x14ac:dyDescent="0.25">
      <c r="A258" s="50"/>
      <c r="B258" s="21"/>
      <c r="C258" s="32"/>
      <c r="D258" s="32"/>
      <c r="E258" s="31"/>
      <c r="F258" s="31"/>
      <c r="G258" s="31"/>
      <c r="H258" s="15"/>
      <c r="I258" s="15"/>
      <c r="J258" s="15"/>
      <c r="K258" s="15"/>
      <c r="L258" s="15"/>
      <c r="M258" s="15"/>
      <c r="N258" s="15"/>
      <c r="O258" s="15"/>
      <c r="P258" s="15"/>
      <c r="Q258" s="15"/>
    </row>
    <row r="259" spans="1:17" ht="30" customHeight="1" x14ac:dyDescent="0.25">
      <c r="A259" s="50"/>
      <c r="B259" s="21"/>
      <c r="C259" s="32"/>
      <c r="D259" s="32"/>
      <c r="E259" s="31"/>
      <c r="F259" s="31"/>
      <c r="G259" s="31"/>
      <c r="H259" s="15"/>
      <c r="I259" s="15"/>
      <c r="J259" s="15"/>
      <c r="K259" s="15"/>
      <c r="L259" s="15"/>
      <c r="M259" s="15"/>
      <c r="N259" s="15"/>
      <c r="O259" s="15"/>
      <c r="P259" s="15"/>
      <c r="Q259" s="15"/>
    </row>
    <row r="260" spans="1:17" ht="30" customHeight="1" x14ac:dyDescent="0.25">
      <c r="A260" s="50"/>
      <c r="B260" s="21"/>
      <c r="C260" s="32"/>
      <c r="D260" s="32"/>
      <c r="E260" s="31"/>
      <c r="F260" s="31"/>
      <c r="G260" s="31"/>
      <c r="H260" s="15"/>
      <c r="I260" s="15"/>
      <c r="J260" s="15"/>
      <c r="K260" s="15"/>
      <c r="L260" s="15"/>
      <c r="M260" s="15"/>
      <c r="N260" s="15"/>
      <c r="O260" s="15"/>
      <c r="P260" s="15"/>
      <c r="Q260" s="15"/>
    </row>
    <row r="261" spans="1:17" ht="30" customHeight="1" x14ac:dyDescent="0.25">
      <c r="A261" s="50"/>
      <c r="B261" s="21"/>
      <c r="C261" s="32"/>
      <c r="D261" s="32"/>
      <c r="E261" s="31"/>
      <c r="F261" s="31"/>
      <c r="G261" s="31"/>
      <c r="H261" s="15"/>
      <c r="I261" s="15"/>
      <c r="J261" s="15"/>
      <c r="K261" s="15"/>
      <c r="L261" s="15"/>
      <c r="M261" s="15"/>
      <c r="N261" s="15"/>
      <c r="O261" s="15"/>
      <c r="P261" s="15"/>
      <c r="Q261" s="15"/>
    </row>
    <row r="262" spans="1:17" ht="30" customHeight="1" x14ac:dyDescent="0.25">
      <c r="A262" s="50"/>
      <c r="B262" s="21"/>
      <c r="C262" s="32"/>
      <c r="D262" s="32"/>
      <c r="E262" s="31"/>
      <c r="F262" s="31"/>
      <c r="G262" s="31"/>
      <c r="H262" s="15"/>
      <c r="I262" s="15"/>
      <c r="J262" s="15"/>
      <c r="K262" s="15"/>
      <c r="L262" s="15"/>
      <c r="M262" s="15"/>
      <c r="N262" s="15"/>
      <c r="O262" s="15"/>
      <c r="P262" s="15"/>
      <c r="Q262" s="15"/>
    </row>
    <row r="263" spans="1:17" ht="30" customHeight="1" x14ac:dyDescent="0.25">
      <c r="A263" s="50"/>
      <c r="B263" s="21"/>
      <c r="C263" s="32"/>
      <c r="D263" s="32"/>
      <c r="E263" s="31"/>
      <c r="F263" s="31"/>
      <c r="G263" s="31"/>
      <c r="H263" s="15"/>
      <c r="I263" s="15"/>
      <c r="J263" s="15"/>
      <c r="K263" s="15"/>
      <c r="L263" s="15"/>
      <c r="M263" s="15"/>
      <c r="N263" s="15"/>
      <c r="O263" s="15"/>
      <c r="P263" s="15"/>
      <c r="Q263" s="15"/>
    </row>
    <row r="264" spans="1:17" ht="30" customHeight="1" x14ac:dyDescent="0.25">
      <c r="A264" s="50"/>
      <c r="B264" s="21"/>
      <c r="C264" s="32"/>
      <c r="D264" s="32"/>
      <c r="E264" s="31"/>
      <c r="F264" s="31"/>
      <c r="G264" s="31"/>
      <c r="H264" s="15"/>
      <c r="I264" s="15"/>
      <c r="J264" s="15"/>
      <c r="K264" s="15"/>
      <c r="L264" s="15"/>
      <c r="M264" s="15"/>
      <c r="N264" s="15"/>
      <c r="O264" s="15"/>
      <c r="P264" s="15"/>
      <c r="Q264" s="15"/>
    </row>
    <row r="265" spans="1:17" ht="30" customHeight="1" x14ac:dyDescent="0.25">
      <c r="A265" s="50"/>
      <c r="B265" s="21"/>
      <c r="C265" s="32"/>
      <c r="D265" s="32"/>
      <c r="E265" s="31"/>
      <c r="F265" s="31"/>
      <c r="G265" s="31"/>
      <c r="H265" s="15"/>
      <c r="I265" s="15"/>
      <c r="J265" s="15"/>
      <c r="K265" s="15"/>
      <c r="L265" s="15"/>
      <c r="M265" s="15"/>
      <c r="N265" s="15"/>
      <c r="O265" s="15"/>
      <c r="P265" s="15"/>
      <c r="Q265" s="15"/>
    </row>
    <row r="266" spans="1:17" ht="30" customHeight="1" x14ac:dyDescent="0.25">
      <c r="A266" s="50"/>
      <c r="B266" s="21"/>
      <c r="C266" s="32"/>
      <c r="D266" s="32"/>
      <c r="E266" s="31"/>
      <c r="F266" s="31"/>
      <c r="G266" s="31"/>
      <c r="H266" s="15"/>
      <c r="I266" s="15"/>
      <c r="J266" s="15"/>
      <c r="K266" s="15"/>
      <c r="L266" s="15"/>
      <c r="M266" s="15"/>
      <c r="N266" s="15"/>
      <c r="O266" s="15"/>
      <c r="P266" s="15"/>
      <c r="Q266" s="15"/>
    </row>
    <row r="267" spans="1:17" ht="30" customHeight="1" x14ac:dyDescent="0.25">
      <c r="A267" s="50"/>
      <c r="B267" s="21"/>
      <c r="C267" s="32"/>
      <c r="D267" s="32"/>
      <c r="E267" s="31"/>
      <c r="F267" s="31"/>
      <c r="G267" s="31"/>
      <c r="H267" s="15"/>
      <c r="I267" s="15"/>
      <c r="J267" s="15"/>
      <c r="K267" s="15"/>
      <c r="L267" s="15"/>
      <c r="M267" s="15"/>
      <c r="N267" s="15"/>
      <c r="O267" s="15"/>
      <c r="P267" s="15"/>
      <c r="Q267" s="15"/>
    </row>
    <row r="268" spans="1:17" ht="30" customHeight="1" x14ac:dyDescent="0.25">
      <c r="A268" s="50"/>
      <c r="B268" s="21"/>
      <c r="C268" s="32"/>
      <c r="D268" s="32"/>
      <c r="E268" s="31"/>
      <c r="F268" s="31"/>
      <c r="G268" s="31"/>
      <c r="H268" s="15"/>
      <c r="I268" s="15"/>
      <c r="J268" s="15"/>
      <c r="K268" s="15"/>
      <c r="L268" s="15"/>
      <c r="M268" s="15"/>
      <c r="N268" s="15"/>
      <c r="O268" s="15"/>
      <c r="P268" s="15"/>
      <c r="Q268" s="15"/>
    </row>
    <row r="269" spans="1:17" ht="30" customHeight="1" x14ac:dyDescent="0.25">
      <c r="A269" s="50"/>
      <c r="B269" s="21"/>
      <c r="C269" s="32"/>
      <c r="D269" s="32"/>
      <c r="E269" s="31"/>
      <c r="F269" s="31"/>
      <c r="G269" s="31"/>
      <c r="H269" s="15"/>
      <c r="I269" s="15"/>
      <c r="J269" s="15"/>
      <c r="K269" s="15"/>
      <c r="L269" s="15"/>
      <c r="M269" s="15"/>
      <c r="N269" s="15"/>
      <c r="O269" s="15"/>
      <c r="P269" s="15"/>
      <c r="Q269" s="15"/>
    </row>
    <row r="270" spans="1:17" ht="30" customHeight="1" x14ac:dyDescent="0.25">
      <c r="A270" s="50"/>
      <c r="B270" s="21"/>
      <c r="C270" s="32"/>
      <c r="D270" s="32"/>
      <c r="E270" s="31"/>
      <c r="F270" s="31"/>
      <c r="G270" s="31"/>
      <c r="H270" s="15"/>
      <c r="I270" s="15"/>
      <c r="J270" s="15"/>
      <c r="K270" s="15"/>
      <c r="L270" s="15"/>
      <c r="M270" s="15"/>
      <c r="N270" s="15"/>
      <c r="O270" s="15"/>
      <c r="P270" s="15"/>
      <c r="Q270" s="15"/>
    </row>
    <row r="271" spans="1:17" ht="30" customHeight="1" x14ac:dyDescent="0.25">
      <c r="A271" s="50"/>
      <c r="B271" s="21"/>
      <c r="C271" s="32"/>
      <c r="D271" s="32"/>
      <c r="E271" s="31"/>
      <c r="F271" s="31"/>
      <c r="G271" s="31"/>
      <c r="H271" s="15"/>
      <c r="I271" s="15"/>
      <c r="J271" s="15"/>
      <c r="K271" s="15"/>
      <c r="L271" s="15"/>
      <c r="M271" s="15"/>
      <c r="N271" s="15"/>
      <c r="O271" s="15"/>
      <c r="P271" s="15"/>
      <c r="Q271" s="15"/>
    </row>
    <row r="272" spans="1:17" ht="30" customHeight="1" x14ac:dyDescent="0.25">
      <c r="A272" s="50"/>
      <c r="B272" s="21"/>
      <c r="C272" s="32"/>
      <c r="D272" s="32"/>
      <c r="E272" s="31"/>
      <c r="F272" s="31"/>
      <c r="G272" s="31"/>
      <c r="H272" s="15"/>
      <c r="I272" s="15"/>
      <c r="J272" s="15"/>
      <c r="K272" s="15"/>
      <c r="L272" s="15"/>
      <c r="M272" s="15"/>
      <c r="N272" s="15"/>
      <c r="O272" s="15"/>
      <c r="P272" s="15"/>
      <c r="Q272" s="15"/>
    </row>
    <row r="273" spans="1:17" ht="30" customHeight="1" x14ac:dyDescent="0.25">
      <c r="A273" s="50"/>
      <c r="B273" s="21"/>
      <c r="C273" s="32"/>
      <c r="D273" s="32"/>
      <c r="E273" s="31"/>
      <c r="F273" s="31"/>
      <c r="G273" s="31"/>
      <c r="H273" s="15"/>
      <c r="I273" s="15"/>
      <c r="J273" s="15"/>
      <c r="K273" s="15"/>
      <c r="L273" s="15"/>
      <c r="M273" s="15"/>
      <c r="N273" s="15"/>
      <c r="O273" s="15"/>
      <c r="P273" s="15"/>
      <c r="Q273" s="15"/>
    </row>
    <row r="274" spans="1:17" ht="30" customHeight="1" x14ac:dyDescent="0.25">
      <c r="A274" s="50"/>
      <c r="B274" s="21"/>
      <c r="C274" s="32"/>
      <c r="D274" s="32"/>
      <c r="E274" s="31"/>
      <c r="F274" s="31"/>
      <c r="G274" s="31"/>
      <c r="H274" s="15"/>
      <c r="I274" s="15"/>
      <c r="J274" s="15"/>
      <c r="K274" s="15"/>
      <c r="L274" s="15"/>
      <c r="M274" s="15"/>
      <c r="N274" s="15"/>
      <c r="O274" s="15"/>
      <c r="P274" s="15"/>
      <c r="Q274" s="15"/>
    </row>
    <row r="275" spans="1:17" ht="30" customHeight="1" x14ac:dyDescent="0.25">
      <c r="A275" s="50"/>
      <c r="B275" s="21"/>
      <c r="C275" s="32"/>
      <c r="D275" s="32"/>
      <c r="E275" s="31"/>
      <c r="F275" s="31"/>
      <c r="G275" s="31"/>
      <c r="H275" s="15"/>
      <c r="I275" s="15"/>
      <c r="J275" s="15"/>
      <c r="K275" s="15"/>
      <c r="L275" s="15"/>
      <c r="M275" s="15"/>
      <c r="N275" s="15"/>
      <c r="O275" s="15"/>
      <c r="P275" s="15"/>
      <c r="Q275" s="15"/>
    </row>
    <row r="276" spans="1:17" ht="30" customHeight="1" x14ac:dyDescent="0.25">
      <c r="A276" s="50"/>
      <c r="B276" s="21"/>
      <c r="C276" s="32"/>
      <c r="D276" s="32"/>
      <c r="E276" s="31"/>
      <c r="F276" s="31"/>
      <c r="G276" s="31"/>
      <c r="H276" s="15"/>
      <c r="I276" s="15"/>
      <c r="J276" s="15"/>
      <c r="K276" s="15"/>
      <c r="L276" s="15"/>
      <c r="M276" s="15"/>
      <c r="N276" s="15"/>
      <c r="O276" s="15"/>
      <c r="P276" s="15"/>
      <c r="Q276" s="15"/>
    </row>
    <row r="277" spans="1:17" ht="30" customHeight="1" x14ac:dyDescent="0.25">
      <c r="A277" s="50"/>
      <c r="B277" s="21"/>
      <c r="C277" s="32"/>
      <c r="D277" s="32"/>
      <c r="E277" s="31"/>
      <c r="F277" s="31"/>
      <c r="G277" s="31"/>
      <c r="H277" s="15"/>
      <c r="I277" s="15"/>
      <c r="J277" s="15"/>
      <c r="K277" s="15"/>
      <c r="L277" s="15"/>
      <c r="M277" s="15"/>
      <c r="N277" s="15"/>
      <c r="O277" s="15"/>
      <c r="P277" s="15"/>
      <c r="Q277" s="15"/>
    </row>
    <row r="278" spans="1:17" ht="30" customHeight="1" x14ac:dyDescent="0.25">
      <c r="A278" s="50"/>
      <c r="B278" s="21"/>
      <c r="C278" s="32"/>
      <c r="D278" s="32"/>
      <c r="E278" s="31"/>
      <c r="F278" s="31"/>
      <c r="G278" s="31"/>
      <c r="H278" s="15"/>
      <c r="I278" s="15"/>
      <c r="J278" s="15"/>
      <c r="K278" s="15"/>
      <c r="L278" s="15"/>
      <c r="M278" s="15"/>
      <c r="N278" s="15"/>
      <c r="O278" s="15"/>
      <c r="P278" s="15"/>
      <c r="Q278" s="15"/>
    </row>
    <row r="279" spans="1:17" ht="30" customHeight="1" x14ac:dyDescent="0.25">
      <c r="A279" s="50"/>
      <c r="B279" s="21"/>
      <c r="C279" s="32"/>
      <c r="D279" s="32"/>
      <c r="E279" s="31"/>
      <c r="F279" s="31"/>
      <c r="G279" s="31"/>
      <c r="H279" s="15"/>
      <c r="I279" s="15"/>
      <c r="J279" s="15"/>
      <c r="K279" s="15"/>
      <c r="L279" s="15"/>
      <c r="M279" s="15"/>
      <c r="N279" s="15"/>
      <c r="O279" s="15"/>
      <c r="P279" s="15"/>
      <c r="Q279" s="15"/>
    </row>
    <row r="280" spans="1:17" ht="30" customHeight="1" x14ac:dyDescent="0.25">
      <c r="A280" s="50"/>
      <c r="B280" s="21"/>
      <c r="C280" s="32"/>
      <c r="D280" s="32"/>
      <c r="E280" s="31"/>
      <c r="F280" s="31"/>
      <c r="G280" s="31"/>
      <c r="H280" s="15"/>
      <c r="I280" s="15"/>
      <c r="J280" s="15"/>
      <c r="K280" s="15"/>
      <c r="L280" s="15"/>
      <c r="M280" s="15"/>
      <c r="N280" s="15"/>
      <c r="O280" s="15"/>
      <c r="P280" s="15"/>
      <c r="Q280" s="15"/>
    </row>
    <row r="281" spans="1:17" ht="30" customHeight="1" x14ac:dyDescent="0.25">
      <c r="A281" s="50"/>
      <c r="B281" s="21"/>
      <c r="C281" s="32"/>
      <c r="D281" s="32"/>
      <c r="E281" s="31"/>
      <c r="F281" s="31"/>
      <c r="G281" s="31"/>
      <c r="H281" s="15"/>
      <c r="I281" s="15"/>
      <c r="J281" s="15"/>
      <c r="K281" s="15"/>
      <c r="L281" s="15"/>
      <c r="M281" s="15"/>
      <c r="N281" s="15"/>
      <c r="O281" s="15"/>
      <c r="P281" s="15"/>
      <c r="Q281" s="15"/>
    </row>
    <row r="282" spans="1:17" ht="30" customHeight="1" x14ac:dyDescent="0.25">
      <c r="A282" s="50"/>
      <c r="B282" s="21"/>
      <c r="C282" s="32"/>
      <c r="D282" s="32"/>
      <c r="E282" s="31"/>
      <c r="F282" s="31"/>
      <c r="G282" s="31"/>
      <c r="H282" s="15"/>
      <c r="I282" s="15"/>
      <c r="J282" s="15"/>
      <c r="K282" s="15"/>
      <c r="L282" s="15"/>
      <c r="M282" s="15"/>
      <c r="N282" s="15"/>
      <c r="O282" s="15"/>
      <c r="P282" s="15"/>
      <c r="Q282" s="15"/>
    </row>
    <row r="283" spans="1:17" ht="30" customHeight="1" x14ac:dyDescent="0.25">
      <c r="A283" s="50"/>
      <c r="B283" s="21"/>
      <c r="C283" s="32"/>
      <c r="D283" s="32"/>
      <c r="E283" s="31"/>
      <c r="F283" s="31"/>
      <c r="G283" s="31"/>
      <c r="H283" s="15"/>
      <c r="I283" s="15"/>
      <c r="J283" s="15"/>
      <c r="K283" s="15"/>
      <c r="L283" s="15"/>
      <c r="M283" s="15"/>
      <c r="N283" s="15"/>
      <c r="O283" s="15"/>
      <c r="P283" s="15"/>
      <c r="Q283" s="15"/>
    </row>
    <row r="284" spans="1:17" ht="30" customHeight="1" x14ac:dyDescent="0.25">
      <c r="A284" s="50"/>
      <c r="B284" s="21"/>
      <c r="C284" s="32"/>
      <c r="D284" s="32"/>
      <c r="E284" s="31"/>
      <c r="F284" s="31"/>
      <c r="G284" s="31"/>
      <c r="H284" s="15"/>
      <c r="I284" s="15"/>
      <c r="J284" s="15"/>
      <c r="K284" s="15"/>
      <c r="L284" s="15"/>
      <c r="M284" s="15"/>
      <c r="N284" s="15"/>
      <c r="O284" s="15"/>
      <c r="P284" s="15"/>
      <c r="Q284" s="15"/>
    </row>
    <row r="285" spans="1:17" ht="30" customHeight="1" x14ac:dyDescent="0.25">
      <c r="A285" s="50"/>
      <c r="B285" s="21"/>
      <c r="C285" s="32"/>
      <c r="D285" s="32"/>
      <c r="E285" s="31"/>
      <c r="F285" s="31"/>
      <c r="G285" s="31"/>
      <c r="H285" s="15"/>
      <c r="I285" s="15"/>
      <c r="J285" s="15"/>
      <c r="K285" s="15"/>
      <c r="L285" s="15"/>
      <c r="M285" s="15"/>
      <c r="N285" s="15"/>
      <c r="O285" s="15"/>
      <c r="P285" s="15"/>
      <c r="Q285" s="15"/>
    </row>
    <row r="286" spans="1:17" ht="30" customHeight="1" x14ac:dyDescent="0.25">
      <c r="A286" s="50"/>
      <c r="B286" s="21"/>
      <c r="C286" s="32"/>
      <c r="D286" s="32"/>
      <c r="E286" s="31"/>
      <c r="F286" s="31"/>
      <c r="G286" s="31"/>
      <c r="H286" s="15"/>
      <c r="I286" s="15"/>
      <c r="J286" s="15"/>
      <c r="K286" s="15"/>
      <c r="L286" s="15"/>
      <c r="M286" s="15"/>
      <c r="N286" s="15"/>
      <c r="O286" s="15"/>
      <c r="P286" s="15"/>
      <c r="Q286" s="15"/>
    </row>
    <row r="287" spans="1:17" ht="30" customHeight="1" x14ac:dyDescent="0.25">
      <c r="A287" s="50"/>
      <c r="B287" s="21"/>
      <c r="C287" s="32"/>
      <c r="D287" s="32"/>
      <c r="E287" s="31"/>
      <c r="F287" s="31"/>
      <c r="G287" s="31"/>
      <c r="H287" s="15"/>
      <c r="I287" s="15"/>
      <c r="J287" s="15"/>
      <c r="K287" s="15"/>
      <c r="L287" s="15"/>
      <c r="M287" s="15"/>
      <c r="N287" s="15"/>
      <c r="O287" s="15"/>
      <c r="P287" s="15"/>
      <c r="Q287" s="15"/>
    </row>
    <row r="288" spans="1:17" ht="30" customHeight="1" x14ac:dyDescent="0.25">
      <c r="A288" s="50"/>
      <c r="B288" s="21"/>
      <c r="C288" s="32"/>
      <c r="D288" s="32"/>
      <c r="E288" s="31"/>
      <c r="F288" s="31"/>
      <c r="G288" s="31"/>
      <c r="H288" s="15"/>
      <c r="I288" s="15"/>
      <c r="J288" s="15"/>
      <c r="K288" s="15"/>
      <c r="L288" s="15"/>
      <c r="M288" s="15"/>
      <c r="N288" s="15"/>
      <c r="O288" s="15"/>
      <c r="P288" s="15"/>
      <c r="Q288" s="15"/>
    </row>
    <row r="289" spans="1:17" ht="30" customHeight="1" x14ac:dyDescent="0.25">
      <c r="A289" s="50"/>
      <c r="B289" s="21"/>
      <c r="C289" s="32"/>
      <c r="D289" s="32"/>
      <c r="E289" s="31"/>
      <c r="F289" s="31"/>
      <c r="G289" s="31"/>
      <c r="H289" s="15"/>
      <c r="I289" s="15"/>
      <c r="J289" s="15"/>
      <c r="K289" s="15"/>
      <c r="L289" s="15"/>
      <c r="M289" s="15"/>
      <c r="N289" s="15"/>
      <c r="O289" s="15"/>
      <c r="P289" s="15"/>
      <c r="Q289" s="15"/>
    </row>
    <row r="290" spans="1:17" ht="30" customHeight="1" x14ac:dyDescent="0.25">
      <c r="A290" s="50"/>
      <c r="B290" s="21"/>
      <c r="C290" s="32"/>
      <c r="D290" s="32"/>
      <c r="E290" s="31"/>
      <c r="F290" s="31"/>
      <c r="G290" s="31"/>
      <c r="H290" s="15"/>
      <c r="I290" s="15"/>
      <c r="J290" s="15"/>
      <c r="K290" s="15"/>
      <c r="L290" s="15"/>
      <c r="M290" s="15"/>
      <c r="N290" s="15"/>
      <c r="O290" s="15"/>
      <c r="P290" s="15"/>
      <c r="Q290" s="15"/>
    </row>
    <row r="291" spans="1:17" ht="30" customHeight="1" x14ac:dyDescent="0.25">
      <c r="A291" s="50"/>
      <c r="B291" s="21"/>
      <c r="C291" s="32"/>
      <c r="D291" s="32"/>
      <c r="E291" s="31"/>
      <c r="F291" s="31"/>
      <c r="G291" s="31"/>
      <c r="H291" s="15"/>
      <c r="I291" s="15"/>
      <c r="J291" s="15"/>
      <c r="K291" s="15"/>
      <c r="L291" s="15"/>
      <c r="M291" s="15"/>
      <c r="N291" s="15"/>
      <c r="O291" s="15"/>
      <c r="P291" s="15"/>
      <c r="Q291" s="15"/>
    </row>
    <row r="292" spans="1:17" ht="30" customHeight="1" x14ac:dyDescent="0.25">
      <c r="A292" s="50"/>
      <c r="B292" s="21"/>
      <c r="C292" s="32"/>
      <c r="D292" s="32"/>
      <c r="E292" s="31"/>
      <c r="F292" s="31"/>
      <c r="G292" s="31"/>
      <c r="H292" s="15"/>
      <c r="I292" s="15"/>
      <c r="J292" s="15"/>
      <c r="K292" s="15"/>
      <c r="L292" s="15"/>
      <c r="M292" s="15"/>
      <c r="N292" s="15"/>
      <c r="O292" s="15"/>
      <c r="P292" s="15"/>
      <c r="Q292" s="15"/>
    </row>
    <row r="293" spans="1:17" ht="30" customHeight="1" x14ac:dyDescent="0.25">
      <c r="A293" s="50"/>
      <c r="B293" s="21"/>
      <c r="C293" s="32"/>
      <c r="D293" s="32"/>
      <c r="E293" s="31"/>
      <c r="F293" s="31"/>
      <c r="G293" s="31"/>
      <c r="H293" s="15"/>
      <c r="I293" s="15"/>
      <c r="J293" s="15"/>
      <c r="K293" s="15"/>
      <c r="L293" s="15"/>
      <c r="M293" s="15"/>
      <c r="N293" s="15"/>
      <c r="O293" s="15"/>
      <c r="P293" s="15"/>
      <c r="Q293" s="15"/>
    </row>
    <row r="294" spans="1:17" ht="30" customHeight="1" x14ac:dyDescent="0.25">
      <c r="A294" s="50"/>
      <c r="B294" s="21"/>
      <c r="C294" s="32"/>
      <c r="D294" s="32"/>
      <c r="E294" s="31"/>
      <c r="F294" s="31"/>
      <c r="G294" s="31"/>
      <c r="H294" s="15"/>
      <c r="I294" s="15"/>
      <c r="J294" s="15"/>
      <c r="K294" s="15"/>
      <c r="L294" s="15"/>
      <c r="M294" s="15"/>
      <c r="N294" s="15"/>
      <c r="O294" s="15"/>
      <c r="P294" s="15"/>
      <c r="Q294" s="15"/>
    </row>
    <row r="295" spans="1:17" ht="30" customHeight="1" x14ac:dyDescent="0.25">
      <c r="A295" s="50"/>
      <c r="B295" s="21"/>
      <c r="C295" s="32"/>
      <c r="D295" s="32"/>
      <c r="E295" s="31"/>
      <c r="F295" s="31"/>
      <c r="G295" s="31"/>
      <c r="H295" s="15"/>
      <c r="I295" s="15"/>
      <c r="J295" s="15"/>
      <c r="K295" s="15"/>
      <c r="L295" s="15"/>
      <c r="M295" s="15"/>
      <c r="N295" s="15"/>
      <c r="O295" s="15"/>
      <c r="P295" s="15"/>
      <c r="Q295" s="15"/>
    </row>
    <row r="296" spans="1:17" ht="30" customHeight="1" x14ac:dyDescent="0.25">
      <c r="A296" s="50"/>
      <c r="B296" s="21"/>
      <c r="C296" s="32"/>
      <c r="D296" s="32"/>
      <c r="E296" s="31"/>
      <c r="F296" s="31"/>
      <c r="G296" s="31"/>
      <c r="H296" s="15"/>
      <c r="I296" s="15"/>
      <c r="J296" s="15"/>
      <c r="K296" s="15"/>
      <c r="L296" s="15"/>
      <c r="M296" s="15"/>
      <c r="N296" s="15"/>
      <c r="O296" s="15"/>
      <c r="P296" s="15"/>
      <c r="Q296" s="15"/>
    </row>
    <row r="297" spans="1:17" ht="30" customHeight="1" x14ac:dyDescent="0.25">
      <c r="A297" s="50"/>
      <c r="B297" s="21"/>
      <c r="C297" s="32"/>
      <c r="D297" s="32"/>
      <c r="E297" s="31"/>
      <c r="F297" s="31"/>
      <c r="G297" s="31"/>
      <c r="H297" s="15"/>
      <c r="I297" s="15"/>
      <c r="J297" s="15"/>
      <c r="K297" s="15"/>
      <c r="L297" s="15"/>
      <c r="M297" s="15"/>
      <c r="N297" s="15"/>
      <c r="O297" s="15"/>
      <c r="P297" s="15"/>
      <c r="Q297" s="15"/>
    </row>
    <row r="298" spans="1:17" ht="30" customHeight="1" x14ac:dyDescent="0.25">
      <c r="A298" s="50"/>
      <c r="B298" s="21"/>
      <c r="C298" s="32"/>
      <c r="D298" s="32"/>
      <c r="E298" s="31"/>
      <c r="F298" s="31"/>
      <c r="G298" s="31"/>
      <c r="H298" s="15"/>
      <c r="I298" s="15"/>
      <c r="J298" s="15"/>
      <c r="K298" s="15"/>
      <c r="L298" s="15"/>
      <c r="M298" s="15"/>
      <c r="N298" s="15"/>
      <c r="O298" s="15"/>
      <c r="P298" s="15"/>
      <c r="Q298" s="15"/>
    </row>
    <row r="299" spans="1:17" ht="30" customHeight="1" x14ac:dyDescent="0.25">
      <c r="A299" s="50"/>
      <c r="B299" s="21"/>
      <c r="C299" s="32"/>
      <c r="D299" s="32"/>
      <c r="E299" s="31"/>
      <c r="F299" s="31"/>
      <c r="G299" s="31"/>
      <c r="H299" s="15"/>
      <c r="I299" s="15"/>
      <c r="J299" s="15"/>
      <c r="K299" s="15"/>
      <c r="L299" s="15"/>
      <c r="M299" s="15"/>
      <c r="N299" s="15"/>
      <c r="O299" s="15"/>
      <c r="P299" s="15"/>
      <c r="Q299" s="15"/>
    </row>
    <row r="300" spans="1:17" ht="30" customHeight="1" x14ac:dyDescent="0.25">
      <c r="A300" s="50"/>
      <c r="B300" s="21"/>
      <c r="C300" s="32"/>
      <c r="D300" s="32"/>
      <c r="E300" s="31"/>
      <c r="F300" s="31"/>
      <c r="G300" s="31"/>
      <c r="H300" s="15"/>
      <c r="I300" s="15"/>
      <c r="J300" s="15"/>
      <c r="K300" s="15"/>
      <c r="L300" s="15"/>
      <c r="M300" s="15"/>
      <c r="N300" s="15"/>
      <c r="O300" s="15"/>
      <c r="P300" s="15"/>
      <c r="Q300" s="15"/>
    </row>
    <row r="301" spans="1:17" ht="30" customHeight="1" x14ac:dyDescent="0.25">
      <c r="A301" s="50"/>
      <c r="B301" s="21"/>
      <c r="C301" s="32"/>
      <c r="D301" s="32"/>
      <c r="E301" s="31"/>
      <c r="F301" s="31"/>
      <c r="G301" s="31"/>
      <c r="H301" s="15"/>
      <c r="I301" s="15"/>
      <c r="J301" s="15"/>
      <c r="K301" s="15"/>
      <c r="L301" s="15"/>
      <c r="M301" s="15"/>
      <c r="N301" s="15"/>
      <c r="O301" s="15"/>
      <c r="P301" s="15"/>
      <c r="Q301" s="15"/>
    </row>
    <row r="302" spans="1:17" ht="30" customHeight="1" x14ac:dyDescent="0.25">
      <c r="A302" s="50"/>
      <c r="B302" s="21"/>
      <c r="C302" s="32"/>
      <c r="D302" s="32"/>
      <c r="E302" s="31"/>
      <c r="F302" s="31"/>
      <c r="G302" s="31"/>
      <c r="H302" s="15"/>
      <c r="I302" s="15"/>
      <c r="J302" s="15"/>
      <c r="K302" s="15"/>
      <c r="L302" s="15"/>
      <c r="M302" s="15"/>
      <c r="N302" s="15"/>
      <c r="O302" s="15"/>
      <c r="P302" s="15"/>
      <c r="Q302" s="15"/>
    </row>
    <row r="303" spans="1:17" ht="30" customHeight="1" x14ac:dyDescent="0.25">
      <c r="A303" s="50"/>
      <c r="B303" s="21"/>
      <c r="C303" s="32"/>
      <c r="D303" s="32"/>
      <c r="E303" s="31"/>
      <c r="F303" s="31"/>
      <c r="G303" s="31"/>
      <c r="H303" s="15"/>
      <c r="I303" s="15"/>
      <c r="J303" s="15"/>
      <c r="K303" s="15"/>
      <c r="L303" s="15"/>
      <c r="M303" s="15"/>
      <c r="N303" s="15"/>
      <c r="O303" s="15"/>
      <c r="P303" s="15"/>
      <c r="Q303" s="15"/>
    </row>
    <row r="304" spans="1:17" ht="30" customHeight="1" x14ac:dyDescent="0.25">
      <c r="A304" s="50"/>
      <c r="B304" s="21"/>
      <c r="C304" s="32"/>
      <c r="D304" s="32"/>
      <c r="E304" s="31"/>
      <c r="F304" s="31"/>
      <c r="G304" s="31"/>
      <c r="H304" s="15"/>
      <c r="I304" s="15"/>
      <c r="J304" s="15"/>
      <c r="K304" s="15"/>
      <c r="L304" s="15"/>
      <c r="M304" s="15"/>
      <c r="N304" s="15"/>
      <c r="O304" s="15"/>
      <c r="P304" s="15"/>
      <c r="Q304" s="15"/>
    </row>
    <row r="305" spans="1:17" ht="30" customHeight="1" x14ac:dyDescent="0.25">
      <c r="A305" s="50"/>
      <c r="B305" s="21"/>
      <c r="C305" s="32"/>
      <c r="D305" s="32"/>
      <c r="E305" s="31"/>
      <c r="F305" s="31"/>
      <c r="G305" s="31"/>
      <c r="H305" s="15"/>
      <c r="I305" s="15"/>
      <c r="J305" s="15"/>
      <c r="K305" s="15"/>
      <c r="L305" s="15"/>
      <c r="M305" s="15"/>
      <c r="N305" s="15"/>
      <c r="O305" s="15"/>
      <c r="P305" s="15"/>
      <c r="Q305" s="15"/>
    </row>
    <row r="306" spans="1:17" ht="30" customHeight="1" x14ac:dyDescent="0.25">
      <c r="A306" s="50"/>
      <c r="B306" s="21"/>
      <c r="C306" s="32"/>
      <c r="D306" s="32"/>
      <c r="E306" s="31"/>
      <c r="F306" s="31"/>
      <c r="G306" s="31"/>
      <c r="H306" s="15"/>
      <c r="I306" s="15"/>
      <c r="J306" s="15"/>
      <c r="K306" s="15"/>
      <c r="L306" s="15"/>
      <c r="M306" s="15"/>
      <c r="N306" s="15"/>
      <c r="O306" s="15"/>
      <c r="P306" s="15"/>
      <c r="Q306" s="15"/>
    </row>
    <row r="307" spans="1:17" ht="30" customHeight="1" x14ac:dyDescent="0.25">
      <c r="A307" s="50"/>
      <c r="B307" s="21"/>
      <c r="C307" s="32"/>
      <c r="D307" s="32"/>
      <c r="E307" s="31"/>
      <c r="F307" s="31"/>
      <c r="G307" s="31"/>
      <c r="H307" s="15"/>
      <c r="I307" s="15"/>
      <c r="J307" s="15"/>
      <c r="K307" s="15"/>
      <c r="L307" s="15"/>
      <c r="M307" s="15"/>
      <c r="N307" s="15"/>
      <c r="O307" s="15"/>
      <c r="P307" s="15"/>
      <c r="Q307" s="15"/>
    </row>
    <row r="308" spans="1:17" ht="30" customHeight="1" x14ac:dyDescent="0.25">
      <c r="A308" s="50"/>
      <c r="B308" s="21"/>
      <c r="C308" s="32"/>
      <c r="D308" s="32"/>
      <c r="E308" s="31"/>
      <c r="F308" s="31"/>
      <c r="G308" s="31"/>
      <c r="H308" s="15"/>
      <c r="I308" s="15"/>
      <c r="J308" s="15"/>
      <c r="K308" s="15"/>
      <c r="L308" s="15"/>
      <c r="M308" s="15"/>
      <c r="N308" s="15"/>
      <c r="O308" s="15"/>
      <c r="P308" s="15"/>
      <c r="Q308" s="15"/>
    </row>
    <row r="309" spans="1:17" ht="30" customHeight="1" x14ac:dyDescent="0.25">
      <c r="A309" s="50"/>
      <c r="B309" s="21"/>
      <c r="C309" s="32"/>
      <c r="D309" s="32"/>
      <c r="E309" s="31"/>
      <c r="F309" s="31"/>
      <c r="G309" s="31"/>
      <c r="H309" s="15"/>
      <c r="I309" s="15"/>
      <c r="J309" s="15"/>
      <c r="K309" s="15"/>
      <c r="L309" s="15"/>
      <c r="M309" s="15"/>
      <c r="N309" s="15"/>
      <c r="O309" s="15"/>
      <c r="P309" s="15"/>
      <c r="Q309" s="15"/>
    </row>
    <row r="310" spans="1:17" ht="30" customHeight="1" x14ac:dyDescent="0.25">
      <c r="A310" s="50"/>
      <c r="B310" s="21"/>
      <c r="C310" s="32"/>
      <c r="D310" s="32"/>
      <c r="E310" s="31"/>
      <c r="F310" s="31"/>
      <c r="G310" s="31"/>
      <c r="H310" s="15"/>
      <c r="I310" s="15"/>
      <c r="J310" s="15"/>
      <c r="K310" s="15"/>
      <c r="L310" s="15"/>
      <c r="M310" s="15"/>
      <c r="N310" s="15"/>
      <c r="O310" s="15"/>
      <c r="P310" s="15"/>
      <c r="Q310" s="15"/>
    </row>
    <row r="311" spans="1:17" ht="30" customHeight="1" x14ac:dyDescent="0.25">
      <c r="A311" s="50"/>
      <c r="B311" s="21"/>
      <c r="C311" s="32"/>
      <c r="D311" s="32"/>
      <c r="E311" s="31"/>
      <c r="F311" s="31"/>
      <c r="G311" s="31"/>
      <c r="H311" s="15"/>
      <c r="I311" s="15"/>
      <c r="J311" s="15"/>
      <c r="K311" s="15"/>
      <c r="L311" s="15"/>
      <c r="M311" s="15"/>
      <c r="N311" s="15"/>
      <c r="O311" s="15"/>
      <c r="P311" s="15"/>
      <c r="Q311" s="15"/>
    </row>
    <row r="312" spans="1:17" ht="30" customHeight="1" x14ac:dyDescent="0.25">
      <c r="A312" s="50"/>
      <c r="B312" s="21"/>
      <c r="C312" s="32"/>
      <c r="D312" s="32"/>
      <c r="E312" s="31"/>
      <c r="F312" s="31"/>
      <c r="G312" s="31"/>
      <c r="H312" s="15"/>
      <c r="I312" s="15"/>
      <c r="J312" s="15"/>
      <c r="K312" s="15"/>
      <c r="L312" s="15"/>
      <c r="M312" s="15"/>
      <c r="N312" s="15"/>
      <c r="O312" s="15"/>
      <c r="P312" s="15"/>
      <c r="Q312" s="15"/>
    </row>
    <row r="313" spans="1:17" ht="30" customHeight="1" x14ac:dyDescent="0.25">
      <c r="A313" s="50"/>
      <c r="B313" s="21"/>
      <c r="C313" s="32"/>
      <c r="D313" s="32"/>
      <c r="E313" s="31"/>
      <c r="F313" s="31"/>
      <c r="G313" s="31"/>
      <c r="H313" s="15"/>
      <c r="I313" s="15"/>
      <c r="J313" s="15"/>
      <c r="K313" s="15"/>
      <c r="L313" s="15"/>
      <c r="M313" s="15"/>
      <c r="N313" s="15"/>
      <c r="O313" s="15"/>
      <c r="P313" s="15"/>
      <c r="Q313" s="15"/>
    </row>
    <row r="314" spans="1:17" ht="30" customHeight="1" x14ac:dyDescent="0.25">
      <c r="A314" s="50"/>
      <c r="B314" s="21"/>
      <c r="C314" s="32"/>
      <c r="D314" s="32"/>
      <c r="E314" s="31"/>
      <c r="F314" s="31"/>
      <c r="G314" s="31"/>
      <c r="H314" s="15"/>
      <c r="I314" s="15"/>
      <c r="J314" s="15"/>
      <c r="K314" s="15"/>
      <c r="L314" s="15"/>
      <c r="M314" s="15"/>
      <c r="N314" s="15"/>
      <c r="O314" s="15"/>
      <c r="P314" s="15"/>
      <c r="Q314" s="15"/>
    </row>
    <row r="315" spans="1:17" ht="30" customHeight="1" x14ac:dyDescent="0.25">
      <c r="A315" s="50"/>
      <c r="B315" s="21"/>
      <c r="C315" s="32"/>
      <c r="D315" s="32"/>
      <c r="E315" s="31"/>
      <c r="F315" s="31"/>
      <c r="G315" s="31"/>
      <c r="H315" s="15"/>
      <c r="I315" s="15"/>
      <c r="J315" s="15"/>
      <c r="K315" s="15"/>
      <c r="L315" s="15"/>
      <c r="M315" s="15"/>
      <c r="N315" s="15"/>
      <c r="O315" s="15"/>
      <c r="P315" s="15"/>
      <c r="Q315" s="15"/>
    </row>
    <row r="316" spans="1:17" ht="30" customHeight="1" x14ac:dyDescent="0.25">
      <c r="A316" s="50"/>
      <c r="B316" s="21"/>
      <c r="C316" s="32"/>
      <c r="D316" s="32"/>
      <c r="E316" s="31"/>
      <c r="F316" s="31"/>
      <c r="G316" s="31"/>
      <c r="H316" s="15"/>
      <c r="I316" s="15"/>
      <c r="J316" s="15"/>
      <c r="K316" s="15"/>
      <c r="L316" s="15"/>
      <c r="M316" s="15"/>
      <c r="N316" s="15"/>
      <c r="O316" s="15"/>
      <c r="P316" s="15"/>
      <c r="Q316" s="15"/>
    </row>
    <row r="317" spans="1:17" ht="30" customHeight="1" x14ac:dyDescent="0.25">
      <c r="A317" s="50"/>
      <c r="B317" s="21"/>
      <c r="C317" s="32"/>
      <c r="D317" s="32"/>
      <c r="E317" s="31"/>
      <c r="F317" s="31"/>
      <c r="G317" s="31"/>
      <c r="H317" s="15"/>
      <c r="I317" s="15"/>
      <c r="J317" s="15"/>
      <c r="K317" s="15"/>
      <c r="L317" s="15"/>
      <c r="M317" s="15"/>
      <c r="N317" s="15"/>
      <c r="O317" s="15"/>
      <c r="P317" s="15"/>
      <c r="Q317" s="15"/>
    </row>
    <row r="318" spans="1:17" ht="30" customHeight="1" x14ac:dyDescent="0.25">
      <c r="A318" s="50"/>
      <c r="B318" s="21"/>
      <c r="C318" s="32"/>
      <c r="D318" s="32"/>
      <c r="E318" s="31"/>
      <c r="F318" s="31"/>
      <c r="G318" s="31"/>
      <c r="H318" s="15"/>
      <c r="I318" s="15"/>
      <c r="J318" s="15"/>
      <c r="K318" s="15"/>
      <c r="L318" s="15"/>
      <c r="M318" s="15"/>
      <c r="N318" s="15"/>
      <c r="O318" s="15"/>
      <c r="P318" s="15"/>
      <c r="Q318" s="15"/>
    </row>
    <row r="319" spans="1:17" ht="30" customHeight="1" x14ac:dyDescent="0.25">
      <c r="A319" s="50"/>
      <c r="B319" s="21"/>
      <c r="C319" s="32"/>
      <c r="D319" s="32"/>
      <c r="E319" s="31"/>
      <c r="F319" s="31"/>
      <c r="G319" s="31"/>
      <c r="H319" s="15"/>
      <c r="I319" s="15"/>
      <c r="J319" s="15"/>
      <c r="K319" s="15"/>
      <c r="L319" s="15"/>
      <c r="M319" s="15"/>
      <c r="N319" s="15"/>
      <c r="O319" s="15"/>
      <c r="P319" s="15"/>
      <c r="Q319" s="15"/>
    </row>
    <row r="320" spans="1:17" ht="30" customHeight="1" x14ac:dyDescent="0.25">
      <c r="A320" s="50"/>
      <c r="B320" s="21"/>
      <c r="C320" s="32"/>
      <c r="D320" s="32"/>
      <c r="E320" s="31"/>
      <c r="F320" s="31"/>
      <c r="G320" s="31"/>
      <c r="H320" s="15"/>
      <c r="I320" s="15"/>
      <c r="J320" s="15"/>
      <c r="K320" s="15"/>
      <c r="L320" s="15"/>
      <c r="M320" s="15"/>
      <c r="N320" s="15"/>
      <c r="O320" s="15"/>
      <c r="P320" s="15"/>
      <c r="Q320" s="15"/>
    </row>
    <row r="321" spans="1:17" ht="30" customHeight="1" x14ac:dyDescent="0.25">
      <c r="A321" s="50"/>
      <c r="B321" s="21"/>
      <c r="C321" s="32"/>
      <c r="D321" s="32"/>
      <c r="E321" s="31"/>
      <c r="F321" s="31"/>
      <c r="G321" s="31"/>
      <c r="H321" s="15"/>
      <c r="I321" s="15"/>
      <c r="J321" s="15"/>
      <c r="K321" s="15"/>
      <c r="L321" s="15"/>
      <c r="M321" s="15"/>
      <c r="N321" s="15"/>
      <c r="O321" s="15"/>
      <c r="P321" s="15"/>
      <c r="Q321" s="15"/>
    </row>
    <row r="322" spans="1:17" ht="30" customHeight="1" x14ac:dyDescent="0.25">
      <c r="A322" s="50"/>
      <c r="B322" s="21"/>
      <c r="C322" s="32"/>
      <c r="D322" s="32"/>
      <c r="E322" s="31"/>
      <c r="F322" s="31"/>
      <c r="G322" s="31"/>
      <c r="H322" s="15"/>
      <c r="I322" s="15"/>
      <c r="J322" s="15"/>
      <c r="K322" s="15"/>
      <c r="L322" s="15"/>
      <c r="M322" s="15"/>
      <c r="N322" s="15"/>
      <c r="O322" s="15"/>
      <c r="P322" s="15"/>
      <c r="Q322" s="15"/>
    </row>
    <row r="323" spans="1:17" ht="30" customHeight="1" x14ac:dyDescent="0.25">
      <c r="A323" s="50"/>
      <c r="B323" s="21"/>
      <c r="C323" s="32"/>
      <c r="D323" s="32"/>
      <c r="E323" s="31"/>
      <c r="F323" s="31"/>
      <c r="G323" s="31"/>
      <c r="H323" s="15"/>
      <c r="I323" s="15"/>
      <c r="J323" s="15"/>
      <c r="K323" s="15"/>
      <c r="L323" s="15"/>
      <c r="M323" s="15"/>
      <c r="N323" s="15"/>
      <c r="O323" s="15"/>
      <c r="P323" s="15"/>
      <c r="Q323" s="15"/>
    </row>
    <row r="324" spans="1:17" ht="30" customHeight="1" x14ac:dyDescent="0.25">
      <c r="A324" s="50"/>
      <c r="B324" s="21"/>
      <c r="C324" s="32"/>
      <c r="D324" s="32"/>
      <c r="E324" s="31"/>
      <c r="F324" s="31"/>
      <c r="G324" s="31"/>
      <c r="H324" s="15"/>
      <c r="I324" s="15"/>
      <c r="J324" s="15"/>
      <c r="K324" s="15"/>
      <c r="L324" s="15"/>
      <c r="M324" s="15"/>
      <c r="N324" s="15"/>
      <c r="O324" s="15"/>
      <c r="P324" s="15"/>
      <c r="Q324" s="15"/>
    </row>
    <row r="325" spans="1:17" ht="30" customHeight="1" x14ac:dyDescent="0.25">
      <c r="A325" s="50"/>
      <c r="B325" s="21"/>
      <c r="C325" s="32"/>
      <c r="D325" s="32"/>
      <c r="E325" s="31"/>
      <c r="F325" s="31"/>
      <c r="G325" s="31"/>
      <c r="H325" s="15"/>
      <c r="I325" s="15"/>
      <c r="J325" s="15"/>
      <c r="K325" s="15"/>
      <c r="L325" s="15"/>
      <c r="M325" s="15"/>
      <c r="N325" s="15"/>
      <c r="O325" s="15"/>
      <c r="P325" s="15"/>
      <c r="Q325" s="15"/>
    </row>
    <row r="326" spans="1:17" ht="30" customHeight="1" x14ac:dyDescent="0.25">
      <c r="A326" s="50"/>
      <c r="B326" s="21"/>
      <c r="C326" s="32"/>
      <c r="D326" s="32"/>
      <c r="E326" s="31"/>
      <c r="F326" s="31"/>
      <c r="G326" s="31"/>
      <c r="H326" s="15"/>
      <c r="I326" s="15"/>
      <c r="J326" s="15"/>
      <c r="K326" s="15"/>
      <c r="L326" s="15"/>
      <c r="M326" s="15"/>
      <c r="N326" s="15"/>
      <c r="O326" s="15"/>
      <c r="P326" s="15"/>
      <c r="Q326" s="15"/>
    </row>
    <row r="327" spans="1:17" ht="30" customHeight="1" x14ac:dyDescent="0.25">
      <c r="A327" s="50"/>
      <c r="B327" s="21"/>
      <c r="C327" s="32"/>
      <c r="D327" s="32"/>
      <c r="E327" s="31"/>
      <c r="F327" s="31"/>
      <c r="G327" s="31"/>
      <c r="H327" s="15"/>
      <c r="I327" s="15"/>
      <c r="J327" s="15"/>
      <c r="K327" s="15"/>
      <c r="L327" s="15"/>
      <c r="M327" s="15"/>
      <c r="N327" s="15"/>
      <c r="O327" s="15"/>
      <c r="P327" s="15"/>
      <c r="Q327" s="15"/>
    </row>
    <row r="328" spans="1:17" ht="30" customHeight="1" x14ac:dyDescent="0.25">
      <c r="A328" s="50"/>
      <c r="B328" s="21"/>
      <c r="C328" s="32"/>
      <c r="D328" s="32"/>
      <c r="E328" s="31"/>
      <c r="F328" s="31"/>
      <c r="G328" s="31"/>
      <c r="H328" s="15"/>
      <c r="I328" s="15"/>
      <c r="J328" s="15"/>
      <c r="K328" s="15"/>
      <c r="L328" s="15"/>
      <c r="M328" s="15"/>
      <c r="N328" s="15"/>
      <c r="O328" s="15"/>
      <c r="P328" s="15"/>
      <c r="Q328" s="15"/>
    </row>
    <row r="329" spans="1:17" ht="30" customHeight="1" x14ac:dyDescent="0.25">
      <c r="A329" s="50"/>
      <c r="B329" s="21"/>
      <c r="C329" s="32"/>
      <c r="D329" s="32"/>
      <c r="E329" s="31"/>
      <c r="F329" s="31"/>
      <c r="G329" s="31"/>
      <c r="H329" s="15"/>
      <c r="I329" s="15"/>
      <c r="J329" s="15"/>
      <c r="K329" s="15"/>
      <c r="L329" s="15"/>
      <c r="M329" s="15"/>
      <c r="N329" s="15"/>
      <c r="O329" s="15"/>
      <c r="P329" s="15"/>
      <c r="Q329" s="15"/>
    </row>
    <row r="330" spans="1:17" ht="30" customHeight="1" x14ac:dyDescent="0.25">
      <c r="A330" s="50"/>
      <c r="B330" s="21"/>
      <c r="C330" s="32"/>
      <c r="D330" s="32"/>
      <c r="E330" s="31"/>
      <c r="F330" s="31"/>
      <c r="G330" s="31"/>
      <c r="H330" s="15"/>
      <c r="I330" s="15"/>
      <c r="J330" s="15"/>
      <c r="K330" s="15"/>
      <c r="L330" s="15"/>
      <c r="M330" s="15"/>
      <c r="N330" s="15"/>
      <c r="O330" s="15"/>
      <c r="P330" s="15"/>
      <c r="Q330" s="15"/>
    </row>
    <row r="331" spans="1:17" ht="30" customHeight="1" x14ac:dyDescent="0.25">
      <c r="A331" s="50"/>
      <c r="B331" s="21"/>
      <c r="C331" s="32"/>
      <c r="D331" s="32"/>
      <c r="E331" s="31"/>
      <c r="F331" s="31"/>
      <c r="G331" s="31"/>
      <c r="H331" s="15"/>
      <c r="I331" s="15"/>
      <c r="J331" s="15"/>
      <c r="K331" s="15"/>
      <c r="L331" s="15"/>
      <c r="M331" s="15"/>
      <c r="N331" s="15"/>
      <c r="O331" s="15"/>
      <c r="P331" s="15"/>
      <c r="Q331" s="15"/>
    </row>
    <row r="332" spans="1:17" ht="30" customHeight="1" x14ac:dyDescent="0.25">
      <c r="A332" s="50"/>
      <c r="B332" s="21"/>
      <c r="C332" s="32"/>
      <c r="D332" s="32"/>
      <c r="E332" s="31"/>
      <c r="F332" s="31"/>
      <c r="G332" s="31"/>
      <c r="H332" s="15"/>
      <c r="I332" s="15"/>
      <c r="J332" s="15"/>
      <c r="K332" s="15"/>
      <c r="L332" s="15"/>
      <c r="M332" s="15"/>
      <c r="N332" s="15"/>
      <c r="O332" s="15"/>
      <c r="P332" s="15"/>
      <c r="Q332" s="15"/>
    </row>
    <row r="333" spans="1:17" ht="30" customHeight="1" x14ac:dyDescent="0.25">
      <c r="A333" s="50"/>
      <c r="B333" s="21"/>
      <c r="C333" s="32"/>
      <c r="D333" s="32"/>
      <c r="E333" s="31"/>
      <c r="F333" s="31"/>
      <c r="G333" s="31"/>
      <c r="H333" s="15"/>
      <c r="I333" s="15"/>
      <c r="J333" s="15"/>
      <c r="K333" s="15"/>
      <c r="L333" s="15"/>
      <c r="M333" s="15"/>
      <c r="N333" s="15"/>
      <c r="O333" s="15"/>
      <c r="P333" s="15"/>
      <c r="Q333" s="15"/>
    </row>
    <row r="334" spans="1:17" ht="30" customHeight="1" x14ac:dyDescent="0.25">
      <c r="A334" s="50"/>
      <c r="B334" s="21"/>
      <c r="C334" s="32"/>
      <c r="D334" s="32"/>
      <c r="E334" s="31"/>
      <c r="F334" s="31"/>
      <c r="G334" s="31"/>
      <c r="H334" s="15"/>
      <c r="I334" s="15"/>
      <c r="J334" s="15"/>
      <c r="K334" s="15"/>
      <c r="L334" s="15"/>
      <c r="M334" s="15"/>
      <c r="N334" s="15"/>
      <c r="O334" s="15"/>
      <c r="P334" s="15"/>
      <c r="Q334" s="15"/>
    </row>
    <row r="335" spans="1:17" ht="30" customHeight="1" x14ac:dyDescent="0.25">
      <c r="A335" s="50"/>
      <c r="B335" s="21"/>
      <c r="C335" s="32"/>
      <c r="D335" s="32"/>
      <c r="E335" s="31"/>
      <c r="F335" s="31"/>
      <c r="G335" s="31"/>
      <c r="H335" s="15"/>
      <c r="I335" s="15"/>
      <c r="J335" s="15"/>
      <c r="K335" s="15"/>
      <c r="L335" s="15"/>
      <c r="M335" s="15"/>
      <c r="N335" s="15"/>
      <c r="O335" s="15"/>
      <c r="P335" s="15"/>
      <c r="Q335" s="15"/>
    </row>
    <row r="336" spans="1:17" ht="30" customHeight="1" x14ac:dyDescent="0.25">
      <c r="A336" s="50"/>
      <c r="B336" s="21"/>
      <c r="C336" s="32"/>
      <c r="D336" s="32"/>
      <c r="E336" s="31"/>
      <c r="F336" s="31"/>
      <c r="G336" s="31"/>
      <c r="H336" s="15"/>
      <c r="I336" s="15"/>
      <c r="J336" s="15"/>
      <c r="K336" s="15"/>
      <c r="L336" s="15"/>
      <c r="M336" s="15"/>
      <c r="N336" s="15"/>
      <c r="O336" s="15"/>
      <c r="P336" s="15"/>
      <c r="Q336" s="15"/>
    </row>
    <row r="337" spans="1:17" ht="30" customHeight="1" x14ac:dyDescent="0.25">
      <c r="A337" s="50"/>
      <c r="B337" s="21"/>
      <c r="C337" s="32"/>
      <c r="D337" s="32"/>
      <c r="E337" s="31"/>
      <c r="F337" s="31"/>
      <c r="G337" s="31"/>
      <c r="H337" s="15"/>
      <c r="I337" s="15"/>
      <c r="J337" s="15"/>
      <c r="K337" s="15"/>
      <c r="L337" s="15"/>
      <c r="M337" s="15"/>
      <c r="N337" s="15"/>
      <c r="O337" s="15"/>
      <c r="P337" s="15"/>
      <c r="Q337" s="15"/>
    </row>
    <row r="338" spans="1:17" ht="30" customHeight="1" x14ac:dyDescent="0.25">
      <c r="A338" s="50"/>
      <c r="B338" s="21"/>
      <c r="C338" s="32"/>
      <c r="D338" s="32"/>
      <c r="E338" s="31"/>
      <c r="F338" s="31"/>
      <c r="G338" s="31"/>
      <c r="H338" s="15"/>
      <c r="I338" s="15"/>
      <c r="J338" s="15"/>
      <c r="K338" s="15"/>
      <c r="L338" s="15"/>
      <c r="M338" s="15"/>
      <c r="N338" s="15"/>
      <c r="O338" s="15"/>
      <c r="P338" s="15"/>
      <c r="Q338" s="15"/>
    </row>
    <row r="339" spans="1:17" ht="30" customHeight="1" x14ac:dyDescent="0.25">
      <c r="A339" s="50"/>
      <c r="B339" s="21"/>
      <c r="C339" s="32"/>
      <c r="D339" s="32"/>
      <c r="E339" s="31"/>
      <c r="F339" s="31"/>
      <c r="G339" s="31"/>
      <c r="H339" s="15"/>
      <c r="I339" s="15"/>
      <c r="J339" s="15"/>
      <c r="K339" s="15"/>
      <c r="L339" s="15"/>
      <c r="M339" s="15"/>
      <c r="N339" s="15"/>
      <c r="O339" s="15"/>
      <c r="P339" s="15"/>
      <c r="Q339" s="15"/>
    </row>
    <row r="340" spans="1:17" ht="30" customHeight="1" x14ac:dyDescent="0.25">
      <c r="A340" s="50"/>
      <c r="B340" s="21"/>
      <c r="C340" s="32"/>
      <c r="D340" s="32"/>
      <c r="E340" s="31"/>
      <c r="F340" s="31"/>
      <c r="G340" s="31"/>
      <c r="H340" s="15"/>
      <c r="I340" s="15"/>
      <c r="J340" s="15"/>
      <c r="K340" s="15"/>
      <c r="L340" s="15"/>
      <c r="M340" s="15"/>
      <c r="N340" s="15"/>
      <c r="O340" s="15"/>
      <c r="P340" s="15"/>
      <c r="Q340" s="15"/>
    </row>
    <row r="341" spans="1:17" ht="30" customHeight="1" x14ac:dyDescent="0.25">
      <c r="A341" s="50"/>
      <c r="B341" s="21"/>
      <c r="C341" s="32"/>
      <c r="D341" s="32"/>
      <c r="E341" s="31"/>
      <c r="F341" s="31"/>
      <c r="G341" s="31"/>
      <c r="H341" s="15"/>
      <c r="I341" s="15"/>
      <c r="J341" s="15"/>
      <c r="K341" s="15"/>
      <c r="L341" s="15"/>
      <c r="M341" s="15"/>
      <c r="N341" s="15"/>
      <c r="O341" s="15"/>
      <c r="P341" s="15"/>
      <c r="Q341" s="15"/>
    </row>
    <row r="342" spans="1:17" ht="30" customHeight="1" x14ac:dyDescent="0.25">
      <c r="A342" s="50"/>
      <c r="B342" s="21"/>
      <c r="C342" s="32"/>
      <c r="D342" s="32"/>
      <c r="E342" s="31"/>
      <c r="F342" s="31"/>
      <c r="G342" s="31"/>
      <c r="H342" s="15"/>
      <c r="I342" s="15"/>
      <c r="J342" s="15"/>
      <c r="K342" s="15"/>
      <c r="L342" s="15"/>
      <c r="M342" s="15"/>
      <c r="N342" s="15"/>
      <c r="O342" s="15"/>
      <c r="P342" s="15"/>
      <c r="Q342" s="15"/>
    </row>
    <row r="343" spans="1:17" ht="30" customHeight="1" x14ac:dyDescent="0.25">
      <c r="A343" s="50"/>
      <c r="B343" s="21"/>
      <c r="C343" s="32"/>
      <c r="D343" s="32"/>
      <c r="E343" s="31"/>
      <c r="F343" s="31"/>
      <c r="G343" s="31"/>
      <c r="H343" s="15"/>
      <c r="I343" s="15"/>
      <c r="J343" s="15"/>
      <c r="K343" s="15"/>
      <c r="L343" s="15"/>
      <c r="M343" s="15"/>
      <c r="N343" s="15"/>
      <c r="O343" s="15"/>
      <c r="P343" s="15"/>
      <c r="Q343" s="15"/>
    </row>
    <row r="344" spans="1:17" ht="30" customHeight="1" x14ac:dyDescent="0.25">
      <c r="A344" s="50"/>
      <c r="B344" s="21"/>
      <c r="C344" s="32"/>
      <c r="D344" s="32"/>
      <c r="E344" s="31"/>
      <c r="F344" s="31"/>
      <c r="G344" s="31"/>
      <c r="H344" s="15"/>
      <c r="I344" s="15"/>
      <c r="J344" s="15"/>
      <c r="K344" s="15"/>
      <c r="L344" s="15"/>
      <c r="M344" s="15"/>
      <c r="N344" s="15"/>
      <c r="O344" s="15"/>
      <c r="P344" s="15"/>
      <c r="Q344" s="15"/>
    </row>
    <row r="345" spans="1:17" ht="30" customHeight="1" x14ac:dyDescent="0.25">
      <c r="A345" s="50"/>
      <c r="B345" s="21"/>
      <c r="C345" s="32"/>
      <c r="D345" s="32"/>
      <c r="E345" s="31"/>
      <c r="F345" s="31"/>
      <c r="G345" s="31"/>
      <c r="H345" s="15"/>
      <c r="I345" s="15"/>
      <c r="J345" s="15"/>
      <c r="K345" s="15"/>
      <c r="L345" s="15"/>
      <c r="M345" s="15"/>
      <c r="N345" s="15"/>
      <c r="O345" s="15"/>
      <c r="P345" s="15"/>
      <c r="Q345" s="15"/>
    </row>
    <row r="346" spans="1:17" ht="30" customHeight="1" x14ac:dyDescent="0.25">
      <c r="A346" s="50"/>
      <c r="B346" s="21"/>
      <c r="C346" s="32"/>
      <c r="D346" s="32"/>
      <c r="E346" s="31"/>
      <c r="F346" s="31"/>
      <c r="G346" s="31"/>
      <c r="H346" s="15"/>
      <c r="I346" s="15"/>
      <c r="J346" s="15"/>
      <c r="K346" s="15"/>
      <c r="L346" s="15"/>
      <c r="M346" s="15"/>
      <c r="N346" s="15"/>
      <c r="O346" s="15"/>
      <c r="P346" s="15"/>
      <c r="Q346" s="15"/>
    </row>
    <row r="347" spans="1:17" ht="30" customHeight="1" x14ac:dyDescent="0.25">
      <c r="A347" s="50"/>
      <c r="B347" s="21"/>
      <c r="C347" s="32"/>
      <c r="D347" s="32"/>
      <c r="E347" s="31"/>
      <c r="F347" s="31"/>
      <c r="G347" s="31"/>
      <c r="H347" s="15"/>
      <c r="I347" s="15"/>
      <c r="J347" s="15"/>
      <c r="K347" s="15"/>
      <c r="L347" s="15"/>
      <c r="M347" s="15"/>
      <c r="N347" s="15"/>
      <c r="O347" s="15"/>
      <c r="P347" s="15"/>
      <c r="Q347" s="15"/>
    </row>
    <row r="348" spans="1:17" ht="30" customHeight="1" x14ac:dyDescent="0.25">
      <c r="A348" s="50"/>
      <c r="B348" s="21"/>
      <c r="C348" s="32"/>
      <c r="D348" s="32"/>
      <c r="E348" s="31"/>
      <c r="F348" s="31"/>
      <c r="G348" s="31"/>
      <c r="H348" s="15"/>
      <c r="I348" s="15"/>
      <c r="J348" s="15"/>
      <c r="K348" s="15"/>
      <c r="L348" s="15"/>
      <c r="M348" s="15"/>
      <c r="N348" s="15"/>
      <c r="O348" s="15"/>
      <c r="P348" s="15"/>
      <c r="Q348" s="15"/>
    </row>
    <row r="349" spans="1:17" ht="30" customHeight="1" x14ac:dyDescent="0.25">
      <c r="A349" s="50"/>
      <c r="B349" s="21"/>
      <c r="C349" s="32"/>
      <c r="D349" s="32"/>
      <c r="E349" s="31"/>
      <c r="F349" s="31"/>
      <c r="G349" s="31"/>
      <c r="H349" s="15"/>
      <c r="I349" s="15"/>
      <c r="J349" s="15"/>
      <c r="K349" s="15"/>
      <c r="L349" s="15"/>
      <c r="M349" s="15"/>
      <c r="N349" s="15"/>
      <c r="O349" s="15"/>
      <c r="P349" s="15"/>
      <c r="Q349" s="15"/>
    </row>
    <row r="350" spans="1:17" ht="30" customHeight="1" x14ac:dyDescent="0.25">
      <c r="A350" s="50"/>
      <c r="B350" s="21"/>
      <c r="C350" s="32"/>
      <c r="D350" s="32"/>
      <c r="E350" s="31"/>
      <c r="F350" s="31"/>
      <c r="G350" s="31"/>
      <c r="H350" s="15"/>
      <c r="I350" s="15"/>
      <c r="J350" s="15"/>
      <c r="K350" s="15"/>
      <c r="L350" s="15"/>
      <c r="M350" s="15"/>
      <c r="N350" s="15"/>
      <c r="O350" s="15"/>
      <c r="P350" s="15"/>
      <c r="Q350" s="15"/>
    </row>
    <row r="351" spans="1:17" ht="30" customHeight="1" x14ac:dyDescent="0.25">
      <c r="A351" s="50"/>
      <c r="B351" s="21"/>
      <c r="C351" s="32"/>
      <c r="D351" s="32"/>
      <c r="E351" s="31"/>
      <c r="F351" s="31"/>
      <c r="G351" s="31"/>
      <c r="H351" s="15"/>
      <c r="I351" s="15"/>
      <c r="J351" s="15"/>
      <c r="K351" s="15"/>
      <c r="L351" s="15"/>
      <c r="M351" s="15"/>
      <c r="N351" s="15"/>
      <c r="O351" s="15"/>
      <c r="P351" s="15"/>
      <c r="Q351" s="15"/>
    </row>
    <row r="352" spans="1:17" ht="30" customHeight="1" x14ac:dyDescent="0.25">
      <c r="A352" s="50"/>
      <c r="B352" s="21"/>
      <c r="C352" s="32"/>
      <c r="D352" s="32"/>
      <c r="E352" s="31"/>
      <c r="F352" s="31"/>
      <c r="G352" s="31"/>
      <c r="H352" s="15"/>
      <c r="I352" s="15"/>
      <c r="J352" s="15"/>
      <c r="K352" s="15"/>
      <c r="L352" s="15"/>
      <c r="M352" s="15"/>
      <c r="N352" s="15"/>
      <c r="O352" s="15"/>
      <c r="P352" s="15"/>
      <c r="Q352" s="15"/>
    </row>
    <row r="353" spans="1:17" ht="30" customHeight="1" x14ac:dyDescent="0.25">
      <c r="A353" s="50"/>
      <c r="B353" s="21"/>
      <c r="C353" s="32"/>
      <c r="D353" s="32"/>
      <c r="E353" s="31"/>
      <c r="F353" s="31"/>
      <c r="G353" s="31"/>
      <c r="H353" s="15"/>
      <c r="I353" s="15"/>
      <c r="J353" s="15"/>
      <c r="K353" s="15"/>
      <c r="L353" s="15"/>
      <c r="M353" s="15"/>
      <c r="N353" s="15"/>
      <c r="O353" s="15"/>
      <c r="P353" s="15"/>
      <c r="Q353" s="15"/>
    </row>
    <row r="354" spans="1:17" ht="30" customHeight="1" x14ac:dyDescent="0.25">
      <c r="A354" s="50"/>
      <c r="B354" s="21"/>
      <c r="C354" s="32"/>
      <c r="D354" s="32"/>
      <c r="E354" s="31"/>
      <c r="F354" s="31"/>
      <c r="G354" s="31"/>
      <c r="H354" s="15"/>
      <c r="I354" s="15"/>
      <c r="J354" s="15"/>
      <c r="K354" s="15"/>
      <c r="L354" s="15"/>
      <c r="M354" s="15"/>
      <c r="N354" s="15"/>
      <c r="O354" s="15"/>
      <c r="P354" s="15"/>
      <c r="Q354" s="15"/>
    </row>
    <row r="355" spans="1:17" ht="30" customHeight="1" x14ac:dyDescent="0.25">
      <c r="A355" s="50"/>
      <c r="B355" s="21"/>
      <c r="C355" s="32"/>
      <c r="D355" s="32"/>
      <c r="E355" s="31"/>
      <c r="F355" s="31"/>
      <c r="G355" s="31"/>
      <c r="H355" s="15"/>
      <c r="I355" s="15"/>
      <c r="J355" s="15"/>
      <c r="K355" s="15"/>
      <c r="L355" s="15"/>
      <c r="M355" s="15"/>
      <c r="N355" s="15"/>
      <c r="O355" s="15"/>
      <c r="P355" s="15"/>
      <c r="Q355" s="15"/>
    </row>
    <row r="356" spans="1:17" ht="30" customHeight="1" x14ac:dyDescent="0.25">
      <c r="A356" s="50"/>
      <c r="B356" s="21"/>
      <c r="C356" s="32"/>
      <c r="D356" s="32"/>
      <c r="E356" s="31"/>
      <c r="F356" s="31"/>
      <c r="G356" s="31"/>
      <c r="H356" s="15"/>
      <c r="I356" s="15"/>
      <c r="J356" s="15"/>
      <c r="K356" s="15"/>
      <c r="L356" s="15"/>
      <c r="M356" s="15"/>
      <c r="N356" s="15"/>
      <c r="O356" s="15"/>
      <c r="P356" s="15"/>
      <c r="Q356" s="15"/>
    </row>
    <row r="357" spans="1:17" ht="30" customHeight="1" x14ac:dyDescent="0.25">
      <c r="A357" s="50"/>
      <c r="B357" s="21"/>
      <c r="C357" s="32"/>
      <c r="D357" s="32"/>
      <c r="E357" s="31"/>
      <c r="F357" s="31"/>
      <c r="G357" s="31"/>
      <c r="H357" s="15"/>
      <c r="I357" s="15"/>
      <c r="J357" s="15"/>
      <c r="K357" s="15"/>
      <c r="L357" s="15"/>
      <c r="M357" s="15"/>
      <c r="N357" s="15"/>
      <c r="O357" s="15"/>
      <c r="P357" s="15"/>
      <c r="Q357" s="15"/>
    </row>
    <row r="358" spans="1:17" ht="30" customHeight="1" x14ac:dyDescent="0.25">
      <c r="A358" s="50"/>
      <c r="B358" s="21"/>
      <c r="C358" s="32"/>
      <c r="D358" s="32"/>
      <c r="E358" s="31"/>
      <c r="F358" s="31"/>
      <c r="G358" s="31"/>
      <c r="H358" s="15"/>
      <c r="I358" s="15"/>
      <c r="J358" s="15"/>
      <c r="K358" s="15"/>
      <c r="L358" s="15"/>
      <c r="M358" s="15"/>
      <c r="N358" s="15"/>
      <c r="O358" s="15"/>
      <c r="P358" s="15"/>
      <c r="Q358" s="15"/>
    </row>
    <row r="359" spans="1:17" ht="30" customHeight="1" x14ac:dyDescent="0.25">
      <c r="A359" s="50"/>
      <c r="B359" s="21"/>
      <c r="C359" s="32"/>
      <c r="D359" s="32"/>
      <c r="E359" s="31"/>
      <c r="F359" s="31"/>
      <c r="G359" s="31"/>
      <c r="H359" s="15"/>
      <c r="I359" s="15"/>
      <c r="J359" s="15"/>
      <c r="K359" s="15"/>
      <c r="L359" s="15"/>
      <c r="M359" s="15"/>
      <c r="N359" s="15"/>
      <c r="O359" s="15"/>
      <c r="P359" s="15"/>
      <c r="Q359" s="15"/>
    </row>
    <row r="360" spans="1:17" ht="30" customHeight="1" x14ac:dyDescent="0.25">
      <c r="A360" s="50"/>
      <c r="B360" s="21"/>
      <c r="C360" s="32"/>
      <c r="D360" s="32"/>
      <c r="E360" s="31"/>
      <c r="F360" s="31"/>
      <c r="G360" s="31"/>
      <c r="H360" s="15"/>
      <c r="I360" s="15"/>
      <c r="J360" s="15"/>
      <c r="K360" s="15"/>
      <c r="L360" s="15"/>
      <c r="M360" s="15"/>
      <c r="N360" s="15"/>
      <c r="O360" s="15"/>
      <c r="P360" s="15"/>
      <c r="Q360" s="15"/>
    </row>
    <row r="361" spans="1:17" ht="30" customHeight="1" x14ac:dyDescent="0.25">
      <c r="A361" s="50"/>
      <c r="B361" s="21"/>
      <c r="C361" s="32"/>
      <c r="D361" s="32"/>
      <c r="E361" s="31"/>
      <c r="F361" s="31"/>
      <c r="G361" s="31"/>
      <c r="H361" s="15"/>
      <c r="I361" s="15"/>
      <c r="J361" s="15"/>
      <c r="K361" s="15"/>
      <c r="L361" s="15"/>
      <c r="M361" s="15"/>
      <c r="N361" s="15"/>
      <c r="O361" s="15"/>
      <c r="P361" s="15"/>
      <c r="Q361" s="15"/>
    </row>
    <row r="362" spans="1:17" ht="30" customHeight="1" x14ac:dyDescent="0.25">
      <c r="A362" s="50"/>
      <c r="B362" s="21"/>
      <c r="C362" s="32"/>
      <c r="D362" s="32"/>
      <c r="E362" s="31"/>
      <c r="F362" s="31"/>
      <c r="G362" s="31"/>
      <c r="H362" s="15"/>
      <c r="I362" s="15"/>
      <c r="J362" s="15"/>
      <c r="K362" s="15"/>
      <c r="L362" s="15"/>
      <c r="M362" s="15"/>
      <c r="N362" s="15"/>
      <c r="O362" s="15"/>
      <c r="P362" s="15"/>
      <c r="Q362" s="15"/>
    </row>
    <row r="363" spans="1:17" ht="30" customHeight="1" x14ac:dyDescent="0.25">
      <c r="A363" s="50"/>
      <c r="B363" s="21"/>
      <c r="C363" s="32"/>
      <c r="D363" s="32"/>
      <c r="E363" s="31"/>
      <c r="F363" s="31"/>
      <c r="G363" s="31"/>
      <c r="H363" s="15"/>
      <c r="I363" s="15"/>
      <c r="J363" s="15"/>
      <c r="K363" s="15"/>
      <c r="L363" s="15"/>
      <c r="M363" s="15"/>
      <c r="N363" s="15"/>
      <c r="O363" s="15"/>
      <c r="P363" s="15"/>
      <c r="Q363" s="15"/>
    </row>
    <row r="364" spans="1:17" ht="30" customHeight="1" x14ac:dyDescent="0.25">
      <c r="A364" s="50"/>
      <c r="B364" s="21"/>
      <c r="C364" s="32"/>
      <c r="D364" s="32"/>
      <c r="E364" s="31"/>
      <c r="F364" s="31"/>
      <c r="G364" s="31"/>
      <c r="H364" s="15"/>
      <c r="I364" s="15"/>
      <c r="J364" s="15"/>
      <c r="K364" s="15"/>
      <c r="L364" s="15"/>
      <c r="M364" s="15"/>
      <c r="N364" s="15"/>
      <c r="O364" s="15"/>
      <c r="P364" s="15"/>
      <c r="Q364" s="15"/>
    </row>
    <row r="365" spans="1:17" ht="30" customHeight="1" x14ac:dyDescent="0.25">
      <c r="A365" s="50"/>
      <c r="B365" s="21"/>
      <c r="C365" s="32"/>
      <c r="D365" s="32"/>
      <c r="E365" s="31"/>
      <c r="F365" s="31"/>
      <c r="G365" s="31"/>
      <c r="H365" s="15"/>
      <c r="I365" s="15"/>
      <c r="J365" s="15"/>
      <c r="K365" s="15"/>
      <c r="L365" s="15"/>
      <c r="M365" s="15"/>
      <c r="N365" s="15"/>
      <c r="O365" s="15"/>
      <c r="P365" s="15"/>
      <c r="Q365" s="15"/>
    </row>
    <row r="366" spans="1:17" ht="30" customHeight="1" x14ac:dyDescent="0.25">
      <c r="A366" s="50"/>
      <c r="B366" s="21"/>
      <c r="C366" s="32"/>
      <c r="D366" s="32"/>
      <c r="E366" s="31"/>
      <c r="F366" s="31"/>
      <c r="G366" s="31"/>
      <c r="H366" s="15"/>
      <c r="I366" s="15"/>
      <c r="J366" s="15"/>
      <c r="K366" s="15"/>
      <c r="L366" s="15"/>
      <c r="M366" s="15"/>
      <c r="N366" s="15"/>
      <c r="O366" s="15"/>
      <c r="P366" s="15"/>
      <c r="Q366" s="15"/>
    </row>
    <row r="367" spans="1:17" ht="30" customHeight="1" x14ac:dyDescent="0.25">
      <c r="A367" s="50"/>
      <c r="B367" s="21"/>
      <c r="C367" s="32"/>
      <c r="D367" s="32"/>
      <c r="E367" s="31"/>
      <c r="F367" s="31"/>
      <c r="G367" s="31"/>
      <c r="H367" s="15"/>
      <c r="I367" s="15"/>
      <c r="J367" s="15"/>
      <c r="K367" s="15"/>
      <c r="L367" s="15"/>
      <c r="M367" s="15"/>
      <c r="N367" s="15"/>
      <c r="O367" s="15"/>
      <c r="P367" s="15"/>
      <c r="Q367" s="15"/>
    </row>
    <row r="368" spans="1:17" ht="30" customHeight="1" x14ac:dyDescent="0.25">
      <c r="A368" s="50"/>
      <c r="B368" s="21"/>
      <c r="C368" s="32"/>
      <c r="D368" s="32"/>
      <c r="E368" s="31"/>
      <c r="F368" s="31"/>
      <c r="G368" s="31"/>
      <c r="H368" s="15"/>
      <c r="I368" s="15"/>
      <c r="J368" s="15"/>
      <c r="K368" s="15"/>
      <c r="L368" s="15"/>
      <c r="M368" s="15"/>
      <c r="N368" s="15"/>
      <c r="O368" s="15"/>
      <c r="P368" s="15"/>
      <c r="Q368" s="15"/>
    </row>
    <row r="369" spans="1:17" ht="30" customHeight="1" x14ac:dyDescent="0.25">
      <c r="A369" s="50"/>
      <c r="B369" s="21"/>
      <c r="C369" s="32"/>
      <c r="D369" s="32"/>
      <c r="E369" s="31"/>
      <c r="F369" s="31"/>
      <c r="G369" s="31"/>
      <c r="H369" s="15"/>
      <c r="I369" s="15"/>
      <c r="J369" s="15"/>
      <c r="K369" s="15"/>
      <c r="L369" s="15"/>
      <c r="M369" s="15"/>
      <c r="N369" s="15"/>
      <c r="O369" s="15"/>
      <c r="P369" s="15"/>
      <c r="Q369" s="15"/>
    </row>
    <row r="370" spans="1:17" ht="30" customHeight="1" x14ac:dyDescent="0.25">
      <c r="A370" s="50"/>
      <c r="B370" s="21"/>
      <c r="C370" s="32"/>
      <c r="D370" s="32"/>
      <c r="E370" s="31"/>
      <c r="F370" s="31"/>
      <c r="G370" s="31"/>
      <c r="H370" s="15"/>
      <c r="I370" s="15"/>
      <c r="J370" s="15"/>
      <c r="K370" s="15"/>
      <c r="L370" s="15"/>
      <c r="M370" s="15"/>
      <c r="N370" s="15"/>
      <c r="O370" s="15"/>
      <c r="P370" s="15"/>
      <c r="Q370" s="15"/>
    </row>
    <row r="371" spans="1:17" ht="30" customHeight="1" x14ac:dyDescent="0.25">
      <c r="A371" s="50"/>
      <c r="B371" s="21"/>
      <c r="C371" s="32"/>
      <c r="D371" s="32"/>
      <c r="E371" s="31"/>
      <c r="F371" s="31"/>
      <c r="G371" s="31"/>
      <c r="H371" s="15"/>
      <c r="I371" s="15"/>
      <c r="J371" s="15"/>
      <c r="K371" s="15"/>
      <c r="L371" s="15"/>
      <c r="M371" s="15"/>
      <c r="N371" s="15"/>
      <c r="O371" s="15"/>
      <c r="P371" s="15"/>
      <c r="Q371" s="15"/>
    </row>
    <row r="372" spans="1:17" ht="30" customHeight="1" x14ac:dyDescent="0.25">
      <c r="A372" s="50"/>
      <c r="B372" s="21"/>
      <c r="C372" s="32"/>
      <c r="D372" s="32"/>
      <c r="E372" s="31"/>
      <c r="F372" s="31"/>
      <c r="G372" s="31"/>
      <c r="H372" s="15"/>
      <c r="I372" s="15"/>
      <c r="J372" s="15"/>
      <c r="K372" s="15"/>
      <c r="L372" s="15"/>
      <c r="M372" s="15"/>
      <c r="N372" s="15"/>
      <c r="O372" s="15"/>
      <c r="P372" s="15"/>
      <c r="Q372" s="15"/>
    </row>
    <row r="373" spans="1:17" ht="30" customHeight="1" x14ac:dyDescent="0.25">
      <c r="A373" s="50"/>
      <c r="B373" s="21"/>
      <c r="C373" s="32"/>
      <c r="D373" s="32"/>
      <c r="E373" s="31"/>
      <c r="F373" s="31"/>
      <c r="G373" s="31"/>
      <c r="H373" s="15"/>
      <c r="I373" s="15"/>
      <c r="J373" s="15"/>
      <c r="K373" s="15"/>
      <c r="L373" s="15"/>
      <c r="M373" s="15"/>
      <c r="N373" s="15"/>
      <c r="O373" s="15"/>
      <c r="P373" s="15"/>
      <c r="Q373" s="15"/>
    </row>
    <row r="374" spans="1:17" ht="30" customHeight="1" x14ac:dyDescent="0.25">
      <c r="A374" s="50"/>
      <c r="B374" s="21"/>
      <c r="C374" s="32"/>
      <c r="D374" s="32"/>
      <c r="E374" s="31"/>
      <c r="F374" s="31"/>
      <c r="G374" s="31"/>
      <c r="H374" s="15"/>
      <c r="I374" s="15"/>
      <c r="J374" s="15"/>
      <c r="K374" s="15"/>
      <c r="L374" s="15"/>
      <c r="M374" s="15"/>
      <c r="N374" s="15"/>
      <c r="O374" s="15"/>
      <c r="P374" s="15"/>
      <c r="Q374" s="15"/>
    </row>
    <row r="375" spans="1:17" ht="30" customHeight="1" x14ac:dyDescent="0.25">
      <c r="A375" s="50"/>
      <c r="B375" s="21"/>
      <c r="C375" s="32"/>
      <c r="D375" s="32"/>
      <c r="E375" s="31"/>
      <c r="F375" s="31"/>
      <c r="G375" s="31"/>
      <c r="H375" s="15"/>
      <c r="I375" s="15"/>
      <c r="J375" s="15"/>
      <c r="K375" s="15"/>
      <c r="L375" s="15"/>
      <c r="M375" s="15"/>
      <c r="N375" s="15"/>
      <c r="O375" s="15"/>
      <c r="P375" s="15"/>
      <c r="Q375" s="15"/>
    </row>
    <row r="376" spans="1:17" ht="30" customHeight="1" x14ac:dyDescent="0.25">
      <c r="A376" s="50"/>
      <c r="B376" s="21"/>
      <c r="C376" s="32"/>
      <c r="D376" s="32"/>
      <c r="E376" s="31"/>
      <c r="F376" s="31"/>
      <c r="G376" s="31"/>
      <c r="H376" s="15"/>
      <c r="I376" s="15"/>
      <c r="J376" s="15"/>
      <c r="K376" s="15"/>
      <c r="L376" s="15"/>
      <c r="M376" s="15"/>
      <c r="N376" s="15"/>
      <c r="O376" s="15"/>
      <c r="P376" s="15"/>
      <c r="Q376" s="15"/>
    </row>
    <row r="377" spans="1:17" ht="30" customHeight="1" x14ac:dyDescent="0.25">
      <c r="A377" s="50"/>
      <c r="B377" s="21"/>
      <c r="C377" s="32"/>
      <c r="D377" s="32"/>
      <c r="E377" s="31"/>
      <c r="F377" s="31"/>
      <c r="G377" s="31"/>
      <c r="H377" s="15"/>
      <c r="I377" s="15"/>
      <c r="J377" s="15"/>
      <c r="K377" s="15"/>
      <c r="L377" s="15"/>
      <c r="M377" s="15"/>
      <c r="N377" s="15"/>
      <c r="O377" s="15"/>
      <c r="P377" s="15"/>
      <c r="Q377" s="15"/>
    </row>
    <row r="378" spans="1:17" ht="30" customHeight="1" x14ac:dyDescent="0.25">
      <c r="A378" s="50"/>
      <c r="B378" s="21"/>
      <c r="C378" s="32"/>
      <c r="D378" s="32"/>
      <c r="E378" s="31"/>
      <c r="F378" s="31"/>
      <c r="G378" s="31"/>
      <c r="H378" s="15"/>
      <c r="I378" s="15"/>
      <c r="J378" s="15"/>
      <c r="K378" s="15"/>
      <c r="L378" s="15"/>
      <c r="M378" s="15"/>
      <c r="N378" s="15"/>
      <c r="O378" s="15"/>
      <c r="P378" s="15"/>
      <c r="Q378" s="15"/>
    </row>
    <row r="379" spans="1:17" ht="30" customHeight="1" x14ac:dyDescent="0.25">
      <c r="A379" s="50"/>
      <c r="B379" s="21"/>
      <c r="C379" s="32"/>
      <c r="D379" s="32"/>
      <c r="E379" s="31"/>
      <c r="F379" s="31"/>
      <c r="G379" s="31"/>
      <c r="H379" s="15"/>
      <c r="I379" s="15"/>
      <c r="J379" s="15"/>
      <c r="K379" s="15"/>
      <c r="L379" s="15"/>
      <c r="M379" s="15"/>
      <c r="N379" s="15"/>
      <c r="O379" s="15"/>
      <c r="P379" s="15"/>
      <c r="Q379" s="15"/>
    </row>
    <row r="380" spans="1:17" ht="30" customHeight="1" x14ac:dyDescent="0.25">
      <c r="A380" s="50"/>
      <c r="B380" s="21"/>
      <c r="C380" s="32"/>
      <c r="D380" s="32"/>
      <c r="E380" s="31"/>
      <c r="F380" s="31"/>
      <c r="G380" s="31"/>
      <c r="H380" s="15"/>
      <c r="I380" s="15"/>
      <c r="J380" s="15"/>
      <c r="K380" s="15"/>
      <c r="L380" s="15"/>
      <c r="M380" s="15"/>
      <c r="N380" s="15"/>
      <c r="O380" s="15"/>
      <c r="P380" s="15"/>
      <c r="Q380" s="15"/>
    </row>
    <row r="381" spans="1:17" ht="30" customHeight="1" x14ac:dyDescent="0.25">
      <c r="A381" s="50"/>
      <c r="B381" s="21"/>
      <c r="C381" s="32"/>
      <c r="D381" s="32"/>
      <c r="E381" s="31"/>
      <c r="F381" s="31"/>
      <c r="G381" s="31"/>
      <c r="H381" s="15"/>
      <c r="I381" s="15"/>
      <c r="J381" s="15"/>
      <c r="K381" s="15"/>
      <c r="L381" s="15"/>
      <c r="M381" s="15"/>
      <c r="N381" s="15"/>
      <c r="O381" s="15"/>
      <c r="P381" s="15"/>
      <c r="Q381" s="15"/>
    </row>
    <row r="382" spans="1:17" ht="30" customHeight="1" x14ac:dyDescent="0.25">
      <c r="A382" s="50"/>
      <c r="B382" s="21"/>
      <c r="C382" s="32"/>
      <c r="D382" s="32"/>
      <c r="E382" s="31"/>
      <c r="F382" s="31"/>
      <c r="G382" s="31"/>
      <c r="H382" s="15"/>
      <c r="I382" s="15"/>
      <c r="J382" s="15"/>
      <c r="K382" s="15"/>
      <c r="L382" s="15"/>
      <c r="M382" s="15"/>
      <c r="N382" s="15"/>
      <c r="O382" s="15"/>
      <c r="P382" s="15"/>
      <c r="Q382" s="15"/>
    </row>
    <row r="383" spans="1:17" ht="30" customHeight="1" x14ac:dyDescent="0.25">
      <c r="A383" s="50"/>
      <c r="B383" s="21"/>
      <c r="C383" s="32"/>
      <c r="D383" s="32"/>
      <c r="E383" s="31"/>
      <c r="F383" s="31"/>
      <c r="G383" s="31"/>
      <c r="H383" s="15"/>
      <c r="I383" s="15"/>
      <c r="J383" s="15"/>
      <c r="K383" s="15"/>
      <c r="L383" s="15"/>
      <c r="M383" s="15"/>
      <c r="N383" s="15"/>
      <c r="O383" s="15"/>
      <c r="P383" s="15"/>
      <c r="Q383" s="15"/>
    </row>
    <row r="384" spans="1:17" ht="30" customHeight="1" x14ac:dyDescent="0.25">
      <c r="A384" s="50"/>
      <c r="B384" s="21"/>
      <c r="C384" s="32"/>
      <c r="D384" s="32"/>
      <c r="E384" s="31"/>
      <c r="F384" s="31"/>
      <c r="G384" s="31"/>
      <c r="H384" s="15"/>
      <c r="I384" s="15"/>
      <c r="J384" s="15"/>
      <c r="K384" s="15"/>
      <c r="L384" s="15"/>
      <c r="M384" s="15"/>
      <c r="N384" s="15"/>
      <c r="O384" s="15"/>
      <c r="P384" s="15"/>
      <c r="Q384" s="15"/>
    </row>
    <row r="385" spans="1:17" ht="30" customHeight="1" x14ac:dyDescent="0.25">
      <c r="A385" s="50"/>
      <c r="B385" s="21"/>
      <c r="C385" s="32"/>
      <c r="D385" s="32"/>
      <c r="E385" s="31"/>
      <c r="F385" s="31"/>
      <c r="G385" s="31"/>
      <c r="H385" s="15"/>
      <c r="I385" s="15"/>
      <c r="J385" s="15"/>
      <c r="K385" s="15"/>
      <c r="L385" s="15"/>
      <c r="M385" s="15"/>
      <c r="N385" s="15"/>
      <c r="O385" s="15"/>
      <c r="P385" s="15"/>
      <c r="Q385" s="15"/>
    </row>
    <row r="386" spans="1:17" ht="30" customHeight="1" x14ac:dyDescent="0.25">
      <c r="A386" s="50"/>
      <c r="B386" s="21"/>
      <c r="C386" s="32"/>
      <c r="D386" s="32"/>
      <c r="E386" s="31"/>
      <c r="F386" s="31"/>
      <c r="G386" s="31"/>
      <c r="H386" s="15"/>
      <c r="I386" s="15"/>
      <c r="J386" s="15"/>
      <c r="K386" s="15"/>
      <c r="L386" s="15"/>
      <c r="M386" s="15"/>
      <c r="N386" s="15"/>
      <c r="O386" s="15"/>
      <c r="P386" s="15"/>
      <c r="Q386" s="15"/>
    </row>
    <row r="387" spans="1:17" ht="30" customHeight="1" x14ac:dyDescent="0.25">
      <c r="A387" s="50"/>
      <c r="B387" s="21"/>
      <c r="C387" s="32"/>
      <c r="D387" s="32"/>
      <c r="E387" s="31"/>
      <c r="F387" s="31"/>
      <c r="G387" s="31"/>
      <c r="H387" s="15"/>
      <c r="I387" s="15"/>
      <c r="J387" s="15"/>
      <c r="K387" s="15"/>
      <c r="L387" s="15"/>
      <c r="M387" s="15"/>
      <c r="N387" s="15"/>
      <c r="O387" s="15"/>
      <c r="P387" s="15"/>
      <c r="Q387" s="15"/>
    </row>
    <row r="388" spans="1:17" ht="30" customHeight="1" x14ac:dyDescent="0.25">
      <c r="A388" s="50"/>
      <c r="B388" s="21"/>
      <c r="C388" s="32"/>
      <c r="D388" s="32"/>
      <c r="E388" s="31"/>
      <c r="F388" s="31"/>
      <c r="G388" s="31"/>
      <c r="H388" s="15"/>
      <c r="I388" s="15"/>
      <c r="J388" s="15"/>
      <c r="K388" s="15"/>
      <c r="L388" s="15"/>
      <c r="M388" s="15"/>
      <c r="N388" s="15"/>
      <c r="O388" s="15"/>
      <c r="P388" s="15"/>
      <c r="Q388" s="15"/>
    </row>
    <row r="389" spans="1:17" ht="30" customHeight="1" x14ac:dyDescent="0.25">
      <c r="A389" s="50"/>
      <c r="B389" s="21"/>
      <c r="C389" s="32"/>
      <c r="D389" s="32"/>
      <c r="E389" s="31"/>
      <c r="F389" s="31"/>
      <c r="G389" s="31"/>
      <c r="H389" s="15"/>
      <c r="I389" s="15"/>
      <c r="J389" s="15"/>
      <c r="K389" s="15"/>
      <c r="L389" s="15"/>
      <c r="M389" s="15"/>
      <c r="N389" s="15"/>
      <c r="O389" s="15"/>
      <c r="P389" s="15"/>
      <c r="Q389" s="15"/>
    </row>
    <row r="390" spans="1:17" ht="30" customHeight="1" x14ac:dyDescent="0.25">
      <c r="A390" s="50"/>
      <c r="B390" s="21"/>
      <c r="C390" s="32"/>
      <c r="D390" s="32"/>
      <c r="E390" s="31"/>
      <c r="F390" s="31"/>
      <c r="G390" s="31"/>
      <c r="H390" s="15"/>
      <c r="I390" s="15"/>
      <c r="J390" s="15"/>
      <c r="K390" s="15"/>
      <c r="L390" s="15"/>
      <c r="M390" s="15"/>
      <c r="N390" s="15"/>
      <c r="O390" s="15"/>
      <c r="P390" s="15"/>
      <c r="Q390" s="15"/>
    </row>
    <row r="391" spans="1:17" ht="30" customHeight="1" x14ac:dyDescent="0.25">
      <c r="A391" s="50"/>
      <c r="B391" s="21"/>
      <c r="C391" s="32"/>
      <c r="D391" s="32"/>
      <c r="E391" s="31"/>
      <c r="F391" s="31"/>
      <c r="G391" s="31"/>
      <c r="H391" s="15"/>
      <c r="I391" s="15"/>
      <c r="J391" s="15"/>
      <c r="K391" s="15"/>
      <c r="L391" s="15"/>
      <c r="M391" s="15"/>
      <c r="N391" s="15"/>
      <c r="O391" s="15"/>
      <c r="P391" s="15"/>
      <c r="Q391" s="15"/>
    </row>
    <row r="392" spans="1:17" ht="30" customHeight="1" x14ac:dyDescent="0.25">
      <c r="A392" s="50"/>
      <c r="B392" s="21"/>
      <c r="C392" s="32"/>
      <c r="D392" s="32"/>
      <c r="E392" s="31"/>
      <c r="F392" s="31"/>
      <c r="G392" s="31"/>
      <c r="H392" s="15"/>
      <c r="I392" s="15"/>
      <c r="J392" s="15"/>
      <c r="K392" s="15"/>
      <c r="L392" s="15"/>
      <c r="M392" s="15"/>
      <c r="N392" s="15"/>
      <c r="O392" s="15"/>
      <c r="P392" s="15"/>
      <c r="Q392" s="15"/>
    </row>
    <row r="393" spans="1:17" ht="30" customHeight="1" x14ac:dyDescent="0.25">
      <c r="A393" s="50"/>
      <c r="B393" s="21"/>
      <c r="C393" s="32"/>
      <c r="D393" s="32"/>
      <c r="E393" s="31"/>
      <c r="F393" s="31"/>
      <c r="G393" s="31"/>
      <c r="H393" s="15"/>
      <c r="I393" s="15"/>
      <c r="J393" s="15"/>
      <c r="K393" s="15"/>
      <c r="L393" s="15"/>
      <c r="M393" s="15"/>
      <c r="N393" s="15"/>
      <c r="O393" s="15"/>
      <c r="P393" s="15"/>
      <c r="Q393" s="15"/>
    </row>
    <row r="394" spans="1:17" ht="30" customHeight="1" x14ac:dyDescent="0.25">
      <c r="A394" s="50"/>
      <c r="B394" s="21"/>
      <c r="C394" s="32"/>
      <c r="D394" s="32"/>
      <c r="E394" s="31"/>
      <c r="F394" s="31"/>
      <c r="G394" s="31"/>
      <c r="H394" s="15"/>
      <c r="I394" s="15"/>
      <c r="J394" s="15"/>
      <c r="K394" s="15"/>
      <c r="L394" s="15"/>
      <c r="M394" s="15"/>
      <c r="N394" s="15"/>
      <c r="O394" s="15"/>
      <c r="P394" s="15"/>
      <c r="Q394" s="15"/>
    </row>
    <row r="395" spans="1:17" ht="30" customHeight="1" x14ac:dyDescent="0.25">
      <c r="A395" s="50"/>
      <c r="B395" s="21"/>
      <c r="C395" s="32"/>
      <c r="D395" s="32"/>
      <c r="E395" s="31"/>
      <c r="F395" s="31"/>
      <c r="G395" s="31"/>
      <c r="H395" s="15"/>
      <c r="I395" s="15"/>
      <c r="J395" s="15"/>
      <c r="K395" s="15"/>
      <c r="L395" s="15"/>
      <c r="M395" s="15"/>
      <c r="N395" s="15"/>
      <c r="O395" s="15"/>
      <c r="P395" s="15"/>
      <c r="Q395" s="15"/>
    </row>
    <row r="396" spans="1:17" ht="30" customHeight="1" x14ac:dyDescent="0.25">
      <c r="A396" s="50"/>
      <c r="B396" s="21"/>
      <c r="C396" s="32"/>
      <c r="D396" s="32"/>
      <c r="E396" s="31"/>
      <c r="F396" s="31"/>
      <c r="G396" s="31"/>
      <c r="H396" s="15"/>
      <c r="I396" s="15"/>
      <c r="J396" s="15"/>
      <c r="K396" s="15"/>
      <c r="L396" s="15"/>
      <c r="M396" s="15"/>
      <c r="N396" s="15"/>
      <c r="O396" s="15"/>
      <c r="P396" s="15"/>
      <c r="Q396" s="15"/>
    </row>
    <row r="397" spans="1:17" ht="30" customHeight="1" x14ac:dyDescent="0.25">
      <c r="A397" s="50"/>
      <c r="B397" s="21"/>
      <c r="C397" s="32"/>
      <c r="D397" s="32"/>
      <c r="E397" s="31"/>
      <c r="F397" s="31"/>
      <c r="G397" s="31"/>
      <c r="H397" s="15"/>
      <c r="I397" s="15"/>
      <c r="J397" s="15"/>
      <c r="K397" s="15"/>
      <c r="L397" s="15"/>
      <c r="M397" s="15"/>
      <c r="N397" s="15"/>
      <c r="O397" s="15"/>
      <c r="P397" s="15"/>
      <c r="Q397" s="15"/>
    </row>
    <row r="398" spans="1:17" ht="30" customHeight="1" x14ac:dyDescent="0.25">
      <c r="A398" s="50"/>
      <c r="B398" s="21"/>
      <c r="C398" s="32"/>
      <c r="D398" s="32"/>
      <c r="E398" s="31"/>
      <c r="F398" s="31"/>
      <c r="G398" s="31"/>
      <c r="H398" s="15"/>
      <c r="I398" s="15"/>
      <c r="J398" s="15"/>
      <c r="K398" s="15"/>
      <c r="L398" s="15"/>
      <c r="M398" s="15"/>
      <c r="N398" s="15"/>
      <c r="O398" s="15"/>
      <c r="P398" s="15"/>
      <c r="Q398" s="15"/>
    </row>
    <row r="399" spans="1:17" ht="30" customHeight="1" x14ac:dyDescent="0.25">
      <c r="A399" s="50"/>
      <c r="B399" s="21"/>
      <c r="C399" s="32"/>
      <c r="D399" s="32"/>
      <c r="E399" s="31"/>
      <c r="F399" s="31"/>
      <c r="G399" s="31"/>
      <c r="H399" s="15"/>
      <c r="I399" s="15"/>
      <c r="J399" s="15"/>
      <c r="K399" s="15"/>
      <c r="L399" s="15"/>
      <c r="M399" s="15"/>
      <c r="N399" s="15"/>
      <c r="O399" s="15"/>
      <c r="P399" s="15"/>
      <c r="Q399" s="15"/>
    </row>
    <row r="400" spans="1:17" ht="30" customHeight="1" x14ac:dyDescent="0.25">
      <c r="A400" s="50"/>
      <c r="B400" s="21"/>
      <c r="C400" s="32"/>
      <c r="D400" s="32"/>
      <c r="E400" s="31"/>
      <c r="F400" s="31"/>
      <c r="G400" s="31"/>
      <c r="H400" s="15"/>
      <c r="I400" s="15"/>
      <c r="J400" s="15"/>
      <c r="K400" s="15"/>
      <c r="L400" s="15"/>
      <c r="M400" s="15"/>
      <c r="N400" s="15"/>
      <c r="O400" s="15"/>
      <c r="P400" s="15"/>
      <c r="Q400" s="15"/>
    </row>
    <row r="401" spans="1:17" ht="30" customHeight="1" x14ac:dyDescent="0.25">
      <c r="A401" s="50"/>
      <c r="B401" s="21"/>
      <c r="C401" s="32"/>
      <c r="D401" s="32"/>
      <c r="E401" s="31"/>
      <c r="F401" s="31"/>
      <c r="G401" s="31"/>
      <c r="H401" s="15"/>
      <c r="I401" s="15"/>
      <c r="J401" s="15"/>
      <c r="K401" s="15"/>
      <c r="L401" s="15"/>
      <c r="M401" s="15"/>
      <c r="N401" s="15"/>
      <c r="O401" s="15"/>
      <c r="P401" s="15"/>
      <c r="Q401" s="15"/>
    </row>
    <row r="402" spans="1:17" ht="30" customHeight="1" x14ac:dyDescent="0.25">
      <c r="A402" s="50"/>
      <c r="B402" s="21"/>
      <c r="C402" s="32"/>
      <c r="D402" s="32"/>
      <c r="E402" s="31"/>
      <c r="F402" s="31"/>
      <c r="G402" s="31"/>
      <c r="H402" s="15"/>
      <c r="I402" s="15"/>
      <c r="J402" s="15"/>
      <c r="K402" s="15"/>
      <c r="L402" s="15"/>
      <c r="M402" s="15"/>
      <c r="N402" s="15"/>
      <c r="O402" s="15"/>
      <c r="P402" s="15"/>
      <c r="Q402" s="15"/>
    </row>
    <row r="403" spans="1:17" ht="30" customHeight="1" x14ac:dyDescent="0.25">
      <c r="A403" s="50"/>
      <c r="B403" s="21"/>
      <c r="C403" s="32"/>
      <c r="D403" s="32"/>
      <c r="E403" s="31"/>
      <c r="F403" s="31"/>
      <c r="G403" s="31"/>
      <c r="H403" s="15"/>
      <c r="I403" s="15"/>
      <c r="J403" s="15"/>
      <c r="K403" s="15"/>
      <c r="L403" s="15"/>
      <c r="M403" s="15"/>
      <c r="N403" s="15"/>
      <c r="O403" s="15"/>
      <c r="P403" s="15"/>
      <c r="Q403" s="15"/>
    </row>
    <row r="404" spans="1:17" ht="30" customHeight="1" x14ac:dyDescent="0.25">
      <c r="A404" s="50"/>
      <c r="B404" s="21"/>
      <c r="C404" s="32"/>
      <c r="D404" s="32"/>
      <c r="E404" s="31"/>
      <c r="F404" s="31"/>
      <c r="G404" s="31"/>
      <c r="H404" s="15"/>
      <c r="I404" s="15"/>
      <c r="J404" s="15"/>
      <c r="K404" s="15"/>
      <c r="L404" s="15"/>
      <c r="M404" s="15"/>
      <c r="N404" s="15"/>
      <c r="O404" s="15"/>
      <c r="P404" s="15"/>
      <c r="Q404" s="15"/>
    </row>
    <row r="405" spans="1:17" ht="30" customHeight="1" x14ac:dyDescent="0.25">
      <c r="A405" s="50"/>
      <c r="B405" s="21"/>
      <c r="C405" s="32"/>
      <c r="D405" s="32"/>
      <c r="E405" s="31"/>
      <c r="F405" s="31"/>
      <c r="G405" s="31"/>
      <c r="H405" s="15"/>
      <c r="I405" s="15"/>
      <c r="J405" s="15"/>
      <c r="K405" s="15"/>
      <c r="L405" s="15"/>
      <c r="M405" s="15"/>
      <c r="N405" s="15"/>
      <c r="O405" s="15"/>
      <c r="P405" s="15"/>
      <c r="Q405" s="15"/>
    </row>
    <row r="406" spans="1:17" ht="30" customHeight="1" x14ac:dyDescent="0.25">
      <c r="A406" s="50"/>
      <c r="B406" s="21"/>
      <c r="C406" s="32"/>
      <c r="D406" s="32"/>
      <c r="E406" s="31"/>
      <c r="F406" s="31"/>
      <c r="G406" s="31"/>
      <c r="H406" s="15"/>
      <c r="I406" s="15"/>
      <c r="J406" s="15"/>
      <c r="K406" s="15"/>
      <c r="L406" s="15"/>
      <c r="M406" s="15"/>
      <c r="N406" s="15"/>
      <c r="O406" s="15"/>
      <c r="P406" s="15"/>
      <c r="Q406" s="15"/>
    </row>
    <row r="407" spans="1:17" ht="30" customHeight="1" x14ac:dyDescent="0.25">
      <c r="A407" s="50"/>
      <c r="B407" s="21"/>
      <c r="C407" s="32"/>
      <c r="D407" s="32"/>
      <c r="E407" s="31"/>
      <c r="F407" s="31"/>
      <c r="G407" s="31"/>
      <c r="H407" s="15"/>
      <c r="I407" s="15"/>
      <c r="J407" s="15"/>
      <c r="K407" s="15"/>
      <c r="L407" s="15"/>
      <c r="M407" s="15"/>
      <c r="N407" s="15"/>
      <c r="O407" s="15"/>
      <c r="P407" s="15"/>
      <c r="Q407" s="15"/>
    </row>
    <row r="408" spans="1:17" ht="30" customHeight="1" x14ac:dyDescent="0.25">
      <c r="A408" s="50"/>
      <c r="B408" s="21"/>
      <c r="C408" s="32"/>
      <c r="D408" s="32"/>
      <c r="E408" s="31"/>
      <c r="F408" s="31"/>
      <c r="G408" s="31"/>
      <c r="H408" s="15"/>
      <c r="I408" s="15"/>
      <c r="J408" s="15"/>
      <c r="K408" s="15"/>
      <c r="L408" s="15"/>
      <c r="M408" s="15"/>
      <c r="N408" s="15"/>
      <c r="O408" s="15"/>
      <c r="P408" s="15"/>
      <c r="Q408" s="15"/>
    </row>
    <row r="409" spans="1:17" ht="30" customHeight="1" x14ac:dyDescent="0.25">
      <c r="A409" s="50"/>
      <c r="B409" s="21"/>
      <c r="C409" s="32"/>
      <c r="D409" s="32"/>
      <c r="E409" s="31"/>
      <c r="F409" s="31"/>
      <c r="G409" s="31"/>
      <c r="H409" s="15"/>
      <c r="I409" s="15"/>
      <c r="J409" s="15"/>
      <c r="K409" s="15"/>
      <c r="L409" s="15"/>
      <c r="M409" s="15"/>
      <c r="N409" s="15"/>
      <c r="O409" s="15"/>
      <c r="P409" s="15"/>
      <c r="Q409" s="15"/>
    </row>
    <row r="410" spans="1:17" ht="30" customHeight="1" x14ac:dyDescent="0.25">
      <c r="A410" s="50"/>
      <c r="B410" s="21"/>
      <c r="C410" s="32"/>
      <c r="D410" s="32"/>
      <c r="E410" s="31"/>
      <c r="F410" s="31"/>
      <c r="G410" s="31"/>
      <c r="H410" s="15"/>
      <c r="I410" s="15"/>
      <c r="J410" s="15"/>
      <c r="K410" s="15"/>
      <c r="L410" s="15"/>
      <c r="M410" s="15"/>
      <c r="N410" s="15"/>
      <c r="O410" s="15"/>
      <c r="P410" s="15"/>
      <c r="Q410" s="15"/>
    </row>
    <row r="411" spans="1:17" ht="30" customHeight="1" x14ac:dyDescent="0.25">
      <c r="A411" s="50"/>
      <c r="B411" s="21"/>
      <c r="C411" s="32"/>
      <c r="D411" s="32"/>
      <c r="E411" s="31"/>
      <c r="F411" s="31"/>
      <c r="G411" s="31"/>
      <c r="H411" s="15"/>
      <c r="I411" s="15"/>
      <c r="J411" s="15"/>
      <c r="K411" s="15"/>
      <c r="L411" s="15"/>
      <c r="M411" s="15"/>
      <c r="N411" s="15"/>
      <c r="O411" s="15"/>
      <c r="P411" s="15"/>
      <c r="Q411" s="15"/>
    </row>
    <row r="412" spans="1:17" ht="30" customHeight="1" x14ac:dyDescent="0.25">
      <c r="A412" s="50"/>
      <c r="B412" s="21"/>
      <c r="C412" s="32"/>
      <c r="D412" s="32"/>
      <c r="E412" s="31"/>
      <c r="F412" s="31"/>
      <c r="G412" s="31"/>
      <c r="H412" s="15"/>
      <c r="I412" s="15"/>
      <c r="J412" s="15"/>
      <c r="K412" s="15"/>
      <c r="L412" s="15"/>
      <c r="M412" s="15"/>
      <c r="N412" s="15"/>
      <c r="O412" s="15"/>
      <c r="P412" s="15"/>
      <c r="Q412" s="15"/>
    </row>
    <row r="413" spans="1:17" ht="30" customHeight="1" x14ac:dyDescent="0.25">
      <c r="A413" s="50"/>
      <c r="B413" s="21"/>
      <c r="C413" s="32"/>
      <c r="D413" s="32"/>
      <c r="E413" s="31"/>
      <c r="F413" s="31"/>
      <c r="G413" s="31"/>
      <c r="H413" s="15"/>
      <c r="I413" s="15"/>
      <c r="J413" s="15"/>
      <c r="K413" s="15"/>
      <c r="L413" s="15"/>
      <c r="M413" s="15"/>
      <c r="N413" s="15"/>
      <c r="O413" s="15"/>
      <c r="P413" s="15"/>
      <c r="Q413" s="15"/>
    </row>
    <row r="414" spans="1:17" ht="30" customHeight="1" x14ac:dyDescent="0.25">
      <c r="A414" s="50"/>
      <c r="B414" s="21"/>
      <c r="C414" s="32"/>
      <c r="D414" s="32"/>
      <c r="E414" s="31"/>
      <c r="F414" s="31"/>
      <c r="G414" s="31"/>
      <c r="H414" s="15"/>
      <c r="I414" s="15"/>
      <c r="J414" s="15"/>
      <c r="K414" s="15"/>
      <c r="L414" s="15"/>
      <c r="M414" s="15"/>
      <c r="N414" s="15"/>
      <c r="O414" s="15"/>
      <c r="P414" s="15"/>
      <c r="Q414" s="15"/>
    </row>
    <row r="415" spans="1:17" ht="30" customHeight="1" x14ac:dyDescent="0.25">
      <c r="A415" s="50"/>
      <c r="B415" s="21"/>
      <c r="C415" s="32"/>
      <c r="D415" s="32"/>
      <c r="E415" s="31"/>
      <c r="F415" s="31"/>
      <c r="G415" s="31"/>
      <c r="H415" s="15"/>
      <c r="I415" s="15"/>
      <c r="J415" s="15"/>
      <c r="K415" s="15"/>
      <c r="L415" s="15"/>
      <c r="M415" s="15"/>
      <c r="N415" s="15"/>
      <c r="O415" s="15"/>
      <c r="P415" s="15"/>
      <c r="Q415" s="15"/>
    </row>
    <row r="416" spans="1:17" ht="30" customHeight="1" x14ac:dyDescent="0.25">
      <c r="A416" s="50"/>
      <c r="B416" s="21"/>
      <c r="C416" s="32"/>
      <c r="D416" s="32"/>
      <c r="E416" s="31"/>
      <c r="F416" s="31"/>
      <c r="G416" s="31"/>
      <c r="H416" s="15"/>
      <c r="I416" s="15"/>
      <c r="J416" s="15"/>
      <c r="K416" s="15"/>
      <c r="L416" s="15"/>
      <c r="M416" s="15"/>
      <c r="N416" s="15"/>
      <c r="O416" s="15"/>
      <c r="P416" s="15"/>
      <c r="Q416" s="15"/>
    </row>
    <row r="417" spans="1:17" ht="30" customHeight="1" x14ac:dyDescent="0.25">
      <c r="A417" s="50"/>
      <c r="B417" s="21"/>
      <c r="C417" s="32"/>
      <c r="D417" s="32"/>
      <c r="E417" s="31"/>
      <c r="F417" s="31"/>
      <c r="G417" s="31"/>
      <c r="H417" s="15"/>
      <c r="I417" s="15"/>
      <c r="J417" s="15"/>
      <c r="K417" s="15"/>
      <c r="L417" s="15"/>
      <c r="M417" s="15"/>
      <c r="N417" s="15"/>
      <c r="O417" s="15"/>
      <c r="P417" s="15"/>
      <c r="Q417" s="15"/>
    </row>
    <row r="418" spans="1:17" ht="30" customHeight="1" x14ac:dyDescent="0.25">
      <c r="A418" s="50"/>
      <c r="B418" s="21"/>
      <c r="C418" s="32"/>
      <c r="D418" s="32"/>
      <c r="E418" s="31"/>
      <c r="F418" s="31"/>
      <c r="G418" s="31"/>
      <c r="H418" s="15"/>
      <c r="I418" s="15"/>
      <c r="J418" s="15"/>
      <c r="K418" s="15"/>
      <c r="L418" s="15"/>
      <c r="M418" s="15"/>
      <c r="N418" s="15"/>
      <c r="O418" s="15"/>
      <c r="P418" s="15"/>
      <c r="Q418" s="15"/>
    </row>
    <row r="419" spans="1:17" ht="30" customHeight="1" x14ac:dyDescent="0.25">
      <c r="A419" s="50"/>
      <c r="B419" s="21"/>
      <c r="C419" s="32"/>
      <c r="D419" s="32"/>
      <c r="E419" s="31"/>
      <c r="F419" s="31"/>
      <c r="G419" s="31"/>
      <c r="H419" s="15"/>
      <c r="I419" s="15"/>
      <c r="J419" s="15"/>
      <c r="K419" s="15"/>
      <c r="L419" s="15"/>
      <c r="M419" s="15"/>
      <c r="N419" s="15"/>
      <c r="O419" s="15"/>
      <c r="P419" s="15"/>
      <c r="Q419" s="15"/>
    </row>
    <row r="420" spans="1:17" ht="30" customHeight="1" x14ac:dyDescent="0.25">
      <c r="A420" s="50"/>
      <c r="B420" s="21"/>
      <c r="C420" s="32"/>
      <c r="D420" s="32"/>
      <c r="E420" s="31"/>
      <c r="F420" s="31"/>
      <c r="G420" s="31"/>
      <c r="H420" s="15"/>
      <c r="I420" s="15"/>
      <c r="J420" s="15"/>
      <c r="K420" s="15"/>
      <c r="L420" s="15"/>
      <c r="M420" s="15"/>
      <c r="N420" s="15"/>
      <c r="O420" s="15"/>
      <c r="P420" s="15"/>
      <c r="Q420" s="15"/>
    </row>
    <row r="421" spans="1:17" ht="30" customHeight="1" x14ac:dyDescent="0.25">
      <c r="A421" s="50"/>
      <c r="B421" s="21"/>
      <c r="C421" s="32"/>
      <c r="D421" s="32"/>
      <c r="E421" s="31"/>
      <c r="F421" s="31"/>
      <c r="G421" s="31"/>
      <c r="H421" s="15"/>
      <c r="I421" s="15"/>
      <c r="J421" s="15"/>
      <c r="K421" s="15"/>
      <c r="L421" s="15"/>
      <c r="M421" s="15"/>
      <c r="N421" s="15"/>
      <c r="O421" s="15"/>
      <c r="P421" s="15"/>
      <c r="Q421" s="15"/>
    </row>
    <row r="422" spans="1:17" ht="30" customHeight="1" x14ac:dyDescent="0.25">
      <c r="A422" s="50"/>
      <c r="B422" s="21"/>
      <c r="C422" s="32"/>
      <c r="D422" s="32"/>
      <c r="E422" s="31"/>
      <c r="F422" s="31"/>
      <c r="G422" s="31"/>
      <c r="H422" s="15"/>
      <c r="I422" s="15"/>
      <c r="J422" s="15"/>
      <c r="K422" s="15"/>
      <c r="L422" s="15"/>
      <c r="M422" s="15"/>
      <c r="N422" s="15"/>
      <c r="O422" s="15"/>
      <c r="P422" s="15"/>
      <c r="Q422" s="15"/>
    </row>
    <row r="423" spans="1:17" ht="30" customHeight="1" x14ac:dyDescent="0.25">
      <c r="A423" s="50"/>
      <c r="B423" s="21"/>
      <c r="C423" s="32"/>
      <c r="D423" s="32"/>
      <c r="E423" s="31"/>
      <c r="F423" s="31"/>
      <c r="G423" s="31"/>
      <c r="H423" s="15"/>
      <c r="I423" s="15"/>
      <c r="J423" s="15"/>
      <c r="K423" s="15"/>
      <c r="L423" s="15"/>
      <c r="M423" s="15"/>
      <c r="N423" s="15"/>
      <c r="O423" s="15"/>
      <c r="P423" s="15"/>
      <c r="Q423" s="15"/>
    </row>
    <row r="424" spans="1:17" ht="30" customHeight="1" x14ac:dyDescent="0.25">
      <c r="A424" s="50"/>
      <c r="B424" s="21"/>
      <c r="C424" s="32"/>
      <c r="D424" s="32"/>
      <c r="E424" s="31"/>
      <c r="F424" s="31"/>
      <c r="G424" s="31"/>
      <c r="H424" s="15"/>
      <c r="I424" s="15"/>
      <c r="J424" s="15"/>
      <c r="K424" s="15"/>
      <c r="L424" s="15"/>
      <c r="M424" s="15"/>
      <c r="N424" s="15"/>
      <c r="O424" s="15"/>
      <c r="P424" s="15"/>
      <c r="Q424" s="15"/>
    </row>
    <row r="425" spans="1:17" ht="30" customHeight="1" x14ac:dyDescent="0.25">
      <c r="A425" s="50"/>
      <c r="B425" s="21"/>
      <c r="C425" s="32"/>
      <c r="D425" s="32"/>
      <c r="E425" s="31"/>
      <c r="F425" s="31"/>
      <c r="G425" s="31"/>
      <c r="H425" s="15"/>
      <c r="I425" s="15"/>
      <c r="J425" s="15"/>
      <c r="K425" s="15"/>
      <c r="L425" s="15"/>
      <c r="M425" s="15"/>
      <c r="N425" s="15"/>
      <c r="O425" s="15"/>
      <c r="P425" s="15"/>
      <c r="Q425" s="15"/>
    </row>
    <row r="426" spans="1:17" ht="30" customHeight="1" x14ac:dyDescent="0.25">
      <c r="A426" s="50"/>
      <c r="B426" s="21"/>
      <c r="C426" s="32"/>
      <c r="D426" s="32"/>
      <c r="E426" s="31"/>
      <c r="F426" s="31"/>
      <c r="G426" s="31"/>
      <c r="H426" s="15"/>
      <c r="I426" s="15"/>
      <c r="J426" s="15"/>
      <c r="K426" s="15"/>
      <c r="L426" s="15"/>
      <c r="M426" s="15"/>
      <c r="N426" s="15"/>
      <c r="O426" s="15"/>
      <c r="P426" s="15"/>
      <c r="Q426" s="15"/>
    </row>
    <row r="427" spans="1:17" ht="30" customHeight="1" x14ac:dyDescent="0.25">
      <c r="A427" s="50"/>
      <c r="B427" s="21"/>
      <c r="C427" s="32"/>
      <c r="D427" s="32"/>
      <c r="E427" s="31"/>
      <c r="F427" s="31"/>
      <c r="G427" s="31"/>
      <c r="H427" s="15"/>
      <c r="I427" s="15"/>
      <c r="J427" s="15"/>
      <c r="K427" s="15"/>
      <c r="L427" s="15"/>
      <c r="M427" s="15"/>
      <c r="N427" s="15"/>
      <c r="O427" s="15"/>
      <c r="P427" s="15"/>
      <c r="Q427" s="15"/>
    </row>
    <row r="428" spans="1:17" ht="30" customHeight="1" x14ac:dyDescent="0.25">
      <c r="A428" s="50"/>
      <c r="B428" s="21"/>
      <c r="C428" s="32"/>
      <c r="D428" s="32"/>
      <c r="E428" s="31"/>
      <c r="F428" s="31"/>
      <c r="G428" s="31"/>
      <c r="H428" s="15"/>
      <c r="I428" s="15"/>
      <c r="J428" s="15"/>
      <c r="K428" s="15"/>
      <c r="L428" s="15"/>
      <c r="M428" s="15"/>
      <c r="N428" s="15"/>
      <c r="O428" s="15"/>
      <c r="P428" s="15"/>
      <c r="Q428" s="15"/>
    </row>
    <row r="429" spans="1:17" ht="30" customHeight="1" x14ac:dyDescent="0.25">
      <c r="A429" s="50"/>
      <c r="B429" s="21"/>
      <c r="C429" s="32"/>
      <c r="D429" s="32"/>
      <c r="E429" s="31"/>
      <c r="F429" s="31"/>
      <c r="G429" s="31"/>
      <c r="H429" s="15"/>
      <c r="I429" s="15"/>
      <c r="J429" s="15"/>
      <c r="K429" s="15"/>
      <c r="L429" s="15"/>
      <c r="M429" s="15"/>
      <c r="N429" s="15"/>
      <c r="O429" s="15"/>
      <c r="P429" s="15"/>
      <c r="Q429" s="15"/>
    </row>
    <row r="430" spans="1:17" ht="30" customHeight="1" x14ac:dyDescent="0.25">
      <c r="A430" s="50"/>
      <c r="B430" s="21"/>
      <c r="C430" s="32"/>
      <c r="D430" s="32"/>
      <c r="E430" s="31"/>
      <c r="F430" s="31"/>
      <c r="G430" s="31"/>
      <c r="H430" s="15"/>
      <c r="I430" s="15"/>
      <c r="J430" s="15"/>
      <c r="K430" s="15"/>
      <c r="L430" s="15"/>
      <c r="M430" s="15"/>
      <c r="N430" s="15"/>
      <c r="O430" s="15"/>
      <c r="P430" s="15"/>
      <c r="Q430" s="15"/>
    </row>
    <row r="431" spans="1:17" ht="30" customHeight="1" x14ac:dyDescent="0.25">
      <c r="A431" s="50"/>
      <c r="B431" s="21"/>
      <c r="C431" s="32"/>
      <c r="D431" s="32"/>
      <c r="E431" s="31"/>
      <c r="F431" s="31"/>
      <c r="G431" s="31"/>
      <c r="H431" s="15"/>
      <c r="I431" s="15"/>
      <c r="J431" s="15"/>
      <c r="K431" s="15"/>
      <c r="L431" s="15"/>
      <c r="M431" s="15"/>
      <c r="N431" s="15"/>
      <c r="O431" s="15"/>
      <c r="P431" s="15"/>
      <c r="Q431" s="15"/>
    </row>
    <row r="432" spans="1:17" ht="30" customHeight="1" x14ac:dyDescent="0.25">
      <c r="A432" s="50"/>
      <c r="B432" s="21"/>
      <c r="C432" s="32"/>
      <c r="D432" s="32"/>
      <c r="E432" s="31"/>
      <c r="F432" s="31"/>
      <c r="G432" s="31"/>
      <c r="H432" s="15"/>
      <c r="I432" s="15"/>
      <c r="J432" s="15"/>
      <c r="K432" s="15"/>
      <c r="L432" s="15"/>
      <c r="M432" s="15"/>
      <c r="N432" s="15"/>
      <c r="O432" s="15"/>
      <c r="P432" s="15"/>
      <c r="Q432" s="15"/>
    </row>
    <row r="433" spans="1:17" ht="30" customHeight="1" x14ac:dyDescent="0.25">
      <c r="A433" s="50"/>
      <c r="B433" s="21"/>
      <c r="C433" s="32"/>
      <c r="D433" s="32"/>
      <c r="E433" s="31"/>
      <c r="F433" s="31"/>
      <c r="G433" s="31"/>
      <c r="H433" s="15"/>
      <c r="I433" s="15"/>
      <c r="J433" s="15"/>
      <c r="K433" s="15"/>
      <c r="L433" s="15"/>
      <c r="M433" s="15"/>
      <c r="N433" s="15"/>
      <c r="O433" s="15"/>
      <c r="P433" s="15"/>
      <c r="Q433" s="15"/>
    </row>
    <row r="434" spans="1:17" ht="30" customHeight="1" x14ac:dyDescent="0.25">
      <c r="A434" s="50"/>
      <c r="B434" s="21"/>
      <c r="C434" s="32"/>
      <c r="D434" s="32"/>
      <c r="E434" s="31"/>
      <c r="F434" s="31"/>
      <c r="G434" s="31"/>
      <c r="H434" s="15"/>
      <c r="I434" s="15"/>
      <c r="J434" s="15"/>
      <c r="K434" s="15"/>
      <c r="L434" s="15"/>
      <c r="M434" s="15"/>
      <c r="N434" s="15"/>
      <c r="O434" s="15"/>
      <c r="P434" s="15"/>
      <c r="Q434" s="15"/>
    </row>
    <row r="435" spans="1:17" ht="30" customHeight="1" x14ac:dyDescent="0.25">
      <c r="A435" s="50"/>
      <c r="B435" s="21"/>
      <c r="C435" s="32"/>
      <c r="D435" s="32"/>
      <c r="E435" s="31"/>
      <c r="F435" s="31"/>
      <c r="G435" s="31"/>
      <c r="H435" s="15"/>
      <c r="I435" s="15"/>
      <c r="J435" s="15"/>
      <c r="K435" s="15"/>
      <c r="L435" s="15"/>
      <c r="M435" s="15"/>
      <c r="N435" s="15"/>
      <c r="O435" s="15"/>
      <c r="P435" s="15"/>
      <c r="Q435" s="15"/>
    </row>
    <row r="436" spans="1:17" ht="30" customHeight="1" x14ac:dyDescent="0.25">
      <c r="A436" s="50"/>
      <c r="B436" s="21"/>
      <c r="C436" s="32"/>
      <c r="D436" s="32"/>
      <c r="E436" s="31"/>
      <c r="F436" s="31"/>
      <c r="G436" s="31"/>
      <c r="H436" s="15"/>
      <c r="I436" s="15"/>
      <c r="J436" s="15"/>
      <c r="K436" s="15"/>
      <c r="L436" s="15"/>
      <c r="M436" s="15"/>
      <c r="N436" s="15"/>
      <c r="O436" s="15"/>
      <c r="P436" s="15"/>
      <c r="Q436" s="15"/>
    </row>
    <row r="437" spans="1:17" ht="30" customHeight="1" x14ac:dyDescent="0.25">
      <c r="A437" s="50"/>
      <c r="B437" s="21"/>
      <c r="C437" s="32"/>
      <c r="D437" s="32"/>
      <c r="E437" s="31"/>
      <c r="F437" s="31"/>
      <c r="G437" s="31"/>
      <c r="H437" s="15"/>
      <c r="I437" s="15"/>
      <c r="J437" s="15"/>
      <c r="K437" s="15"/>
      <c r="L437" s="15"/>
      <c r="M437" s="15"/>
      <c r="N437" s="15"/>
      <c r="O437" s="15"/>
      <c r="P437" s="15"/>
      <c r="Q437" s="15"/>
    </row>
    <row r="438" spans="1:17" ht="30" customHeight="1" x14ac:dyDescent="0.25">
      <c r="A438" s="50"/>
      <c r="B438" s="21"/>
      <c r="C438" s="32"/>
      <c r="D438" s="32"/>
      <c r="E438" s="31"/>
      <c r="F438" s="31"/>
      <c r="G438" s="31"/>
      <c r="H438" s="15"/>
      <c r="I438" s="15"/>
      <c r="J438" s="15"/>
      <c r="K438" s="15"/>
      <c r="L438" s="15"/>
      <c r="M438" s="15"/>
      <c r="N438" s="15"/>
      <c r="O438" s="15"/>
      <c r="P438" s="15"/>
      <c r="Q438" s="15"/>
    </row>
    <row r="439" spans="1:17" ht="30" customHeight="1" x14ac:dyDescent="0.25">
      <c r="A439" s="50"/>
      <c r="B439" s="21"/>
      <c r="C439" s="32"/>
      <c r="D439" s="32"/>
      <c r="E439" s="31"/>
      <c r="F439" s="31"/>
      <c r="G439" s="31"/>
      <c r="H439" s="15"/>
      <c r="I439" s="15"/>
      <c r="J439" s="15"/>
      <c r="K439" s="15"/>
      <c r="L439" s="15"/>
      <c r="M439" s="15"/>
      <c r="N439" s="15"/>
      <c r="O439" s="15"/>
      <c r="P439" s="15"/>
      <c r="Q439" s="15"/>
    </row>
    <row r="440" spans="1:17" ht="30" customHeight="1" x14ac:dyDescent="0.25">
      <c r="A440" s="50"/>
      <c r="B440" s="21"/>
      <c r="C440" s="32"/>
      <c r="D440" s="32"/>
      <c r="E440" s="31"/>
      <c r="F440" s="31"/>
      <c r="G440" s="31"/>
      <c r="H440" s="15"/>
      <c r="I440" s="15"/>
      <c r="J440" s="15"/>
      <c r="K440" s="15"/>
      <c r="L440" s="15"/>
      <c r="M440" s="15"/>
      <c r="N440" s="15"/>
      <c r="O440" s="15"/>
      <c r="P440" s="15"/>
      <c r="Q440" s="15"/>
    </row>
    <row r="441" spans="1:17" ht="30" customHeight="1" x14ac:dyDescent="0.25">
      <c r="A441" s="50"/>
      <c r="B441" s="21"/>
      <c r="C441" s="32"/>
      <c r="D441" s="32"/>
      <c r="E441" s="31"/>
      <c r="F441" s="31"/>
      <c r="G441" s="31"/>
      <c r="H441" s="15"/>
      <c r="I441" s="15"/>
      <c r="J441" s="15"/>
      <c r="K441" s="15"/>
      <c r="L441" s="15"/>
      <c r="M441" s="15"/>
      <c r="N441" s="15"/>
      <c r="O441" s="15"/>
      <c r="P441" s="15"/>
      <c r="Q441" s="15"/>
    </row>
    <row r="442" spans="1:17" ht="30" customHeight="1" x14ac:dyDescent="0.25">
      <c r="A442" s="50"/>
      <c r="B442" s="21"/>
      <c r="C442" s="32"/>
      <c r="D442" s="32"/>
      <c r="E442" s="31"/>
      <c r="F442" s="31"/>
      <c r="G442" s="31"/>
      <c r="H442" s="15"/>
      <c r="I442" s="15"/>
      <c r="J442" s="15"/>
      <c r="K442" s="15"/>
      <c r="L442" s="15"/>
      <c r="M442" s="15"/>
      <c r="N442" s="15"/>
      <c r="O442" s="15"/>
      <c r="P442" s="15"/>
      <c r="Q442" s="15"/>
    </row>
    <row r="443" spans="1:17" ht="30" customHeight="1" x14ac:dyDescent="0.25">
      <c r="A443" s="50"/>
      <c r="B443" s="21"/>
      <c r="C443" s="32"/>
      <c r="D443" s="32"/>
      <c r="E443" s="31"/>
      <c r="F443" s="31"/>
      <c r="G443" s="31"/>
      <c r="H443" s="15"/>
      <c r="I443" s="15"/>
      <c r="J443" s="15"/>
      <c r="K443" s="15"/>
      <c r="L443" s="15"/>
      <c r="M443" s="15"/>
      <c r="N443" s="15"/>
      <c r="O443" s="15"/>
      <c r="P443" s="15"/>
      <c r="Q443" s="15"/>
    </row>
    <row r="444" spans="1:17" ht="30" customHeight="1" x14ac:dyDescent="0.25">
      <c r="A444" s="50"/>
      <c r="B444" s="21"/>
      <c r="C444" s="32"/>
      <c r="D444" s="32"/>
      <c r="E444" s="31"/>
      <c r="F444" s="31"/>
      <c r="G444" s="31"/>
      <c r="H444" s="15"/>
      <c r="I444" s="15"/>
      <c r="J444" s="15"/>
      <c r="K444" s="15"/>
      <c r="L444" s="15"/>
      <c r="M444" s="15"/>
      <c r="N444" s="15"/>
      <c r="O444" s="15"/>
      <c r="P444" s="15"/>
      <c r="Q444" s="15"/>
    </row>
    <row r="445" spans="1:17" ht="30" customHeight="1" x14ac:dyDescent="0.25">
      <c r="A445" s="50"/>
      <c r="B445" s="21"/>
      <c r="C445" s="32"/>
      <c r="D445" s="32"/>
      <c r="E445" s="31"/>
      <c r="F445" s="31"/>
      <c r="G445" s="31"/>
      <c r="H445" s="15"/>
      <c r="I445" s="15"/>
      <c r="J445" s="15"/>
      <c r="K445" s="15"/>
      <c r="L445" s="15"/>
      <c r="M445" s="15"/>
      <c r="N445" s="15"/>
      <c r="O445" s="15"/>
      <c r="P445" s="15"/>
      <c r="Q445" s="15"/>
    </row>
    <row r="446" spans="1:17" ht="30" customHeight="1" x14ac:dyDescent="0.25">
      <c r="A446" s="50"/>
      <c r="B446" s="21"/>
      <c r="C446" s="32"/>
      <c r="D446" s="32"/>
      <c r="E446" s="31"/>
      <c r="F446" s="31"/>
      <c r="G446" s="31"/>
      <c r="H446" s="15"/>
      <c r="I446" s="15"/>
      <c r="J446" s="15"/>
      <c r="K446" s="15"/>
      <c r="L446" s="15"/>
      <c r="M446" s="15"/>
      <c r="N446" s="15"/>
      <c r="O446" s="15"/>
      <c r="P446" s="15"/>
      <c r="Q446" s="15"/>
    </row>
    <row r="447" spans="1:17" ht="30" customHeight="1" x14ac:dyDescent="0.25">
      <c r="A447" s="50"/>
      <c r="B447" s="21"/>
      <c r="C447" s="32"/>
      <c r="D447" s="32"/>
      <c r="E447" s="31"/>
      <c r="F447" s="31"/>
      <c r="G447" s="31"/>
      <c r="H447" s="15"/>
      <c r="I447" s="15"/>
      <c r="J447" s="15"/>
      <c r="K447" s="15"/>
      <c r="L447" s="15"/>
      <c r="M447" s="15"/>
      <c r="N447" s="15"/>
      <c r="O447" s="15"/>
      <c r="P447" s="15"/>
      <c r="Q447" s="15"/>
    </row>
    <row r="448" spans="1:17" ht="30" customHeight="1" x14ac:dyDescent="0.25">
      <c r="A448" s="50"/>
      <c r="B448" s="21"/>
      <c r="C448" s="32"/>
      <c r="D448" s="32"/>
      <c r="E448" s="31"/>
      <c r="F448" s="31"/>
      <c r="G448" s="31"/>
      <c r="H448" s="15"/>
      <c r="I448" s="15"/>
      <c r="J448" s="15"/>
      <c r="K448" s="15"/>
      <c r="L448" s="15"/>
      <c r="M448" s="15"/>
      <c r="N448" s="15"/>
      <c r="O448" s="15"/>
      <c r="P448" s="15"/>
      <c r="Q448" s="15"/>
    </row>
    <row r="449" spans="1:17" ht="30" customHeight="1" x14ac:dyDescent="0.25">
      <c r="A449" s="50"/>
      <c r="B449" s="21"/>
      <c r="C449" s="32"/>
      <c r="D449" s="32"/>
      <c r="E449" s="31"/>
      <c r="F449" s="31"/>
      <c r="G449" s="31"/>
      <c r="H449" s="15"/>
      <c r="I449" s="15"/>
      <c r="J449" s="15"/>
      <c r="K449" s="15"/>
      <c r="L449" s="15"/>
      <c r="M449" s="15"/>
      <c r="N449" s="15"/>
      <c r="O449" s="15"/>
      <c r="P449" s="15"/>
      <c r="Q449" s="15"/>
    </row>
    <row r="450" spans="1:17" ht="30" customHeight="1" x14ac:dyDescent="0.25">
      <c r="A450" s="50"/>
      <c r="B450" s="21"/>
      <c r="C450" s="32"/>
      <c r="D450" s="32"/>
      <c r="E450" s="31"/>
      <c r="F450" s="31"/>
      <c r="G450" s="31"/>
      <c r="H450" s="15"/>
      <c r="I450" s="15"/>
      <c r="J450" s="15"/>
      <c r="K450" s="15"/>
      <c r="L450" s="15"/>
      <c r="M450" s="15"/>
      <c r="N450" s="15"/>
      <c r="O450" s="15"/>
      <c r="P450" s="15"/>
      <c r="Q450" s="15"/>
    </row>
    <row r="451" spans="1:17" ht="30" customHeight="1" x14ac:dyDescent="0.25">
      <c r="A451" s="50"/>
      <c r="B451" s="21"/>
      <c r="C451" s="32"/>
      <c r="D451" s="32"/>
      <c r="E451" s="31"/>
      <c r="F451" s="31"/>
      <c r="G451" s="31"/>
      <c r="H451" s="15"/>
      <c r="I451" s="15"/>
      <c r="J451" s="15"/>
      <c r="K451" s="15"/>
      <c r="L451" s="15"/>
      <c r="M451" s="15"/>
      <c r="N451" s="15"/>
      <c r="O451" s="15"/>
      <c r="P451" s="15"/>
      <c r="Q451" s="15"/>
    </row>
    <row r="452" spans="1:17" ht="30" customHeight="1" x14ac:dyDescent="0.25">
      <c r="A452" s="50"/>
      <c r="B452" s="21"/>
      <c r="C452" s="32"/>
      <c r="D452" s="32"/>
      <c r="E452" s="31"/>
      <c r="F452" s="31"/>
      <c r="G452" s="31"/>
      <c r="H452" s="15"/>
      <c r="I452" s="15"/>
      <c r="J452" s="15"/>
      <c r="K452" s="15"/>
      <c r="L452" s="15"/>
      <c r="M452" s="15"/>
      <c r="N452" s="15"/>
      <c r="O452" s="15"/>
      <c r="P452" s="15"/>
      <c r="Q452" s="15"/>
    </row>
    <row r="453" spans="1:17" ht="30" customHeight="1" x14ac:dyDescent="0.25">
      <c r="A453" s="50"/>
      <c r="B453" s="21"/>
      <c r="C453" s="32"/>
      <c r="D453" s="32"/>
      <c r="E453" s="31"/>
      <c r="F453" s="31"/>
      <c r="G453" s="31"/>
      <c r="H453" s="15"/>
      <c r="I453" s="15"/>
      <c r="J453" s="15"/>
      <c r="K453" s="15"/>
      <c r="L453" s="15"/>
      <c r="M453" s="15"/>
      <c r="N453" s="15"/>
      <c r="O453" s="15"/>
      <c r="P453" s="15"/>
      <c r="Q453" s="15"/>
    </row>
    <row r="454" spans="1:17" ht="30" customHeight="1" x14ac:dyDescent="0.25">
      <c r="A454" s="50"/>
      <c r="B454" s="21"/>
      <c r="C454" s="32"/>
      <c r="D454" s="32"/>
      <c r="E454" s="31"/>
      <c r="F454" s="31"/>
      <c r="G454" s="31"/>
      <c r="H454" s="15"/>
      <c r="I454" s="15"/>
      <c r="J454" s="15"/>
      <c r="K454" s="15"/>
      <c r="L454" s="15"/>
      <c r="M454" s="15"/>
      <c r="N454" s="15"/>
      <c r="O454" s="15"/>
      <c r="P454" s="15"/>
      <c r="Q454" s="15"/>
    </row>
    <row r="455" spans="1:17" ht="30" customHeight="1" x14ac:dyDescent="0.25">
      <c r="A455" s="50"/>
      <c r="B455" s="21"/>
      <c r="C455" s="32"/>
      <c r="D455" s="32"/>
      <c r="E455" s="31"/>
      <c r="F455" s="31"/>
      <c r="G455" s="31"/>
      <c r="H455" s="15"/>
      <c r="I455" s="15"/>
      <c r="J455" s="15"/>
      <c r="K455" s="15"/>
      <c r="L455" s="15"/>
      <c r="M455" s="15"/>
      <c r="N455" s="15"/>
      <c r="O455" s="15"/>
      <c r="P455" s="15"/>
      <c r="Q455" s="15"/>
    </row>
    <row r="456" spans="1:17" ht="30" customHeight="1" x14ac:dyDescent="0.25">
      <c r="A456" s="50"/>
      <c r="B456" s="21"/>
      <c r="C456" s="32"/>
      <c r="D456" s="32"/>
      <c r="E456" s="31"/>
      <c r="F456" s="31"/>
      <c r="G456" s="31"/>
      <c r="H456" s="15"/>
      <c r="I456" s="15"/>
      <c r="J456" s="15"/>
      <c r="K456" s="15"/>
      <c r="L456" s="15"/>
      <c r="M456" s="15"/>
      <c r="N456" s="15"/>
      <c r="O456" s="15"/>
      <c r="P456" s="15"/>
      <c r="Q456" s="15"/>
    </row>
    <row r="457" spans="1:17" ht="30" customHeight="1" x14ac:dyDescent="0.25">
      <c r="A457" s="50"/>
      <c r="B457" s="21"/>
      <c r="C457" s="32"/>
      <c r="D457" s="32"/>
      <c r="E457" s="31"/>
      <c r="F457" s="31"/>
      <c r="G457" s="31"/>
      <c r="H457" s="15"/>
      <c r="I457" s="15"/>
      <c r="J457" s="15"/>
      <c r="K457" s="15"/>
      <c r="L457" s="15"/>
      <c r="M457" s="15"/>
      <c r="N457" s="15"/>
      <c r="O457" s="15"/>
      <c r="P457" s="15"/>
      <c r="Q457" s="15"/>
    </row>
    <row r="458" spans="1:17" ht="30" customHeight="1" x14ac:dyDescent="0.25">
      <c r="A458" s="50"/>
      <c r="B458" s="21"/>
      <c r="C458" s="32"/>
      <c r="D458" s="32"/>
      <c r="E458" s="31"/>
      <c r="F458" s="31"/>
      <c r="G458" s="31"/>
      <c r="H458" s="15"/>
      <c r="I458" s="15"/>
      <c r="J458" s="15"/>
      <c r="K458" s="15"/>
      <c r="L458" s="15"/>
      <c r="M458" s="15"/>
      <c r="N458" s="15"/>
      <c r="O458" s="15"/>
      <c r="P458" s="15"/>
      <c r="Q458" s="15"/>
    </row>
    <row r="459" spans="1:17" ht="30" customHeight="1" x14ac:dyDescent="0.25">
      <c r="A459" s="50"/>
      <c r="B459" s="21"/>
      <c r="C459" s="32"/>
      <c r="D459" s="32"/>
      <c r="E459" s="31"/>
      <c r="F459" s="31"/>
      <c r="G459" s="31"/>
      <c r="H459" s="15"/>
      <c r="I459" s="15"/>
      <c r="J459" s="15"/>
      <c r="K459" s="15"/>
      <c r="L459" s="15"/>
      <c r="M459" s="15"/>
      <c r="N459" s="15"/>
      <c r="O459" s="15"/>
      <c r="P459" s="15"/>
      <c r="Q459" s="15"/>
    </row>
    <row r="460" spans="1:17" ht="30" customHeight="1" x14ac:dyDescent="0.25">
      <c r="A460" s="50"/>
      <c r="B460" s="21"/>
      <c r="C460" s="32"/>
      <c r="D460" s="32"/>
      <c r="E460" s="31"/>
      <c r="F460" s="31"/>
      <c r="G460" s="31"/>
      <c r="H460" s="15"/>
      <c r="I460" s="15"/>
      <c r="J460" s="15"/>
      <c r="K460" s="15"/>
      <c r="L460" s="15"/>
      <c r="M460" s="15"/>
      <c r="N460" s="15"/>
      <c r="O460" s="15"/>
      <c r="P460" s="15"/>
      <c r="Q460" s="15"/>
    </row>
    <row r="461" spans="1:17" ht="30" customHeight="1" x14ac:dyDescent="0.25">
      <c r="A461" s="50"/>
      <c r="B461" s="21"/>
      <c r="C461" s="32"/>
      <c r="D461" s="32"/>
      <c r="E461" s="31"/>
      <c r="F461" s="31"/>
      <c r="G461" s="31"/>
      <c r="H461" s="15"/>
      <c r="I461" s="15"/>
      <c r="J461" s="15"/>
      <c r="K461" s="15"/>
      <c r="L461" s="15"/>
      <c r="M461" s="15"/>
      <c r="N461" s="15"/>
      <c r="O461" s="15"/>
      <c r="P461" s="15"/>
      <c r="Q461" s="15"/>
    </row>
    <row r="462" spans="1:17" ht="30" customHeight="1" x14ac:dyDescent="0.25">
      <c r="A462" s="50"/>
      <c r="B462" s="21"/>
      <c r="C462" s="32"/>
      <c r="D462" s="32"/>
      <c r="E462" s="31"/>
      <c r="F462" s="31"/>
      <c r="G462" s="31"/>
      <c r="H462" s="15"/>
      <c r="I462" s="15"/>
      <c r="J462" s="15"/>
      <c r="K462" s="15"/>
      <c r="L462" s="15"/>
      <c r="M462" s="15"/>
      <c r="N462" s="15"/>
      <c r="O462" s="15"/>
      <c r="P462" s="15"/>
      <c r="Q462" s="15"/>
    </row>
    <row r="463" spans="1:17" ht="30" customHeight="1" x14ac:dyDescent="0.25">
      <c r="A463" s="50"/>
      <c r="B463" s="21"/>
      <c r="C463" s="32"/>
      <c r="D463" s="32"/>
      <c r="E463" s="31"/>
      <c r="F463" s="31"/>
      <c r="G463" s="31"/>
      <c r="H463" s="15"/>
      <c r="I463" s="15"/>
      <c r="J463" s="15"/>
      <c r="K463" s="15"/>
      <c r="L463" s="15"/>
      <c r="M463" s="15"/>
      <c r="N463" s="15"/>
      <c r="O463" s="15"/>
      <c r="P463" s="15"/>
      <c r="Q463" s="15"/>
    </row>
    <row r="464" spans="1:17" ht="30" customHeight="1" x14ac:dyDescent="0.25">
      <c r="A464" s="50"/>
      <c r="B464" s="21"/>
      <c r="C464" s="32"/>
      <c r="D464" s="32"/>
      <c r="E464" s="31"/>
      <c r="F464" s="31"/>
      <c r="G464" s="31"/>
      <c r="H464" s="15"/>
      <c r="I464" s="15"/>
      <c r="J464" s="15"/>
      <c r="K464" s="15"/>
      <c r="L464" s="15"/>
      <c r="M464" s="15"/>
      <c r="N464" s="15"/>
      <c r="O464" s="15"/>
      <c r="P464" s="15"/>
      <c r="Q464" s="15"/>
    </row>
    <row r="465" spans="1:17" ht="30" customHeight="1" x14ac:dyDescent="0.25">
      <c r="A465" s="50"/>
      <c r="B465" s="21"/>
      <c r="C465" s="32"/>
      <c r="D465" s="32"/>
      <c r="E465" s="31"/>
      <c r="F465" s="31"/>
      <c r="G465" s="31"/>
      <c r="H465" s="15"/>
      <c r="I465" s="15"/>
      <c r="J465" s="15"/>
      <c r="K465" s="15"/>
      <c r="L465" s="15"/>
      <c r="M465" s="15"/>
      <c r="N465" s="15"/>
      <c r="O465" s="15"/>
      <c r="P465" s="15"/>
      <c r="Q465" s="15"/>
    </row>
    <row r="466" spans="1:17" ht="30" customHeight="1" x14ac:dyDescent="0.25">
      <c r="A466" s="50"/>
      <c r="B466" s="21"/>
      <c r="C466" s="32"/>
      <c r="D466" s="32"/>
      <c r="E466" s="31"/>
      <c r="F466" s="31"/>
      <c r="G466" s="31"/>
      <c r="H466" s="15"/>
      <c r="I466" s="15"/>
      <c r="J466" s="15"/>
      <c r="K466" s="15"/>
      <c r="L466" s="15"/>
      <c r="M466" s="15"/>
      <c r="N466" s="15"/>
      <c r="O466" s="15"/>
      <c r="P466" s="15"/>
      <c r="Q466" s="15"/>
    </row>
    <row r="467" spans="1:17" ht="30" customHeight="1" x14ac:dyDescent="0.25">
      <c r="A467" s="50"/>
      <c r="B467" s="21"/>
      <c r="C467" s="32" t="str">
        <f t="shared" si="1"/>
        <v/>
      </c>
      <c r="D467" s="32"/>
      <c r="E467" s="31"/>
      <c r="F467" s="31"/>
      <c r="G467" s="31"/>
      <c r="H467" s="15"/>
      <c r="I467" s="15"/>
      <c r="J467" s="15"/>
      <c r="K467" s="15"/>
      <c r="L467" s="15"/>
      <c r="M467" s="15"/>
      <c r="N467" s="15"/>
      <c r="O467" s="15"/>
      <c r="P467" s="15"/>
      <c r="Q467" s="15"/>
    </row>
    <row r="468" spans="1:17" ht="30" customHeight="1" x14ac:dyDescent="0.25">
      <c r="A468" s="50"/>
      <c r="B468" s="21"/>
      <c r="C468" s="32" t="str">
        <f t="shared" si="1"/>
        <v/>
      </c>
      <c r="D468" s="32"/>
      <c r="E468" s="31"/>
      <c r="F468" s="31"/>
      <c r="G468" s="31"/>
      <c r="H468" s="15"/>
      <c r="I468" s="15"/>
      <c r="J468" s="15"/>
      <c r="K468" s="15"/>
      <c r="L468" s="15"/>
      <c r="M468" s="15"/>
      <c r="N468" s="15"/>
      <c r="O468" s="15"/>
      <c r="P468" s="15"/>
      <c r="Q468" s="15"/>
    </row>
    <row r="469" spans="1:17" ht="30" customHeight="1" x14ac:dyDescent="0.25">
      <c r="A469" s="50"/>
      <c r="B469" s="21"/>
      <c r="C469" s="32" t="str">
        <f t="shared" si="1"/>
        <v/>
      </c>
      <c r="D469" s="32"/>
      <c r="E469" s="31"/>
      <c r="F469" s="31"/>
      <c r="G469" s="31"/>
      <c r="H469" s="15"/>
      <c r="I469" s="15"/>
      <c r="J469" s="15"/>
      <c r="K469" s="15"/>
      <c r="L469" s="15"/>
      <c r="M469" s="15"/>
      <c r="N469" s="15"/>
      <c r="O469" s="15"/>
      <c r="P469" s="15"/>
      <c r="Q469" s="15"/>
    </row>
    <row r="470" spans="1:17" ht="30" customHeight="1" x14ac:dyDescent="0.25">
      <c r="A470" s="50"/>
      <c r="B470" s="21"/>
      <c r="C470" s="32" t="str">
        <f t="shared" si="1"/>
        <v/>
      </c>
      <c r="D470" s="32"/>
      <c r="E470" s="31"/>
      <c r="F470" s="31"/>
      <c r="G470" s="31"/>
      <c r="H470" s="15"/>
      <c r="I470" s="15"/>
      <c r="J470" s="15"/>
      <c r="K470" s="15"/>
      <c r="L470" s="15"/>
      <c r="M470" s="15"/>
      <c r="N470" s="15"/>
      <c r="O470" s="15"/>
      <c r="P470" s="15"/>
      <c r="Q470" s="15"/>
    </row>
    <row r="471" spans="1:17" ht="30" customHeight="1" x14ac:dyDescent="0.25">
      <c r="A471" s="50"/>
      <c r="B471" s="21"/>
      <c r="C471" s="32" t="str">
        <f t="shared" si="1"/>
        <v/>
      </c>
      <c r="D471" s="32"/>
      <c r="E471" s="31"/>
      <c r="F471" s="31"/>
      <c r="G471" s="31"/>
      <c r="H471" s="15"/>
      <c r="I471" s="15"/>
      <c r="J471" s="15"/>
      <c r="K471" s="15"/>
      <c r="L471" s="15"/>
      <c r="M471" s="15"/>
      <c r="N471" s="15"/>
      <c r="O471" s="15"/>
      <c r="P471" s="15"/>
      <c r="Q471" s="15"/>
    </row>
    <row r="472" spans="1:17" ht="30" customHeight="1" x14ac:dyDescent="0.25">
      <c r="A472" s="50"/>
      <c r="B472" s="21"/>
      <c r="C472" s="32" t="str">
        <f t="shared" si="1"/>
        <v/>
      </c>
      <c r="D472" s="32"/>
      <c r="E472" s="31"/>
      <c r="F472" s="31"/>
      <c r="G472" s="31"/>
      <c r="H472" s="15"/>
      <c r="I472" s="15"/>
      <c r="J472" s="15"/>
      <c r="K472" s="15"/>
      <c r="L472" s="15"/>
      <c r="M472" s="15"/>
      <c r="N472" s="15"/>
      <c r="O472" s="15"/>
      <c r="P472" s="15"/>
      <c r="Q472" s="15"/>
    </row>
    <row r="473" spans="1:17" ht="30" customHeight="1" x14ac:dyDescent="0.25">
      <c r="A473" s="50"/>
      <c r="B473" s="21"/>
      <c r="C473" s="32" t="str">
        <f t="shared" si="1"/>
        <v/>
      </c>
      <c r="D473" s="32"/>
      <c r="E473" s="31"/>
      <c r="F473" s="31"/>
      <c r="G473" s="31"/>
      <c r="H473" s="15"/>
      <c r="I473" s="15"/>
      <c r="J473" s="15"/>
      <c r="K473" s="15"/>
      <c r="L473" s="15"/>
      <c r="M473" s="15"/>
      <c r="N473" s="15"/>
      <c r="O473" s="15"/>
      <c r="P473" s="15"/>
      <c r="Q473" s="15"/>
    </row>
    <row r="474" spans="1:17" ht="30" customHeight="1" x14ac:dyDescent="0.25">
      <c r="A474" s="50"/>
      <c r="B474" s="21"/>
      <c r="C474" s="32" t="str">
        <f t="shared" si="1"/>
        <v/>
      </c>
      <c r="D474" s="32"/>
      <c r="E474" s="31"/>
      <c r="F474" s="31"/>
      <c r="G474" s="31"/>
      <c r="H474" s="15"/>
      <c r="I474" s="15"/>
      <c r="J474" s="15"/>
      <c r="K474" s="15"/>
      <c r="L474" s="15"/>
      <c r="M474" s="15"/>
      <c r="N474" s="15"/>
      <c r="O474" s="15"/>
      <c r="P474" s="15"/>
      <c r="Q474" s="15"/>
    </row>
    <row r="475" spans="1:17" ht="30" customHeight="1" x14ac:dyDescent="0.25">
      <c r="A475" s="50"/>
      <c r="B475" s="21"/>
      <c r="C475" s="32" t="str">
        <f t="shared" si="1"/>
        <v/>
      </c>
      <c r="D475" s="32"/>
      <c r="E475" s="31"/>
      <c r="F475" s="31"/>
      <c r="G475" s="31"/>
      <c r="H475" s="15"/>
      <c r="I475" s="15"/>
      <c r="J475" s="15"/>
      <c r="K475" s="15"/>
      <c r="L475" s="15"/>
      <c r="M475" s="15"/>
      <c r="N475" s="15"/>
      <c r="O475" s="15"/>
      <c r="P475" s="15"/>
      <c r="Q475" s="15"/>
    </row>
    <row r="476" spans="1:17" ht="30" customHeight="1" x14ac:dyDescent="0.25">
      <c r="A476" s="50"/>
      <c r="B476" s="21"/>
      <c r="C476" s="32" t="str">
        <f t="shared" si="1"/>
        <v/>
      </c>
      <c r="D476" s="32"/>
      <c r="E476" s="31"/>
      <c r="F476" s="31"/>
      <c r="G476" s="31"/>
      <c r="H476" s="15"/>
      <c r="I476" s="15"/>
      <c r="J476" s="15"/>
      <c r="K476" s="15"/>
      <c r="L476" s="15"/>
      <c r="M476" s="15"/>
      <c r="N476" s="15"/>
      <c r="O476" s="15"/>
      <c r="P476" s="15"/>
      <c r="Q476" s="15"/>
    </row>
    <row r="477" spans="1:17" ht="30" customHeight="1" x14ac:dyDescent="0.25">
      <c r="A477" s="50"/>
      <c r="B477" s="21"/>
      <c r="C477" s="32" t="str">
        <f t="shared" si="1"/>
        <v/>
      </c>
      <c r="D477" s="32"/>
      <c r="E477" s="31"/>
      <c r="F477" s="31"/>
      <c r="G477" s="31"/>
      <c r="H477" s="15"/>
      <c r="I477" s="15"/>
      <c r="J477" s="15"/>
      <c r="K477" s="15"/>
      <c r="L477" s="15"/>
      <c r="M477" s="15"/>
      <c r="N477" s="15"/>
      <c r="O477" s="15"/>
      <c r="P477" s="15"/>
      <c r="Q477" s="15"/>
    </row>
    <row r="478" spans="1:17" ht="30" customHeight="1" x14ac:dyDescent="0.25">
      <c r="A478" s="50"/>
      <c r="B478" s="21"/>
      <c r="C478" s="32" t="str">
        <f t="shared" si="1"/>
        <v/>
      </c>
      <c r="D478" s="32"/>
      <c r="E478" s="31"/>
      <c r="F478" s="31"/>
      <c r="G478" s="31"/>
      <c r="H478" s="15"/>
      <c r="I478" s="15"/>
      <c r="J478" s="15"/>
      <c r="K478" s="15"/>
      <c r="L478" s="15"/>
      <c r="M478" s="15"/>
      <c r="N478" s="15"/>
      <c r="O478" s="15"/>
      <c r="P478" s="15"/>
      <c r="Q478" s="15"/>
    </row>
    <row r="479" spans="1:17" ht="30" customHeight="1" x14ac:dyDescent="0.25">
      <c r="A479" s="50"/>
      <c r="B479" s="21"/>
      <c r="C479" s="32" t="str">
        <f t="shared" si="1"/>
        <v/>
      </c>
      <c r="D479" s="32"/>
      <c r="E479" s="31"/>
      <c r="F479" s="31"/>
      <c r="G479" s="31"/>
      <c r="H479" s="15"/>
      <c r="I479" s="15"/>
      <c r="J479" s="15"/>
      <c r="K479" s="15"/>
      <c r="L479" s="15"/>
      <c r="M479" s="15"/>
      <c r="N479" s="15"/>
      <c r="O479" s="15"/>
      <c r="P479" s="15"/>
      <c r="Q479" s="15"/>
    </row>
    <row r="480" spans="1:17" ht="30" customHeight="1" x14ac:dyDescent="0.25">
      <c r="A480" s="50"/>
      <c r="B480" s="21"/>
      <c r="C480" s="32" t="str">
        <f t="shared" si="1"/>
        <v/>
      </c>
      <c r="D480" s="32"/>
      <c r="E480" s="31"/>
      <c r="F480" s="31"/>
      <c r="G480" s="31"/>
      <c r="H480" s="15"/>
      <c r="I480" s="15"/>
      <c r="J480" s="15"/>
      <c r="K480" s="15"/>
      <c r="L480" s="15"/>
      <c r="M480" s="15"/>
      <c r="N480" s="15"/>
      <c r="O480" s="15"/>
      <c r="P480" s="15"/>
      <c r="Q480" s="15"/>
    </row>
    <row r="481" spans="1:17" ht="30" customHeight="1" x14ac:dyDescent="0.25">
      <c r="A481" s="50"/>
      <c r="B481" s="21"/>
      <c r="C481" s="32" t="str">
        <f t="shared" si="1"/>
        <v/>
      </c>
      <c r="D481" s="32"/>
      <c r="E481" s="31"/>
      <c r="F481" s="31"/>
      <c r="G481" s="31"/>
      <c r="H481" s="15"/>
      <c r="I481" s="15"/>
      <c r="J481" s="15"/>
      <c r="K481" s="15"/>
      <c r="L481" s="15"/>
      <c r="M481" s="15"/>
      <c r="N481" s="15"/>
      <c r="O481" s="15"/>
      <c r="P481" s="15"/>
      <c r="Q481" s="15"/>
    </row>
    <row r="482" spans="1:17" ht="30" customHeight="1" x14ac:dyDescent="0.25">
      <c r="A482" s="50"/>
      <c r="B482" s="21"/>
      <c r="C482" s="32" t="str">
        <f t="shared" si="1"/>
        <v/>
      </c>
      <c r="D482" s="32"/>
      <c r="E482" s="31"/>
      <c r="F482" s="31"/>
      <c r="G482" s="31"/>
      <c r="H482" s="15"/>
      <c r="I482" s="15"/>
      <c r="J482" s="15"/>
      <c r="K482" s="15"/>
      <c r="L482" s="15"/>
      <c r="M482" s="15"/>
      <c r="N482" s="15"/>
      <c r="O482" s="15"/>
      <c r="P482" s="15"/>
      <c r="Q482" s="15"/>
    </row>
    <row r="483" spans="1:17" ht="30" customHeight="1" x14ac:dyDescent="0.25">
      <c r="A483" s="50"/>
      <c r="B483" s="21"/>
      <c r="C483" s="32" t="str">
        <f t="shared" si="1"/>
        <v/>
      </c>
      <c r="D483" s="32"/>
      <c r="E483" s="31"/>
      <c r="F483" s="31"/>
      <c r="G483" s="31"/>
      <c r="H483" s="15"/>
      <c r="I483" s="15"/>
      <c r="J483" s="15"/>
      <c r="K483" s="15"/>
      <c r="L483" s="15"/>
      <c r="M483" s="15"/>
      <c r="N483" s="15"/>
      <c r="O483" s="15"/>
      <c r="P483" s="15"/>
      <c r="Q483" s="15"/>
    </row>
    <row r="484" spans="1:17" ht="30" customHeight="1" x14ac:dyDescent="0.25">
      <c r="A484" s="50"/>
      <c r="B484" s="21"/>
      <c r="C484" s="32" t="str">
        <f t="shared" si="1"/>
        <v/>
      </c>
      <c r="D484" s="32"/>
      <c r="E484" s="31"/>
      <c r="F484" s="31"/>
      <c r="G484" s="31"/>
      <c r="H484" s="15"/>
      <c r="I484" s="15"/>
      <c r="J484" s="15"/>
      <c r="K484" s="15"/>
      <c r="L484" s="15"/>
      <c r="M484" s="15"/>
      <c r="N484" s="15"/>
      <c r="O484" s="15"/>
      <c r="P484" s="15"/>
      <c r="Q484" s="15"/>
    </row>
    <row r="485" spans="1:17" ht="30" customHeight="1" x14ac:dyDescent="0.25">
      <c r="A485" s="50"/>
      <c r="B485" s="21"/>
      <c r="C485" s="32" t="str">
        <f t="shared" si="1"/>
        <v/>
      </c>
      <c r="D485" s="32"/>
      <c r="E485" s="31"/>
      <c r="F485" s="31"/>
      <c r="G485" s="31"/>
      <c r="H485" s="15"/>
      <c r="I485" s="15"/>
      <c r="J485" s="15"/>
      <c r="K485" s="15"/>
      <c r="L485" s="15"/>
      <c r="M485" s="15"/>
      <c r="N485" s="15"/>
      <c r="O485" s="15"/>
      <c r="P485" s="15"/>
      <c r="Q485" s="15"/>
    </row>
    <row r="486" spans="1:17" ht="30" customHeight="1" x14ac:dyDescent="0.25">
      <c r="A486" s="50"/>
      <c r="B486" s="21"/>
      <c r="C486" s="32" t="str">
        <f t="shared" si="1"/>
        <v/>
      </c>
      <c r="D486" s="32"/>
      <c r="E486" s="31"/>
      <c r="F486" s="31"/>
      <c r="G486" s="31"/>
      <c r="H486" s="15"/>
      <c r="I486" s="15"/>
      <c r="J486" s="15"/>
      <c r="K486" s="15"/>
      <c r="L486" s="15"/>
      <c r="M486" s="15"/>
      <c r="N486" s="15"/>
      <c r="O486" s="15"/>
      <c r="P486" s="15"/>
      <c r="Q486" s="15"/>
    </row>
    <row r="487" spans="1:17" ht="30" customHeight="1" x14ac:dyDescent="0.25">
      <c r="A487" s="50"/>
      <c r="B487" s="21"/>
      <c r="C487" s="32" t="str">
        <f t="shared" si="1"/>
        <v/>
      </c>
      <c r="D487" s="32"/>
      <c r="E487" s="31"/>
      <c r="F487" s="31"/>
      <c r="G487" s="31"/>
      <c r="H487" s="15"/>
      <c r="I487" s="15"/>
      <c r="J487" s="15"/>
      <c r="K487" s="15"/>
      <c r="L487" s="15"/>
      <c r="M487" s="15"/>
      <c r="N487" s="15"/>
      <c r="O487" s="15"/>
      <c r="P487" s="15"/>
      <c r="Q487" s="15"/>
    </row>
    <row r="488" spans="1:17" ht="30" customHeight="1" x14ac:dyDescent="0.25">
      <c r="A488" s="50"/>
      <c r="B488" s="21"/>
      <c r="C488" s="32" t="str">
        <f t="shared" si="1"/>
        <v/>
      </c>
      <c r="D488" s="32"/>
      <c r="E488" s="31"/>
      <c r="F488" s="31"/>
      <c r="G488" s="31"/>
      <c r="H488" s="15"/>
      <c r="I488" s="15"/>
      <c r="J488" s="15"/>
      <c r="K488" s="15"/>
      <c r="L488" s="15"/>
      <c r="M488" s="15"/>
      <c r="N488" s="15"/>
      <c r="O488" s="15"/>
      <c r="P488" s="15"/>
      <c r="Q488" s="15"/>
    </row>
    <row r="489" spans="1:17" ht="30" customHeight="1" x14ac:dyDescent="0.25">
      <c r="A489" s="50"/>
      <c r="B489" s="21"/>
      <c r="C489" s="32" t="str">
        <f t="shared" si="1"/>
        <v/>
      </c>
      <c r="D489" s="32"/>
      <c r="E489" s="31"/>
      <c r="F489" s="31"/>
      <c r="G489" s="31"/>
      <c r="H489" s="15"/>
      <c r="I489" s="15"/>
      <c r="J489" s="15"/>
      <c r="K489" s="15"/>
      <c r="L489" s="15"/>
      <c r="M489" s="15"/>
      <c r="N489" s="15"/>
      <c r="O489" s="15"/>
      <c r="P489" s="15"/>
      <c r="Q489" s="15"/>
    </row>
    <row r="490" spans="1:17" ht="30" customHeight="1" x14ac:dyDescent="0.25">
      <c r="A490" s="50"/>
      <c r="B490" s="21"/>
      <c r="C490" s="32" t="str">
        <f t="shared" si="1"/>
        <v/>
      </c>
      <c r="D490" s="32"/>
      <c r="E490" s="31"/>
      <c r="F490" s="31"/>
      <c r="G490" s="31"/>
      <c r="H490" s="15"/>
      <c r="I490" s="15"/>
      <c r="J490" s="15"/>
      <c r="K490" s="15"/>
      <c r="L490" s="15"/>
      <c r="M490" s="15"/>
      <c r="N490" s="15"/>
      <c r="O490" s="15"/>
      <c r="P490" s="15"/>
      <c r="Q490" s="15"/>
    </row>
    <row r="491" spans="1:17" ht="30" customHeight="1" x14ac:dyDescent="0.25">
      <c r="A491" s="50"/>
      <c r="B491" s="21"/>
      <c r="C491" s="32" t="str">
        <f t="shared" si="1"/>
        <v/>
      </c>
      <c r="D491" s="32"/>
      <c r="E491" s="31"/>
      <c r="F491" s="31"/>
      <c r="G491" s="31"/>
      <c r="H491" s="15"/>
      <c r="I491" s="15"/>
      <c r="J491" s="15"/>
      <c r="K491" s="15"/>
      <c r="L491" s="15"/>
      <c r="M491" s="15"/>
      <c r="N491" s="15"/>
      <c r="O491" s="15"/>
      <c r="P491" s="15"/>
      <c r="Q491" s="15"/>
    </row>
    <row r="492" spans="1:17" ht="30" customHeight="1" x14ac:dyDescent="0.25">
      <c r="A492" s="50"/>
      <c r="B492" s="21"/>
      <c r="C492" s="32" t="str">
        <f t="shared" si="1"/>
        <v/>
      </c>
      <c r="D492" s="32"/>
      <c r="E492" s="31"/>
      <c r="F492" s="31"/>
      <c r="G492" s="31"/>
      <c r="H492" s="15"/>
      <c r="I492" s="15"/>
      <c r="J492" s="15"/>
      <c r="K492" s="15"/>
      <c r="L492" s="15"/>
      <c r="M492" s="15"/>
      <c r="N492" s="15"/>
      <c r="O492" s="15"/>
      <c r="P492" s="15"/>
      <c r="Q492" s="15"/>
    </row>
    <row r="493" spans="1:17" ht="30" customHeight="1" x14ac:dyDescent="0.25">
      <c r="A493" s="50"/>
      <c r="B493" s="21"/>
      <c r="C493" s="32" t="str">
        <f t="shared" si="1"/>
        <v/>
      </c>
      <c r="D493" s="32"/>
      <c r="E493" s="31"/>
      <c r="F493" s="31"/>
      <c r="G493" s="31"/>
      <c r="H493" s="15"/>
      <c r="I493" s="15"/>
      <c r="J493" s="15"/>
      <c r="K493" s="15"/>
      <c r="L493" s="15"/>
      <c r="M493" s="15"/>
      <c r="N493" s="15"/>
      <c r="O493" s="15"/>
      <c r="P493" s="15"/>
      <c r="Q493" s="15"/>
    </row>
    <row r="494" spans="1:17" ht="30" customHeight="1" x14ac:dyDescent="0.25">
      <c r="A494" s="50"/>
      <c r="B494" s="21"/>
      <c r="C494" s="32" t="str">
        <f t="shared" si="1"/>
        <v/>
      </c>
      <c r="D494" s="32"/>
      <c r="E494" s="31"/>
      <c r="F494" s="31"/>
      <c r="G494" s="31"/>
      <c r="H494" s="15"/>
      <c r="I494" s="15"/>
      <c r="J494" s="15"/>
      <c r="K494" s="15"/>
      <c r="L494" s="15"/>
      <c r="M494" s="15"/>
      <c r="N494" s="15"/>
      <c r="O494" s="15"/>
      <c r="P494" s="15"/>
      <c r="Q494" s="15"/>
    </row>
  </sheetData>
  <autoFilter ref="A1:Q163" xr:uid="{98F76925-CF83-489F-BA7D-E26048FF62A0}"/>
  <hyperlinks>
    <hyperlink ref="F21" r:id="rId1" display="https://cdn-images-1.medium.com/max/1600/1*mQhlb0o4bPQY4FHgNya1rw.png,https://fm.cnbc.com/applications/cnbc.com/resources/img/editorial/2018/08/30/105424221-1535617044324gettyimages-847217038.jpeg,https://cdn-images-1.medium.com/max/1600/0*iu6zJ2lxNyEdEBK0.jpg" xr:uid="{0F8AF5E3-77AB-4D7A-A9D0-CFBC6CD304DA}"/>
  </hyperlinks>
  <pageMargins left="0.7" right="0.7" top="0.75" bottom="0.75" header="0.3" footer="0.3"/>
  <pageSetup paperSize="9" orientation="portrait" verticalDpi="0" r:id="rId2"/>
  <extLst>
    <ext xmlns:x14="http://schemas.microsoft.com/office/spreadsheetml/2009/9/main" uri="{CCE6A557-97BC-4b89-ADB6-D9C93CAAB3DF}">
      <x14:dataValidations xmlns:xm="http://schemas.microsoft.com/office/excel/2006/main" count="2">
        <x14:dataValidation type="list" allowBlank="1" showInputMessage="1" showErrorMessage="1" xr:uid="{5F989D41-9B05-4A07-89DF-DC722C298D9E}">
          <x14:formula1>
            <xm:f>OFFSET(Key!$A$1,0,0,COUNTA(Key!$A:$A),1)</xm:f>
          </x14:formula1>
          <xm:sqref>D2:D494</xm:sqref>
        </x14:dataValidation>
        <x14:dataValidation type="list" allowBlank="1" showInputMessage="1" showErrorMessage="1" xr:uid="{0CC04716-7956-41F8-9807-CB997B8DE605}">
          <x14:formula1>
            <xm:f>Key!$D$1:$D$5</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72C4E-0D46-4BFC-A759-9D920B4A5E9C}">
  <sheetPr codeName="Sheet4">
    <tabColor theme="9"/>
  </sheetPr>
  <dimension ref="A1:AF285"/>
  <sheetViews>
    <sheetView zoomScale="97" zoomScaleNormal="100" workbookViewId="0">
      <pane xSplit="5" ySplit="5" topLeftCell="F14" activePane="bottomRight" state="frozen"/>
      <selection pane="topRight" activeCell="F1" sqref="F1"/>
      <selection pane="bottomLeft" activeCell="A6" sqref="A6"/>
      <selection pane="bottomRight" activeCell="G242" sqref="G242"/>
    </sheetView>
  </sheetViews>
  <sheetFormatPr defaultColWidth="8.85546875" defaultRowHeight="15" x14ac:dyDescent="0.25"/>
  <cols>
    <col min="1" max="1" width="13.5703125" style="14" bestFit="1" customWidth="1"/>
    <col min="2" max="2" width="22.85546875" style="14" customWidth="1"/>
    <col min="3" max="3" width="17.42578125" style="14" customWidth="1"/>
    <col min="4" max="4" width="18.85546875" style="14" customWidth="1"/>
    <col min="5" max="5" width="6" style="14" customWidth="1"/>
    <col min="6" max="6" width="2" style="14" customWidth="1"/>
    <col min="7" max="7" width="14.42578125" style="14" customWidth="1"/>
    <col min="8" max="11" width="8.7109375" style="14" customWidth="1"/>
    <col min="12" max="12" width="81.28515625" style="14" customWidth="1"/>
    <col min="13" max="13" width="70.140625" style="14" customWidth="1"/>
    <col min="14" max="14" width="17" style="14" customWidth="1"/>
    <col min="15" max="15" width="14" style="14" customWidth="1"/>
    <col min="16" max="16" width="19.140625" style="14" customWidth="1"/>
    <col min="17" max="17" width="24.140625" style="14" customWidth="1"/>
    <col min="18" max="18" width="31.28515625" style="14" customWidth="1"/>
    <col min="19" max="19" width="18.5703125" style="14" customWidth="1"/>
    <col min="20" max="20" width="28.42578125" style="14" customWidth="1"/>
    <col min="21" max="21" width="28.5703125" style="14" customWidth="1"/>
    <col min="22" max="22" width="17" customWidth="1"/>
    <col min="23" max="23" width="8.85546875" style="14"/>
    <col min="24" max="24" width="10.140625" customWidth="1"/>
    <col min="25" max="16384" width="8.85546875" style="14"/>
  </cols>
  <sheetData>
    <row r="1" spans="1:32" s="1" customFormat="1" ht="28.9" customHeight="1" x14ac:dyDescent="0.25">
      <c r="A1" s="1" t="s">
        <v>246</v>
      </c>
      <c r="B1" s="1" t="s">
        <v>246</v>
      </c>
      <c r="C1" s="2" t="s">
        <v>246</v>
      </c>
      <c r="D1" s="3" t="s">
        <v>246</v>
      </c>
      <c r="E1" s="3"/>
      <c r="G1" s="1" t="s">
        <v>247</v>
      </c>
      <c r="P1" s="1" t="s">
        <v>246</v>
      </c>
      <c r="T1" s="1" t="s">
        <v>246</v>
      </c>
      <c r="U1" s="1" t="s">
        <v>248</v>
      </c>
      <c r="W1" s="1" t="s">
        <v>246</v>
      </c>
      <c r="AA1" s="24"/>
    </row>
    <row r="2" spans="1:32" s="4" customFormat="1" x14ac:dyDescent="0.25">
      <c r="A2" s="4" t="s">
        <v>249</v>
      </c>
      <c r="B2" s="4" t="s">
        <v>249</v>
      </c>
      <c r="C2" s="5" t="s">
        <v>249</v>
      </c>
      <c r="D2" s="4" t="s">
        <v>249</v>
      </c>
      <c r="G2" s="23" t="s">
        <v>18</v>
      </c>
      <c r="H2" s="23"/>
      <c r="I2" s="23"/>
      <c r="J2" s="23"/>
      <c r="K2" s="23"/>
      <c r="L2" s="4" t="s">
        <v>250</v>
      </c>
      <c r="M2" s="4" t="s">
        <v>249</v>
      </c>
      <c r="N2" s="4" t="s">
        <v>249</v>
      </c>
      <c r="O2" s="4" t="s">
        <v>249</v>
      </c>
      <c r="P2" s="4" t="s">
        <v>249</v>
      </c>
      <c r="Q2" s="4" t="s">
        <v>251</v>
      </c>
      <c r="R2" s="4" t="s">
        <v>249</v>
      </c>
      <c r="S2" s="4" t="s">
        <v>249</v>
      </c>
      <c r="T2" s="4" t="s">
        <v>249</v>
      </c>
      <c r="U2" s="4" t="s">
        <v>252</v>
      </c>
      <c r="V2" s="4" t="s">
        <v>251</v>
      </c>
      <c r="W2" s="4" t="s">
        <v>249</v>
      </c>
      <c r="X2" s="4" t="s">
        <v>252</v>
      </c>
      <c r="AA2" s="25" t="s">
        <v>253</v>
      </c>
    </row>
    <row r="3" spans="1:32" s="27" customFormat="1" ht="31.5" customHeight="1" x14ac:dyDescent="0.25">
      <c r="A3" s="76" t="s">
        <v>254</v>
      </c>
      <c r="B3" s="76" t="s">
        <v>255</v>
      </c>
      <c r="C3" s="76" t="s">
        <v>256</v>
      </c>
      <c r="D3" s="76" t="s">
        <v>257</v>
      </c>
      <c r="E3" s="76"/>
      <c r="F3" s="28" t="s">
        <v>258</v>
      </c>
      <c r="G3" s="76" t="s">
        <v>259</v>
      </c>
      <c r="H3" s="76" t="s">
        <v>260</v>
      </c>
      <c r="I3" s="76" t="s">
        <v>261</v>
      </c>
      <c r="J3" s="76" t="s">
        <v>262</v>
      </c>
      <c r="K3" s="76" t="s">
        <v>263</v>
      </c>
      <c r="L3" s="76" t="s">
        <v>264</v>
      </c>
      <c r="M3" s="76" t="s">
        <v>265</v>
      </c>
      <c r="N3" s="76" t="s">
        <v>266</v>
      </c>
      <c r="O3" s="76" t="s">
        <v>267</v>
      </c>
      <c r="P3" s="76" t="s">
        <v>268</v>
      </c>
      <c r="Q3" s="76" t="s">
        <v>269</v>
      </c>
      <c r="R3" s="76" t="s">
        <v>270</v>
      </c>
      <c r="S3" s="76" t="s">
        <v>271</v>
      </c>
      <c r="T3" s="76" t="s">
        <v>272</v>
      </c>
      <c r="U3" s="76" t="s">
        <v>273</v>
      </c>
      <c r="V3" s="76" t="s">
        <v>274</v>
      </c>
      <c r="W3" s="76" t="s">
        <v>275</v>
      </c>
      <c r="X3" s="76" t="s">
        <v>276</v>
      </c>
      <c r="Y3" s="76"/>
      <c r="Z3" s="76"/>
      <c r="AA3" s="29" t="s">
        <v>277</v>
      </c>
      <c r="AB3" s="76"/>
      <c r="AC3" s="76"/>
      <c r="AD3" s="76"/>
      <c r="AE3" s="76"/>
      <c r="AF3" s="76"/>
    </row>
    <row r="4" spans="1:32" s="1" customFormat="1" ht="15" customHeight="1" x14ac:dyDescent="0.25">
      <c r="A4" s="1" t="s">
        <v>278</v>
      </c>
      <c r="B4" s="1" t="s">
        <v>278</v>
      </c>
      <c r="C4" s="2" t="s">
        <v>278</v>
      </c>
      <c r="D4" s="1" t="s">
        <v>278</v>
      </c>
      <c r="G4" s="6" t="s">
        <v>279</v>
      </c>
      <c r="H4" s="6"/>
      <c r="I4" s="6"/>
      <c r="J4" s="6"/>
      <c r="K4" s="6"/>
      <c r="L4" s="6" t="s">
        <v>280</v>
      </c>
      <c r="M4" s="1" t="s">
        <v>278</v>
      </c>
      <c r="N4" s="1" t="s">
        <v>278</v>
      </c>
      <c r="O4" s="1" t="s">
        <v>278</v>
      </c>
      <c r="P4" s="1" t="s">
        <v>281</v>
      </c>
      <c r="Q4" s="1" t="s">
        <v>281</v>
      </c>
      <c r="R4" s="1" t="s">
        <v>282</v>
      </c>
      <c r="S4" s="1" t="s">
        <v>282</v>
      </c>
      <c r="T4" s="1" t="s">
        <v>282</v>
      </c>
      <c r="V4" s="1" t="s">
        <v>282</v>
      </c>
      <c r="W4" s="1" t="s">
        <v>278</v>
      </c>
      <c r="X4" s="1" t="s">
        <v>283</v>
      </c>
      <c r="AA4" s="24" t="s">
        <v>284</v>
      </c>
    </row>
    <row r="5" spans="1:32" s="7" customFormat="1" ht="31.5" customHeight="1" x14ac:dyDescent="0.25">
      <c r="A5" s="7" t="s">
        <v>285</v>
      </c>
      <c r="B5" s="8" t="s">
        <v>286</v>
      </c>
      <c r="C5" s="9" t="s">
        <v>287</v>
      </c>
      <c r="D5" s="7" t="s">
        <v>288</v>
      </c>
      <c r="E5" s="7" t="s">
        <v>289</v>
      </c>
      <c r="F5" s="10" t="s">
        <v>290</v>
      </c>
      <c r="G5" s="10" t="s">
        <v>2</v>
      </c>
      <c r="H5" s="10" t="s">
        <v>291</v>
      </c>
      <c r="I5" s="10" t="s">
        <v>292</v>
      </c>
      <c r="J5" s="10" t="s">
        <v>293</v>
      </c>
      <c r="K5" s="10" t="s">
        <v>294</v>
      </c>
      <c r="L5" s="10" t="s">
        <v>295</v>
      </c>
      <c r="M5" s="8" t="s">
        <v>296</v>
      </c>
      <c r="N5" s="11" t="s">
        <v>297</v>
      </c>
      <c r="O5" s="11" t="s">
        <v>298</v>
      </c>
      <c r="P5" s="8" t="s">
        <v>299</v>
      </c>
      <c r="Q5" s="8" t="s">
        <v>300</v>
      </c>
      <c r="R5" s="12" t="s">
        <v>301</v>
      </c>
      <c r="S5" s="13" t="s">
        <v>302</v>
      </c>
      <c r="T5" s="11" t="s">
        <v>303</v>
      </c>
      <c r="U5" s="11" t="s">
        <v>304</v>
      </c>
      <c r="V5" s="12" t="s">
        <v>305</v>
      </c>
      <c r="W5" s="8" t="s">
        <v>306</v>
      </c>
      <c r="X5" s="8" t="s">
        <v>307</v>
      </c>
      <c r="AA5" s="26" t="s">
        <v>308</v>
      </c>
      <c r="AB5" s="8"/>
      <c r="AC5" s="8"/>
      <c r="AD5" s="8"/>
      <c r="AE5" s="8"/>
      <c r="AF5" s="8"/>
    </row>
    <row r="6" spans="1:32" ht="60" customHeight="1" x14ac:dyDescent="0.25">
      <c r="A6" s="14" t="s">
        <v>309</v>
      </c>
      <c r="B6" s="8" t="s">
        <v>310</v>
      </c>
      <c r="C6" s="9" t="s">
        <v>311</v>
      </c>
      <c r="D6" s="15" t="s">
        <v>312</v>
      </c>
      <c r="E6" s="15" t="s">
        <v>22</v>
      </c>
      <c r="F6" s="8" t="s">
        <v>33</v>
      </c>
      <c r="G6" s="32" t="str">
        <f t="shared" ref="G6:G38" si="0">_xlfn.TEXTJOIN(",",TRUE,$H6:$K6)</f>
        <v>Authentic People</v>
      </c>
      <c r="H6" s="15" t="s">
        <v>36</v>
      </c>
      <c r="I6" s="15"/>
      <c r="J6" s="15"/>
      <c r="K6" s="15"/>
      <c r="L6" s="32" t="e">
        <f>_xlfn.IFNA(INDEX(#REF!,MATCH(newHL!H6,#REF!,0),3),"")</f>
        <v>#REF!</v>
      </c>
      <c r="M6" s="8" t="s">
        <v>313</v>
      </c>
      <c r="N6" s="11" t="s">
        <v>314</v>
      </c>
      <c r="O6" s="11"/>
      <c r="P6" s="8" t="s">
        <v>315</v>
      </c>
      <c r="Q6" s="11"/>
      <c r="R6" s="13"/>
      <c r="S6" s="16"/>
      <c r="T6" s="16"/>
      <c r="U6" s="11"/>
      <c r="V6" s="14"/>
      <c r="W6" s="14" t="s">
        <v>22</v>
      </c>
      <c r="X6" s="8"/>
      <c r="AA6" s="8"/>
      <c r="AB6" s="8"/>
      <c r="AC6" s="8"/>
      <c r="AD6" s="8"/>
      <c r="AE6" s="8"/>
      <c r="AF6" s="8"/>
    </row>
    <row r="7" spans="1:32" ht="60" customHeight="1" x14ac:dyDescent="0.25">
      <c r="A7" s="14" t="s">
        <v>316</v>
      </c>
      <c r="B7" s="8" t="s">
        <v>35</v>
      </c>
      <c r="C7" s="9" t="s">
        <v>317</v>
      </c>
      <c r="D7" s="15" t="s">
        <v>318</v>
      </c>
      <c r="E7" s="15" t="s">
        <v>18</v>
      </c>
      <c r="F7" s="8" t="s">
        <v>33</v>
      </c>
      <c r="G7" s="32" t="str">
        <f t="shared" si="0"/>
        <v>Authentic People,Instant Written Customer Service</v>
      </c>
      <c r="H7" s="15" t="s">
        <v>36</v>
      </c>
      <c r="I7" s="15" t="s">
        <v>26</v>
      </c>
      <c r="J7" s="15"/>
      <c r="K7" s="15"/>
      <c r="L7" s="32" t="e">
        <f>_xlfn.IFNA(INDEX(#REF!,MATCH(newHL!H7,#REF!,0),3),"")</f>
        <v>#REF!</v>
      </c>
      <c r="M7" s="8" t="s">
        <v>319</v>
      </c>
      <c r="N7" s="11" t="s">
        <v>320</v>
      </c>
      <c r="O7" s="11"/>
      <c r="P7" s="8"/>
      <c r="Q7" s="11"/>
      <c r="R7" s="13" t="s">
        <v>321</v>
      </c>
      <c r="S7" s="16"/>
      <c r="T7" s="11" t="s">
        <v>322</v>
      </c>
      <c r="U7" s="11"/>
      <c r="V7" s="11" t="s">
        <v>323</v>
      </c>
      <c r="W7" s="14" t="s">
        <v>22</v>
      </c>
      <c r="X7" s="8"/>
      <c r="AA7" s="8"/>
      <c r="AB7" s="8"/>
      <c r="AC7" s="8"/>
      <c r="AD7" s="8"/>
      <c r="AE7" s="8"/>
      <c r="AF7" s="8"/>
    </row>
    <row r="8" spans="1:32" ht="60" customHeight="1" x14ac:dyDescent="0.25">
      <c r="A8" s="14" t="s">
        <v>324</v>
      </c>
      <c r="B8" s="8" t="s">
        <v>101</v>
      </c>
      <c r="C8" s="9" t="s">
        <v>325</v>
      </c>
      <c r="D8" s="15" t="s">
        <v>318</v>
      </c>
      <c r="E8" s="15" t="s">
        <v>22</v>
      </c>
      <c r="F8" s="8" t="s">
        <v>33</v>
      </c>
      <c r="G8" s="32" t="str">
        <f t="shared" si="0"/>
        <v>Authentic People</v>
      </c>
      <c r="H8" s="15" t="s">
        <v>36</v>
      </c>
      <c r="I8" s="15" t="s">
        <v>326</v>
      </c>
      <c r="J8" s="15"/>
      <c r="K8" s="15"/>
      <c r="L8" s="32" t="e">
        <f>_xlfn.IFNA(INDEX(#REF!,MATCH(newHL!H8,#REF!,0),3),"")</f>
        <v>#REF!</v>
      </c>
      <c r="M8" s="17" t="s">
        <v>327</v>
      </c>
      <c r="N8" s="11" t="s">
        <v>328</v>
      </c>
      <c r="O8" s="11"/>
      <c r="P8" s="8"/>
      <c r="Q8" s="11"/>
      <c r="R8" s="13"/>
      <c r="S8" s="16"/>
      <c r="T8" s="11" t="s">
        <v>329</v>
      </c>
      <c r="U8" s="11"/>
      <c r="V8" s="11" t="s">
        <v>330</v>
      </c>
      <c r="W8" s="14" t="s">
        <v>22</v>
      </c>
      <c r="X8" s="8"/>
      <c r="AA8" s="8"/>
      <c r="AB8" s="8"/>
      <c r="AC8" s="8"/>
      <c r="AD8" s="8"/>
      <c r="AE8" s="8"/>
      <c r="AF8" s="8"/>
    </row>
    <row r="9" spans="1:32" ht="60" customHeight="1" x14ac:dyDescent="0.25">
      <c r="A9" s="14" t="s">
        <v>331</v>
      </c>
      <c r="B9" s="8" t="s">
        <v>17</v>
      </c>
      <c r="C9" s="9" t="s">
        <v>332</v>
      </c>
      <c r="D9" s="15" t="s">
        <v>312</v>
      </c>
      <c r="E9" s="15" t="s">
        <v>18</v>
      </c>
      <c r="F9" s="8"/>
      <c r="G9" s="32" t="str">
        <f t="shared" si="0"/>
        <v>A-Commerce</v>
      </c>
      <c r="H9" s="15" t="s">
        <v>20</v>
      </c>
      <c r="I9" s="15"/>
      <c r="J9" s="15"/>
      <c r="K9" s="15"/>
      <c r="L9" s="32" t="e">
        <f>_xlfn.IFNA(INDEX(#REF!,MATCH(newHL!H9,#REF!,0),3),"")</f>
        <v>#REF!</v>
      </c>
      <c r="M9" s="17"/>
      <c r="N9" s="11"/>
      <c r="O9" s="11"/>
      <c r="P9" s="8" t="s">
        <v>333</v>
      </c>
      <c r="Q9" s="18"/>
      <c r="R9" s="13"/>
      <c r="S9" s="16"/>
      <c r="T9" s="11"/>
      <c r="U9" s="11"/>
      <c r="V9" s="14"/>
      <c r="W9" s="14" t="s">
        <v>18</v>
      </c>
      <c r="X9" s="8"/>
      <c r="AA9" s="8"/>
      <c r="AB9" s="8"/>
      <c r="AC9" s="8"/>
      <c r="AD9" s="8"/>
      <c r="AE9" s="8"/>
      <c r="AF9" s="8"/>
    </row>
    <row r="10" spans="1:32" ht="60" customHeight="1" x14ac:dyDescent="0.25">
      <c r="A10" s="14" t="s">
        <v>334</v>
      </c>
      <c r="B10" s="8"/>
      <c r="C10" s="9" t="s">
        <v>335</v>
      </c>
      <c r="D10" s="15" t="s">
        <v>312</v>
      </c>
      <c r="E10" s="15" t="s">
        <v>18</v>
      </c>
      <c r="F10" s="8"/>
      <c r="G10" s="32" t="str">
        <f t="shared" si="0"/>
        <v>Liquid Expectations</v>
      </c>
      <c r="H10" s="15" t="s">
        <v>73</v>
      </c>
      <c r="I10" s="15"/>
      <c r="J10" s="15"/>
      <c r="K10" s="15"/>
      <c r="L10" s="32" t="e">
        <f>_xlfn.IFNA(INDEX(#REF!,MATCH(newHL!H10,#REF!,0),3),"")</f>
        <v>#REF!</v>
      </c>
      <c r="M10" s="17"/>
      <c r="N10" s="11"/>
      <c r="O10" s="11"/>
      <c r="P10" s="8" t="s">
        <v>336</v>
      </c>
      <c r="Q10" s="18" t="s">
        <v>337</v>
      </c>
      <c r="R10" s="13"/>
      <c r="S10" s="16"/>
      <c r="T10" s="11"/>
      <c r="U10" s="11"/>
      <c r="V10" s="14"/>
      <c r="W10" s="14" t="s">
        <v>18</v>
      </c>
      <c r="X10" s="8"/>
      <c r="AA10" s="8"/>
      <c r="AB10" s="8"/>
      <c r="AC10" s="8"/>
      <c r="AD10" s="8"/>
      <c r="AE10" s="8"/>
      <c r="AF10" s="8"/>
    </row>
    <row r="11" spans="1:32" ht="60" customHeight="1" x14ac:dyDescent="0.25">
      <c r="A11" s="14" t="s">
        <v>338</v>
      </c>
      <c r="B11" s="8" t="s">
        <v>339</v>
      </c>
      <c r="C11" s="9" t="s">
        <v>340</v>
      </c>
      <c r="D11" s="15" t="s">
        <v>312</v>
      </c>
      <c r="E11" s="15" t="s">
        <v>18</v>
      </c>
      <c r="F11" s="8"/>
      <c r="G11" s="32" t="str">
        <f t="shared" si="0"/>
        <v>Zero Waste</v>
      </c>
      <c r="H11" s="15" t="s">
        <v>94</v>
      </c>
      <c r="I11" s="15"/>
      <c r="J11" s="15"/>
      <c r="K11" s="15"/>
      <c r="L11" s="32" t="e">
        <f>_xlfn.IFNA(INDEX(#REF!,MATCH(newHL!H11,#REF!,0),3),"")</f>
        <v>#REF!</v>
      </c>
      <c r="M11" s="17"/>
      <c r="N11" s="11"/>
      <c r="O11" s="11"/>
      <c r="P11" s="8"/>
      <c r="Q11" s="18"/>
      <c r="R11" s="13"/>
      <c r="S11" s="16"/>
      <c r="T11" s="11"/>
      <c r="U11" s="11"/>
      <c r="V11" s="14"/>
      <c r="X11" s="8"/>
      <c r="AA11" s="8"/>
      <c r="AB11" s="8"/>
      <c r="AC11" s="8"/>
      <c r="AD11" s="8"/>
      <c r="AE11" s="8"/>
      <c r="AF11" s="8"/>
    </row>
    <row r="12" spans="1:32" ht="60" customHeight="1" x14ac:dyDescent="0.25">
      <c r="A12" s="14" t="s">
        <v>341</v>
      </c>
      <c r="B12" s="8" t="s">
        <v>339</v>
      </c>
      <c r="C12" s="9" t="s">
        <v>342</v>
      </c>
      <c r="D12" s="15" t="s">
        <v>283</v>
      </c>
      <c r="E12" s="15" t="s">
        <v>18</v>
      </c>
      <c r="F12" s="8"/>
      <c r="G12" s="32" t="str">
        <f t="shared" si="0"/>
        <v>Zero Waste</v>
      </c>
      <c r="H12" s="15" t="s">
        <v>94</v>
      </c>
      <c r="I12" s="15"/>
      <c r="J12" s="15"/>
      <c r="K12" s="15"/>
      <c r="L12" s="32" t="e">
        <f>_xlfn.IFNA(INDEX(#REF!,MATCH(newHL!H12,#REF!,0),3),"")</f>
        <v>#REF!</v>
      </c>
      <c r="M12" s="17"/>
      <c r="N12" s="11"/>
      <c r="O12" s="11" t="s">
        <v>343</v>
      </c>
      <c r="P12" s="8" t="s">
        <v>344</v>
      </c>
      <c r="Q12" s="18"/>
      <c r="R12" s="13"/>
      <c r="S12" s="16"/>
      <c r="T12" s="11"/>
      <c r="U12" s="11"/>
      <c r="V12" s="14"/>
      <c r="W12" s="14" t="s">
        <v>18</v>
      </c>
      <c r="X12" s="8"/>
      <c r="AA12" s="8"/>
      <c r="AB12" s="8"/>
      <c r="AC12" s="8"/>
      <c r="AD12" s="8"/>
      <c r="AE12" s="8"/>
      <c r="AF12" s="8"/>
    </row>
    <row r="13" spans="1:32" ht="60" customHeight="1" x14ac:dyDescent="0.25">
      <c r="A13" s="14" t="s">
        <v>345</v>
      </c>
      <c r="B13" s="8" t="s">
        <v>17</v>
      </c>
      <c r="C13" s="9" t="s">
        <v>346</v>
      </c>
      <c r="D13" s="15" t="s">
        <v>312</v>
      </c>
      <c r="E13" s="15" t="s">
        <v>18</v>
      </c>
      <c r="F13" s="8"/>
      <c r="G13" s="32" t="str">
        <f t="shared" si="0"/>
        <v>A-Commerce</v>
      </c>
      <c r="H13" s="15" t="s">
        <v>20</v>
      </c>
      <c r="I13" s="15"/>
      <c r="J13" s="15"/>
      <c r="K13" s="15"/>
      <c r="L13" s="32" t="e">
        <f>_xlfn.IFNA(INDEX(#REF!,MATCH(newHL!H13,#REF!,0),3),"")</f>
        <v>#REF!</v>
      </c>
      <c r="M13" s="17"/>
      <c r="N13" s="11"/>
      <c r="O13" s="11"/>
      <c r="P13" s="8" t="s">
        <v>347</v>
      </c>
      <c r="Q13" s="18"/>
      <c r="R13" s="13"/>
      <c r="S13" s="16"/>
      <c r="T13" s="11"/>
      <c r="U13" s="11"/>
      <c r="V13" s="14"/>
      <c r="W13" s="14" t="s">
        <v>18</v>
      </c>
      <c r="X13" s="8"/>
      <c r="AA13" s="8"/>
      <c r="AB13" s="8"/>
      <c r="AC13" s="8"/>
      <c r="AD13" s="8"/>
      <c r="AE13" s="8"/>
      <c r="AF13" s="8"/>
    </row>
    <row r="14" spans="1:32" ht="60" customHeight="1" x14ac:dyDescent="0.25">
      <c r="A14" s="14" t="s">
        <v>348</v>
      </c>
      <c r="B14" s="8" t="s">
        <v>17</v>
      </c>
      <c r="C14" s="9" t="s">
        <v>349</v>
      </c>
      <c r="D14" s="15" t="s">
        <v>312</v>
      </c>
      <c r="E14" s="15" t="s">
        <v>18</v>
      </c>
      <c r="F14" s="8"/>
      <c r="G14" s="32" t="str">
        <f t="shared" si="0"/>
        <v>A-Commerce</v>
      </c>
      <c r="H14" s="15" t="s">
        <v>20</v>
      </c>
      <c r="I14" s="15"/>
      <c r="J14" s="15"/>
      <c r="K14" s="15"/>
      <c r="L14" s="32" t="e">
        <f>_xlfn.IFNA(INDEX(#REF!,MATCH(newHL!H14,#REF!,0),3),"")</f>
        <v>#REF!</v>
      </c>
      <c r="M14" s="17"/>
      <c r="N14" s="11"/>
      <c r="O14" s="11"/>
      <c r="P14" s="30" t="s">
        <v>350</v>
      </c>
      <c r="Q14" s="18"/>
      <c r="R14" s="13"/>
      <c r="S14" s="16"/>
      <c r="T14" s="11"/>
      <c r="U14" s="11"/>
      <c r="V14" s="14"/>
      <c r="W14" s="14" t="s">
        <v>18</v>
      </c>
      <c r="X14" s="8"/>
      <c r="AA14" s="8"/>
      <c r="AB14" s="8"/>
      <c r="AC14" s="8"/>
      <c r="AD14" s="8"/>
      <c r="AE14" s="8"/>
      <c r="AF14" s="8"/>
    </row>
    <row r="15" spans="1:32" ht="60" customHeight="1" x14ac:dyDescent="0.25">
      <c r="A15" s="14" t="s">
        <v>351</v>
      </c>
      <c r="B15" s="8" t="s">
        <v>352</v>
      </c>
      <c r="C15" s="9" t="s">
        <v>353</v>
      </c>
      <c r="D15" s="15" t="s">
        <v>312</v>
      </c>
      <c r="E15" s="15" t="s">
        <v>18</v>
      </c>
      <c r="F15" s="8"/>
      <c r="G15" s="32" t="str">
        <f t="shared" si="0"/>
        <v>Aging Workforce</v>
      </c>
      <c r="H15" s="15" t="s">
        <v>29</v>
      </c>
      <c r="I15" s="15"/>
      <c r="J15" s="15"/>
      <c r="K15" s="15"/>
      <c r="L15" s="32" t="e">
        <f>_xlfn.IFNA(INDEX(#REF!,MATCH(newHL!H15,#REF!,0),3),"")</f>
        <v>#REF!</v>
      </c>
      <c r="M15" s="17"/>
      <c r="N15" s="11"/>
      <c r="O15" s="11"/>
      <c r="P15" s="8" t="s">
        <v>354</v>
      </c>
      <c r="Q15" s="18" t="s">
        <v>355</v>
      </c>
      <c r="R15" s="13"/>
      <c r="S15" s="16"/>
      <c r="T15" s="11"/>
      <c r="U15" s="11"/>
      <c r="V15" s="14"/>
      <c r="W15" s="14" t="s">
        <v>18</v>
      </c>
      <c r="X15" s="8"/>
      <c r="AA15" s="8"/>
      <c r="AB15" s="8"/>
      <c r="AC15" s="8"/>
      <c r="AD15" s="8"/>
      <c r="AE15" s="8"/>
      <c r="AF15" s="8"/>
    </row>
    <row r="16" spans="1:32" ht="60" customHeight="1" x14ac:dyDescent="0.25">
      <c r="A16" s="14" t="s">
        <v>356</v>
      </c>
      <c r="B16" s="8" t="s">
        <v>352</v>
      </c>
      <c r="C16" s="9" t="s">
        <v>357</v>
      </c>
      <c r="D16" s="15" t="s">
        <v>312</v>
      </c>
      <c r="E16" s="15" t="s">
        <v>18</v>
      </c>
      <c r="F16" s="8"/>
      <c r="G16" s="32" t="str">
        <f t="shared" si="0"/>
        <v>Aging Workforce</v>
      </c>
      <c r="H16" s="15" t="s">
        <v>29</v>
      </c>
      <c r="I16" s="15"/>
      <c r="J16" s="15"/>
      <c r="K16" s="15"/>
      <c r="L16" s="32" t="e">
        <f>_xlfn.IFNA(INDEX(#REF!,MATCH(newHL!H16,#REF!,0),3),"")</f>
        <v>#REF!</v>
      </c>
      <c r="M16" s="17"/>
      <c r="N16" s="11"/>
      <c r="O16" s="11"/>
      <c r="P16" s="8" t="s">
        <v>358</v>
      </c>
      <c r="Q16" s="18"/>
      <c r="R16" s="13"/>
      <c r="S16" s="16"/>
      <c r="T16" s="11"/>
      <c r="U16" s="11"/>
      <c r="V16" s="14"/>
      <c r="W16" s="14" t="s">
        <v>18</v>
      </c>
      <c r="X16" s="8"/>
      <c r="AA16" s="8"/>
      <c r="AB16" s="8"/>
      <c r="AC16" s="8"/>
      <c r="AD16" s="8"/>
      <c r="AE16" s="8"/>
      <c r="AF16" s="8"/>
    </row>
    <row r="17" spans="1:32" ht="60" customHeight="1" x14ac:dyDescent="0.25">
      <c r="A17" s="14" t="s">
        <v>359</v>
      </c>
      <c r="B17" s="8" t="s">
        <v>352</v>
      </c>
      <c r="C17" s="9" t="s">
        <v>360</v>
      </c>
      <c r="D17" s="15" t="s">
        <v>312</v>
      </c>
      <c r="E17" s="15" t="s">
        <v>18</v>
      </c>
      <c r="F17" s="8"/>
      <c r="G17" s="32" t="str">
        <f t="shared" si="0"/>
        <v>Aging Workforce</v>
      </c>
      <c r="H17" s="15" t="s">
        <v>29</v>
      </c>
      <c r="I17" s="15"/>
      <c r="J17" s="15"/>
      <c r="K17" s="15"/>
      <c r="L17" s="32" t="e">
        <f>_xlfn.IFNA(INDEX(#REF!,MATCH(newHL!H17,#REF!,0),3),"")</f>
        <v>#REF!</v>
      </c>
      <c r="M17" s="17"/>
      <c r="N17" s="11"/>
      <c r="O17" s="11"/>
      <c r="P17" s="8" t="s">
        <v>361</v>
      </c>
      <c r="Q17" s="18"/>
      <c r="R17" s="13"/>
      <c r="S17" s="16"/>
      <c r="T17" s="11"/>
      <c r="U17" s="11"/>
      <c r="V17" s="14"/>
      <c r="W17" s="14" t="s">
        <v>18</v>
      </c>
      <c r="X17" s="8"/>
      <c r="AA17" s="8"/>
      <c r="AB17" s="8"/>
      <c r="AC17" s="8"/>
      <c r="AD17" s="8"/>
      <c r="AE17" s="8"/>
      <c r="AF17" s="8"/>
    </row>
    <row r="18" spans="1:32" ht="60" customHeight="1" x14ac:dyDescent="0.25">
      <c r="A18" s="14" t="s">
        <v>362</v>
      </c>
      <c r="B18" s="8" t="s">
        <v>363</v>
      </c>
      <c r="C18" s="9" t="s">
        <v>364</v>
      </c>
      <c r="D18" s="15" t="s">
        <v>312</v>
      </c>
      <c r="E18" s="15" t="s">
        <v>18</v>
      </c>
      <c r="F18" s="8"/>
      <c r="G18" s="32" t="str">
        <f t="shared" si="0"/>
        <v>Animal Rights</v>
      </c>
      <c r="H18" s="15" t="s">
        <v>31</v>
      </c>
      <c r="I18" s="15"/>
      <c r="J18" s="15"/>
      <c r="K18" s="15"/>
      <c r="L18" s="32" t="e">
        <f>_xlfn.IFNA(INDEX(#REF!,MATCH(newHL!H18,#REF!,0),3),"")</f>
        <v>#REF!</v>
      </c>
      <c r="M18" s="17"/>
      <c r="N18" s="11"/>
      <c r="O18" s="11"/>
      <c r="P18" s="30" t="s">
        <v>365</v>
      </c>
      <c r="Q18" s="18" t="s">
        <v>366</v>
      </c>
      <c r="R18" s="13"/>
      <c r="S18" s="16"/>
      <c r="T18" s="11"/>
      <c r="U18" s="11"/>
      <c r="V18" s="14"/>
      <c r="W18" s="14" t="s">
        <v>18</v>
      </c>
      <c r="X18" s="8"/>
      <c r="AA18" s="8"/>
      <c r="AB18" s="8"/>
      <c r="AC18" s="8"/>
      <c r="AD18" s="8"/>
      <c r="AE18" s="8"/>
      <c r="AF18" s="8"/>
    </row>
    <row r="19" spans="1:32" ht="60" customHeight="1" x14ac:dyDescent="0.25">
      <c r="A19" s="14" t="s">
        <v>367</v>
      </c>
      <c r="B19" s="8" t="s">
        <v>199</v>
      </c>
      <c r="C19" s="9" t="s">
        <v>368</v>
      </c>
      <c r="D19" s="15" t="s">
        <v>312</v>
      </c>
      <c r="E19" s="15" t="s">
        <v>18</v>
      </c>
      <c r="F19" s="8"/>
      <c r="G19" s="32" t="str">
        <f t="shared" si="0"/>
        <v>Animal Rights</v>
      </c>
      <c r="H19" s="15" t="s">
        <v>31</v>
      </c>
      <c r="I19" s="15"/>
      <c r="J19" s="15"/>
      <c r="K19" s="15"/>
      <c r="L19" s="32" t="e">
        <f>_xlfn.IFNA(INDEX(#REF!,MATCH(newHL!H19,#REF!,0),3),"")</f>
        <v>#REF!</v>
      </c>
      <c r="M19" s="17"/>
      <c r="N19" s="11"/>
      <c r="O19" s="11"/>
      <c r="P19" s="8" t="s">
        <v>369</v>
      </c>
      <c r="Q19" s="18" t="s">
        <v>370</v>
      </c>
      <c r="R19" s="13"/>
      <c r="S19" s="16"/>
      <c r="T19" s="11"/>
      <c r="U19" s="11"/>
      <c r="V19" s="14"/>
      <c r="W19" s="14" t="s">
        <v>18</v>
      </c>
      <c r="X19" s="8"/>
      <c r="AA19" s="8"/>
      <c r="AB19" s="8"/>
      <c r="AC19" s="8"/>
      <c r="AD19" s="8"/>
      <c r="AE19" s="8"/>
      <c r="AF19" s="8"/>
    </row>
    <row r="20" spans="1:32" ht="60" customHeight="1" x14ac:dyDescent="0.25">
      <c r="A20" s="14" t="s">
        <v>371</v>
      </c>
      <c r="B20" s="8" t="s">
        <v>199</v>
      </c>
      <c r="C20" s="9" t="s">
        <v>372</v>
      </c>
      <c r="D20" s="15" t="s">
        <v>312</v>
      </c>
      <c r="E20" s="15" t="s">
        <v>133</v>
      </c>
      <c r="F20" s="8"/>
      <c r="G20" s="32" t="str">
        <f t="shared" si="0"/>
        <v>Animal Rights</v>
      </c>
      <c r="H20" s="15" t="s">
        <v>31</v>
      </c>
      <c r="I20" s="15"/>
      <c r="J20" s="15"/>
      <c r="K20" s="15"/>
      <c r="L20" s="32" t="e">
        <f>_xlfn.IFNA(INDEX(#REF!,MATCH(newHL!H20,#REF!,0),3),"")</f>
        <v>#REF!</v>
      </c>
      <c r="M20" s="17"/>
      <c r="N20" s="11"/>
      <c r="O20" s="11"/>
      <c r="P20" s="8" t="s">
        <v>373</v>
      </c>
      <c r="Q20" s="18" t="s">
        <v>374</v>
      </c>
      <c r="R20" s="13"/>
      <c r="S20" s="16"/>
      <c r="T20" s="11"/>
      <c r="U20" s="11"/>
      <c r="V20" s="14"/>
      <c r="W20" s="14" t="s">
        <v>133</v>
      </c>
      <c r="X20" s="8"/>
      <c r="AA20" s="8"/>
      <c r="AB20" s="8"/>
      <c r="AC20" s="8"/>
      <c r="AD20" s="8"/>
      <c r="AE20" s="8"/>
      <c r="AF20" s="8"/>
    </row>
    <row r="21" spans="1:32" ht="60" customHeight="1" x14ac:dyDescent="0.25">
      <c r="A21" s="14" t="s">
        <v>375</v>
      </c>
      <c r="B21" s="8"/>
      <c r="C21" s="9" t="s">
        <v>376</v>
      </c>
      <c r="D21" s="15" t="s">
        <v>283</v>
      </c>
      <c r="E21" s="15" t="s">
        <v>18</v>
      </c>
      <c r="F21" s="8"/>
      <c r="G21" s="32" t="str">
        <f t="shared" si="0"/>
        <v>Flexitarianism</v>
      </c>
      <c r="H21" s="15" t="s">
        <v>54</v>
      </c>
      <c r="I21" s="15"/>
      <c r="J21" s="15"/>
      <c r="K21" s="15"/>
      <c r="L21" s="32" t="e">
        <f>_xlfn.IFNA(INDEX(#REF!,MATCH(newHL!H21,#REF!,0),3),"")</f>
        <v>#REF!</v>
      </c>
      <c r="M21" s="17"/>
      <c r="N21" s="11"/>
      <c r="O21" s="11"/>
      <c r="P21" s="30" t="s">
        <v>377</v>
      </c>
      <c r="Q21" s="18" t="s">
        <v>378</v>
      </c>
      <c r="R21" s="13"/>
      <c r="S21" s="16"/>
      <c r="T21" s="11"/>
      <c r="U21" s="11"/>
      <c r="V21" s="14"/>
      <c r="W21" s="14" t="s">
        <v>18</v>
      </c>
      <c r="X21" s="8"/>
      <c r="AA21" s="8"/>
      <c r="AB21" s="8"/>
      <c r="AC21" s="8"/>
      <c r="AD21" s="8"/>
      <c r="AE21" s="8"/>
      <c r="AF21" s="8"/>
    </row>
    <row r="22" spans="1:32" ht="60" customHeight="1" x14ac:dyDescent="0.25">
      <c r="A22" s="14" t="s">
        <v>379</v>
      </c>
      <c r="B22" s="8"/>
      <c r="C22" s="9" t="s">
        <v>380</v>
      </c>
      <c r="D22" s="15" t="s">
        <v>312</v>
      </c>
      <c r="E22" s="15" t="s">
        <v>18</v>
      </c>
      <c r="F22" s="8"/>
      <c r="G22" s="32" t="str">
        <f t="shared" si="0"/>
        <v>Flexitarianism</v>
      </c>
      <c r="H22" s="15" t="s">
        <v>54</v>
      </c>
      <c r="I22" s="15"/>
      <c r="J22" s="15"/>
      <c r="K22" s="15"/>
      <c r="L22" s="32" t="e">
        <f>_xlfn.IFNA(INDEX(#REF!,MATCH(newHL!H22,#REF!,0),3),"")</f>
        <v>#REF!</v>
      </c>
      <c r="M22" s="17"/>
      <c r="N22" s="11"/>
      <c r="O22" s="11"/>
      <c r="P22" s="30" t="s">
        <v>381</v>
      </c>
      <c r="Q22" s="18" t="s">
        <v>382</v>
      </c>
      <c r="R22" s="13"/>
      <c r="S22" s="16"/>
      <c r="T22" s="11"/>
      <c r="U22" s="11"/>
      <c r="V22" s="14"/>
      <c r="W22" s="14" t="s">
        <v>18</v>
      </c>
      <c r="X22" s="8"/>
      <c r="AA22" s="8"/>
      <c r="AB22" s="8"/>
      <c r="AC22" s="8"/>
      <c r="AD22" s="8"/>
      <c r="AE22" s="8"/>
      <c r="AF22" s="8"/>
    </row>
    <row r="23" spans="1:32" ht="60" customHeight="1" x14ac:dyDescent="0.25">
      <c r="A23" s="14" t="s">
        <v>383</v>
      </c>
      <c r="B23" s="8"/>
      <c r="C23" s="9" t="s">
        <v>384</v>
      </c>
      <c r="D23" s="15" t="s">
        <v>312</v>
      </c>
      <c r="E23" s="15" t="s">
        <v>18</v>
      </c>
      <c r="F23" s="8"/>
      <c r="G23" s="32" t="str">
        <f t="shared" si="0"/>
        <v>Flexitarianism</v>
      </c>
      <c r="H23" s="15" t="s">
        <v>54</v>
      </c>
      <c r="I23" s="15"/>
      <c r="J23" s="15"/>
      <c r="K23" s="15"/>
      <c r="L23" s="32" t="e">
        <f>_xlfn.IFNA(INDEX(#REF!,MATCH(newHL!H23,#REF!,0),3),"")</f>
        <v>#REF!</v>
      </c>
      <c r="M23" s="17"/>
      <c r="N23" s="11"/>
      <c r="O23" s="11"/>
      <c r="P23" s="8" t="s">
        <v>385</v>
      </c>
      <c r="Q23" s="18" t="s">
        <v>386</v>
      </c>
      <c r="R23" s="13"/>
      <c r="S23" s="16"/>
      <c r="T23" s="11"/>
      <c r="U23" s="11"/>
      <c r="V23" s="14"/>
      <c r="W23" s="14" t="s">
        <v>18</v>
      </c>
      <c r="X23" s="8"/>
      <c r="AA23" s="8"/>
      <c r="AB23" s="8"/>
      <c r="AC23" s="8"/>
      <c r="AD23" s="8"/>
      <c r="AE23" s="8"/>
      <c r="AF23" s="8"/>
    </row>
    <row r="24" spans="1:32" ht="60" customHeight="1" x14ac:dyDescent="0.25">
      <c r="A24" s="14" t="s">
        <v>387</v>
      </c>
      <c r="B24" s="8"/>
      <c r="C24" s="9" t="s">
        <v>388</v>
      </c>
      <c r="D24" s="15" t="s">
        <v>312</v>
      </c>
      <c r="E24" s="15" t="s">
        <v>18</v>
      </c>
      <c r="F24" s="8"/>
      <c r="G24" s="32" t="str">
        <f t="shared" si="0"/>
        <v>Flexitarianism</v>
      </c>
      <c r="H24" s="15" t="s">
        <v>54</v>
      </c>
      <c r="I24" s="15"/>
      <c r="J24" s="15"/>
      <c r="K24" s="15"/>
      <c r="L24" s="32" t="e">
        <f>_xlfn.IFNA(INDEX(#REF!,MATCH(newHL!H24,#REF!,0),3),"")</f>
        <v>#REF!</v>
      </c>
      <c r="M24" s="17"/>
      <c r="N24" s="11"/>
      <c r="O24" s="11"/>
      <c r="P24" s="8" t="s">
        <v>389</v>
      </c>
      <c r="Q24" s="18" t="s">
        <v>390</v>
      </c>
      <c r="R24" s="13"/>
      <c r="S24" s="16"/>
      <c r="T24" s="11"/>
      <c r="U24" s="11"/>
      <c r="V24" s="14"/>
      <c r="W24" s="14" t="s">
        <v>18</v>
      </c>
      <c r="X24" s="8"/>
      <c r="AA24" s="8"/>
      <c r="AB24" s="8"/>
      <c r="AC24" s="8"/>
      <c r="AD24" s="8"/>
      <c r="AE24" s="8"/>
      <c r="AF24" s="8"/>
    </row>
    <row r="25" spans="1:32" ht="60" customHeight="1" x14ac:dyDescent="0.25">
      <c r="A25" s="14" t="s">
        <v>391</v>
      </c>
      <c r="B25" s="8" t="s">
        <v>392</v>
      </c>
      <c r="C25" s="9" t="s">
        <v>393</v>
      </c>
      <c r="D25" s="15" t="s">
        <v>318</v>
      </c>
      <c r="E25" s="15" t="s">
        <v>18</v>
      </c>
      <c r="F25" s="8"/>
      <c r="G25" s="32" t="str">
        <f t="shared" si="0"/>
        <v>Flexitarianism</v>
      </c>
      <c r="H25" s="15" t="s">
        <v>54</v>
      </c>
      <c r="I25" s="15"/>
      <c r="J25" s="15"/>
      <c r="K25" s="15"/>
      <c r="L25" s="32" t="e">
        <f>_xlfn.IFNA(INDEX(#REF!,MATCH(newHL!H25,#REF!,0),3),"")</f>
        <v>#REF!</v>
      </c>
      <c r="M25" s="17"/>
      <c r="N25" s="11"/>
      <c r="O25" s="11"/>
      <c r="P25" s="8"/>
      <c r="Q25" s="18"/>
      <c r="R25" s="13"/>
      <c r="S25" s="16"/>
      <c r="T25" s="11" t="s">
        <v>394</v>
      </c>
      <c r="U25" s="11"/>
      <c r="V25" s="30" t="s">
        <v>395</v>
      </c>
      <c r="W25" s="14" t="s">
        <v>18</v>
      </c>
      <c r="X25" s="8"/>
      <c r="AA25" s="8"/>
      <c r="AB25" s="8"/>
      <c r="AC25" s="8"/>
      <c r="AD25" s="8"/>
      <c r="AE25" s="8"/>
      <c r="AF25" s="8"/>
    </row>
    <row r="26" spans="1:32" ht="60" customHeight="1" x14ac:dyDescent="0.25">
      <c r="A26" s="14" t="s">
        <v>396</v>
      </c>
      <c r="B26" s="8" t="s">
        <v>392</v>
      </c>
      <c r="C26" s="9" t="s">
        <v>397</v>
      </c>
      <c r="D26" s="15" t="s">
        <v>283</v>
      </c>
      <c r="E26" s="15" t="s">
        <v>227</v>
      </c>
      <c r="F26" s="8"/>
      <c r="G26" s="32" t="str">
        <f t="shared" si="0"/>
        <v>Flexitarianism</v>
      </c>
      <c r="H26" s="15" t="s">
        <v>54</v>
      </c>
      <c r="I26" s="15"/>
      <c r="J26" s="15"/>
      <c r="K26" s="15"/>
      <c r="L26" s="32" t="e">
        <f>_xlfn.IFNA(INDEX(#REF!,MATCH(newHL!H26,#REF!,0),3),"")</f>
        <v>#REF!</v>
      </c>
      <c r="M26" s="17"/>
      <c r="N26" s="11"/>
      <c r="O26" s="11"/>
      <c r="P26" s="8" t="s">
        <v>398</v>
      </c>
      <c r="Q26" s="18"/>
      <c r="R26" s="13"/>
      <c r="S26" s="16"/>
      <c r="T26" s="11"/>
      <c r="U26" s="11"/>
      <c r="V26" s="14"/>
      <c r="W26" s="14" t="s">
        <v>18</v>
      </c>
      <c r="X26" s="8"/>
      <c r="AA26" s="8"/>
      <c r="AB26" s="8"/>
      <c r="AC26" s="8"/>
      <c r="AD26" s="8"/>
      <c r="AE26" s="8"/>
      <c r="AF26" s="8"/>
    </row>
    <row r="27" spans="1:32" ht="60" customHeight="1" x14ac:dyDescent="0.25">
      <c r="A27" s="14" t="s">
        <v>399</v>
      </c>
      <c r="B27" s="8" t="s">
        <v>199</v>
      </c>
      <c r="C27" s="9" t="s">
        <v>400</v>
      </c>
      <c r="D27" s="15" t="s">
        <v>312</v>
      </c>
      <c r="E27" s="15" t="s">
        <v>18</v>
      </c>
      <c r="F27" s="8"/>
      <c r="G27" s="32" t="str">
        <f t="shared" si="0"/>
        <v>Animal Rights</v>
      </c>
      <c r="H27" s="15" t="s">
        <v>31</v>
      </c>
      <c r="I27" s="15"/>
      <c r="J27" s="15"/>
      <c r="K27" s="15"/>
      <c r="L27" s="32" t="e">
        <f>_xlfn.IFNA(INDEX(#REF!,MATCH(newHL!H27,#REF!,0),3),"")</f>
        <v>#REF!</v>
      </c>
      <c r="M27" s="17"/>
      <c r="N27" s="11"/>
      <c r="O27" s="11"/>
      <c r="P27" s="30" t="s">
        <v>401</v>
      </c>
      <c r="Q27" s="18" t="s">
        <v>402</v>
      </c>
      <c r="R27" s="13"/>
      <c r="S27" s="16"/>
      <c r="T27" s="11"/>
      <c r="U27" s="11"/>
      <c r="V27" s="14"/>
      <c r="W27" s="14" t="s">
        <v>18</v>
      </c>
      <c r="X27" s="8"/>
      <c r="AA27" s="8"/>
      <c r="AB27" s="8"/>
      <c r="AC27" s="8"/>
      <c r="AD27" s="8"/>
      <c r="AE27" s="8"/>
      <c r="AF27" s="8"/>
    </row>
    <row r="28" spans="1:32" ht="60" customHeight="1" x14ac:dyDescent="0.25">
      <c r="A28" s="14" t="s">
        <v>403</v>
      </c>
      <c r="B28" s="8"/>
      <c r="C28" s="9" t="s">
        <v>404</v>
      </c>
      <c r="D28" s="15" t="s">
        <v>312</v>
      </c>
      <c r="E28" s="15" t="s">
        <v>18</v>
      </c>
      <c r="F28" s="8"/>
      <c r="G28" s="32" t="str">
        <f t="shared" si="0"/>
        <v>Authentic People</v>
      </c>
      <c r="H28" s="15" t="s">
        <v>36</v>
      </c>
      <c r="I28" s="15"/>
      <c r="J28" s="15"/>
      <c r="K28" s="15"/>
      <c r="L28" s="32" t="e">
        <f>_xlfn.IFNA(INDEX(#REF!,MATCH(newHL!H28,#REF!,0),3),"")</f>
        <v>#REF!</v>
      </c>
      <c r="M28" s="17"/>
      <c r="N28" s="11"/>
      <c r="O28" s="11"/>
      <c r="P28" s="8" t="s">
        <v>405</v>
      </c>
      <c r="Q28" s="18"/>
      <c r="R28" s="13"/>
      <c r="S28" s="16"/>
      <c r="T28" s="11"/>
      <c r="U28" s="11"/>
      <c r="V28" s="14"/>
      <c r="W28" s="14" t="s">
        <v>18</v>
      </c>
      <c r="X28" s="8"/>
      <c r="AA28" s="8"/>
      <c r="AB28" s="8"/>
      <c r="AC28" s="8"/>
      <c r="AD28" s="8"/>
      <c r="AE28" s="8"/>
      <c r="AF28" s="8"/>
    </row>
    <row r="29" spans="1:32" ht="60" customHeight="1" x14ac:dyDescent="0.25">
      <c r="A29" s="14" t="s">
        <v>406</v>
      </c>
      <c r="B29" s="8"/>
      <c r="C29" s="9" t="s">
        <v>407</v>
      </c>
      <c r="D29" s="15" t="s">
        <v>283</v>
      </c>
      <c r="E29" s="15" t="s">
        <v>18</v>
      </c>
      <c r="F29" s="8"/>
      <c r="G29" s="32" t="str">
        <f t="shared" si="0"/>
        <v>Authentic People</v>
      </c>
      <c r="H29" s="15" t="s">
        <v>36</v>
      </c>
      <c r="I29" s="15"/>
      <c r="J29" s="15"/>
      <c r="K29" s="15"/>
      <c r="L29" s="32" t="e">
        <f>_xlfn.IFNA(INDEX(#REF!,MATCH(newHL!H29,#REF!,0),3),"")</f>
        <v>#REF!</v>
      </c>
      <c r="M29" s="17"/>
      <c r="N29" s="11"/>
      <c r="O29" s="11"/>
      <c r="P29" s="8" t="s">
        <v>408</v>
      </c>
      <c r="Q29" s="18"/>
      <c r="R29" s="13"/>
      <c r="S29" s="16"/>
      <c r="T29" s="11"/>
      <c r="U29" s="11"/>
      <c r="V29" s="14"/>
      <c r="W29" s="14" t="s">
        <v>18</v>
      </c>
      <c r="X29" s="8"/>
      <c r="AA29" s="8"/>
      <c r="AB29" s="8"/>
      <c r="AC29" s="8"/>
      <c r="AD29" s="8"/>
      <c r="AE29" s="8"/>
      <c r="AF29" s="8"/>
    </row>
    <row r="30" spans="1:32" ht="60" customHeight="1" x14ac:dyDescent="0.25">
      <c r="A30" s="14" t="s">
        <v>409</v>
      </c>
      <c r="B30" s="8"/>
      <c r="C30" s="9" t="s">
        <v>410</v>
      </c>
      <c r="D30" s="15" t="s">
        <v>312</v>
      </c>
      <c r="E30" s="15" t="s">
        <v>18</v>
      </c>
      <c r="F30" s="8"/>
      <c r="G30" s="32" t="str">
        <f t="shared" si="0"/>
        <v>Authentic People</v>
      </c>
      <c r="H30" s="15" t="s">
        <v>36</v>
      </c>
      <c r="I30" s="15"/>
      <c r="J30" s="15"/>
      <c r="K30" s="15"/>
      <c r="L30" s="32" t="e">
        <f>_xlfn.IFNA(INDEX(#REF!,MATCH(newHL!H30,#REF!,0),3),"")</f>
        <v>#REF!</v>
      </c>
      <c r="M30" s="17"/>
      <c r="N30" s="11"/>
      <c r="O30" s="11"/>
      <c r="P30" s="8" t="s">
        <v>411</v>
      </c>
      <c r="Q30" s="18"/>
      <c r="R30" s="13"/>
      <c r="S30" s="16"/>
      <c r="T30" s="11"/>
      <c r="U30" s="11"/>
      <c r="V30" s="14"/>
      <c r="W30" s="14" t="s">
        <v>18</v>
      </c>
      <c r="X30" s="8"/>
      <c r="AA30" s="8"/>
      <c r="AB30" s="8"/>
      <c r="AC30" s="8"/>
      <c r="AD30" s="8"/>
      <c r="AE30" s="8"/>
      <c r="AF30" s="8"/>
    </row>
    <row r="31" spans="1:32" ht="60" customHeight="1" x14ac:dyDescent="0.25">
      <c r="A31" s="14" t="s">
        <v>412</v>
      </c>
      <c r="B31" s="8"/>
      <c r="C31" s="9" t="s">
        <v>413</v>
      </c>
      <c r="D31" s="15" t="s">
        <v>312</v>
      </c>
      <c r="E31" s="15" t="s">
        <v>18</v>
      </c>
      <c r="F31" s="8"/>
      <c r="G31" s="32" t="str">
        <f t="shared" si="0"/>
        <v>Authentic People</v>
      </c>
      <c r="H31" s="15" t="s">
        <v>36</v>
      </c>
      <c r="I31" s="15"/>
      <c r="J31" s="15"/>
      <c r="K31" s="15"/>
      <c r="L31" s="32" t="e">
        <f>_xlfn.IFNA(INDEX(#REF!,MATCH(newHL!H31,#REF!,0),3),"")</f>
        <v>#REF!</v>
      </c>
      <c r="M31" s="17"/>
      <c r="N31" s="11"/>
      <c r="O31" s="11" t="s">
        <v>414</v>
      </c>
      <c r="P31" s="30" t="s">
        <v>415</v>
      </c>
      <c r="Q31" s="18" t="s">
        <v>416</v>
      </c>
      <c r="R31" s="13"/>
      <c r="S31" s="16"/>
      <c r="T31" s="11"/>
      <c r="U31" s="11"/>
      <c r="V31" s="14"/>
      <c r="W31" s="14" t="s">
        <v>18</v>
      </c>
      <c r="X31" s="8"/>
      <c r="AA31" s="8"/>
      <c r="AB31" s="8"/>
      <c r="AC31" s="8"/>
      <c r="AD31" s="8"/>
      <c r="AE31" s="8"/>
      <c r="AF31" s="8"/>
    </row>
    <row r="32" spans="1:32" ht="60" customHeight="1" x14ac:dyDescent="0.25">
      <c r="A32" s="14" t="s">
        <v>417</v>
      </c>
      <c r="B32" s="8" t="s">
        <v>103</v>
      </c>
      <c r="C32" s="9" t="s">
        <v>418</v>
      </c>
      <c r="D32" s="15" t="s">
        <v>312</v>
      </c>
      <c r="E32" s="15" t="s">
        <v>18</v>
      </c>
      <c r="F32" s="8"/>
      <c r="G32" s="32" t="str">
        <f t="shared" si="0"/>
        <v>Body As Interface</v>
      </c>
      <c r="H32" s="15" t="s">
        <v>25</v>
      </c>
      <c r="I32" s="15"/>
      <c r="J32" s="15"/>
      <c r="K32" s="15"/>
      <c r="L32" s="32" t="e">
        <f>_xlfn.IFNA(INDEX(#REF!,MATCH(newHL!H32,#REF!,0),3),"")</f>
        <v>#REF!</v>
      </c>
      <c r="M32" s="17"/>
      <c r="N32" s="11"/>
      <c r="O32" s="11" t="s">
        <v>419</v>
      </c>
      <c r="P32" s="8" t="s">
        <v>420</v>
      </c>
      <c r="Q32" s="18" t="s">
        <v>421</v>
      </c>
      <c r="R32" s="13"/>
      <c r="S32" s="16"/>
      <c r="T32" s="11"/>
      <c r="U32" s="11"/>
      <c r="V32" s="14"/>
      <c r="W32" s="14" t="s">
        <v>18</v>
      </c>
      <c r="X32" s="8"/>
      <c r="AA32" s="8"/>
      <c r="AB32" s="8"/>
      <c r="AC32" s="8"/>
      <c r="AD32" s="8"/>
      <c r="AE32" s="8"/>
      <c r="AF32" s="8"/>
    </row>
    <row r="33" spans="1:32" ht="60" customHeight="1" x14ac:dyDescent="0.25">
      <c r="A33" s="14" t="s">
        <v>422</v>
      </c>
      <c r="B33" s="8" t="s">
        <v>103</v>
      </c>
      <c r="C33" s="9" t="s">
        <v>423</v>
      </c>
      <c r="D33" s="15" t="s">
        <v>318</v>
      </c>
      <c r="E33" s="15" t="s">
        <v>18</v>
      </c>
      <c r="F33" s="8"/>
      <c r="G33" s="32" t="str">
        <f t="shared" si="0"/>
        <v>Body As Interface</v>
      </c>
      <c r="H33" s="15" t="s">
        <v>25</v>
      </c>
      <c r="I33" s="15"/>
      <c r="J33" s="15"/>
      <c r="K33" s="15"/>
      <c r="L33" s="32" t="e">
        <f>_xlfn.IFNA(INDEX(#REF!,MATCH(newHL!H33,#REF!,0),3),"")</f>
        <v>#REF!</v>
      </c>
      <c r="M33" s="17" t="s">
        <v>424</v>
      </c>
      <c r="N33" s="11"/>
      <c r="O33" s="11"/>
      <c r="P33" s="8"/>
      <c r="Q33" s="18"/>
      <c r="R33" s="13"/>
      <c r="S33" s="16"/>
      <c r="T33" s="11" t="s">
        <v>329</v>
      </c>
      <c r="U33" s="11"/>
      <c r="V33" s="14"/>
      <c r="W33" s="14" t="s">
        <v>18</v>
      </c>
      <c r="X33" s="8"/>
      <c r="AA33" s="8"/>
      <c r="AB33" s="8"/>
      <c r="AC33" s="8"/>
      <c r="AD33" s="8"/>
      <c r="AE33" s="8"/>
      <c r="AF33" s="8"/>
    </row>
    <row r="34" spans="1:32" ht="60" customHeight="1" x14ac:dyDescent="0.25">
      <c r="A34" s="14" t="s">
        <v>425</v>
      </c>
      <c r="B34" s="8" t="s">
        <v>103</v>
      </c>
      <c r="C34" s="9" t="s">
        <v>426</v>
      </c>
      <c r="D34" s="15" t="s">
        <v>318</v>
      </c>
      <c r="E34" s="15" t="s">
        <v>18</v>
      </c>
      <c r="F34" s="8"/>
      <c r="G34" s="32" t="str">
        <f t="shared" si="0"/>
        <v>Body As Interface</v>
      </c>
      <c r="H34" s="15" t="s">
        <v>25</v>
      </c>
      <c r="I34" s="15"/>
      <c r="J34" s="15"/>
      <c r="K34" s="15"/>
      <c r="L34" s="32" t="e">
        <f>_xlfn.IFNA(INDEX(#REF!,MATCH(newHL!H34,#REF!,0),3),"")</f>
        <v>#REF!</v>
      </c>
      <c r="M34" s="17"/>
      <c r="N34" s="11"/>
      <c r="O34" s="11"/>
      <c r="P34" s="8"/>
      <c r="Q34" s="18"/>
      <c r="R34" s="13"/>
      <c r="S34" s="16"/>
      <c r="T34" s="11" t="s">
        <v>329</v>
      </c>
      <c r="U34" s="11"/>
      <c r="V34" s="14" t="s">
        <v>427</v>
      </c>
      <c r="W34" s="14" t="s">
        <v>18</v>
      </c>
      <c r="X34" s="8"/>
      <c r="AA34" s="8"/>
      <c r="AB34" s="8"/>
      <c r="AC34" s="8"/>
      <c r="AD34" s="8"/>
      <c r="AE34" s="8"/>
      <c r="AF34" s="8"/>
    </row>
    <row r="35" spans="1:32" ht="60" customHeight="1" x14ac:dyDescent="0.25">
      <c r="A35" s="14" t="s">
        <v>428</v>
      </c>
      <c r="B35" s="8" t="s">
        <v>103</v>
      </c>
      <c r="C35" s="9" t="s">
        <v>429</v>
      </c>
      <c r="D35" s="15" t="s">
        <v>283</v>
      </c>
      <c r="E35" s="15" t="s">
        <v>18</v>
      </c>
      <c r="F35" s="8"/>
      <c r="G35" s="32" t="str">
        <f t="shared" si="0"/>
        <v>Body As Interface</v>
      </c>
      <c r="H35" s="15" t="s">
        <v>25</v>
      </c>
      <c r="I35" s="15"/>
      <c r="J35" s="15"/>
      <c r="K35" s="15"/>
      <c r="L35" s="32" t="e">
        <f>_xlfn.IFNA(INDEX(#REF!,MATCH(newHL!H35,#REF!,0),3),"")</f>
        <v>#REF!</v>
      </c>
      <c r="M35" s="17"/>
      <c r="N35" s="11"/>
      <c r="O35" s="11"/>
      <c r="P35" s="8" t="s">
        <v>430</v>
      </c>
      <c r="Q35" s="18"/>
      <c r="R35" s="13"/>
      <c r="S35" s="16"/>
      <c r="T35" s="11"/>
      <c r="U35" s="11"/>
      <c r="V35" s="14"/>
      <c r="W35" s="14" t="s">
        <v>18</v>
      </c>
      <c r="X35" s="8"/>
      <c r="AA35" s="8"/>
      <c r="AB35" s="8"/>
      <c r="AC35" s="8"/>
      <c r="AD35" s="8"/>
      <c r="AE35" s="8"/>
      <c r="AF35" s="8"/>
    </row>
    <row r="36" spans="1:32" ht="60" customHeight="1" x14ac:dyDescent="0.25">
      <c r="A36" s="14" t="s">
        <v>431</v>
      </c>
      <c r="B36" s="8" t="s">
        <v>103</v>
      </c>
      <c r="C36" s="9" t="s">
        <v>432</v>
      </c>
      <c r="D36" s="15" t="s">
        <v>283</v>
      </c>
      <c r="E36" s="15" t="s">
        <v>18</v>
      </c>
      <c r="F36" s="8"/>
      <c r="G36" s="32" t="str">
        <f t="shared" si="0"/>
        <v>Body As Interface</v>
      </c>
      <c r="H36" s="15" t="s">
        <v>25</v>
      </c>
      <c r="I36" s="15"/>
      <c r="J36" s="15"/>
      <c r="K36" s="15"/>
      <c r="L36" s="32" t="e">
        <f>_xlfn.IFNA(INDEX(#REF!,MATCH(newHL!H36,#REF!,0),3),"")</f>
        <v>#REF!</v>
      </c>
      <c r="M36" s="17"/>
      <c r="N36" s="11"/>
      <c r="O36" s="11"/>
      <c r="P36" s="8" t="s">
        <v>433</v>
      </c>
      <c r="Q36" s="18"/>
      <c r="R36" s="13"/>
      <c r="S36" s="16"/>
      <c r="T36" s="11"/>
      <c r="U36" s="11"/>
      <c r="V36" s="14"/>
      <c r="W36" s="14" t="s">
        <v>18</v>
      </c>
      <c r="X36" s="8"/>
      <c r="AA36" s="8"/>
      <c r="AB36" s="8"/>
      <c r="AC36" s="8"/>
      <c r="AD36" s="8"/>
      <c r="AE36" s="8"/>
      <c r="AF36" s="8"/>
    </row>
    <row r="37" spans="1:32" ht="60" customHeight="1" x14ac:dyDescent="0.25">
      <c r="B37" s="8" t="s">
        <v>102</v>
      </c>
      <c r="C37" s="9" t="s">
        <v>434</v>
      </c>
      <c r="D37" s="15" t="s">
        <v>312</v>
      </c>
      <c r="E37" s="15" t="s">
        <v>18</v>
      </c>
      <c r="F37" s="8"/>
      <c r="G37" s="32" t="str">
        <f t="shared" si="0"/>
        <v>Body As Interface</v>
      </c>
      <c r="H37" s="15" t="s">
        <v>25</v>
      </c>
      <c r="I37" s="15"/>
      <c r="J37" s="15"/>
      <c r="K37" s="15"/>
      <c r="L37" s="32" t="e">
        <f>_xlfn.IFNA(INDEX(#REF!,MATCH(newHL!H37,#REF!,0),3),"")</f>
        <v>#REF!</v>
      </c>
      <c r="M37" s="17"/>
      <c r="N37" s="11"/>
      <c r="O37" s="11"/>
      <c r="P37" s="8" t="s">
        <v>435</v>
      </c>
      <c r="Q37" s="18" t="s">
        <v>436</v>
      </c>
      <c r="R37" s="13"/>
      <c r="S37" s="16"/>
      <c r="T37" s="11"/>
      <c r="U37" s="11"/>
      <c r="V37" s="14"/>
      <c r="W37" s="14" t="s">
        <v>18</v>
      </c>
      <c r="X37" s="8"/>
      <c r="AA37" s="8"/>
      <c r="AB37" s="8"/>
      <c r="AC37" s="8"/>
      <c r="AD37" s="8"/>
      <c r="AE37" s="8"/>
      <c r="AF37" s="8"/>
    </row>
    <row r="38" spans="1:32" ht="60" customHeight="1" x14ac:dyDescent="0.25">
      <c r="B38" s="8" t="s">
        <v>102</v>
      </c>
      <c r="C38" s="9" t="s">
        <v>437</v>
      </c>
      <c r="D38" s="15" t="s">
        <v>312</v>
      </c>
      <c r="E38" s="15" t="s">
        <v>18</v>
      </c>
      <c r="F38" s="8"/>
      <c r="G38" s="32" t="str">
        <f t="shared" si="0"/>
        <v>Body As Interface</v>
      </c>
      <c r="H38" s="15" t="s">
        <v>25</v>
      </c>
      <c r="I38" s="15"/>
      <c r="J38" s="15"/>
      <c r="K38" s="15"/>
      <c r="L38" s="32" t="e">
        <f>_xlfn.IFNA(INDEX(#REF!,MATCH(newHL!H38,#REF!,0),3),"")</f>
        <v>#REF!</v>
      </c>
      <c r="M38" s="17"/>
      <c r="N38" s="11"/>
      <c r="O38" s="11"/>
      <c r="P38" s="8" t="s">
        <v>438</v>
      </c>
      <c r="Q38" s="18" t="s">
        <v>439</v>
      </c>
      <c r="R38" s="13"/>
      <c r="S38" s="16"/>
      <c r="T38" s="11"/>
      <c r="U38" s="11"/>
      <c r="V38" s="14"/>
      <c r="W38" s="14" t="s">
        <v>18</v>
      </c>
      <c r="X38" s="8"/>
      <c r="AA38" s="8"/>
      <c r="AB38" s="8"/>
      <c r="AC38" s="8"/>
      <c r="AD38" s="8"/>
      <c r="AE38" s="8"/>
      <c r="AF38" s="8"/>
    </row>
    <row r="39" spans="1:32" ht="60" customHeight="1" x14ac:dyDescent="0.25">
      <c r="B39" s="8" t="s">
        <v>103</v>
      </c>
      <c r="C39" s="9" t="s">
        <v>440</v>
      </c>
      <c r="D39" s="15" t="s">
        <v>318</v>
      </c>
      <c r="E39" s="15" t="s">
        <v>18</v>
      </c>
      <c r="F39" s="8"/>
      <c r="G39" s="32" t="str">
        <f t="shared" ref="G39:G69" si="1">_xlfn.TEXTJOIN(",",TRUE,$H39:$K39)</f>
        <v>Body As Interface</v>
      </c>
      <c r="H39" s="15" t="s">
        <v>25</v>
      </c>
      <c r="I39" s="15"/>
      <c r="J39" s="15"/>
      <c r="K39" s="15"/>
      <c r="L39" s="32" t="e">
        <f>_xlfn.IFNA(INDEX(#REF!,MATCH(newHL!H39,#REF!,0),3),"")</f>
        <v>#REF!</v>
      </c>
      <c r="M39" s="17"/>
      <c r="N39" s="11"/>
      <c r="O39" s="11" t="s">
        <v>441</v>
      </c>
      <c r="P39" s="8"/>
      <c r="Q39" s="18"/>
      <c r="R39" s="13"/>
      <c r="S39" s="16"/>
      <c r="T39" s="11" t="s">
        <v>394</v>
      </c>
      <c r="U39" s="11"/>
      <c r="V39" s="30" t="s">
        <v>442</v>
      </c>
      <c r="W39" s="14" t="s">
        <v>18</v>
      </c>
      <c r="X39" s="8"/>
      <c r="AA39" s="8"/>
      <c r="AB39" s="8"/>
      <c r="AC39" s="8"/>
      <c r="AD39" s="8"/>
      <c r="AE39" s="8"/>
      <c r="AF39" s="8"/>
    </row>
    <row r="40" spans="1:32" ht="60" customHeight="1" x14ac:dyDescent="0.25">
      <c r="B40" s="8" t="s">
        <v>103</v>
      </c>
      <c r="C40" s="9" t="s">
        <v>443</v>
      </c>
      <c r="D40" s="15" t="s">
        <v>312</v>
      </c>
      <c r="E40" s="15" t="s">
        <v>18</v>
      </c>
      <c r="F40" s="8"/>
      <c r="G40" s="32" t="str">
        <f t="shared" si="1"/>
        <v>Body As Interface</v>
      </c>
      <c r="H40" s="15" t="s">
        <v>25</v>
      </c>
      <c r="I40" s="15"/>
      <c r="J40" s="15"/>
      <c r="K40" s="15"/>
      <c r="L40" s="32" t="e">
        <f>_xlfn.IFNA(INDEX(#REF!,MATCH(newHL!H40,#REF!,0),3),"")</f>
        <v>#REF!</v>
      </c>
      <c r="M40" s="17"/>
      <c r="N40" s="11"/>
      <c r="O40" s="11" t="s">
        <v>444</v>
      </c>
      <c r="P40" s="8" t="s">
        <v>445</v>
      </c>
      <c r="Q40" s="18" t="s">
        <v>446</v>
      </c>
      <c r="R40" s="13"/>
      <c r="S40" s="16"/>
      <c r="T40" s="11"/>
      <c r="U40" s="11"/>
      <c r="V40" s="14"/>
      <c r="W40" s="14" t="s">
        <v>18</v>
      </c>
      <c r="X40" s="8"/>
      <c r="AA40" s="8"/>
      <c r="AB40" s="8"/>
      <c r="AC40" s="8"/>
      <c r="AD40" s="8"/>
      <c r="AE40" s="8"/>
      <c r="AF40" s="8"/>
    </row>
    <row r="41" spans="1:32" ht="60" customHeight="1" x14ac:dyDescent="0.25">
      <c r="B41" s="8" t="s">
        <v>447</v>
      </c>
      <c r="C41" s="9" t="s">
        <v>448</v>
      </c>
      <c r="D41" s="15" t="s">
        <v>312</v>
      </c>
      <c r="E41" s="15" t="s">
        <v>18</v>
      </c>
      <c r="F41" s="8"/>
      <c r="G41" s="32" t="str">
        <f t="shared" si="1"/>
        <v>Privacy Protection</v>
      </c>
      <c r="H41" s="15" t="s">
        <v>117</v>
      </c>
      <c r="I41" s="15"/>
      <c r="J41" s="15"/>
      <c r="K41" s="15"/>
      <c r="L41" s="32" t="e">
        <f>_xlfn.IFNA(INDEX(#REF!,MATCH(newHL!H41,#REF!,0),3),"")</f>
        <v>#REF!</v>
      </c>
      <c r="M41" s="17"/>
      <c r="N41" s="11"/>
      <c r="O41" s="11" t="s">
        <v>449</v>
      </c>
      <c r="P41" s="8" t="s">
        <v>450</v>
      </c>
      <c r="Q41" s="18"/>
      <c r="R41" s="13"/>
      <c r="S41" s="16"/>
      <c r="T41" s="11"/>
      <c r="U41" s="11"/>
      <c r="V41" s="14"/>
      <c r="W41" s="14" t="s">
        <v>18</v>
      </c>
      <c r="X41" s="8"/>
      <c r="AA41" s="8"/>
      <c r="AB41" s="8"/>
      <c r="AC41" s="8"/>
      <c r="AD41" s="8"/>
      <c r="AE41" s="8"/>
      <c r="AF41" s="8"/>
    </row>
    <row r="42" spans="1:32" ht="60" customHeight="1" x14ac:dyDescent="0.25">
      <c r="B42" s="9" t="s">
        <v>104</v>
      </c>
      <c r="C42" s="9" t="s">
        <v>451</v>
      </c>
      <c r="D42" s="15" t="s">
        <v>312</v>
      </c>
      <c r="E42" s="15" t="s">
        <v>18</v>
      </c>
      <c r="F42" s="8"/>
      <c r="G42" s="32" t="str">
        <f t="shared" si="1"/>
        <v>Corporate Campuses</v>
      </c>
      <c r="H42" s="15" t="s">
        <v>43</v>
      </c>
      <c r="I42" s="15"/>
      <c r="J42" s="15"/>
      <c r="K42" s="15"/>
      <c r="L42" s="32" t="e">
        <f>_xlfn.IFNA(INDEX(#REF!,MATCH(newHL!H42,#REF!,0),3),"")</f>
        <v>#REF!</v>
      </c>
      <c r="M42" s="17"/>
      <c r="N42" s="11"/>
      <c r="O42" s="18" t="s">
        <v>452</v>
      </c>
      <c r="P42" s="8" t="s">
        <v>453</v>
      </c>
      <c r="Q42" s="18" t="s">
        <v>454</v>
      </c>
      <c r="R42" s="13"/>
      <c r="S42" s="16"/>
      <c r="T42" s="11"/>
      <c r="U42" s="11"/>
      <c r="V42" s="14"/>
      <c r="W42" s="14" t="s">
        <v>18</v>
      </c>
      <c r="X42" s="8"/>
      <c r="AA42" s="8"/>
      <c r="AB42" s="8"/>
      <c r="AC42" s="8"/>
      <c r="AD42" s="8"/>
      <c r="AE42" s="8"/>
      <c r="AF42" s="8"/>
    </row>
    <row r="43" spans="1:32" ht="60" customHeight="1" x14ac:dyDescent="0.25">
      <c r="B43" s="9" t="s">
        <v>104</v>
      </c>
      <c r="C43" s="9" t="s">
        <v>455</v>
      </c>
      <c r="D43" s="15" t="s">
        <v>312</v>
      </c>
      <c r="E43" s="15" t="s">
        <v>18</v>
      </c>
      <c r="F43" s="8"/>
      <c r="G43" s="32" t="str">
        <f t="shared" si="1"/>
        <v>Corporate Campuses</v>
      </c>
      <c r="H43" s="15" t="s">
        <v>43</v>
      </c>
      <c r="I43" s="15"/>
      <c r="J43" s="15"/>
      <c r="K43" s="15"/>
      <c r="L43" s="32" t="e">
        <f>_xlfn.IFNA(INDEX(#REF!,MATCH(newHL!H43,#REF!,0),3),"")</f>
        <v>#REF!</v>
      </c>
      <c r="M43" s="17"/>
      <c r="N43" s="11"/>
      <c r="O43" s="11"/>
      <c r="P43" s="8" t="s">
        <v>456</v>
      </c>
      <c r="Q43" s="18"/>
      <c r="R43" s="13"/>
      <c r="S43" s="16"/>
      <c r="T43" s="11"/>
      <c r="U43" s="11"/>
      <c r="V43" s="14"/>
      <c r="W43" s="14" t="s">
        <v>18</v>
      </c>
      <c r="X43" s="8"/>
      <c r="AA43" s="8"/>
      <c r="AB43" s="8"/>
      <c r="AC43" s="8"/>
      <c r="AD43" s="8"/>
      <c r="AE43" s="8"/>
      <c r="AF43" s="8"/>
    </row>
    <row r="44" spans="1:32" ht="60" customHeight="1" x14ac:dyDescent="0.25">
      <c r="A44" s="14" t="s">
        <v>457</v>
      </c>
      <c r="B44" s="9" t="s">
        <v>104</v>
      </c>
      <c r="C44" s="9" t="s">
        <v>458</v>
      </c>
      <c r="D44" s="15" t="s">
        <v>283</v>
      </c>
      <c r="E44" s="15" t="s">
        <v>18</v>
      </c>
      <c r="F44" s="8"/>
      <c r="G44" s="32" t="str">
        <f t="shared" si="1"/>
        <v>Corporate Campuses</v>
      </c>
      <c r="H44" s="15" t="s">
        <v>43</v>
      </c>
      <c r="I44" s="15"/>
      <c r="J44" s="15"/>
      <c r="K44" s="15"/>
      <c r="L44" s="32" t="e">
        <f>_xlfn.IFNA(INDEX(#REF!,MATCH(newHL!H44,#REF!,0),3),"")</f>
        <v>#REF!</v>
      </c>
      <c r="M44" s="17"/>
      <c r="N44" s="11"/>
      <c r="O44" s="11"/>
      <c r="P44" s="8" t="s">
        <v>459</v>
      </c>
      <c r="Q44" s="18" t="s">
        <v>460</v>
      </c>
      <c r="R44" s="13"/>
      <c r="S44" s="16"/>
      <c r="T44" s="11"/>
      <c r="U44" s="11"/>
      <c r="V44" s="14"/>
      <c r="W44" s="14" t="s">
        <v>18</v>
      </c>
      <c r="X44" s="8"/>
      <c r="AA44" s="8"/>
      <c r="AB44" s="8"/>
      <c r="AC44" s="8"/>
      <c r="AD44" s="8"/>
      <c r="AE44" s="8"/>
      <c r="AF44" s="8"/>
    </row>
    <row r="45" spans="1:32" s="41" customFormat="1" ht="60" customHeight="1" thickBot="1" x14ac:dyDescent="0.3">
      <c r="A45" s="41" t="s">
        <v>461</v>
      </c>
      <c r="B45" s="42" t="s">
        <v>66</v>
      </c>
      <c r="C45" s="43" t="s">
        <v>462</v>
      </c>
      <c r="D45" s="44" t="s">
        <v>312</v>
      </c>
      <c r="E45" s="52" t="s">
        <v>22</v>
      </c>
      <c r="F45" s="42"/>
      <c r="G45" s="32" t="str">
        <f t="shared" si="1"/>
        <v>Instant Gratification</v>
      </c>
      <c r="H45" s="52" t="s">
        <v>68</v>
      </c>
      <c r="I45" s="52"/>
      <c r="J45" s="52"/>
      <c r="K45" s="52"/>
      <c r="L45" s="32" t="e">
        <f>_xlfn.IFNA(INDEX(#REF!,MATCH(newHL!H45,#REF!,0),3),"")</f>
        <v>#REF!</v>
      </c>
      <c r="M45" s="45" t="s">
        <v>463</v>
      </c>
      <c r="N45" s="46" t="s">
        <v>67</v>
      </c>
      <c r="O45" s="42" t="s">
        <v>464</v>
      </c>
      <c r="P45" s="42" t="s">
        <v>465</v>
      </c>
      <c r="Q45" s="46" t="s">
        <v>466</v>
      </c>
      <c r="R45" s="47"/>
      <c r="S45" s="48"/>
      <c r="T45" s="42"/>
      <c r="U45" s="42"/>
      <c r="W45" s="41" t="s">
        <v>22</v>
      </c>
      <c r="X45" s="42"/>
      <c r="AA45" s="42"/>
      <c r="AB45" s="42"/>
      <c r="AC45" s="42"/>
      <c r="AD45" s="42"/>
      <c r="AE45" s="42"/>
      <c r="AF45" s="42"/>
    </row>
    <row r="46" spans="1:32" ht="60" customHeight="1" x14ac:dyDescent="0.25">
      <c r="A46" s="14" t="s">
        <v>467</v>
      </c>
      <c r="B46" s="8" t="s">
        <v>66</v>
      </c>
      <c r="C46" s="9" t="s">
        <v>468</v>
      </c>
      <c r="D46" s="40" t="s">
        <v>312</v>
      </c>
      <c r="E46" s="53" t="s">
        <v>22</v>
      </c>
      <c r="F46" s="8" t="s">
        <v>312</v>
      </c>
      <c r="G46" s="32" t="str">
        <f t="shared" si="1"/>
        <v>Instant Gratification</v>
      </c>
      <c r="H46" s="53" t="s">
        <v>68</v>
      </c>
      <c r="I46" s="53"/>
      <c r="J46" s="53"/>
      <c r="K46" s="53"/>
      <c r="L46" s="32" t="e">
        <f>_xlfn.IFNA(INDEX(#REF!,MATCH(newHL!H46,#REF!,0),3),"")</f>
        <v>#REF!</v>
      </c>
      <c r="M46" s="17" t="s">
        <v>469</v>
      </c>
      <c r="N46" s="11" t="s">
        <v>470</v>
      </c>
      <c r="O46" s="11"/>
      <c r="P46" s="8" t="s">
        <v>471</v>
      </c>
      <c r="Q46" s="18" t="s">
        <v>472</v>
      </c>
      <c r="R46" s="13"/>
      <c r="S46" s="16"/>
      <c r="T46" s="11"/>
      <c r="U46" s="11"/>
      <c r="V46" s="14"/>
      <c r="W46" s="14" t="s">
        <v>22</v>
      </c>
      <c r="X46" s="8"/>
      <c r="AA46" s="8"/>
      <c r="AB46" s="8"/>
      <c r="AC46" s="8"/>
      <c r="AD46" s="8"/>
      <c r="AE46" s="8"/>
      <c r="AF46" s="8"/>
    </row>
    <row r="47" spans="1:32" ht="60" customHeight="1" x14ac:dyDescent="0.25">
      <c r="A47" s="14" t="s">
        <v>473</v>
      </c>
      <c r="B47" s="8" t="s">
        <v>70</v>
      </c>
      <c r="C47" s="9" t="s">
        <v>474</v>
      </c>
      <c r="D47" s="15" t="s">
        <v>312</v>
      </c>
      <c r="E47" s="15" t="s">
        <v>22</v>
      </c>
      <c r="F47" s="8" t="s">
        <v>312</v>
      </c>
      <c r="G47" s="32" t="str">
        <f t="shared" si="1"/>
        <v>Lifecasting</v>
      </c>
      <c r="H47" s="15" t="s">
        <v>71</v>
      </c>
      <c r="I47" s="15"/>
      <c r="J47" s="15"/>
      <c r="K47" s="15"/>
      <c r="L47" s="32" t="e">
        <f>_xlfn.IFNA(INDEX(#REF!,MATCH(newHL!H47,#REF!,0),3),"")</f>
        <v>#REF!</v>
      </c>
      <c r="M47" s="17" t="s">
        <v>475</v>
      </c>
      <c r="N47" s="11" t="s">
        <v>476</v>
      </c>
      <c r="O47" s="11" t="s">
        <v>477</v>
      </c>
      <c r="P47" s="8" t="s">
        <v>478</v>
      </c>
      <c r="Q47" s="18" t="s">
        <v>479</v>
      </c>
      <c r="R47" s="13"/>
      <c r="S47" s="16"/>
      <c r="T47" s="11"/>
      <c r="U47" s="11"/>
      <c r="V47" s="14"/>
      <c r="W47" s="14" t="s">
        <v>22</v>
      </c>
      <c r="X47" s="8"/>
      <c r="AA47" s="8"/>
      <c r="AB47" s="8"/>
      <c r="AC47" s="8"/>
      <c r="AD47" s="8"/>
      <c r="AE47" s="8"/>
      <c r="AF47" s="8"/>
    </row>
    <row r="48" spans="1:32" ht="60" customHeight="1" x14ac:dyDescent="0.25">
      <c r="A48" s="14" t="s">
        <v>480</v>
      </c>
      <c r="B48" s="8" t="s">
        <v>70</v>
      </c>
      <c r="C48" s="9" t="s">
        <v>481</v>
      </c>
      <c r="D48" s="15" t="s">
        <v>283</v>
      </c>
      <c r="E48" s="15" t="s">
        <v>22</v>
      </c>
      <c r="F48" s="8" t="s">
        <v>283</v>
      </c>
      <c r="G48" s="32" t="str">
        <f t="shared" si="1"/>
        <v>Lifecasting</v>
      </c>
      <c r="H48" s="15" t="s">
        <v>71</v>
      </c>
      <c r="I48" s="15"/>
      <c r="J48" s="15"/>
      <c r="K48" s="15"/>
      <c r="L48" s="32" t="e">
        <f>_xlfn.IFNA(INDEX(#REF!,MATCH(newHL!H48,#REF!,0),3),"")</f>
        <v>#REF!</v>
      </c>
      <c r="M48" s="17" t="s">
        <v>482</v>
      </c>
      <c r="N48" s="11" t="s">
        <v>483</v>
      </c>
      <c r="O48" s="11"/>
      <c r="P48" s="8" t="s">
        <v>484</v>
      </c>
      <c r="Q48" s="18" t="s">
        <v>485</v>
      </c>
      <c r="R48" s="13"/>
      <c r="S48" s="16"/>
      <c r="T48" s="11"/>
      <c r="U48" s="11"/>
      <c r="V48" s="14"/>
      <c r="W48" s="14" t="s">
        <v>22</v>
      </c>
      <c r="X48" s="8"/>
      <c r="AA48" s="8"/>
      <c r="AB48" s="8"/>
      <c r="AC48" s="8"/>
      <c r="AD48" s="8"/>
      <c r="AE48" s="8"/>
      <c r="AF48" s="8"/>
    </row>
    <row r="49" spans="1:32" ht="60" customHeight="1" x14ac:dyDescent="0.25">
      <c r="A49" s="14" t="s">
        <v>486</v>
      </c>
      <c r="B49" s="8" t="s">
        <v>211</v>
      </c>
      <c r="C49" s="9" t="s">
        <v>487</v>
      </c>
      <c r="D49" s="15" t="s">
        <v>283</v>
      </c>
      <c r="E49" s="15" t="s">
        <v>22</v>
      </c>
      <c r="F49" s="8" t="s">
        <v>283</v>
      </c>
      <c r="G49" s="32" t="str">
        <f t="shared" si="1"/>
        <v>Fear Of Missing Out</v>
      </c>
      <c r="H49" s="15" t="s">
        <v>49</v>
      </c>
      <c r="I49" s="15"/>
      <c r="J49" s="15"/>
      <c r="K49" s="15"/>
      <c r="L49" s="32" t="e">
        <f>_xlfn.IFNA(INDEX(#REF!,MATCH(newHL!H49,#REF!,0),3),"")</f>
        <v>#REF!</v>
      </c>
      <c r="M49" s="17" t="s">
        <v>488</v>
      </c>
      <c r="N49" s="11" t="s">
        <v>489</v>
      </c>
      <c r="O49" s="11"/>
      <c r="P49" s="8" t="s">
        <v>490</v>
      </c>
      <c r="Q49" s="18"/>
      <c r="R49" s="13"/>
      <c r="S49" s="16"/>
      <c r="T49" s="11"/>
      <c r="U49" s="11"/>
      <c r="V49" s="14"/>
      <c r="W49" s="14" t="s">
        <v>22</v>
      </c>
      <c r="X49" s="8"/>
      <c r="AA49" s="8"/>
      <c r="AB49" s="8"/>
      <c r="AC49" s="8"/>
      <c r="AD49" s="8"/>
      <c r="AE49" s="8"/>
      <c r="AF49" s="8"/>
    </row>
    <row r="50" spans="1:32" ht="60" customHeight="1" x14ac:dyDescent="0.25">
      <c r="A50" s="14" t="s">
        <v>491</v>
      </c>
      <c r="B50" s="8" t="s">
        <v>27</v>
      </c>
      <c r="C50" s="9" t="s">
        <v>492</v>
      </c>
      <c r="D50" s="15" t="s">
        <v>318</v>
      </c>
      <c r="E50" s="15" t="s">
        <v>22</v>
      </c>
      <c r="F50" s="8" t="s">
        <v>318</v>
      </c>
      <c r="G50" s="32" t="str">
        <f t="shared" si="1"/>
        <v>Aging Workforce</v>
      </c>
      <c r="H50" s="15" t="s">
        <v>29</v>
      </c>
      <c r="I50" s="15"/>
      <c r="J50" s="15"/>
      <c r="K50" s="15"/>
      <c r="L50" s="32" t="e">
        <f>_xlfn.IFNA(INDEX(#REF!,MATCH(newHL!H50,#REF!,0),3),"")</f>
        <v>#REF!</v>
      </c>
      <c r="M50" s="17" t="s">
        <v>493</v>
      </c>
      <c r="N50" s="11" t="s">
        <v>494</v>
      </c>
      <c r="O50" s="11"/>
      <c r="P50" s="30"/>
      <c r="Q50" s="18"/>
      <c r="R50" s="13" t="s">
        <v>495</v>
      </c>
      <c r="S50" s="16"/>
      <c r="T50" s="11" t="s">
        <v>322</v>
      </c>
      <c r="U50" s="11"/>
      <c r="V50" s="14" t="s">
        <v>496</v>
      </c>
      <c r="W50" s="14" t="s">
        <v>22</v>
      </c>
      <c r="X50" s="8"/>
      <c r="AA50" s="8"/>
      <c r="AB50" s="8"/>
      <c r="AC50" s="8"/>
      <c r="AD50" s="8"/>
      <c r="AE50" s="8"/>
      <c r="AF50" s="8"/>
    </row>
    <row r="51" spans="1:32" ht="60" customHeight="1" x14ac:dyDescent="0.25">
      <c r="A51" s="14" t="s">
        <v>497</v>
      </c>
      <c r="B51" s="8"/>
      <c r="C51" s="9" t="s">
        <v>498</v>
      </c>
      <c r="D51" s="15" t="s">
        <v>283</v>
      </c>
      <c r="E51" s="15" t="s">
        <v>207</v>
      </c>
      <c r="F51" s="8" t="s">
        <v>283</v>
      </c>
      <c r="G51" s="32" t="str">
        <f t="shared" si="1"/>
        <v>Food Transparency,Storytelling</v>
      </c>
      <c r="H51" s="15" t="s">
        <v>56</v>
      </c>
      <c r="I51" s="15" t="s">
        <v>81</v>
      </c>
      <c r="J51" s="15"/>
      <c r="K51" s="15"/>
      <c r="L51" s="32" t="e">
        <f>_xlfn.IFNA(INDEX(#REF!,MATCH(newHL!H51,#REF!,0),3),"")</f>
        <v>#REF!</v>
      </c>
      <c r="M51" s="17" t="s">
        <v>499</v>
      </c>
      <c r="N51" s="11" t="s">
        <v>500</v>
      </c>
      <c r="O51" s="11"/>
      <c r="P51" s="8" t="s">
        <v>501</v>
      </c>
      <c r="Q51" s="18"/>
      <c r="R51" s="13"/>
      <c r="S51" s="16"/>
      <c r="T51" s="11"/>
      <c r="U51" s="11"/>
      <c r="V51" s="14"/>
      <c r="W51" s="14" t="s">
        <v>22</v>
      </c>
      <c r="X51" s="8"/>
      <c r="AA51" s="8"/>
      <c r="AB51" s="8"/>
      <c r="AC51" s="8"/>
      <c r="AD51" s="8"/>
      <c r="AE51" s="8"/>
      <c r="AF51" s="8"/>
    </row>
    <row r="52" spans="1:32" ht="60" customHeight="1" x14ac:dyDescent="0.25">
      <c r="A52" s="14" t="s">
        <v>502</v>
      </c>
      <c r="B52" s="8" t="s">
        <v>159</v>
      </c>
      <c r="C52" s="9" t="s">
        <v>503</v>
      </c>
      <c r="D52" s="15" t="s">
        <v>283</v>
      </c>
      <c r="E52" s="59" t="s">
        <v>22</v>
      </c>
      <c r="F52" s="8" t="s">
        <v>318</v>
      </c>
      <c r="G52" s="32" t="str">
        <f t="shared" si="1"/>
        <v>Healthy Junk Food,Liquid Expectations,Health Consciousness</v>
      </c>
      <c r="H52" s="15" t="s">
        <v>65</v>
      </c>
      <c r="I52" s="15" t="s">
        <v>73</v>
      </c>
      <c r="J52" s="15" t="s">
        <v>107</v>
      </c>
      <c r="K52" s="15"/>
      <c r="L52" s="32" t="e">
        <f>_xlfn.IFNA(INDEX(#REF!,MATCH(newHL!H52,#REF!,0),3),"")</f>
        <v>#REF!</v>
      </c>
      <c r="M52" s="17" t="s">
        <v>504</v>
      </c>
      <c r="N52" s="11" t="s">
        <v>505</v>
      </c>
      <c r="O52" s="11"/>
      <c r="P52" s="8" t="s">
        <v>506</v>
      </c>
      <c r="Q52" s="18"/>
      <c r="R52" s="13"/>
      <c r="S52" s="16"/>
      <c r="T52" s="11"/>
      <c r="U52" s="11" t="s">
        <v>507</v>
      </c>
      <c r="V52" s="14"/>
      <c r="W52" s="14" t="s">
        <v>22</v>
      </c>
      <c r="X52" s="8"/>
      <c r="AA52" s="8"/>
      <c r="AB52" s="8"/>
      <c r="AC52" s="8"/>
      <c r="AD52" s="8"/>
      <c r="AE52" s="8"/>
      <c r="AF52" s="8"/>
    </row>
    <row r="53" spans="1:32" ht="60" customHeight="1" x14ac:dyDescent="0.25">
      <c r="A53" s="14" t="s">
        <v>508</v>
      </c>
      <c r="B53" s="8" t="s">
        <v>148</v>
      </c>
      <c r="C53" s="9" t="s">
        <v>509</v>
      </c>
      <c r="D53" s="15" t="s">
        <v>283</v>
      </c>
      <c r="E53" s="15" t="s">
        <v>22</v>
      </c>
      <c r="F53" s="8" t="s">
        <v>318</v>
      </c>
      <c r="G53" s="32" t="str">
        <f t="shared" si="1"/>
        <v>Functional Food</v>
      </c>
      <c r="H53" s="15" t="s">
        <v>61</v>
      </c>
      <c r="I53" s="15"/>
      <c r="J53" s="15"/>
      <c r="K53" s="15"/>
      <c r="L53" s="32" t="e">
        <f>_xlfn.IFNA(INDEX(#REF!,MATCH(newHL!H53,#REF!,0),3),"")</f>
        <v>#REF!</v>
      </c>
      <c r="M53" s="17" t="s">
        <v>510</v>
      </c>
      <c r="N53" s="11" t="s">
        <v>511</v>
      </c>
      <c r="O53" s="11"/>
      <c r="P53" s="8" t="s">
        <v>512</v>
      </c>
      <c r="Q53" s="18" t="s">
        <v>513</v>
      </c>
      <c r="R53" s="13"/>
      <c r="S53" s="16"/>
      <c r="T53" s="11"/>
      <c r="U53" s="11" t="s">
        <v>329</v>
      </c>
      <c r="V53" s="14"/>
      <c r="W53" s="14" t="s">
        <v>22</v>
      </c>
      <c r="X53" s="8"/>
      <c r="AA53" s="8"/>
      <c r="AB53" s="8"/>
      <c r="AC53" s="8"/>
      <c r="AD53" s="8"/>
      <c r="AE53" s="8"/>
      <c r="AF53" s="8"/>
    </row>
    <row r="54" spans="1:32" ht="60" customHeight="1" x14ac:dyDescent="0.25">
      <c r="A54" s="14" t="s">
        <v>514</v>
      </c>
      <c r="B54" s="8" t="s">
        <v>148</v>
      </c>
      <c r="C54" s="9" t="s">
        <v>515</v>
      </c>
      <c r="D54" s="15" t="s">
        <v>312</v>
      </c>
      <c r="E54" s="15" t="s">
        <v>22</v>
      </c>
      <c r="F54" s="8" t="s">
        <v>312</v>
      </c>
      <c r="G54" s="32" t="str">
        <f t="shared" si="1"/>
        <v>Functional Food</v>
      </c>
      <c r="H54" s="15" t="s">
        <v>61</v>
      </c>
      <c r="I54" s="15"/>
      <c r="J54" s="15"/>
      <c r="K54" s="15"/>
      <c r="L54" s="32" t="e">
        <f>_xlfn.IFNA(INDEX(#REF!,MATCH(newHL!H54,#REF!,0),3),"")</f>
        <v>#REF!</v>
      </c>
      <c r="M54" s="17" t="s">
        <v>516</v>
      </c>
      <c r="N54" s="11" t="s">
        <v>517</v>
      </c>
      <c r="O54" s="11"/>
      <c r="P54" s="8" t="s">
        <v>518</v>
      </c>
      <c r="Q54" s="18"/>
      <c r="R54" s="13"/>
      <c r="S54" s="16"/>
      <c r="T54" s="11"/>
      <c r="U54" s="11"/>
      <c r="V54" s="14"/>
      <c r="W54" s="14" t="s">
        <v>22</v>
      </c>
      <c r="X54" s="8"/>
      <c r="AA54" s="8"/>
      <c r="AB54" s="8"/>
      <c r="AC54" s="8"/>
      <c r="AD54" s="8"/>
      <c r="AE54" s="8"/>
      <c r="AF54" s="8"/>
    </row>
    <row r="55" spans="1:32" ht="60" customHeight="1" x14ac:dyDescent="0.25">
      <c r="A55" s="14" t="s">
        <v>519</v>
      </c>
      <c r="B55" s="8" t="s">
        <v>155</v>
      </c>
      <c r="C55" s="9" t="s">
        <v>520</v>
      </c>
      <c r="D55" s="15" t="s">
        <v>283</v>
      </c>
      <c r="E55" s="15" t="s">
        <v>22</v>
      </c>
      <c r="F55" s="8" t="s">
        <v>318</v>
      </c>
      <c r="G55" s="32" t="str">
        <f t="shared" si="1"/>
        <v>Functional Food,Gut-Friendly Food</v>
      </c>
      <c r="H55" s="15" t="s">
        <v>61</v>
      </c>
      <c r="I55" s="15" t="s">
        <v>105</v>
      </c>
      <c r="J55" s="15"/>
      <c r="K55" s="15"/>
      <c r="L55" s="32" t="e">
        <f>_xlfn.IFNA(INDEX(#REF!,MATCH(newHL!H55,#REF!,0),3),"")</f>
        <v>#REF!</v>
      </c>
      <c r="M55" s="17" t="s">
        <v>521</v>
      </c>
      <c r="N55" s="11" t="s">
        <v>522</v>
      </c>
      <c r="O55" s="11"/>
      <c r="P55" s="8" t="s">
        <v>523</v>
      </c>
      <c r="Q55" s="18"/>
      <c r="R55" s="13"/>
      <c r="S55" s="16"/>
      <c r="T55" s="11"/>
      <c r="U55" s="18" t="s">
        <v>329</v>
      </c>
      <c r="V55" s="14"/>
      <c r="W55" s="14" t="s">
        <v>22</v>
      </c>
      <c r="X55" s="8"/>
      <c r="AA55" s="8"/>
      <c r="AB55" s="8"/>
      <c r="AC55" s="8"/>
      <c r="AD55" s="8"/>
      <c r="AE55" s="8"/>
      <c r="AF55" s="8"/>
    </row>
    <row r="56" spans="1:32" ht="60" customHeight="1" x14ac:dyDescent="0.25">
      <c r="A56" s="14" t="s">
        <v>524</v>
      </c>
      <c r="B56" s="8" t="s">
        <v>72</v>
      </c>
      <c r="C56" s="9" t="s">
        <v>525</v>
      </c>
      <c r="D56" s="15" t="s">
        <v>318</v>
      </c>
      <c r="E56" s="15" t="s">
        <v>22</v>
      </c>
      <c r="F56" s="8" t="s">
        <v>318</v>
      </c>
      <c r="G56" s="32" t="str">
        <f t="shared" si="1"/>
        <v>Liquid Expectations</v>
      </c>
      <c r="H56" s="15" t="s">
        <v>73</v>
      </c>
      <c r="I56" s="15"/>
      <c r="J56" s="15"/>
      <c r="K56" s="15"/>
      <c r="L56" s="32" t="e">
        <f>_xlfn.IFNA(INDEX(#REF!,MATCH(newHL!H56,#REF!,0),3),"")</f>
        <v>#REF!</v>
      </c>
      <c r="M56" s="17" t="s">
        <v>526</v>
      </c>
      <c r="N56" s="11" t="s">
        <v>527</v>
      </c>
      <c r="O56" s="11" t="s">
        <v>528</v>
      </c>
      <c r="P56" s="8"/>
      <c r="Q56" s="18"/>
      <c r="R56" s="13"/>
      <c r="S56" s="16"/>
      <c r="T56" s="11" t="s">
        <v>329</v>
      </c>
      <c r="U56" s="11"/>
      <c r="V56" s="30" t="s">
        <v>529</v>
      </c>
      <c r="W56" s="14" t="s">
        <v>22</v>
      </c>
      <c r="X56" s="8"/>
      <c r="AA56" s="8"/>
      <c r="AB56" s="8"/>
      <c r="AC56" s="8"/>
      <c r="AD56" s="8"/>
      <c r="AE56" s="8"/>
      <c r="AF56" s="8"/>
    </row>
    <row r="57" spans="1:32" ht="60" customHeight="1" x14ac:dyDescent="0.25">
      <c r="A57" s="14" t="s">
        <v>530</v>
      </c>
      <c r="B57" s="8" t="s">
        <v>72</v>
      </c>
      <c r="C57" s="9" t="s">
        <v>531</v>
      </c>
      <c r="D57" s="15" t="s">
        <v>283</v>
      </c>
      <c r="E57" s="15" t="s">
        <v>22</v>
      </c>
      <c r="F57" s="8" t="s">
        <v>318</v>
      </c>
      <c r="G57" s="32" t="str">
        <f t="shared" si="1"/>
        <v>Liquid Expectations</v>
      </c>
      <c r="H57" s="15" t="s">
        <v>73</v>
      </c>
      <c r="I57" s="15"/>
      <c r="J57" s="15"/>
      <c r="K57" s="15"/>
      <c r="L57" s="32" t="e">
        <f>_xlfn.IFNA(INDEX(#REF!,MATCH(newHL!H57,#REF!,0),3),"")</f>
        <v>#REF!</v>
      </c>
      <c r="M57" s="17" t="s">
        <v>532</v>
      </c>
      <c r="N57" s="11" t="s">
        <v>533</v>
      </c>
      <c r="O57" s="11"/>
      <c r="P57" s="8" t="s">
        <v>534</v>
      </c>
      <c r="Q57" s="18" t="s">
        <v>535</v>
      </c>
      <c r="R57" s="13"/>
      <c r="S57" s="16"/>
      <c r="T57" s="11"/>
      <c r="U57" s="11" t="s">
        <v>536</v>
      </c>
      <c r="V57" s="14"/>
      <c r="W57" s="14" t="s">
        <v>22</v>
      </c>
      <c r="X57" s="8"/>
      <c r="AA57" s="8"/>
      <c r="AB57" s="8"/>
      <c r="AC57" s="8"/>
      <c r="AD57" s="8"/>
      <c r="AE57" s="8"/>
      <c r="AF57" s="8"/>
    </row>
    <row r="58" spans="1:32" ht="60" customHeight="1" x14ac:dyDescent="0.25">
      <c r="A58" s="14" t="s">
        <v>537</v>
      </c>
      <c r="B58" s="8" t="s">
        <v>84</v>
      </c>
      <c r="C58" s="9" t="s">
        <v>84</v>
      </c>
      <c r="D58" s="15" t="s">
        <v>283</v>
      </c>
      <c r="E58" s="15" t="s">
        <v>22</v>
      </c>
      <c r="F58" s="8" t="s">
        <v>283</v>
      </c>
      <c r="G58" s="32" t="str">
        <f t="shared" si="1"/>
        <v>Try Before You Buy</v>
      </c>
      <c r="H58" s="15" t="s">
        <v>86</v>
      </c>
      <c r="I58" s="15"/>
      <c r="J58" s="15"/>
      <c r="K58" s="15"/>
      <c r="L58" s="32" t="e">
        <f>_xlfn.IFNA(INDEX(#REF!,MATCH(newHL!H58,#REF!,0),3),"")</f>
        <v>#REF!</v>
      </c>
      <c r="M58" s="17" t="s">
        <v>85</v>
      </c>
      <c r="N58" s="11" t="s">
        <v>538</v>
      </c>
      <c r="O58" s="11"/>
      <c r="P58" s="8" t="s">
        <v>539</v>
      </c>
      <c r="Q58" s="18" t="s">
        <v>540</v>
      </c>
      <c r="R58" s="13"/>
      <c r="S58" s="16"/>
      <c r="T58" s="11"/>
      <c r="U58" s="11"/>
      <c r="V58" s="14"/>
      <c r="W58" s="14" t="s">
        <v>22</v>
      </c>
      <c r="X58" s="8"/>
      <c r="AA58" s="8"/>
      <c r="AB58" s="8"/>
      <c r="AC58" s="8"/>
      <c r="AD58" s="8"/>
      <c r="AE58" s="8"/>
      <c r="AF58" s="8"/>
    </row>
    <row r="59" spans="1:32" ht="60" customHeight="1" x14ac:dyDescent="0.25">
      <c r="A59" s="14" t="s">
        <v>541</v>
      </c>
      <c r="B59" s="8" t="s">
        <v>87</v>
      </c>
      <c r="C59" s="9" t="s">
        <v>87</v>
      </c>
      <c r="D59" s="15" t="s">
        <v>312</v>
      </c>
      <c r="E59" s="15" t="s">
        <v>22</v>
      </c>
      <c r="F59" s="8" t="s">
        <v>312</v>
      </c>
      <c r="G59" s="32" t="str">
        <f t="shared" si="1"/>
        <v>Try Before You Buy</v>
      </c>
      <c r="H59" s="15" t="s">
        <v>86</v>
      </c>
      <c r="I59" s="15"/>
      <c r="J59" s="15"/>
      <c r="K59" s="15"/>
      <c r="L59" s="32" t="e">
        <f>_xlfn.IFNA(INDEX(#REF!,MATCH(newHL!H59,#REF!,0),3),"")</f>
        <v>#REF!</v>
      </c>
      <c r="M59" s="17" t="s">
        <v>542</v>
      </c>
      <c r="N59" s="11" t="s">
        <v>543</v>
      </c>
      <c r="O59" s="11"/>
      <c r="P59" s="30" t="s">
        <v>544</v>
      </c>
      <c r="Q59" s="18"/>
      <c r="R59" s="13"/>
      <c r="S59" s="16"/>
      <c r="T59" s="11"/>
      <c r="U59" s="11"/>
      <c r="V59" s="14"/>
      <c r="W59" s="14" t="s">
        <v>22</v>
      </c>
      <c r="X59" s="8"/>
      <c r="AA59" s="8"/>
      <c r="AB59" s="8"/>
      <c r="AC59" s="8"/>
      <c r="AD59" s="8"/>
      <c r="AE59" s="8"/>
      <c r="AF59" s="8"/>
    </row>
    <row r="60" spans="1:32" ht="60" customHeight="1" x14ac:dyDescent="0.25">
      <c r="A60" s="14" t="s">
        <v>545</v>
      </c>
      <c r="B60" s="8" t="s">
        <v>209</v>
      </c>
      <c r="C60" s="9" t="s">
        <v>546</v>
      </c>
      <c r="D60" s="15" t="s">
        <v>312</v>
      </c>
      <c r="E60" s="15" t="s">
        <v>22</v>
      </c>
      <c r="F60" s="8" t="s">
        <v>312</v>
      </c>
      <c r="G60" s="32" t="str">
        <f t="shared" si="1"/>
        <v>Eternal Newbies</v>
      </c>
      <c r="H60" s="15" t="s">
        <v>46</v>
      </c>
      <c r="I60" s="15"/>
      <c r="J60" s="15"/>
      <c r="K60" s="15"/>
      <c r="L60" s="32" t="e">
        <f>_xlfn.IFNA(INDEX(#REF!,MATCH(newHL!H60,#REF!,0),3),"")</f>
        <v>#REF!</v>
      </c>
      <c r="M60" s="17" t="s">
        <v>547</v>
      </c>
      <c r="N60" s="11" t="s">
        <v>548</v>
      </c>
      <c r="O60" s="11"/>
      <c r="P60" s="30" t="s">
        <v>549</v>
      </c>
      <c r="Q60" s="18"/>
      <c r="R60" s="13"/>
      <c r="S60" s="16"/>
      <c r="T60" s="11"/>
      <c r="U60" s="11"/>
      <c r="V60" s="14"/>
      <c r="W60" s="14" t="s">
        <v>22</v>
      </c>
      <c r="X60" s="8"/>
      <c r="AA60" s="8"/>
      <c r="AB60" s="8"/>
      <c r="AC60" s="8"/>
      <c r="AD60" s="8"/>
      <c r="AE60" s="8"/>
      <c r="AF60" s="8"/>
    </row>
    <row r="61" spans="1:32" ht="60" customHeight="1" x14ac:dyDescent="0.25">
      <c r="A61" s="14" t="s">
        <v>550</v>
      </c>
      <c r="B61" s="8" t="s">
        <v>98</v>
      </c>
      <c r="C61" s="9" t="s">
        <v>21</v>
      </c>
      <c r="D61" s="15" t="s">
        <v>283</v>
      </c>
      <c r="E61" s="15" t="s">
        <v>22</v>
      </c>
      <c r="F61" s="8" t="s">
        <v>318</v>
      </c>
      <c r="G61" s="32" t="str">
        <f t="shared" si="1"/>
        <v>A-Commerce</v>
      </c>
      <c r="H61" s="15" t="s">
        <v>20</v>
      </c>
      <c r="I61" s="15"/>
      <c r="J61" s="15"/>
      <c r="K61" s="15"/>
      <c r="L61" s="32" t="e">
        <f>_xlfn.IFNA(INDEX(#REF!,MATCH(newHL!H61,#REF!,0),3),"")</f>
        <v>#REF!</v>
      </c>
      <c r="M61" s="17" t="s">
        <v>551</v>
      </c>
      <c r="N61" s="11" t="s">
        <v>552</v>
      </c>
      <c r="O61" s="11"/>
      <c r="P61" s="30" t="s">
        <v>553</v>
      </c>
      <c r="Q61" s="18" t="s">
        <v>554</v>
      </c>
      <c r="R61" s="13"/>
      <c r="S61" s="16"/>
      <c r="T61" s="11"/>
      <c r="U61" s="11" t="s">
        <v>555</v>
      </c>
      <c r="V61" s="14"/>
      <c r="W61" s="14" t="s">
        <v>22</v>
      </c>
      <c r="X61" s="8"/>
      <c r="AA61" s="8"/>
      <c r="AB61" s="8"/>
      <c r="AC61" s="8"/>
      <c r="AD61" s="8"/>
      <c r="AE61" s="8"/>
      <c r="AF61" s="8"/>
    </row>
    <row r="62" spans="1:32" ht="60" customHeight="1" x14ac:dyDescent="0.25">
      <c r="A62" s="14" t="s">
        <v>556</v>
      </c>
      <c r="B62" s="8" t="s">
        <v>23</v>
      </c>
      <c r="C62" s="9" t="s">
        <v>557</v>
      </c>
      <c r="D62" s="15" t="s">
        <v>312</v>
      </c>
      <c r="E62" s="15" t="s">
        <v>22</v>
      </c>
      <c r="F62" s="8" t="s">
        <v>312</v>
      </c>
      <c r="G62" s="32" t="str">
        <f t="shared" si="1"/>
        <v>Instant Written Customer Service</v>
      </c>
      <c r="H62" s="15" t="s">
        <v>26</v>
      </c>
      <c r="I62" s="15"/>
      <c r="J62" s="15"/>
      <c r="K62" s="15"/>
      <c r="L62" s="32" t="e">
        <f>_xlfn.IFNA(INDEX(#REF!,MATCH(newHL!H62,#REF!,0),3),"")</f>
        <v>#REF!</v>
      </c>
      <c r="M62" s="17" t="s">
        <v>558</v>
      </c>
      <c r="N62" s="11" t="s">
        <v>559</v>
      </c>
      <c r="O62" s="11"/>
      <c r="P62" s="8" t="s">
        <v>560</v>
      </c>
      <c r="Q62" s="18"/>
      <c r="R62" s="13"/>
      <c r="S62" s="16"/>
      <c r="T62" s="11"/>
      <c r="U62" s="11"/>
      <c r="V62" s="14"/>
      <c r="W62" s="14" t="s">
        <v>22</v>
      </c>
      <c r="X62" s="8"/>
      <c r="AA62" s="8"/>
      <c r="AB62" s="8"/>
      <c r="AC62" s="8"/>
      <c r="AD62" s="8"/>
      <c r="AE62" s="8"/>
      <c r="AF62" s="8"/>
    </row>
    <row r="63" spans="1:32" ht="60" customHeight="1" x14ac:dyDescent="0.25">
      <c r="A63" s="14" t="s">
        <v>561</v>
      </c>
      <c r="B63" s="8" t="s">
        <v>82</v>
      </c>
      <c r="C63" s="9" t="s">
        <v>562</v>
      </c>
      <c r="D63" s="15" t="s">
        <v>283</v>
      </c>
      <c r="E63" s="15" t="s">
        <v>22</v>
      </c>
      <c r="F63" s="8" t="s">
        <v>318</v>
      </c>
      <c r="G63" s="32" t="str">
        <f t="shared" si="1"/>
        <v>Too Much Choice/ Simplification</v>
      </c>
      <c r="H63" s="15" t="s">
        <v>83</v>
      </c>
      <c r="I63" s="15"/>
      <c r="J63" s="15"/>
      <c r="K63" s="15"/>
      <c r="L63" s="32" t="e">
        <f>_xlfn.IFNA(INDEX(#REF!,MATCH(newHL!H63,#REF!,0),3),"")</f>
        <v>#REF!</v>
      </c>
      <c r="M63" s="17" t="s">
        <v>563</v>
      </c>
      <c r="N63" s="11" t="s">
        <v>564</v>
      </c>
      <c r="O63" s="11"/>
      <c r="P63" s="8" t="s">
        <v>565</v>
      </c>
      <c r="Q63" s="18"/>
      <c r="R63" s="13"/>
      <c r="S63" s="16"/>
      <c r="T63" s="11"/>
      <c r="U63" s="11" t="s">
        <v>566</v>
      </c>
      <c r="V63" s="14"/>
      <c r="W63" s="14" t="s">
        <v>22</v>
      </c>
      <c r="X63" s="8"/>
      <c r="AA63" s="8"/>
      <c r="AB63" s="8"/>
      <c r="AC63" s="8"/>
      <c r="AD63" s="8"/>
      <c r="AE63" s="8"/>
      <c r="AF63" s="8"/>
    </row>
    <row r="64" spans="1:32" ht="60" customHeight="1" x14ac:dyDescent="0.25">
      <c r="A64" s="14" t="s">
        <v>567</v>
      </c>
      <c r="B64" s="8" t="s">
        <v>139</v>
      </c>
      <c r="C64" s="9" t="s">
        <v>568</v>
      </c>
      <c r="D64" s="15" t="s">
        <v>312</v>
      </c>
      <c r="E64" s="15" t="s">
        <v>22</v>
      </c>
      <c r="F64" s="8" t="s">
        <v>312</v>
      </c>
      <c r="G64" s="32" t="str">
        <f t="shared" si="1"/>
        <v>Bulk Foods</v>
      </c>
      <c r="H64" s="15" t="s">
        <v>41</v>
      </c>
      <c r="I64" s="15"/>
      <c r="J64" s="15"/>
      <c r="K64" s="15"/>
      <c r="L64" s="32" t="e">
        <f>_xlfn.IFNA(INDEX(#REF!,MATCH(newHL!H64,#REF!,0),3),"")</f>
        <v>#REF!</v>
      </c>
      <c r="M64" s="17" t="s">
        <v>569</v>
      </c>
      <c r="N64" s="11"/>
      <c r="O64" s="11"/>
      <c r="P64" s="8" t="s">
        <v>570</v>
      </c>
      <c r="Q64" s="18"/>
      <c r="R64" s="13"/>
      <c r="S64" s="16"/>
      <c r="T64" s="11"/>
      <c r="U64" s="11"/>
      <c r="V64" s="14"/>
      <c r="W64" s="14" t="s">
        <v>22</v>
      </c>
      <c r="X64" s="8"/>
      <c r="AA64" s="8"/>
      <c r="AB64" s="8"/>
      <c r="AC64" s="8"/>
      <c r="AD64" s="8"/>
      <c r="AE64" s="8"/>
      <c r="AF64" s="8"/>
    </row>
    <row r="65" spans="1:32" ht="60" customHeight="1" x14ac:dyDescent="0.25">
      <c r="A65" s="14" t="s">
        <v>571</v>
      </c>
      <c r="B65" s="8" t="s">
        <v>75</v>
      </c>
      <c r="C65" s="9" t="s">
        <v>572</v>
      </c>
      <c r="D65" s="15" t="s">
        <v>318</v>
      </c>
      <c r="E65" s="15" t="s">
        <v>22</v>
      </c>
      <c r="F65" s="8" t="s">
        <v>318</v>
      </c>
      <c r="G65" s="32" t="str">
        <f t="shared" si="1"/>
        <v>Renewable Charged Future</v>
      </c>
      <c r="H65" s="15" t="s">
        <v>76</v>
      </c>
      <c r="I65" s="15"/>
      <c r="J65" s="15"/>
      <c r="K65" s="15"/>
      <c r="L65" s="32" t="e">
        <f>_xlfn.IFNA(INDEX(#REF!,MATCH(newHL!H65,#REF!,0),3),"")</f>
        <v>#REF!</v>
      </c>
      <c r="M65" s="17" t="s">
        <v>573</v>
      </c>
      <c r="N65" s="11" t="s">
        <v>574</v>
      </c>
      <c r="O65" s="11"/>
      <c r="P65" s="8"/>
      <c r="Q65" s="18"/>
      <c r="R65" s="13"/>
      <c r="S65" s="16"/>
      <c r="T65" s="11" t="s">
        <v>394</v>
      </c>
      <c r="U65" s="11"/>
      <c r="V65" s="30" t="s">
        <v>575</v>
      </c>
      <c r="W65" s="14" t="s">
        <v>22</v>
      </c>
      <c r="X65" s="8"/>
      <c r="AA65" s="8"/>
      <c r="AB65" s="8"/>
      <c r="AC65" s="8"/>
      <c r="AD65" s="8"/>
      <c r="AE65" s="8"/>
      <c r="AF65" s="8"/>
    </row>
    <row r="66" spans="1:32" ht="60" customHeight="1" x14ac:dyDescent="0.25">
      <c r="A66" s="14" t="s">
        <v>576</v>
      </c>
      <c r="B66" s="8" t="s">
        <v>77</v>
      </c>
      <c r="C66" s="9" t="s">
        <v>577</v>
      </c>
      <c r="D66" s="15" t="s">
        <v>283</v>
      </c>
      <c r="E66" s="15" t="s">
        <v>22</v>
      </c>
      <c r="F66" s="8" t="s">
        <v>318</v>
      </c>
      <c r="G66" s="32" t="str">
        <f t="shared" si="1"/>
        <v>Renewable Charged Future</v>
      </c>
      <c r="H66" s="15" t="s">
        <v>76</v>
      </c>
      <c r="I66" s="15"/>
      <c r="J66" s="15"/>
      <c r="K66" s="15"/>
      <c r="L66" s="32" t="e">
        <f>_xlfn.IFNA(INDEX(#REF!,MATCH(newHL!H66,#REF!,0),3),"")</f>
        <v>#REF!</v>
      </c>
      <c r="M66" s="17" t="s">
        <v>578</v>
      </c>
      <c r="N66" s="11" t="s">
        <v>579</v>
      </c>
      <c r="O66" s="11" t="s">
        <v>580</v>
      </c>
      <c r="P66" s="8" t="s">
        <v>581</v>
      </c>
      <c r="Q66" s="18" t="s">
        <v>582</v>
      </c>
      <c r="R66" s="13"/>
      <c r="S66" s="16"/>
      <c r="T66" s="11"/>
      <c r="U66" s="11" t="s">
        <v>329</v>
      </c>
      <c r="V66" s="14"/>
      <c r="W66" s="14" t="s">
        <v>22</v>
      </c>
      <c r="X66" s="8"/>
      <c r="AA66" s="8"/>
      <c r="AB66" s="8"/>
      <c r="AC66" s="8"/>
      <c r="AD66" s="8"/>
      <c r="AE66" s="8"/>
      <c r="AF66" s="8"/>
    </row>
    <row r="67" spans="1:32" ht="60" customHeight="1" x14ac:dyDescent="0.25">
      <c r="A67" s="14" t="s">
        <v>583</v>
      </c>
      <c r="B67" s="8" t="s">
        <v>75</v>
      </c>
      <c r="C67" s="9" t="s">
        <v>584</v>
      </c>
      <c r="D67" s="15" t="s">
        <v>318</v>
      </c>
      <c r="E67" s="15" t="s">
        <v>22</v>
      </c>
      <c r="F67" s="8" t="s">
        <v>318</v>
      </c>
      <c r="G67" s="32" t="str">
        <f t="shared" si="1"/>
        <v>Renewable Charged Future</v>
      </c>
      <c r="H67" s="15" t="s">
        <v>76</v>
      </c>
      <c r="I67" s="15"/>
      <c r="J67" s="15"/>
      <c r="K67" s="15"/>
      <c r="L67" s="32" t="e">
        <f>_xlfn.IFNA(INDEX(#REF!,MATCH(newHL!H67,#REF!,0),3),"")</f>
        <v>#REF!</v>
      </c>
      <c r="M67" s="17" t="s">
        <v>585</v>
      </c>
      <c r="N67" s="11" t="s">
        <v>586</v>
      </c>
      <c r="O67" s="11"/>
      <c r="P67" s="8"/>
      <c r="Q67" s="18"/>
      <c r="R67" s="13"/>
      <c r="S67" s="16"/>
      <c r="T67" s="11" t="s">
        <v>394</v>
      </c>
      <c r="U67" s="18"/>
      <c r="V67" s="30" t="s">
        <v>587</v>
      </c>
      <c r="W67" s="14" t="s">
        <v>22</v>
      </c>
      <c r="X67" s="8"/>
      <c r="AA67" s="8"/>
      <c r="AB67" s="8"/>
      <c r="AC67" s="8"/>
      <c r="AD67" s="8"/>
      <c r="AE67" s="8"/>
      <c r="AF67" s="8"/>
    </row>
    <row r="68" spans="1:32" ht="60" customHeight="1" x14ac:dyDescent="0.25">
      <c r="A68" s="14" t="s">
        <v>588</v>
      </c>
      <c r="B68" s="8" t="s">
        <v>128</v>
      </c>
      <c r="C68" s="9" t="s">
        <v>589</v>
      </c>
      <c r="D68" s="15" t="s">
        <v>283</v>
      </c>
      <c r="E68" s="15" t="s">
        <v>22</v>
      </c>
      <c r="F68" s="8" t="s">
        <v>318</v>
      </c>
      <c r="G68" s="32" t="str">
        <f t="shared" si="1"/>
        <v>War On Plastic</v>
      </c>
      <c r="H68" s="15" t="s">
        <v>89</v>
      </c>
      <c r="I68" s="15"/>
      <c r="J68" s="15"/>
      <c r="K68" s="15"/>
      <c r="L68" s="32" t="e">
        <f>_xlfn.IFNA(INDEX(#REF!,MATCH(newHL!H68,#REF!,0),3),"")</f>
        <v>#REF!</v>
      </c>
      <c r="M68" s="17" t="s">
        <v>590</v>
      </c>
      <c r="N68" s="11" t="s">
        <v>591</v>
      </c>
      <c r="O68" s="11" t="s">
        <v>592</v>
      </c>
      <c r="P68" s="8" t="s">
        <v>593</v>
      </c>
      <c r="Q68" s="18" t="s">
        <v>594</v>
      </c>
      <c r="R68" s="13"/>
      <c r="S68" s="16"/>
      <c r="T68" s="11"/>
      <c r="U68" s="11" t="s">
        <v>595</v>
      </c>
      <c r="V68" s="14"/>
      <c r="W68" s="14" t="s">
        <v>22</v>
      </c>
      <c r="X68" s="8"/>
      <c r="AA68" s="8"/>
      <c r="AB68" s="8"/>
      <c r="AC68" s="8"/>
      <c r="AD68" s="8"/>
      <c r="AE68" s="8"/>
      <c r="AF68" s="8"/>
    </row>
    <row r="69" spans="1:32" ht="60" customHeight="1" x14ac:dyDescent="0.25">
      <c r="A69" s="14" t="s">
        <v>596</v>
      </c>
      <c r="B69" s="8" t="s">
        <v>597</v>
      </c>
      <c r="C69" s="9" t="s">
        <v>598</v>
      </c>
      <c r="D69" s="15" t="s">
        <v>283</v>
      </c>
      <c r="E69" s="15" t="s">
        <v>22</v>
      </c>
      <c r="F69" s="8" t="s">
        <v>318</v>
      </c>
      <c r="G69" s="32" t="str">
        <f t="shared" si="1"/>
        <v>Zero Waste,War On Plastic</v>
      </c>
      <c r="H69" s="15" t="s">
        <v>94</v>
      </c>
      <c r="I69" s="15" t="s">
        <v>89</v>
      </c>
      <c r="J69" s="15"/>
      <c r="K69" s="15"/>
      <c r="L69" s="32" t="e">
        <f>_xlfn.IFNA(INDEX(#REF!,MATCH(newHL!H69,#REF!,0),3),"")</f>
        <v>#REF!</v>
      </c>
      <c r="M69" s="17" t="s">
        <v>599</v>
      </c>
      <c r="N69" s="11" t="s">
        <v>600</v>
      </c>
      <c r="O69" s="11"/>
      <c r="P69" s="8" t="s">
        <v>601</v>
      </c>
      <c r="Q69" s="18"/>
      <c r="R69" s="13"/>
      <c r="S69" s="16"/>
      <c r="T69" s="11"/>
      <c r="U69" s="11" t="s">
        <v>602</v>
      </c>
      <c r="V69" s="14"/>
      <c r="W69" s="14" t="s">
        <v>22</v>
      </c>
      <c r="X69" s="8"/>
      <c r="AA69" s="8"/>
      <c r="AB69" s="8"/>
      <c r="AC69" s="8"/>
      <c r="AD69" s="8"/>
      <c r="AE69" s="8"/>
      <c r="AF69" s="8"/>
    </row>
    <row r="70" spans="1:32" ht="60" customHeight="1" x14ac:dyDescent="0.25">
      <c r="A70" s="14" t="s">
        <v>603</v>
      </c>
      <c r="B70" s="8"/>
      <c r="C70" s="9" t="s">
        <v>604</v>
      </c>
      <c r="D70" s="40" t="s">
        <v>312</v>
      </c>
      <c r="E70" s="53" t="s">
        <v>18</v>
      </c>
      <c r="F70" s="8"/>
      <c r="G70" s="32" t="str">
        <f t="shared" ref="G70:G99" si="2">_xlfn.TEXTJOIN(",",TRUE,$H70:$K70)</f>
        <v>Food Transparency</v>
      </c>
      <c r="H70" s="53" t="s">
        <v>56</v>
      </c>
      <c r="I70" s="53"/>
      <c r="J70" s="53"/>
      <c r="K70" s="53"/>
      <c r="L70" s="32" t="e">
        <f>_xlfn.IFNA(INDEX(#REF!,MATCH(newHL!H70,#REF!,0),3),"")</f>
        <v>#REF!</v>
      </c>
      <c r="M70" s="17"/>
      <c r="N70" s="11"/>
      <c r="O70" s="18" t="s">
        <v>605</v>
      </c>
      <c r="P70" s="8" t="s">
        <v>606</v>
      </c>
      <c r="Q70" s="18" t="s">
        <v>607</v>
      </c>
      <c r="R70" s="13"/>
      <c r="S70" s="16"/>
      <c r="T70" s="11"/>
      <c r="U70" s="11"/>
      <c r="V70" s="14"/>
      <c r="W70" s="14" t="s">
        <v>18</v>
      </c>
      <c r="X70" s="8"/>
      <c r="AA70" s="8"/>
      <c r="AB70" s="8"/>
      <c r="AC70" s="8"/>
      <c r="AD70" s="8"/>
      <c r="AE70" s="8"/>
      <c r="AF70" s="8"/>
    </row>
    <row r="71" spans="1:32" ht="60" customHeight="1" x14ac:dyDescent="0.25">
      <c r="A71" s="14" t="s">
        <v>608</v>
      </c>
      <c r="B71" s="8"/>
      <c r="C71" s="9" t="s">
        <v>609</v>
      </c>
      <c r="D71" s="15" t="s">
        <v>283</v>
      </c>
      <c r="E71" s="15" t="s">
        <v>18</v>
      </c>
      <c r="F71" s="8"/>
      <c r="G71" s="32" t="str">
        <f t="shared" si="2"/>
        <v>Food Transparency</v>
      </c>
      <c r="H71" s="15" t="s">
        <v>56</v>
      </c>
      <c r="I71" s="15"/>
      <c r="J71" s="15"/>
      <c r="K71" s="15"/>
      <c r="L71" s="32" t="e">
        <f>_xlfn.IFNA(INDEX(#REF!,MATCH(newHL!H71,#REF!,0),3),"")</f>
        <v>#REF!</v>
      </c>
      <c r="M71" s="17"/>
      <c r="N71" s="11"/>
      <c r="O71" s="11"/>
      <c r="P71" s="8" t="s">
        <v>610</v>
      </c>
      <c r="Q71" s="18"/>
      <c r="R71" s="13"/>
      <c r="S71" s="16"/>
      <c r="T71" s="11"/>
      <c r="U71" s="11"/>
      <c r="V71" s="14"/>
      <c r="W71" s="14" t="s">
        <v>18</v>
      </c>
      <c r="X71" s="8"/>
      <c r="AA71" s="8"/>
      <c r="AB71" s="8"/>
      <c r="AC71" s="8"/>
      <c r="AD71" s="8"/>
      <c r="AE71" s="8"/>
      <c r="AF71" s="8"/>
    </row>
    <row r="72" spans="1:32" ht="60" customHeight="1" x14ac:dyDescent="0.25">
      <c r="B72" s="8"/>
      <c r="C72" s="9" t="s">
        <v>611</v>
      </c>
      <c r="D72" s="15" t="s">
        <v>312</v>
      </c>
      <c r="E72" s="15" t="s">
        <v>18</v>
      </c>
      <c r="F72" s="8"/>
      <c r="G72" s="32" t="str">
        <f t="shared" si="2"/>
        <v>Food Transparency</v>
      </c>
      <c r="H72" s="15" t="s">
        <v>56</v>
      </c>
      <c r="I72" s="15"/>
      <c r="J72" s="15"/>
      <c r="K72" s="15"/>
      <c r="L72" s="32" t="e">
        <f>_xlfn.IFNA(INDEX(#REF!,MATCH(newHL!H72,#REF!,0),3),"")</f>
        <v>#REF!</v>
      </c>
      <c r="M72" s="17"/>
      <c r="N72" s="11"/>
      <c r="O72" s="11"/>
      <c r="P72" s="8" t="s">
        <v>612</v>
      </c>
      <c r="Q72" s="18" t="s">
        <v>613</v>
      </c>
      <c r="R72" s="13"/>
      <c r="S72" s="16"/>
      <c r="T72" s="11"/>
      <c r="U72" s="11"/>
      <c r="V72" s="14"/>
      <c r="W72" s="14" t="s">
        <v>18</v>
      </c>
      <c r="X72" s="8"/>
      <c r="AA72" s="8"/>
      <c r="AB72" s="8"/>
      <c r="AC72" s="8"/>
      <c r="AD72" s="8"/>
      <c r="AE72" s="8"/>
      <c r="AF72" s="8"/>
    </row>
    <row r="73" spans="1:32" ht="60" customHeight="1" x14ac:dyDescent="0.25">
      <c r="B73" s="8"/>
      <c r="C73" s="9" t="s">
        <v>614</v>
      </c>
      <c r="D73" s="15" t="s">
        <v>283</v>
      </c>
      <c r="E73" s="15" t="s">
        <v>18</v>
      </c>
      <c r="F73" s="8"/>
      <c r="G73" s="32" t="str">
        <f t="shared" si="2"/>
        <v>Food Transparency</v>
      </c>
      <c r="H73" s="15" t="s">
        <v>56</v>
      </c>
      <c r="I73" s="15"/>
      <c r="J73" s="15"/>
      <c r="K73" s="15"/>
      <c r="L73" s="32" t="e">
        <f>_xlfn.IFNA(INDEX(#REF!,MATCH(newHL!H73,#REF!,0),3),"")</f>
        <v>#REF!</v>
      </c>
      <c r="M73" s="17"/>
      <c r="N73" s="11"/>
      <c r="O73" s="11"/>
      <c r="P73" s="8" t="s">
        <v>615</v>
      </c>
      <c r="Q73" s="18"/>
      <c r="R73" s="13"/>
      <c r="S73" s="16"/>
      <c r="T73" s="11"/>
      <c r="U73" s="11"/>
      <c r="V73" s="14"/>
      <c r="W73" s="14" t="s">
        <v>18</v>
      </c>
      <c r="X73" s="8"/>
      <c r="AA73" s="8"/>
      <c r="AB73" s="8"/>
      <c r="AC73" s="8"/>
      <c r="AD73" s="8"/>
      <c r="AE73" s="8"/>
      <c r="AF73" s="8"/>
    </row>
    <row r="74" spans="1:32" ht="60" customHeight="1" x14ac:dyDescent="0.25">
      <c r="B74" s="8"/>
      <c r="C74" s="9" t="s">
        <v>616</v>
      </c>
      <c r="D74" s="15" t="s">
        <v>283</v>
      </c>
      <c r="E74" s="15" t="s">
        <v>18</v>
      </c>
      <c r="F74" s="8"/>
      <c r="G74" s="32" t="str">
        <f t="shared" si="2"/>
        <v>Food Transparency</v>
      </c>
      <c r="H74" s="15" t="s">
        <v>56</v>
      </c>
      <c r="I74" s="15"/>
      <c r="J74" s="15"/>
      <c r="K74" s="15"/>
      <c r="L74" s="32" t="e">
        <f>_xlfn.IFNA(INDEX(#REF!,MATCH(newHL!H74,#REF!,0),3),"")</f>
        <v>#REF!</v>
      </c>
      <c r="M74" s="17"/>
      <c r="N74" s="11"/>
      <c r="O74" s="11"/>
      <c r="P74" s="8" t="s">
        <v>617</v>
      </c>
      <c r="Q74" s="18" t="s">
        <v>618</v>
      </c>
      <c r="R74" s="13"/>
      <c r="S74" s="16"/>
      <c r="T74" s="11"/>
      <c r="U74" s="11"/>
      <c r="V74" s="14"/>
      <c r="W74" s="14" t="s">
        <v>18</v>
      </c>
      <c r="X74" s="8"/>
      <c r="AA74" s="8"/>
      <c r="AB74" s="8"/>
      <c r="AC74" s="8"/>
      <c r="AD74" s="8"/>
      <c r="AE74" s="8"/>
      <c r="AF74" s="8"/>
    </row>
    <row r="75" spans="1:32" ht="60" customHeight="1" x14ac:dyDescent="0.25">
      <c r="B75" s="8"/>
      <c r="C75" s="9" t="s">
        <v>619</v>
      </c>
      <c r="D75" s="15" t="s">
        <v>312</v>
      </c>
      <c r="E75" s="15" t="s">
        <v>18</v>
      </c>
      <c r="F75" s="8"/>
      <c r="G75" s="32" t="str">
        <f t="shared" si="2"/>
        <v>Food Transparency</v>
      </c>
      <c r="H75" s="15" t="s">
        <v>56</v>
      </c>
      <c r="I75" s="15"/>
      <c r="J75" s="15"/>
      <c r="K75" s="15"/>
      <c r="L75" s="32" t="e">
        <f>_xlfn.IFNA(INDEX(#REF!,MATCH(newHL!H75,#REF!,0),3),"")</f>
        <v>#REF!</v>
      </c>
      <c r="M75" s="17"/>
      <c r="N75" s="11"/>
      <c r="O75" s="11"/>
      <c r="P75" s="8" t="s">
        <v>620</v>
      </c>
      <c r="Q75" s="18" t="s">
        <v>621</v>
      </c>
      <c r="R75" s="13"/>
      <c r="S75" s="16"/>
      <c r="T75" s="11"/>
      <c r="U75" s="11"/>
      <c r="V75" s="14"/>
      <c r="W75" s="14" t="s">
        <v>18</v>
      </c>
      <c r="X75" s="8"/>
      <c r="AA75" s="8"/>
      <c r="AB75" s="8"/>
      <c r="AC75" s="8"/>
      <c r="AD75" s="8"/>
      <c r="AE75" s="8"/>
      <c r="AF75" s="8"/>
    </row>
    <row r="76" spans="1:32" ht="60" customHeight="1" x14ac:dyDescent="0.25">
      <c r="B76" s="8"/>
      <c r="C76" s="9" t="s">
        <v>622</v>
      </c>
      <c r="D76" s="15" t="s">
        <v>312</v>
      </c>
      <c r="E76" s="15" t="s">
        <v>18</v>
      </c>
      <c r="F76" s="8"/>
      <c r="G76" s="32" t="str">
        <f t="shared" si="2"/>
        <v>Food Transparency</v>
      </c>
      <c r="H76" s="15" t="s">
        <v>56</v>
      </c>
      <c r="I76" s="15"/>
      <c r="J76" s="15"/>
      <c r="K76" s="15"/>
      <c r="L76" s="32" t="e">
        <f>_xlfn.IFNA(INDEX(#REF!,MATCH(newHL!H76,#REF!,0),3),"")</f>
        <v>#REF!</v>
      </c>
      <c r="M76" s="17"/>
      <c r="N76" s="11"/>
      <c r="O76" s="11"/>
      <c r="P76" s="8" t="s">
        <v>623</v>
      </c>
      <c r="Q76" s="18"/>
      <c r="R76" s="13"/>
      <c r="S76" s="16"/>
      <c r="T76" s="11"/>
      <c r="U76" s="11"/>
      <c r="V76" s="14"/>
      <c r="W76" s="14" t="s">
        <v>18</v>
      </c>
      <c r="X76" s="8"/>
      <c r="AA76" s="8"/>
      <c r="AB76" s="8"/>
      <c r="AC76" s="8"/>
      <c r="AD76" s="8"/>
      <c r="AE76" s="8"/>
      <c r="AF76" s="8"/>
    </row>
    <row r="77" spans="1:32" ht="60" customHeight="1" x14ac:dyDescent="0.25">
      <c r="B77" s="8"/>
      <c r="C77" s="9" t="s">
        <v>624</v>
      </c>
      <c r="D77" s="15" t="s">
        <v>312</v>
      </c>
      <c r="E77" s="15" t="s">
        <v>18</v>
      </c>
      <c r="F77" s="8"/>
      <c r="G77" s="32" t="str">
        <f t="shared" si="2"/>
        <v>Food Transparency</v>
      </c>
      <c r="H77" s="15" t="s">
        <v>56</v>
      </c>
      <c r="I77" s="15"/>
      <c r="J77" s="15"/>
      <c r="K77" s="15"/>
      <c r="L77" s="32" t="e">
        <f>_xlfn.IFNA(INDEX(#REF!,MATCH(newHL!H77,#REF!,0),3),"")</f>
        <v>#REF!</v>
      </c>
      <c r="M77" s="17"/>
      <c r="N77" s="11"/>
      <c r="O77" s="11"/>
      <c r="P77" s="8" t="s">
        <v>625</v>
      </c>
      <c r="Q77" s="18"/>
      <c r="R77" s="13"/>
      <c r="S77" s="16"/>
      <c r="T77" s="11"/>
      <c r="U77" s="11"/>
      <c r="V77" s="14"/>
      <c r="W77" s="14" t="s">
        <v>18</v>
      </c>
      <c r="X77" s="8"/>
      <c r="AA77" s="8"/>
      <c r="AB77" s="8"/>
      <c r="AC77" s="8"/>
      <c r="AD77" s="8"/>
      <c r="AE77" s="8"/>
      <c r="AF77" s="8"/>
    </row>
    <row r="78" spans="1:32" ht="60" customHeight="1" x14ac:dyDescent="0.25">
      <c r="A78" s="14" t="s">
        <v>626</v>
      </c>
      <c r="B78" s="8" t="s">
        <v>97</v>
      </c>
      <c r="C78" s="9" t="s">
        <v>627</v>
      </c>
      <c r="D78" s="15" t="s">
        <v>312</v>
      </c>
      <c r="E78" s="15" t="s">
        <v>18</v>
      </c>
      <c r="F78" s="8"/>
      <c r="G78" s="32" t="str">
        <f t="shared" si="2"/>
        <v>A-Commerce</v>
      </c>
      <c r="H78" s="15" t="s">
        <v>20</v>
      </c>
      <c r="I78" s="15"/>
      <c r="J78" s="15"/>
      <c r="K78" s="15"/>
      <c r="L78" s="32" t="e">
        <f>_xlfn.IFNA(INDEX(#REF!,MATCH(newHL!H78,#REF!,0),3),"")</f>
        <v>#REF!</v>
      </c>
      <c r="M78" s="17"/>
      <c r="N78" s="11"/>
      <c r="O78" s="11" t="s">
        <v>628</v>
      </c>
      <c r="P78" s="8" t="s">
        <v>629</v>
      </c>
      <c r="Q78" s="18" t="s">
        <v>630</v>
      </c>
      <c r="R78" s="13"/>
      <c r="S78" s="16"/>
      <c r="T78" s="11"/>
      <c r="U78" s="11"/>
      <c r="V78" s="14"/>
      <c r="W78" s="14" t="s">
        <v>18</v>
      </c>
      <c r="X78" s="8"/>
      <c r="AA78" s="8"/>
      <c r="AB78" s="8"/>
      <c r="AC78" s="8"/>
      <c r="AD78" s="8"/>
      <c r="AE78" s="8"/>
      <c r="AF78" s="8"/>
    </row>
    <row r="79" spans="1:32" ht="60" customHeight="1" x14ac:dyDescent="0.25">
      <c r="B79" s="8" t="s">
        <v>631</v>
      </c>
      <c r="C79" s="9" t="s">
        <v>632</v>
      </c>
      <c r="D79" s="15" t="s">
        <v>312</v>
      </c>
      <c r="E79" s="15" t="s">
        <v>18</v>
      </c>
      <c r="F79" s="8"/>
      <c r="G79" s="32" t="str">
        <f t="shared" si="2"/>
        <v>Storytelling</v>
      </c>
      <c r="H79" s="15" t="s">
        <v>81</v>
      </c>
      <c r="I79" s="15"/>
      <c r="J79" s="15"/>
      <c r="K79" s="15"/>
      <c r="L79" s="32" t="e">
        <f>_xlfn.IFNA(INDEX(#REF!,MATCH(newHL!H79,#REF!,0),3),"")</f>
        <v>#REF!</v>
      </c>
      <c r="M79" s="17"/>
      <c r="N79" s="11"/>
      <c r="O79" s="11"/>
      <c r="P79" s="8" t="s">
        <v>633</v>
      </c>
      <c r="Q79" s="18"/>
      <c r="R79" s="13"/>
      <c r="S79" s="16"/>
      <c r="T79" s="11"/>
      <c r="U79" s="11"/>
      <c r="V79" s="14"/>
      <c r="W79" s="14" t="s">
        <v>18</v>
      </c>
      <c r="X79" s="8"/>
      <c r="AA79" s="8"/>
      <c r="AB79" s="8"/>
      <c r="AC79" s="8"/>
      <c r="AD79" s="8"/>
      <c r="AE79" s="8"/>
      <c r="AF79" s="8"/>
    </row>
    <row r="80" spans="1:32" ht="60" customHeight="1" x14ac:dyDescent="0.25">
      <c r="B80" s="8" t="s">
        <v>97</v>
      </c>
      <c r="C80" s="9" t="s">
        <v>634</v>
      </c>
      <c r="D80" s="15" t="s">
        <v>283</v>
      </c>
      <c r="E80" s="15" t="s">
        <v>18</v>
      </c>
      <c r="F80" s="8"/>
      <c r="G80" s="32" t="str">
        <f t="shared" si="2"/>
        <v>A-Commerce</v>
      </c>
      <c r="H80" s="15" t="s">
        <v>20</v>
      </c>
      <c r="I80" s="15"/>
      <c r="J80" s="15"/>
      <c r="K80" s="15"/>
      <c r="L80" s="32" t="e">
        <f>_xlfn.IFNA(INDEX(#REF!,MATCH(newHL!H80,#REF!,0),3),"")</f>
        <v>#REF!</v>
      </c>
      <c r="M80" s="17"/>
      <c r="N80" s="11"/>
      <c r="O80" s="11"/>
      <c r="P80" s="8" t="s">
        <v>635</v>
      </c>
      <c r="Q80" s="18" t="s">
        <v>636</v>
      </c>
      <c r="R80" s="13"/>
      <c r="S80" s="16"/>
      <c r="T80" s="11"/>
      <c r="U80" s="11"/>
      <c r="V80" s="14"/>
      <c r="W80" s="14" t="s">
        <v>18</v>
      </c>
      <c r="X80" s="8"/>
      <c r="AA80" s="8"/>
      <c r="AB80" s="8"/>
      <c r="AC80" s="8"/>
      <c r="AD80" s="8"/>
      <c r="AE80" s="8"/>
      <c r="AF80" s="8"/>
    </row>
    <row r="81" spans="2:32" ht="60" customHeight="1" x14ac:dyDescent="0.25">
      <c r="B81" s="8" t="s">
        <v>23</v>
      </c>
      <c r="C81" s="9" t="s">
        <v>637</v>
      </c>
      <c r="D81" s="15" t="s">
        <v>283</v>
      </c>
      <c r="E81" s="15" t="s">
        <v>227</v>
      </c>
      <c r="F81" s="8"/>
      <c r="G81" s="32" t="str">
        <f t="shared" si="2"/>
        <v>A-Commerce</v>
      </c>
      <c r="H81" s="15" t="s">
        <v>20</v>
      </c>
      <c r="I81" s="15"/>
      <c r="J81" s="15"/>
      <c r="K81" s="15"/>
      <c r="L81" s="32" t="e">
        <f>_xlfn.IFNA(INDEX(#REF!,MATCH(newHL!H81,#REF!,0),3),"")</f>
        <v>#REF!</v>
      </c>
      <c r="M81" s="17"/>
      <c r="N81" s="11"/>
      <c r="O81" s="11"/>
      <c r="P81" s="8" t="s">
        <v>638</v>
      </c>
      <c r="Q81" s="18"/>
      <c r="R81" s="13"/>
      <c r="S81" s="16"/>
      <c r="T81" s="11"/>
      <c r="U81" s="11"/>
      <c r="V81" s="14"/>
      <c r="W81" s="14" t="s">
        <v>227</v>
      </c>
      <c r="X81" s="8"/>
      <c r="AA81" s="8"/>
      <c r="AB81" s="8"/>
      <c r="AC81" s="8"/>
      <c r="AD81" s="8"/>
      <c r="AE81" s="8"/>
      <c r="AF81" s="8"/>
    </row>
    <row r="82" spans="2:32" ht="60" customHeight="1" x14ac:dyDescent="0.25">
      <c r="B82" s="8" t="s">
        <v>97</v>
      </c>
      <c r="C82" s="9" t="s">
        <v>639</v>
      </c>
      <c r="D82" s="15" t="s">
        <v>283</v>
      </c>
      <c r="E82" s="15" t="s">
        <v>18</v>
      </c>
      <c r="F82" s="8"/>
      <c r="G82" s="32" t="str">
        <f t="shared" si="2"/>
        <v>A-Commerce</v>
      </c>
      <c r="H82" s="15" t="s">
        <v>20</v>
      </c>
      <c r="I82" s="15"/>
      <c r="J82" s="15"/>
      <c r="K82" s="15"/>
      <c r="L82" s="32" t="e">
        <f>_xlfn.IFNA(INDEX(#REF!,MATCH(newHL!H82,#REF!,0),3),"")</f>
        <v>#REF!</v>
      </c>
      <c r="M82" s="17"/>
      <c r="N82" s="11"/>
      <c r="O82" s="11"/>
      <c r="P82" s="30" t="s">
        <v>640</v>
      </c>
      <c r="Q82" s="18"/>
      <c r="R82" s="13"/>
      <c r="S82" s="16"/>
      <c r="T82" s="11"/>
      <c r="U82" s="11"/>
      <c r="V82" s="14"/>
      <c r="W82" s="14" t="s">
        <v>18</v>
      </c>
      <c r="X82" s="8"/>
      <c r="AA82" s="8"/>
      <c r="AB82" s="8"/>
      <c r="AC82" s="8"/>
      <c r="AD82" s="8"/>
      <c r="AE82" s="8"/>
      <c r="AF82" s="8"/>
    </row>
    <row r="83" spans="2:32" ht="60" customHeight="1" x14ac:dyDescent="0.25">
      <c r="B83" s="8" t="s">
        <v>98</v>
      </c>
      <c r="C83" s="9" t="s">
        <v>641</v>
      </c>
      <c r="D83" s="15" t="s">
        <v>283</v>
      </c>
      <c r="E83" s="15" t="s">
        <v>18</v>
      </c>
      <c r="F83" s="8"/>
      <c r="G83" s="32" t="str">
        <f t="shared" si="2"/>
        <v>A-Commerce</v>
      </c>
      <c r="H83" s="15" t="s">
        <v>20</v>
      </c>
      <c r="I83" s="15"/>
      <c r="J83" s="15"/>
      <c r="K83" s="15"/>
      <c r="L83" s="32" t="e">
        <f>_xlfn.IFNA(INDEX(#REF!,MATCH(newHL!H83,#REF!,0),3),"")</f>
        <v>#REF!</v>
      </c>
      <c r="M83" s="17"/>
      <c r="N83" s="11"/>
      <c r="O83" s="11"/>
      <c r="P83" s="8" t="s">
        <v>642</v>
      </c>
      <c r="Q83" s="18"/>
      <c r="R83" s="13"/>
      <c r="S83" s="16"/>
      <c r="T83" s="11"/>
      <c r="U83" s="11"/>
      <c r="V83" s="14"/>
      <c r="W83" s="14" t="s">
        <v>18</v>
      </c>
      <c r="X83" s="8"/>
      <c r="AA83" s="8"/>
      <c r="AB83" s="8"/>
      <c r="AC83" s="8"/>
      <c r="AD83" s="8"/>
      <c r="AE83" s="8"/>
      <c r="AF83" s="8"/>
    </row>
    <row r="84" spans="2:32" ht="60" customHeight="1" x14ac:dyDescent="0.25">
      <c r="B84" s="8" t="s">
        <v>310</v>
      </c>
      <c r="C84" s="9" t="s">
        <v>643</v>
      </c>
      <c r="D84" s="15" t="s">
        <v>312</v>
      </c>
      <c r="E84" s="15" t="s">
        <v>18</v>
      </c>
      <c r="F84" s="8"/>
      <c r="G84" s="32" t="str">
        <f t="shared" si="2"/>
        <v>Authentic People</v>
      </c>
      <c r="H84" s="15" t="s">
        <v>36</v>
      </c>
      <c r="I84" s="15"/>
      <c r="J84" s="15"/>
      <c r="K84" s="15"/>
      <c r="L84" s="32" t="e">
        <f>_xlfn.IFNA(INDEX(#REF!,MATCH(newHL!H84,#REF!,0),3),"")</f>
        <v>#REF!</v>
      </c>
      <c r="M84" s="17"/>
      <c r="N84" s="11"/>
      <c r="O84" s="11"/>
      <c r="P84" s="8" t="s">
        <v>644</v>
      </c>
      <c r="Q84" s="18"/>
      <c r="R84" s="13"/>
      <c r="S84" s="16"/>
      <c r="T84" s="11"/>
      <c r="U84" s="11"/>
      <c r="V84" s="14"/>
      <c r="W84" s="14" t="s">
        <v>18</v>
      </c>
      <c r="X84" s="8"/>
      <c r="AA84" s="8"/>
      <c r="AB84" s="8"/>
      <c r="AC84" s="8"/>
      <c r="AD84" s="8"/>
      <c r="AE84" s="8"/>
      <c r="AF84" s="8"/>
    </row>
    <row r="85" spans="2:32" ht="60" customHeight="1" x14ac:dyDescent="0.25">
      <c r="B85" s="8" t="s">
        <v>102</v>
      </c>
      <c r="C85" s="9" t="s">
        <v>645</v>
      </c>
      <c r="D85" s="15" t="s">
        <v>312</v>
      </c>
      <c r="E85" s="15" t="s">
        <v>18</v>
      </c>
      <c r="F85" s="8"/>
      <c r="G85" s="32" t="str">
        <f t="shared" si="2"/>
        <v>Body As Interface</v>
      </c>
      <c r="H85" s="15" t="s">
        <v>25</v>
      </c>
      <c r="I85" s="15"/>
      <c r="J85" s="15"/>
      <c r="K85" s="15"/>
      <c r="L85" s="32" t="e">
        <f>_xlfn.IFNA(INDEX(#REF!,MATCH(newHL!H85,#REF!,0),3),"")</f>
        <v>#REF!</v>
      </c>
      <c r="M85" s="17"/>
      <c r="N85" s="11"/>
      <c r="O85" s="11" t="s">
        <v>646</v>
      </c>
      <c r="P85" s="8" t="s">
        <v>647</v>
      </c>
      <c r="Q85" s="18"/>
      <c r="R85" s="13"/>
      <c r="S85" s="16"/>
      <c r="T85" s="11"/>
      <c r="U85" s="11"/>
      <c r="V85" s="14"/>
      <c r="W85" s="14" t="s">
        <v>18</v>
      </c>
      <c r="X85" s="8"/>
      <c r="AA85" s="8"/>
      <c r="AB85" s="8"/>
      <c r="AC85" s="8"/>
      <c r="AD85" s="8"/>
      <c r="AE85" s="8"/>
      <c r="AF85" s="8"/>
    </row>
    <row r="86" spans="2:32" ht="60" customHeight="1" x14ac:dyDescent="0.25">
      <c r="B86" s="8" t="s">
        <v>112</v>
      </c>
      <c r="C86" s="9" t="s">
        <v>648</v>
      </c>
      <c r="D86" s="15" t="s">
        <v>312</v>
      </c>
      <c r="E86" s="15" t="s">
        <v>18</v>
      </c>
      <c r="F86" s="8"/>
      <c r="G86" s="32" t="str">
        <f t="shared" si="2"/>
        <v>Gut-Friendly Food</v>
      </c>
      <c r="H86" s="15" t="s">
        <v>105</v>
      </c>
      <c r="I86" s="15"/>
      <c r="J86" s="15"/>
      <c r="K86" s="15"/>
      <c r="L86" s="32" t="e">
        <f>_xlfn.IFNA(INDEX(#REF!,MATCH(newHL!H86,#REF!,0),3),"")</f>
        <v>#REF!</v>
      </c>
      <c r="M86" s="17"/>
      <c r="N86" s="11"/>
      <c r="O86" s="11"/>
      <c r="P86" s="8" t="s">
        <v>649</v>
      </c>
      <c r="Q86" s="18" t="s">
        <v>650</v>
      </c>
      <c r="R86" s="13"/>
      <c r="S86" s="16"/>
      <c r="T86" s="11"/>
      <c r="U86" s="11"/>
      <c r="V86" s="14"/>
      <c r="W86" s="14" t="s">
        <v>18</v>
      </c>
      <c r="X86" s="8"/>
      <c r="AA86" s="8"/>
      <c r="AB86" s="8"/>
      <c r="AC86" s="8"/>
      <c r="AD86" s="8"/>
      <c r="AE86" s="8"/>
      <c r="AF86" s="8"/>
    </row>
    <row r="87" spans="2:32" ht="60" customHeight="1" x14ac:dyDescent="0.25">
      <c r="B87" s="8" t="s">
        <v>118</v>
      </c>
      <c r="C87" s="9" t="s">
        <v>651</v>
      </c>
      <c r="D87" s="15" t="s">
        <v>312</v>
      </c>
      <c r="E87" s="15" t="s">
        <v>18</v>
      </c>
      <c r="F87" s="8"/>
      <c r="G87" s="32" t="str">
        <f t="shared" si="2"/>
        <v>Liquid Expectations</v>
      </c>
      <c r="H87" s="15" t="s">
        <v>73</v>
      </c>
      <c r="I87" s="15"/>
      <c r="J87" s="15"/>
      <c r="K87" s="15"/>
      <c r="L87" s="32" t="e">
        <f>_xlfn.IFNA(INDEX(#REF!,MATCH(newHL!H87,#REF!,0),3),"")</f>
        <v>#REF!</v>
      </c>
      <c r="M87" s="17"/>
      <c r="N87" s="11"/>
      <c r="O87" s="11"/>
      <c r="P87" s="8" t="s">
        <v>652</v>
      </c>
      <c r="Q87" s="18" t="s">
        <v>653</v>
      </c>
      <c r="R87" s="13"/>
      <c r="S87" s="16"/>
      <c r="T87" s="11"/>
      <c r="U87" s="11"/>
      <c r="V87" s="14"/>
      <c r="W87" s="14" t="s">
        <v>18</v>
      </c>
      <c r="X87" s="8"/>
      <c r="AA87" s="8"/>
      <c r="AB87" s="8"/>
      <c r="AC87" s="8"/>
      <c r="AD87" s="8"/>
      <c r="AE87" s="8"/>
      <c r="AF87" s="8"/>
    </row>
    <row r="88" spans="2:32" ht="60" customHeight="1" x14ac:dyDescent="0.25">
      <c r="B88" s="8" t="s">
        <v>243</v>
      </c>
      <c r="C88" s="9" t="s">
        <v>654</v>
      </c>
      <c r="D88" s="15" t="s">
        <v>312</v>
      </c>
      <c r="E88" s="15" t="s">
        <v>18</v>
      </c>
      <c r="F88" s="8"/>
      <c r="G88" s="32" t="str">
        <f t="shared" si="2"/>
        <v>New Luxury</v>
      </c>
      <c r="H88" s="15" t="s">
        <v>110</v>
      </c>
      <c r="I88" s="15"/>
      <c r="J88" s="15"/>
      <c r="K88" s="15"/>
      <c r="L88" s="32" t="e">
        <f>_xlfn.IFNA(INDEX(#REF!,MATCH(newHL!H88,#REF!,0),3),"")</f>
        <v>#REF!</v>
      </c>
      <c r="M88" s="17"/>
      <c r="N88" s="11"/>
      <c r="O88" s="11"/>
      <c r="P88" s="8" t="s">
        <v>655</v>
      </c>
      <c r="Q88" s="18" t="s">
        <v>656</v>
      </c>
      <c r="R88" s="13"/>
      <c r="S88" s="16"/>
      <c r="T88" s="11"/>
      <c r="U88" s="11" t="s">
        <v>656</v>
      </c>
      <c r="V88" s="14"/>
      <c r="W88" s="14" t="s">
        <v>18</v>
      </c>
      <c r="X88" s="8"/>
      <c r="AA88" s="8"/>
      <c r="AB88" s="8"/>
      <c r="AC88" s="8"/>
      <c r="AD88" s="8"/>
      <c r="AE88" s="8"/>
      <c r="AF88" s="8"/>
    </row>
    <row r="89" spans="2:32" ht="60" customHeight="1" x14ac:dyDescent="0.25">
      <c r="B89" s="8"/>
      <c r="C89" s="9" t="s">
        <v>17</v>
      </c>
      <c r="D89" s="15" t="s">
        <v>657</v>
      </c>
      <c r="E89" s="15" t="s">
        <v>18</v>
      </c>
      <c r="F89" s="8"/>
      <c r="G89" s="32" t="str">
        <f t="shared" si="2"/>
        <v>A-Commerce</v>
      </c>
      <c r="H89" s="15" t="s">
        <v>20</v>
      </c>
      <c r="I89" s="15"/>
      <c r="J89" s="15"/>
      <c r="K89" s="15"/>
      <c r="L89" s="32" t="e">
        <f>_xlfn.IFNA(INDEX(#REF!,MATCH(newHL!H89,#REF!,0),3),"")</f>
        <v>#REF!</v>
      </c>
      <c r="M89" s="17"/>
      <c r="N89" s="11"/>
      <c r="O89" s="11"/>
      <c r="P89" s="8"/>
      <c r="Q89" s="18"/>
      <c r="R89" s="13"/>
      <c r="S89" s="16"/>
      <c r="T89" s="11"/>
      <c r="U89" s="11" t="s">
        <v>658</v>
      </c>
      <c r="V89" s="14"/>
      <c r="W89" s="14" t="s">
        <v>18</v>
      </c>
      <c r="X89" s="8"/>
      <c r="AA89" s="8"/>
      <c r="AB89" s="8"/>
      <c r="AC89" s="8"/>
      <c r="AD89" s="8"/>
      <c r="AE89" s="8"/>
      <c r="AF89" s="8"/>
    </row>
    <row r="90" spans="2:32" ht="60" customHeight="1" x14ac:dyDescent="0.25">
      <c r="B90" s="8"/>
      <c r="C90" s="9" t="s">
        <v>35</v>
      </c>
      <c r="D90" s="15" t="s">
        <v>657</v>
      </c>
      <c r="E90" s="15" t="s">
        <v>22</v>
      </c>
      <c r="F90" s="8"/>
      <c r="G90" s="32" t="str">
        <f t="shared" si="2"/>
        <v>Authentic People,Instant Written Customer Service</v>
      </c>
      <c r="H90" s="15" t="s">
        <v>36</v>
      </c>
      <c r="I90" s="15" t="s">
        <v>26</v>
      </c>
      <c r="J90" s="15"/>
      <c r="K90" s="15"/>
      <c r="L90" s="32" t="e">
        <f>_xlfn.IFNA(INDEX(#REF!,MATCH(newHL!H90,#REF!,0),3),"")</f>
        <v>#REF!</v>
      </c>
      <c r="M90" s="17" t="s">
        <v>189</v>
      </c>
      <c r="N90" s="11"/>
      <c r="O90" s="11"/>
      <c r="P90" s="8"/>
      <c r="Q90" s="18"/>
      <c r="R90" s="13"/>
      <c r="S90" s="16"/>
      <c r="T90" s="11"/>
      <c r="U90" s="11"/>
      <c r="V90" s="14"/>
      <c r="W90" s="14" t="s">
        <v>22</v>
      </c>
      <c r="X90" s="8"/>
      <c r="AA90" s="8"/>
      <c r="AB90" s="8"/>
      <c r="AC90" s="8"/>
      <c r="AD90" s="8"/>
      <c r="AE90" s="8"/>
      <c r="AF90" s="8"/>
    </row>
    <row r="91" spans="2:32" ht="60" customHeight="1" x14ac:dyDescent="0.25">
      <c r="B91" s="8"/>
      <c r="C91" s="9" t="s">
        <v>66</v>
      </c>
      <c r="D91" s="15" t="s">
        <v>657</v>
      </c>
      <c r="E91" s="15" t="s">
        <v>22</v>
      </c>
      <c r="F91" s="8"/>
      <c r="G91" s="32" t="str">
        <f t="shared" si="2"/>
        <v>Instant Gratification,Quicker Frequent Shopping</v>
      </c>
      <c r="H91" s="15" t="s">
        <v>68</v>
      </c>
      <c r="I91" s="15" t="s">
        <v>69</v>
      </c>
      <c r="J91" s="15"/>
      <c r="K91" s="15"/>
      <c r="L91" s="32" t="e">
        <f>_xlfn.IFNA(INDEX(#REF!,MATCH(newHL!H91,#REF!,0),3),"")</f>
        <v>#REF!</v>
      </c>
      <c r="M91" s="17" t="s">
        <v>659</v>
      </c>
      <c r="N91" s="11"/>
      <c r="O91" s="11"/>
      <c r="P91" s="8"/>
      <c r="Q91" s="18"/>
      <c r="R91" s="13"/>
      <c r="S91" s="16"/>
      <c r="T91" s="11"/>
      <c r="U91" s="11"/>
      <c r="V91" s="14"/>
      <c r="W91" s="14" t="s">
        <v>22</v>
      </c>
      <c r="X91" s="8"/>
      <c r="AA91" s="8"/>
      <c r="AB91" s="8"/>
      <c r="AC91" s="8"/>
      <c r="AD91" s="8"/>
      <c r="AE91" s="8"/>
      <c r="AF91" s="8"/>
    </row>
    <row r="92" spans="2:32" ht="60" customHeight="1" x14ac:dyDescent="0.25">
      <c r="B92" s="8"/>
      <c r="C92" s="9" t="s">
        <v>72</v>
      </c>
      <c r="D92" s="15" t="s">
        <v>657</v>
      </c>
      <c r="E92" s="15" t="s">
        <v>22</v>
      </c>
      <c r="F92" s="8"/>
      <c r="G92" s="32" t="str">
        <f t="shared" si="2"/>
        <v>Liquid Expectations</v>
      </c>
      <c r="H92" s="15" t="s">
        <v>73</v>
      </c>
      <c r="I92" s="15"/>
      <c r="J92" s="15"/>
      <c r="K92" s="15"/>
      <c r="L92" s="32" t="e">
        <f>_xlfn.IFNA(INDEX(#REF!,MATCH(newHL!H92,#REF!,0),3),"")</f>
        <v>#REF!</v>
      </c>
      <c r="M92" s="17" t="s">
        <v>660</v>
      </c>
      <c r="N92" s="11"/>
      <c r="O92" s="11"/>
      <c r="P92" s="8"/>
      <c r="Q92" s="18"/>
      <c r="R92" s="13"/>
      <c r="S92" s="16"/>
      <c r="T92" s="11"/>
      <c r="U92" s="11"/>
      <c r="V92" s="14"/>
      <c r="W92" s="14" t="s">
        <v>22</v>
      </c>
      <c r="X92" s="8"/>
      <c r="AA92" s="8"/>
      <c r="AB92" s="8"/>
      <c r="AC92" s="8"/>
      <c r="AD92" s="8"/>
      <c r="AE92" s="8"/>
      <c r="AF92" s="8"/>
    </row>
    <row r="93" spans="2:32" ht="60" customHeight="1" x14ac:dyDescent="0.25">
      <c r="B93" s="8"/>
      <c r="C93" s="9" t="s">
        <v>74</v>
      </c>
      <c r="D93" s="15" t="s">
        <v>657</v>
      </c>
      <c r="E93" s="15" t="s">
        <v>22</v>
      </c>
      <c r="F93" s="8"/>
      <c r="G93" s="32" t="str">
        <f t="shared" si="2"/>
        <v>Quicker Frequent Shopping</v>
      </c>
      <c r="H93" s="15" t="s">
        <v>69</v>
      </c>
      <c r="I93" s="15"/>
      <c r="J93" s="15"/>
      <c r="K93" s="15"/>
      <c r="L93" s="32" t="e">
        <f>_xlfn.IFNA(INDEX(#REF!,MATCH(newHL!H93,#REF!,0),3),"")</f>
        <v>#REF!</v>
      </c>
      <c r="M93" s="17"/>
      <c r="N93" s="11"/>
      <c r="O93" s="11"/>
      <c r="P93" s="8"/>
      <c r="Q93" s="18"/>
      <c r="R93" s="13"/>
      <c r="S93" s="16"/>
      <c r="T93" s="11"/>
      <c r="U93" s="11"/>
      <c r="V93" s="14"/>
      <c r="W93" s="14" t="s">
        <v>22</v>
      </c>
      <c r="X93" s="8"/>
      <c r="AA93" s="8"/>
      <c r="AB93" s="8"/>
      <c r="AC93" s="8"/>
      <c r="AD93" s="8"/>
      <c r="AE93" s="8"/>
      <c r="AF93" s="8"/>
    </row>
    <row r="94" spans="2:32" ht="60" customHeight="1" x14ac:dyDescent="0.25">
      <c r="B94" s="8" t="s">
        <v>82</v>
      </c>
      <c r="C94" s="9" t="s">
        <v>82</v>
      </c>
      <c r="D94" s="15" t="s">
        <v>657</v>
      </c>
      <c r="E94" s="15" t="s">
        <v>22</v>
      </c>
      <c r="F94" s="8"/>
      <c r="G94" s="32" t="str">
        <f t="shared" si="2"/>
        <v>Too Much Choice/ Simplification</v>
      </c>
      <c r="H94" s="15" t="s">
        <v>83</v>
      </c>
      <c r="I94" s="15"/>
      <c r="J94" s="15"/>
      <c r="K94" s="15"/>
      <c r="L94" s="32" t="e">
        <f>_xlfn.IFNA(INDEX(#REF!,MATCH(newHL!H94,#REF!,0),3),"")</f>
        <v>#REF!</v>
      </c>
      <c r="M94" s="17"/>
      <c r="N94" s="11"/>
      <c r="O94" s="11"/>
      <c r="P94" s="8"/>
      <c r="Q94" s="18"/>
      <c r="R94" s="13"/>
      <c r="S94" s="16"/>
      <c r="T94" s="11"/>
      <c r="U94" s="11"/>
      <c r="V94" s="14"/>
      <c r="W94" s="14" t="s">
        <v>22</v>
      </c>
      <c r="X94" s="8"/>
      <c r="AA94" s="8"/>
      <c r="AB94" s="8"/>
      <c r="AC94" s="8"/>
      <c r="AD94" s="8"/>
      <c r="AE94" s="8"/>
      <c r="AF94" s="8"/>
    </row>
    <row r="95" spans="2:32" ht="60" customHeight="1" x14ac:dyDescent="0.25">
      <c r="B95" s="8"/>
      <c r="C95" s="9" t="s">
        <v>97</v>
      </c>
      <c r="D95" s="15" t="s">
        <v>657</v>
      </c>
      <c r="E95" s="15" t="s">
        <v>18</v>
      </c>
      <c r="F95" s="8"/>
      <c r="G95" s="32" t="str">
        <f t="shared" si="2"/>
        <v>A-Commerce</v>
      </c>
      <c r="H95" s="15" t="s">
        <v>20</v>
      </c>
      <c r="I95" s="15"/>
      <c r="J95" s="15"/>
      <c r="K95" s="15"/>
      <c r="L95" s="32" t="e">
        <f>_xlfn.IFNA(INDEX(#REF!,MATCH(newHL!H95,#REF!,0),3),"")</f>
        <v>#REF!</v>
      </c>
      <c r="M95" s="17" t="s">
        <v>661</v>
      </c>
      <c r="N95" s="11"/>
      <c r="O95" s="11"/>
      <c r="P95" s="8"/>
      <c r="Q95" s="18"/>
      <c r="R95" s="13"/>
      <c r="S95" s="16"/>
      <c r="T95" s="11"/>
      <c r="U95" s="11"/>
      <c r="V95" s="14"/>
      <c r="W95" s="14" t="s">
        <v>18</v>
      </c>
      <c r="X95" s="8"/>
      <c r="AA95" s="8"/>
      <c r="AB95" s="8"/>
      <c r="AC95" s="8"/>
      <c r="AD95" s="8"/>
      <c r="AE95" s="8"/>
      <c r="AF95" s="8"/>
    </row>
    <row r="96" spans="2:32" ht="60" customHeight="1" x14ac:dyDescent="0.25">
      <c r="B96" s="8"/>
      <c r="C96" s="9" t="s">
        <v>98</v>
      </c>
      <c r="D96" s="15" t="s">
        <v>657</v>
      </c>
      <c r="E96" s="15" t="s">
        <v>18</v>
      </c>
      <c r="F96" s="8"/>
      <c r="G96" s="32" t="str">
        <f t="shared" si="2"/>
        <v>A-Commerce,Instant Gratification</v>
      </c>
      <c r="H96" s="15" t="s">
        <v>20</v>
      </c>
      <c r="I96" s="15" t="s">
        <v>68</v>
      </c>
      <c r="J96" s="15"/>
      <c r="K96" s="15"/>
      <c r="L96" s="32" t="e">
        <f>_xlfn.IFNA(INDEX(#REF!,MATCH(newHL!H96,#REF!,0),3),"")</f>
        <v>#REF!</v>
      </c>
      <c r="M96" s="17" t="s">
        <v>662</v>
      </c>
      <c r="N96" s="11"/>
      <c r="O96" s="11"/>
      <c r="P96" s="8"/>
      <c r="Q96" s="18"/>
      <c r="R96" s="13"/>
      <c r="S96" s="16"/>
      <c r="T96" s="11"/>
      <c r="U96" s="11"/>
      <c r="V96" s="14"/>
      <c r="W96" s="14" t="s">
        <v>18</v>
      </c>
      <c r="X96" s="8"/>
      <c r="AA96" s="8"/>
      <c r="AB96" s="8"/>
      <c r="AC96" s="8"/>
      <c r="AD96" s="8"/>
      <c r="AE96" s="8"/>
      <c r="AF96" s="8"/>
    </row>
    <row r="97" spans="2:32" ht="60" customHeight="1" x14ac:dyDescent="0.25">
      <c r="B97" s="8"/>
      <c r="C97" s="9" t="s">
        <v>99</v>
      </c>
      <c r="D97" s="15" t="s">
        <v>657</v>
      </c>
      <c r="E97" s="15" t="s">
        <v>18</v>
      </c>
      <c r="F97" s="8"/>
      <c r="G97" s="32" t="str">
        <f t="shared" si="2"/>
        <v>Aging Workforce</v>
      </c>
      <c r="H97" s="15" t="s">
        <v>29</v>
      </c>
      <c r="I97" s="15"/>
      <c r="J97" s="15"/>
      <c r="K97" s="15"/>
      <c r="L97" s="32" t="e">
        <f>_xlfn.IFNA(INDEX(#REF!,MATCH(newHL!H97,#REF!,0),3),"")</f>
        <v>#REF!</v>
      </c>
      <c r="M97" s="17" t="s">
        <v>663</v>
      </c>
      <c r="N97" s="11"/>
      <c r="O97" s="11"/>
      <c r="P97" s="8"/>
      <c r="Q97" s="18"/>
      <c r="R97" s="13"/>
      <c r="S97" s="16"/>
      <c r="T97" s="11"/>
      <c r="U97" s="11"/>
      <c r="V97" s="14"/>
      <c r="W97" s="14" t="s">
        <v>18</v>
      </c>
      <c r="X97" s="8"/>
      <c r="AA97" s="8"/>
      <c r="AB97" s="8"/>
      <c r="AC97" s="8"/>
      <c r="AD97" s="8"/>
      <c r="AE97" s="8"/>
      <c r="AF97" s="8"/>
    </row>
    <row r="98" spans="2:32" ht="60" customHeight="1" x14ac:dyDescent="0.25">
      <c r="B98" s="8"/>
      <c r="C98" s="9" t="s">
        <v>100</v>
      </c>
      <c r="D98" s="15" t="s">
        <v>657</v>
      </c>
      <c r="E98" s="15" t="s">
        <v>18</v>
      </c>
      <c r="F98" s="8"/>
      <c r="G98" s="32" t="str">
        <f t="shared" si="2"/>
        <v>Aging Workforce</v>
      </c>
      <c r="H98" s="15" t="s">
        <v>29</v>
      </c>
      <c r="I98" s="15"/>
      <c r="J98" s="15"/>
      <c r="K98" s="15"/>
      <c r="L98" s="32" t="e">
        <f>_xlfn.IFNA(INDEX(#REF!,MATCH(newHL!H98,#REF!,0),3),"")</f>
        <v>#REF!</v>
      </c>
      <c r="M98" s="17" t="s">
        <v>664</v>
      </c>
      <c r="N98" s="11"/>
      <c r="O98" s="11"/>
      <c r="P98" s="8"/>
      <c r="Q98" s="18"/>
      <c r="R98" s="13"/>
      <c r="S98" s="16"/>
      <c r="T98" s="11"/>
      <c r="U98" s="11"/>
      <c r="V98" s="14"/>
      <c r="W98" s="14" t="s">
        <v>18</v>
      </c>
      <c r="X98" s="8"/>
      <c r="AA98" s="8"/>
      <c r="AB98" s="8"/>
      <c r="AC98" s="8"/>
      <c r="AD98" s="8"/>
      <c r="AE98" s="8"/>
      <c r="AF98" s="8"/>
    </row>
    <row r="99" spans="2:32" ht="60" customHeight="1" x14ac:dyDescent="0.25">
      <c r="B99" s="8"/>
      <c r="C99" s="9" t="s">
        <v>101</v>
      </c>
      <c r="D99" s="15" t="s">
        <v>657</v>
      </c>
      <c r="E99" s="15" t="s">
        <v>18</v>
      </c>
      <c r="F99" s="8"/>
      <c r="G99" s="32" t="str">
        <f t="shared" si="2"/>
        <v>Authentic People</v>
      </c>
      <c r="H99" s="15" t="s">
        <v>36</v>
      </c>
      <c r="I99" s="15"/>
      <c r="J99" s="15"/>
      <c r="K99" s="15"/>
      <c r="L99" s="32" t="e">
        <f>_xlfn.IFNA(INDEX(#REF!,MATCH(newHL!H99,#REF!,0),3),"")</f>
        <v>#REF!</v>
      </c>
      <c r="M99" s="17" t="s">
        <v>326</v>
      </c>
      <c r="N99" s="11"/>
      <c r="O99" s="11"/>
      <c r="P99" s="8"/>
      <c r="Q99" s="18"/>
      <c r="R99" s="13"/>
      <c r="S99" s="16"/>
      <c r="T99" s="11"/>
      <c r="U99" s="11"/>
      <c r="V99" s="14"/>
      <c r="W99" s="14" t="s">
        <v>18</v>
      </c>
      <c r="X99" s="8"/>
      <c r="AA99" s="8"/>
      <c r="AB99" s="8"/>
      <c r="AC99" s="8"/>
      <c r="AD99" s="8"/>
      <c r="AE99" s="8"/>
      <c r="AF99" s="8"/>
    </row>
    <row r="100" spans="2:32" ht="60" customHeight="1" x14ac:dyDescent="0.25">
      <c r="B100" s="8"/>
      <c r="C100" s="9" t="s">
        <v>102</v>
      </c>
      <c r="D100" s="15" t="s">
        <v>657</v>
      </c>
      <c r="E100" s="15" t="s">
        <v>18</v>
      </c>
      <c r="F100" s="8"/>
      <c r="G100" s="32" t="str">
        <f t="shared" ref="G100:G119" si="3">_xlfn.TEXTJOIN(",",TRUE,$H100:$K100)</f>
        <v>Body As Interface</v>
      </c>
      <c r="H100" s="15" t="s">
        <v>25</v>
      </c>
      <c r="I100" s="15"/>
      <c r="J100" s="15"/>
      <c r="K100" s="15"/>
      <c r="L100" s="32" t="e">
        <f>_xlfn.IFNA(INDEX(#REF!,MATCH(newHL!H100,#REF!,0),3),"")</f>
        <v>#REF!</v>
      </c>
      <c r="M100" s="17" t="s">
        <v>326</v>
      </c>
      <c r="N100" s="11"/>
      <c r="O100" s="11"/>
      <c r="P100" s="8"/>
      <c r="Q100" s="18"/>
      <c r="R100" s="13"/>
      <c r="S100" s="16"/>
      <c r="T100" s="11"/>
      <c r="U100" s="11"/>
      <c r="V100" s="14"/>
      <c r="W100" s="14" t="s">
        <v>18</v>
      </c>
      <c r="X100" s="8"/>
      <c r="AA100" s="8"/>
      <c r="AB100" s="8"/>
      <c r="AC100" s="8"/>
      <c r="AD100" s="8"/>
      <c r="AE100" s="8"/>
      <c r="AF100" s="8"/>
    </row>
    <row r="101" spans="2:32" ht="60" customHeight="1" x14ac:dyDescent="0.25">
      <c r="B101" s="8"/>
      <c r="C101" s="9" t="s">
        <v>103</v>
      </c>
      <c r="D101" s="15" t="s">
        <v>657</v>
      </c>
      <c r="E101" s="15" t="s">
        <v>18</v>
      </c>
      <c r="F101" s="8"/>
      <c r="G101" s="32" t="str">
        <f t="shared" si="3"/>
        <v>Body As Interface</v>
      </c>
      <c r="H101" s="15" t="s">
        <v>25</v>
      </c>
      <c r="I101" s="15"/>
      <c r="J101" s="15"/>
      <c r="K101" s="15"/>
      <c r="L101" s="32" t="e">
        <f>_xlfn.IFNA(INDEX(#REF!,MATCH(newHL!H101,#REF!,0),3),"")</f>
        <v>#REF!</v>
      </c>
      <c r="M101" s="17" t="s">
        <v>665</v>
      </c>
      <c r="N101" s="11"/>
      <c r="O101" s="11"/>
      <c r="P101" s="8"/>
      <c r="Q101" s="18"/>
      <c r="R101" s="13"/>
      <c r="S101" s="16"/>
      <c r="T101" s="11"/>
      <c r="U101" s="11"/>
      <c r="V101" s="14"/>
      <c r="W101" s="14" t="s">
        <v>18</v>
      </c>
      <c r="X101" s="8"/>
      <c r="AA101" s="8"/>
      <c r="AB101" s="8"/>
      <c r="AC101" s="8"/>
      <c r="AD101" s="8"/>
      <c r="AE101" s="8"/>
      <c r="AF101" s="8"/>
    </row>
    <row r="102" spans="2:32" ht="60" customHeight="1" x14ac:dyDescent="0.25">
      <c r="B102" s="9" t="s">
        <v>104</v>
      </c>
      <c r="C102" s="9" t="s">
        <v>104</v>
      </c>
      <c r="D102" s="15" t="s">
        <v>657</v>
      </c>
      <c r="E102" s="15" t="s">
        <v>18</v>
      </c>
      <c r="F102" s="8"/>
      <c r="G102" s="32" t="str">
        <f t="shared" si="3"/>
        <v>Corporate Campuses</v>
      </c>
      <c r="H102" s="15" t="s">
        <v>43</v>
      </c>
      <c r="I102" s="15"/>
      <c r="J102" s="15"/>
      <c r="K102" s="15"/>
      <c r="L102" s="32" t="e">
        <f>_xlfn.IFNA(INDEX(#REF!,MATCH(newHL!H102,#REF!,0),3),"")</f>
        <v>#REF!</v>
      </c>
      <c r="M102" s="17" t="s">
        <v>666</v>
      </c>
      <c r="N102" s="11"/>
      <c r="O102" s="11"/>
      <c r="P102" s="8"/>
      <c r="Q102" s="18"/>
      <c r="R102" s="13"/>
      <c r="S102" s="16"/>
      <c r="T102" s="11"/>
      <c r="U102" s="11"/>
      <c r="V102" s="14"/>
      <c r="W102" s="14" t="s">
        <v>18</v>
      </c>
      <c r="X102" s="8"/>
      <c r="AA102" s="8"/>
      <c r="AB102" s="8"/>
      <c r="AC102" s="8"/>
      <c r="AD102" s="8"/>
      <c r="AE102" s="8"/>
      <c r="AF102" s="8"/>
    </row>
    <row r="103" spans="2:32" ht="60" customHeight="1" x14ac:dyDescent="0.25">
      <c r="B103" s="9" t="s">
        <v>108</v>
      </c>
      <c r="C103" s="9" t="s">
        <v>108</v>
      </c>
      <c r="D103" s="15" t="s">
        <v>657</v>
      </c>
      <c r="E103" s="15" t="s">
        <v>18</v>
      </c>
      <c r="F103" s="8"/>
      <c r="G103" s="32" t="str">
        <f t="shared" si="3"/>
        <v>Food Transparency,Transparency (Non-Food)</v>
      </c>
      <c r="H103" s="15" t="s">
        <v>56</v>
      </c>
      <c r="I103" s="15" t="s">
        <v>191</v>
      </c>
      <c r="J103" s="15"/>
      <c r="K103" s="15"/>
      <c r="L103" s="32" t="e">
        <f>_xlfn.IFNA(INDEX(#REF!,MATCH(newHL!H103,#REF!,0),3),"")</f>
        <v>#REF!</v>
      </c>
      <c r="M103" s="17" t="s">
        <v>667</v>
      </c>
      <c r="N103" s="11"/>
      <c r="O103" s="11"/>
      <c r="P103" s="8"/>
      <c r="Q103" s="18"/>
      <c r="R103" s="13"/>
      <c r="S103" s="16"/>
      <c r="T103" s="11"/>
      <c r="U103" s="11"/>
      <c r="V103" s="14"/>
      <c r="W103" s="14" t="s">
        <v>18</v>
      </c>
      <c r="X103" s="8"/>
      <c r="AA103" s="8"/>
      <c r="AB103" s="8"/>
      <c r="AC103" s="8"/>
      <c r="AD103" s="8"/>
      <c r="AE103" s="8"/>
      <c r="AF103" s="8"/>
    </row>
    <row r="104" spans="2:32" ht="60" customHeight="1" x14ac:dyDescent="0.25">
      <c r="B104" s="8"/>
      <c r="C104" s="9" t="s">
        <v>112</v>
      </c>
      <c r="D104" s="15" t="s">
        <v>657</v>
      </c>
      <c r="E104" s="15" t="s">
        <v>18</v>
      </c>
      <c r="F104" s="8"/>
      <c r="G104" s="32" t="str">
        <f t="shared" si="3"/>
        <v>Gut-Friendly Food</v>
      </c>
      <c r="H104" s="15" t="s">
        <v>105</v>
      </c>
      <c r="I104" s="15"/>
      <c r="J104" s="15"/>
      <c r="K104" s="15"/>
      <c r="L104" s="32" t="e">
        <f>_xlfn.IFNA(INDEX(#REF!,MATCH(newHL!H104,#REF!,0),3),"")</f>
        <v>#REF!</v>
      </c>
      <c r="M104" s="17" t="s">
        <v>668</v>
      </c>
      <c r="N104" s="11"/>
      <c r="O104" s="11"/>
      <c r="P104" s="8"/>
      <c r="Q104" s="18"/>
      <c r="R104" s="13"/>
      <c r="S104" s="16"/>
      <c r="T104" s="11"/>
      <c r="U104" s="11"/>
      <c r="V104" s="14"/>
      <c r="W104" s="14" t="s">
        <v>18</v>
      </c>
      <c r="X104" s="8"/>
      <c r="AA104" s="8"/>
      <c r="AB104" s="8"/>
      <c r="AC104" s="8"/>
      <c r="AD104" s="8"/>
      <c r="AE104" s="8"/>
      <c r="AF104" s="8"/>
    </row>
    <row r="105" spans="2:32" ht="60" customHeight="1" x14ac:dyDescent="0.25">
      <c r="B105" s="8"/>
      <c r="C105" s="9" t="s">
        <v>118</v>
      </c>
      <c r="D105" s="15" t="s">
        <v>657</v>
      </c>
      <c r="E105" s="15" t="s">
        <v>18</v>
      </c>
      <c r="F105" s="8"/>
      <c r="G105" s="32" t="str">
        <f t="shared" si="3"/>
        <v>Liquid Expectations</v>
      </c>
      <c r="H105" s="15" t="s">
        <v>73</v>
      </c>
      <c r="I105" s="15"/>
      <c r="J105" s="15"/>
      <c r="K105" s="15"/>
      <c r="L105" s="32" t="e">
        <f>_xlfn.IFNA(INDEX(#REF!,MATCH(newHL!H105,#REF!,0),3),"")</f>
        <v>#REF!</v>
      </c>
      <c r="M105" s="17" t="s">
        <v>669</v>
      </c>
      <c r="N105" s="11"/>
      <c r="O105" s="11"/>
      <c r="P105" s="8"/>
      <c r="Q105" s="18"/>
      <c r="R105" s="13"/>
      <c r="S105" s="16"/>
      <c r="T105" s="11"/>
      <c r="U105" s="11"/>
      <c r="V105" s="14"/>
      <c r="W105" s="14" t="s">
        <v>18</v>
      </c>
      <c r="X105" s="8"/>
      <c r="AA105" s="8"/>
      <c r="AB105" s="8"/>
      <c r="AC105" s="8"/>
      <c r="AD105" s="8"/>
      <c r="AE105" s="8"/>
      <c r="AF105" s="8"/>
    </row>
    <row r="106" spans="2:32" ht="60" customHeight="1" x14ac:dyDescent="0.25">
      <c r="B106" s="8" t="s">
        <v>243</v>
      </c>
      <c r="C106" s="9" t="s">
        <v>119</v>
      </c>
      <c r="D106" s="15" t="s">
        <v>657</v>
      </c>
      <c r="E106" s="15" t="s">
        <v>18</v>
      </c>
      <c r="F106" s="8"/>
      <c r="G106" s="32" t="str">
        <f t="shared" si="3"/>
        <v>New Luxury</v>
      </c>
      <c r="H106" s="15" t="s">
        <v>110</v>
      </c>
      <c r="I106" s="15"/>
      <c r="J106" s="15"/>
      <c r="K106" s="15"/>
      <c r="L106" s="32" t="e">
        <f>_xlfn.IFNA(INDEX(#REF!,MATCH(newHL!H106,#REF!,0),3),"")</f>
        <v>#REF!</v>
      </c>
      <c r="M106" s="17" t="s">
        <v>670</v>
      </c>
      <c r="N106" s="11"/>
      <c r="O106" s="11"/>
      <c r="P106" s="8"/>
      <c r="Q106" s="18"/>
      <c r="R106" s="13"/>
      <c r="S106" s="16"/>
      <c r="T106" s="11"/>
      <c r="U106" s="11"/>
      <c r="V106" s="14"/>
      <c r="W106" s="14" t="s">
        <v>18</v>
      </c>
      <c r="X106" s="8"/>
      <c r="AA106" s="8"/>
      <c r="AB106" s="8"/>
      <c r="AC106" s="8"/>
      <c r="AD106" s="8"/>
      <c r="AE106" s="8"/>
      <c r="AF106" s="8"/>
    </row>
    <row r="107" spans="2:32" ht="60" customHeight="1" x14ac:dyDescent="0.25">
      <c r="B107" s="8" t="s">
        <v>120</v>
      </c>
      <c r="C107" s="9" t="s">
        <v>120</v>
      </c>
      <c r="D107" s="15" t="s">
        <v>657</v>
      </c>
      <c r="E107" s="15" t="s">
        <v>18</v>
      </c>
      <c r="F107" s="8"/>
      <c r="G107" s="32" t="str">
        <f t="shared" si="3"/>
        <v>Old Age New Millenials</v>
      </c>
      <c r="H107" s="15" t="s">
        <v>111</v>
      </c>
      <c r="I107" s="15"/>
      <c r="J107" s="15"/>
      <c r="K107" s="15"/>
      <c r="L107" s="32" t="e">
        <f>_xlfn.IFNA(INDEX(#REF!,MATCH(newHL!H107,#REF!,0),3),"")</f>
        <v>#REF!</v>
      </c>
      <c r="M107" s="17" t="s">
        <v>671</v>
      </c>
      <c r="N107" s="11"/>
      <c r="O107" s="11"/>
      <c r="P107" s="8"/>
      <c r="Q107" s="18"/>
      <c r="R107" s="13"/>
      <c r="S107" s="16"/>
      <c r="T107" s="11"/>
      <c r="U107" s="11"/>
      <c r="V107" s="14"/>
      <c r="W107" s="14" t="s">
        <v>18</v>
      </c>
      <c r="X107" s="8"/>
      <c r="AA107" s="8"/>
      <c r="AB107" s="8"/>
      <c r="AC107" s="8"/>
      <c r="AD107" s="8"/>
      <c r="AE107" s="8"/>
      <c r="AF107" s="8"/>
    </row>
    <row r="108" spans="2:32" ht="60" customHeight="1" x14ac:dyDescent="0.25">
      <c r="B108" s="8" t="s">
        <v>122</v>
      </c>
      <c r="C108" s="9" t="s">
        <v>122</v>
      </c>
      <c r="D108" s="15" t="s">
        <v>657</v>
      </c>
      <c r="E108" s="15" t="s">
        <v>18</v>
      </c>
      <c r="F108" s="8"/>
      <c r="G108" s="32" t="str">
        <f t="shared" si="3"/>
        <v>Online Learning</v>
      </c>
      <c r="H108" s="15" t="s">
        <v>113</v>
      </c>
      <c r="I108" s="15"/>
      <c r="J108" s="15"/>
      <c r="K108" s="15"/>
      <c r="L108" s="32" t="e">
        <f>_xlfn.IFNA(INDEX(#REF!,MATCH(newHL!H108,#REF!,0),3),"")</f>
        <v>#REF!</v>
      </c>
      <c r="M108" s="17"/>
      <c r="N108" s="11"/>
      <c r="O108" s="11"/>
      <c r="P108" s="8"/>
      <c r="Q108" s="18"/>
      <c r="R108" s="13"/>
      <c r="S108" s="16"/>
      <c r="T108" s="11"/>
      <c r="U108" s="11"/>
      <c r="V108" s="14"/>
      <c r="W108" s="14" t="s">
        <v>18</v>
      </c>
      <c r="X108" s="8"/>
      <c r="AA108" s="8"/>
      <c r="AB108" s="8"/>
      <c r="AC108" s="8"/>
      <c r="AD108" s="8"/>
      <c r="AE108" s="8"/>
      <c r="AF108" s="8"/>
    </row>
    <row r="109" spans="2:32" ht="60" customHeight="1" x14ac:dyDescent="0.25">
      <c r="B109" s="8" t="s">
        <v>447</v>
      </c>
      <c r="C109" s="9" t="s">
        <v>125</v>
      </c>
      <c r="D109" s="15" t="s">
        <v>657</v>
      </c>
      <c r="E109" s="15" t="s">
        <v>18</v>
      </c>
      <c r="F109" s="8"/>
      <c r="G109" s="32" t="str">
        <f t="shared" si="3"/>
        <v>Privacy Protection</v>
      </c>
      <c r="H109" s="15" t="s">
        <v>117</v>
      </c>
      <c r="I109" s="15"/>
      <c r="J109" s="15"/>
      <c r="K109" s="15"/>
      <c r="L109" s="32" t="e">
        <f>_xlfn.IFNA(INDEX(#REF!,MATCH(newHL!H109,#REF!,0),3),"")</f>
        <v>#REF!</v>
      </c>
      <c r="M109" s="17"/>
      <c r="N109" s="11"/>
      <c r="O109" s="11"/>
      <c r="P109" s="8"/>
      <c r="Q109" s="18"/>
      <c r="R109" s="13"/>
      <c r="S109" s="16"/>
      <c r="T109" s="11"/>
      <c r="U109" s="11"/>
      <c r="V109" s="14"/>
      <c r="W109" s="14" t="s">
        <v>18</v>
      </c>
      <c r="X109" s="8"/>
      <c r="AA109" s="8"/>
      <c r="AB109" s="8"/>
      <c r="AC109" s="8"/>
      <c r="AD109" s="8"/>
      <c r="AE109" s="8"/>
      <c r="AF109" s="8"/>
    </row>
    <row r="110" spans="2:32" ht="60" customHeight="1" x14ac:dyDescent="0.25">
      <c r="B110" s="8" t="s">
        <v>672</v>
      </c>
      <c r="C110" s="9" t="s">
        <v>126</v>
      </c>
      <c r="D110" s="15" t="s">
        <v>657</v>
      </c>
      <c r="E110" s="15" t="s">
        <v>18</v>
      </c>
      <c r="F110" s="8"/>
      <c r="G110" s="32" t="str">
        <f t="shared" si="3"/>
        <v>Privacy Protection</v>
      </c>
      <c r="H110" s="15" t="s">
        <v>117</v>
      </c>
      <c r="I110" s="15"/>
      <c r="J110" s="15"/>
      <c r="K110" s="15"/>
      <c r="L110" s="32" t="e">
        <f>_xlfn.IFNA(INDEX(#REF!,MATCH(newHL!H110,#REF!,0),3),"")</f>
        <v>#REF!</v>
      </c>
      <c r="M110" s="17"/>
      <c r="N110" s="11"/>
      <c r="O110" s="11"/>
      <c r="P110" s="8"/>
      <c r="Q110" s="18"/>
      <c r="R110" s="13"/>
      <c r="S110" s="16"/>
      <c r="T110" s="11"/>
      <c r="U110" s="11"/>
      <c r="V110" s="14"/>
      <c r="W110" s="14" t="s">
        <v>18</v>
      </c>
      <c r="X110" s="8"/>
      <c r="AA110" s="8"/>
      <c r="AB110" s="8"/>
      <c r="AC110" s="8"/>
      <c r="AD110" s="8"/>
      <c r="AE110" s="8"/>
      <c r="AF110" s="8"/>
    </row>
    <row r="111" spans="2:32" ht="60" customHeight="1" x14ac:dyDescent="0.25">
      <c r="B111" s="8" t="s">
        <v>127</v>
      </c>
      <c r="C111" s="9" t="s">
        <v>127</v>
      </c>
      <c r="D111" s="15" t="s">
        <v>657</v>
      </c>
      <c r="E111" s="15" t="s">
        <v>18</v>
      </c>
      <c r="F111" s="8"/>
      <c r="G111" s="32" t="str">
        <f t="shared" si="3"/>
        <v>Schizophrenic Consumption</v>
      </c>
      <c r="H111" s="15" t="s">
        <v>79</v>
      </c>
      <c r="I111" s="15"/>
      <c r="J111" s="15"/>
      <c r="K111" s="15"/>
      <c r="L111" s="32" t="e">
        <f>_xlfn.IFNA(INDEX(#REF!,MATCH(newHL!H111,#REF!,0),3),"")</f>
        <v>#REF!</v>
      </c>
      <c r="M111" s="17"/>
      <c r="N111" s="11"/>
      <c r="O111" s="11"/>
      <c r="P111" s="8"/>
      <c r="Q111" s="18"/>
      <c r="R111" s="13"/>
      <c r="S111" s="16"/>
      <c r="T111" s="11"/>
      <c r="U111" s="11"/>
      <c r="V111" s="14"/>
      <c r="W111" s="14" t="s">
        <v>18</v>
      </c>
      <c r="X111" s="8"/>
      <c r="AA111" s="8"/>
      <c r="AB111" s="8"/>
      <c r="AC111" s="8"/>
      <c r="AD111" s="8"/>
      <c r="AE111" s="8"/>
      <c r="AF111" s="8"/>
    </row>
    <row r="112" spans="2:32" ht="60" customHeight="1" x14ac:dyDescent="0.25">
      <c r="B112" s="8" t="s">
        <v>597</v>
      </c>
      <c r="C112" s="9" t="s">
        <v>597</v>
      </c>
      <c r="D112" s="15" t="s">
        <v>657</v>
      </c>
      <c r="E112" s="15" t="s">
        <v>18</v>
      </c>
      <c r="F112" s="8"/>
      <c r="G112" s="32" t="str">
        <f t="shared" si="3"/>
        <v>War On Plastic,Zero Waste</v>
      </c>
      <c r="H112" s="15" t="s">
        <v>89</v>
      </c>
      <c r="I112" s="15" t="s">
        <v>94</v>
      </c>
      <c r="J112" s="15"/>
      <c r="K112" s="15"/>
      <c r="L112" s="32" t="e">
        <f>_xlfn.IFNA(INDEX(#REF!,MATCH(newHL!H112,#REF!,0),3),"")</f>
        <v>#REF!</v>
      </c>
      <c r="M112" s="17"/>
      <c r="N112" s="11"/>
      <c r="O112" s="11"/>
      <c r="P112" s="8"/>
      <c r="Q112" s="18"/>
      <c r="R112" s="13"/>
      <c r="S112" s="16"/>
      <c r="T112" s="11"/>
      <c r="U112" s="11"/>
      <c r="V112" s="14"/>
      <c r="W112" s="14" t="s">
        <v>18</v>
      </c>
      <c r="X112" s="8"/>
      <c r="AA112" s="8"/>
      <c r="AB112" s="8"/>
      <c r="AC112" s="8"/>
      <c r="AD112" s="8"/>
      <c r="AE112" s="8"/>
      <c r="AF112" s="8"/>
    </row>
    <row r="113" spans="2:32" ht="60" customHeight="1" x14ac:dyDescent="0.25">
      <c r="B113" s="8" t="s">
        <v>673</v>
      </c>
      <c r="C113" s="9" t="s">
        <v>673</v>
      </c>
      <c r="D113" s="15" t="s">
        <v>657</v>
      </c>
      <c r="E113" s="15" t="s">
        <v>18</v>
      </c>
      <c r="F113" s="8"/>
      <c r="G113" s="32" t="str">
        <f t="shared" si="3"/>
        <v>War On Plastic,Zero Waste</v>
      </c>
      <c r="H113" s="15" t="s">
        <v>89</v>
      </c>
      <c r="I113" s="15" t="s">
        <v>94</v>
      </c>
      <c r="J113" s="15"/>
      <c r="K113" s="15"/>
      <c r="L113" s="32" t="e">
        <f>_xlfn.IFNA(INDEX(#REF!,MATCH(newHL!H113,#REF!,0),3),"")</f>
        <v>#REF!</v>
      </c>
      <c r="M113" s="17"/>
      <c r="N113" s="11"/>
      <c r="O113" s="11"/>
      <c r="P113" s="8"/>
      <c r="Q113" s="18"/>
      <c r="R113" s="13"/>
      <c r="S113" s="16"/>
      <c r="T113" s="11"/>
      <c r="U113" s="11"/>
      <c r="V113" s="14"/>
      <c r="W113" s="14" t="s">
        <v>22</v>
      </c>
      <c r="X113" s="8"/>
      <c r="AA113" s="8"/>
      <c r="AB113" s="8"/>
      <c r="AC113" s="8"/>
      <c r="AD113" s="8"/>
      <c r="AE113" s="8"/>
      <c r="AF113" s="8"/>
    </row>
    <row r="114" spans="2:32" ht="60" customHeight="1" x14ac:dyDescent="0.25">
      <c r="B114" s="8" t="s">
        <v>23</v>
      </c>
      <c r="C114" s="9" t="s">
        <v>23</v>
      </c>
      <c r="D114" s="15" t="s">
        <v>657</v>
      </c>
      <c r="E114" s="15" t="s">
        <v>22</v>
      </c>
      <c r="F114" s="8"/>
      <c r="G114" s="32" t="str">
        <f t="shared" si="3"/>
        <v>A-Commerce,Body As Interface,Instant Written Customer Service</v>
      </c>
      <c r="H114" s="15" t="s">
        <v>20</v>
      </c>
      <c r="I114" s="15" t="s">
        <v>25</v>
      </c>
      <c r="J114" s="15" t="s">
        <v>26</v>
      </c>
      <c r="K114" s="15"/>
      <c r="L114" s="32" t="e">
        <f>_xlfn.IFNA(INDEX(#REF!,MATCH(newHL!H114,#REF!,0),3),"")</f>
        <v>#REF!</v>
      </c>
      <c r="M114" s="17" t="s">
        <v>674</v>
      </c>
      <c r="N114" s="11"/>
      <c r="O114" s="11"/>
      <c r="P114" s="8"/>
      <c r="Q114" s="18"/>
      <c r="R114" s="13"/>
      <c r="S114" s="16"/>
      <c r="T114" s="11"/>
      <c r="U114" s="11"/>
      <c r="V114" s="14"/>
      <c r="W114" s="14" t="s">
        <v>22</v>
      </c>
      <c r="X114" s="8"/>
      <c r="AA114" s="8"/>
      <c r="AB114" s="8"/>
      <c r="AC114" s="8"/>
      <c r="AD114" s="8"/>
      <c r="AE114" s="8"/>
      <c r="AF114" s="8"/>
    </row>
    <row r="115" spans="2:32" ht="60" customHeight="1" x14ac:dyDescent="0.25">
      <c r="B115" s="8" t="s">
        <v>27</v>
      </c>
      <c r="C115" s="9" t="s">
        <v>27</v>
      </c>
      <c r="D115" s="15" t="s">
        <v>657</v>
      </c>
      <c r="E115" s="15" t="s">
        <v>22</v>
      </c>
      <c r="F115" s="8"/>
      <c r="G115" s="32" t="str">
        <f t="shared" si="3"/>
        <v>Aging Workforce</v>
      </c>
      <c r="H115" s="15" t="s">
        <v>29</v>
      </c>
      <c r="I115" s="15"/>
      <c r="J115" s="15"/>
      <c r="K115" s="15"/>
      <c r="L115" s="32" t="e">
        <f>_xlfn.IFNA(INDEX(#REF!,MATCH(newHL!H115,#REF!,0),3),"")</f>
        <v>#REF!</v>
      </c>
      <c r="M115" s="17"/>
      <c r="N115" s="11"/>
      <c r="O115" s="11"/>
      <c r="P115" s="8"/>
      <c r="Q115" s="18"/>
      <c r="R115" s="13"/>
      <c r="S115" s="16"/>
      <c r="T115" s="11"/>
      <c r="U115" s="11"/>
      <c r="V115" s="14"/>
      <c r="W115" s="14" t="s">
        <v>22</v>
      </c>
      <c r="X115" s="8"/>
      <c r="AA115" s="8"/>
      <c r="AB115" s="8"/>
      <c r="AC115" s="8"/>
      <c r="AD115" s="8"/>
      <c r="AE115" s="8"/>
      <c r="AF115" s="8"/>
    </row>
    <row r="116" spans="2:32" ht="60" customHeight="1" x14ac:dyDescent="0.25">
      <c r="B116" s="8" t="s">
        <v>310</v>
      </c>
      <c r="C116" s="9" t="s">
        <v>32</v>
      </c>
      <c r="D116" s="15" t="s">
        <v>657</v>
      </c>
      <c r="E116" s="15" t="s">
        <v>22</v>
      </c>
      <c r="F116" s="8"/>
      <c r="G116" s="32" t="str">
        <f t="shared" si="3"/>
        <v>Authentic people</v>
      </c>
      <c r="H116" s="15" t="s">
        <v>34</v>
      </c>
      <c r="I116" s="15"/>
      <c r="J116" s="15"/>
      <c r="K116" s="15"/>
      <c r="L116" s="32" t="e">
        <f>_xlfn.IFNA(INDEX(#REF!,MATCH(newHL!H116,#REF!,0),3),"")</f>
        <v>#REF!</v>
      </c>
      <c r="M116" s="17"/>
      <c r="N116" s="11"/>
      <c r="O116" s="11"/>
      <c r="P116" s="8"/>
      <c r="Q116" s="18"/>
      <c r="R116" s="13"/>
      <c r="S116" s="16"/>
      <c r="T116" s="11"/>
      <c r="U116" s="11"/>
      <c r="V116" s="14"/>
      <c r="W116" s="14" t="s">
        <v>22</v>
      </c>
      <c r="X116" s="8"/>
      <c r="AA116" s="8"/>
      <c r="AB116" s="8"/>
      <c r="AC116" s="8"/>
      <c r="AD116" s="8"/>
      <c r="AE116" s="8"/>
      <c r="AF116" s="8"/>
    </row>
    <row r="117" spans="2:32" ht="60" customHeight="1" x14ac:dyDescent="0.25">
      <c r="B117" s="8" t="s">
        <v>675</v>
      </c>
      <c r="C117" s="9" t="s">
        <v>675</v>
      </c>
      <c r="D117" s="15" t="s">
        <v>657</v>
      </c>
      <c r="E117" s="15" t="s">
        <v>22</v>
      </c>
      <c r="F117" s="8"/>
      <c r="G117" s="32" t="str">
        <f t="shared" si="3"/>
        <v>Body As Interface</v>
      </c>
      <c r="H117" s="15" t="s">
        <v>25</v>
      </c>
      <c r="I117" s="15"/>
      <c r="J117" s="15"/>
      <c r="K117" s="15"/>
      <c r="L117" s="32" t="e">
        <f>_xlfn.IFNA(INDEX(#REF!,MATCH(newHL!H117,#REF!,0),3),"")</f>
        <v>#REF!</v>
      </c>
      <c r="M117" s="17" t="s">
        <v>38</v>
      </c>
      <c r="N117" s="11"/>
      <c r="O117" s="11"/>
      <c r="P117" s="8"/>
      <c r="Q117" s="18"/>
      <c r="R117" s="13"/>
      <c r="S117" s="16"/>
      <c r="T117" s="11"/>
      <c r="U117" s="11"/>
      <c r="V117" s="14"/>
      <c r="W117" s="14" t="s">
        <v>22</v>
      </c>
      <c r="X117" s="8"/>
      <c r="AA117" s="8"/>
      <c r="AB117" s="8"/>
      <c r="AC117" s="8"/>
      <c r="AD117" s="8"/>
      <c r="AE117" s="8"/>
      <c r="AF117" s="8"/>
    </row>
    <row r="118" spans="2:32" ht="60" customHeight="1" x14ac:dyDescent="0.25">
      <c r="B118" s="8" t="s">
        <v>209</v>
      </c>
      <c r="C118" s="9" t="s">
        <v>44</v>
      </c>
      <c r="D118" s="15" t="s">
        <v>657</v>
      </c>
      <c r="E118" s="15" t="s">
        <v>22</v>
      </c>
      <c r="F118" s="8"/>
      <c r="G118" s="32" t="str">
        <f t="shared" si="3"/>
        <v>Eternal Newbies</v>
      </c>
      <c r="H118" s="15" t="s">
        <v>46</v>
      </c>
      <c r="I118" s="15"/>
      <c r="J118" s="15"/>
      <c r="K118" s="15"/>
      <c r="L118" s="32" t="e">
        <f>_xlfn.IFNA(INDEX(#REF!,MATCH(newHL!H118,#REF!,0),3),"")</f>
        <v>#REF!</v>
      </c>
      <c r="M118" s="17"/>
      <c r="N118" s="11"/>
      <c r="O118" s="11"/>
      <c r="P118" s="8"/>
      <c r="Q118" s="18"/>
      <c r="R118" s="13"/>
      <c r="S118" s="16"/>
      <c r="T118" s="11"/>
      <c r="U118" s="11"/>
      <c r="V118" s="14"/>
      <c r="W118" s="14" t="s">
        <v>22</v>
      </c>
      <c r="X118" s="8"/>
      <c r="AA118" s="8"/>
      <c r="AB118" s="8"/>
      <c r="AC118" s="8"/>
      <c r="AD118" s="8"/>
      <c r="AE118" s="8"/>
      <c r="AF118" s="8"/>
    </row>
    <row r="119" spans="2:32" ht="60" customHeight="1" x14ac:dyDescent="0.25">
      <c r="B119" s="8" t="s">
        <v>231</v>
      </c>
      <c r="C119" s="9" t="s">
        <v>231</v>
      </c>
      <c r="D119" s="15" t="s">
        <v>657</v>
      </c>
      <c r="E119" s="15" t="s">
        <v>227</v>
      </c>
      <c r="F119" s="8"/>
      <c r="G119" s="32" t="str">
        <f t="shared" si="3"/>
        <v>Flexible Workplaces</v>
      </c>
      <c r="H119" s="15" t="s">
        <v>51</v>
      </c>
      <c r="I119" s="15"/>
      <c r="J119" s="15"/>
      <c r="K119" s="15"/>
      <c r="L119" s="32" t="e">
        <f>_xlfn.IFNA(INDEX(#REF!,MATCH(newHL!H119,#REF!,0),3),"")</f>
        <v>#REF!</v>
      </c>
      <c r="M119" s="17"/>
      <c r="N119" s="11"/>
      <c r="O119" s="11"/>
      <c r="P119" s="8"/>
      <c r="Q119" s="18"/>
      <c r="R119" s="13"/>
      <c r="S119" s="16"/>
      <c r="T119" s="11"/>
      <c r="U119" s="11"/>
      <c r="V119" s="14"/>
      <c r="W119" s="14" t="s">
        <v>22</v>
      </c>
      <c r="X119" s="8"/>
      <c r="AA119" s="8"/>
      <c r="AB119" s="8"/>
      <c r="AC119" s="8"/>
      <c r="AD119" s="8"/>
      <c r="AE119" s="8"/>
      <c r="AF119" s="8"/>
    </row>
    <row r="120" spans="2:32" ht="60" customHeight="1" x14ac:dyDescent="0.25">
      <c r="B120" s="8" t="s">
        <v>676</v>
      </c>
      <c r="C120" s="8" t="s">
        <v>676</v>
      </c>
      <c r="D120" s="15" t="s">
        <v>657</v>
      </c>
      <c r="E120" s="15" t="s">
        <v>22</v>
      </c>
      <c r="F120" s="8"/>
      <c r="G120" s="32" t="str">
        <f t="shared" ref="G120:G136" si="4">_xlfn.TEXTJOIN(",",TRUE,$H120:$K120)</f>
        <v>Foreign Residents,Welcome Tourism</v>
      </c>
      <c r="H120" s="15" t="s">
        <v>58</v>
      </c>
      <c r="I120" s="15" t="s">
        <v>92</v>
      </c>
      <c r="J120" s="15"/>
      <c r="K120" s="15"/>
      <c r="L120" s="32" t="e">
        <f>_xlfn.IFNA(INDEX(#REF!,MATCH(newHL!H120,#REF!,0),3),"")</f>
        <v>#REF!</v>
      </c>
      <c r="M120" s="17"/>
      <c r="N120" s="11"/>
      <c r="O120" s="11"/>
      <c r="P120" s="8"/>
      <c r="Q120" s="18"/>
      <c r="R120" s="13"/>
      <c r="S120" s="16"/>
      <c r="T120" s="11"/>
      <c r="U120" s="11"/>
      <c r="V120" s="14"/>
      <c r="W120" s="14" t="s">
        <v>22</v>
      </c>
      <c r="X120" s="8"/>
      <c r="AA120" s="8"/>
      <c r="AB120" s="8"/>
      <c r="AC120" s="8"/>
      <c r="AD120" s="8"/>
      <c r="AE120" s="8"/>
      <c r="AF120" s="8"/>
    </row>
    <row r="121" spans="2:32" ht="60" customHeight="1" x14ac:dyDescent="0.25">
      <c r="B121" s="8" t="s">
        <v>70</v>
      </c>
      <c r="C121" s="9" t="s">
        <v>70</v>
      </c>
      <c r="D121" s="15" t="s">
        <v>657</v>
      </c>
      <c r="E121" s="15" t="s">
        <v>22</v>
      </c>
      <c r="F121" s="8"/>
      <c r="G121" s="32" t="str">
        <f t="shared" si="4"/>
        <v>Lifecasting</v>
      </c>
      <c r="H121" s="15" t="s">
        <v>71</v>
      </c>
      <c r="I121" s="15"/>
      <c r="J121" s="15"/>
      <c r="K121" s="15"/>
      <c r="L121" s="32" t="e">
        <f>_xlfn.IFNA(INDEX(#REF!,MATCH(newHL!H121,#REF!,0),3),"")</f>
        <v>#REF!</v>
      </c>
      <c r="M121" s="17"/>
      <c r="N121" s="11"/>
      <c r="O121" s="11"/>
      <c r="P121" s="8"/>
      <c r="Q121" s="18"/>
      <c r="R121" s="13"/>
      <c r="S121" s="16"/>
      <c r="T121" s="11"/>
      <c r="U121" s="11"/>
      <c r="V121" s="14"/>
      <c r="W121" s="14" t="s">
        <v>22</v>
      </c>
      <c r="X121" s="8"/>
      <c r="AA121" s="8"/>
      <c r="AB121" s="8"/>
      <c r="AC121" s="8"/>
      <c r="AD121" s="8"/>
      <c r="AE121" s="8"/>
      <c r="AF121" s="8"/>
    </row>
    <row r="122" spans="2:32" ht="60" customHeight="1" x14ac:dyDescent="0.25">
      <c r="B122" s="8" t="s">
        <v>75</v>
      </c>
      <c r="C122" s="9" t="s">
        <v>75</v>
      </c>
      <c r="D122" s="15" t="s">
        <v>657</v>
      </c>
      <c r="E122" s="15" t="s">
        <v>22</v>
      </c>
      <c r="F122" s="8"/>
      <c r="G122" s="32" t="str">
        <f t="shared" si="4"/>
        <v>Renewable Charged Future</v>
      </c>
      <c r="H122" s="15" t="s">
        <v>76</v>
      </c>
      <c r="I122" s="15"/>
      <c r="J122" s="15"/>
      <c r="K122" s="15"/>
      <c r="L122" s="32" t="e">
        <f>_xlfn.IFNA(INDEX(#REF!,MATCH(newHL!H122,#REF!,0),3),"")</f>
        <v>#REF!</v>
      </c>
      <c r="M122" s="17"/>
      <c r="N122" s="11"/>
      <c r="O122" s="11"/>
      <c r="P122" s="8"/>
      <c r="Q122" s="18"/>
      <c r="R122" s="13"/>
      <c r="S122" s="16"/>
      <c r="T122" s="11"/>
      <c r="U122" s="11"/>
      <c r="V122" s="14"/>
      <c r="W122" s="14" t="s">
        <v>22</v>
      </c>
      <c r="X122" s="8"/>
      <c r="AA122" s="8"/>
      <c r="AB122" s="8"/>
      <c r="AC122" s="8"/>
      <c r="AD122" s="8"/>
      <c r="AE122" s="8"/>
      <c r="AF122" s="8"/>
    </row>
    <row r="123" spans="2:32" ht="60" customHeight="1" x14ac:dyDescent="0.25">
      <c r="B123" s="8" t="s">
        <v>77</v>
      </c>
      <c r="C123" s="9" t="s">
        <v>77</v>
      </c>
      <c r="D123" s="15" t="s">
        <v>657</v>
      </c>
      <c r="E123" s="15" t="s">
        <v>22</v>
      </c>
      <c r="F123" s="8"/>
      <c r="G123" s="32" t="str">
        <f t="shared" si="4"/>
        <v>Renewable Charged Future</v>
      </c>
      <c r="H123" s="15" t="s">
        <v>76</v>
      </c>
      <c r="I123" s="15"/>
      <c r="J123" s="15"/>
      <c r="K123" s="15"/>
      <c r="L123" s="32" t="e">
        <f>_xlfn.IFNA(INDEX(#REF!,MATCH(newHL!H123,#REF!,0),3),"")</f>
        <v>#REF!</v>
      </c>
      <c r="M123" s="17"/>
      <c r="N123" s="11"/>
      <c r="O123" s="11"/>
      <c r="P123" s="8"/>
      <c r="Q123" s="18"/>
      <c r="R123" s="13"/>
      <c r="S123" s="16"/>
      <c r="T123" s="11"/>
      <c r="U123" s="11"/>
      <c r="V123" s="14"/>
      <c r="W123" s="14" t="s">
        <v>22</v>
      </c>
      <c r="X123" s="8"/>
      <c r="AA123" s="8"/>
      <c r="AB123" s="8"/>
      <c r="AC123" s="8"/>
      <c r="AD123" s="8"/>
      <c r="AE123" s="8"/>
      <c r="AF123" s="8"/>
    </row>
    <row r="124" spans="2:32" ht="60" customHeight="1" x14ac:dyDescent="0.25">
      <c r="B124" s="8" t="s">
        <v>677</v>
      </c>
      <c r="C124" s="8" t="s">
        <v>677</v>
      </c>
      <c r="D124" s="15" t="s">
        <v>657</v>
      </c>
      <c r="E124" s="15" t="s">
        <v>22</v>
      </c>
      <c r="F124" s="8"/>
      <c r="G124" s="32" t="str">
        <f t="shared" si="4"/>
        <v>Schizophrenic Consumption</v>
      </c>
      <c r="H124" s="15" t="s">
        <v>79</v>
      </c>
      <c r="I124" s="15"/>
      <c r="J124" s="15"/>
      <c r="K124" s="15"/>
      <c r="L124" s="32" t="e">
        <f>_xlfn.IFNA(INDEX(#REF!,MATCH(newHL!H124,#REF!,0),3),"")</f>
        <v>#REF!</v>
      </c>
      <c r="M124" s="17"/>
      <c r="N124" s="11"/>
      <c r="O124" s="11"/>
      <c r="P124" s="8"/>
      <c r="Q124" s="18"/>
      <c r="R124" s="13"/>
      <c r="S124" s="16"/>
      <c r="T124" s="11"/>
      <c r="U124" s="11"/>
      <c r="V124" s="14"/>
      <c r="W124" s="14" t="s">
        <v>22</v>
      </c>
      <c r="X124" s="8"/>
      <c r="AA124" s="8"/>
      <c r="AB124" s="8"/>
      <c r="AC124" s="8"/>
      <c r="AD124" s="8"/>
      <c r="AE124" s="8"/>
      <c r="AF124" s="8"/>
    </row>
    <row r="125" spans="2:32" ht="60" customHeight="1" x14ac:dyDescent="0.25">
      <c r="B125" s="8" t="s">
        <v>93</v>
      </c>
      <c r="C125" s="9" t="s">
        <v>93</v>
      </c>
      <c r="D125" s="15" t="s">
        <v>657</v>
      </c>
      <c r="E125" s="15" t="s">
        <v>22</v>
      </c>
      <c r="F125" s="8"/>
      <c r="G125" s="32" t="str">
        <f t="shared" si="4"/>
        <v>Zero Waste</v>
      </c>
      <c r="H125" s="15" t="s">
        <v>94</v>
      </c>
      <c r="I125" s="15"/>
      <c r="J125" s="15"/>
      <c r="K125" s="15"/>
      <c r="L125" s="32" t="e">
        <f>_xlfn.IFNA(INDEX(#REF!,MATCH(newHL!H125,#REF!,0),3),"")</f>
        <v>#REF!</v>
      </c>
      <c r="M125" s="17"/>
      <c r="N125" s="11"/>
      <c r="O125" s="11"/>
      <c r="P125" s="8"/>
      <c r="Q125" s="18"/>
      <c r="R125" s="13"/>
      <c r="S125" s="16"/>
      <c r="T125" s="11"/>
      <c r="U125" s="11"/>
      <c r="V125" s="14"/>
      <c r="W125" s="14" t="s">
        <v>22</v>
      </c>
      <c r="X125" s="8"/>
      <c r="AA125" s="8"/>
      <c r="AB125" s="8"/>
      <c r="AC125" s="8"/>
      <c r="AD125" s="8"/>
      <c r="AE125" s="8"/>
      <c r="AF125" s="8"/>
    </row>
    <row r="126" spans="2:32" ht="60" customHeight="1" x14ac:dyDescent="0.25">
      <c r="B126" s="8" t="s">
        <v>678</v>
      </c>
      <c r="C126" s="9" t="s">
        <v>678</v>
      </c>
      <c r="D126" s="15" t="s">
        <v>657</v>
      </c>
      <c r="E126" s="15" t="s">
        <v>22</v>
      </c>
      <c r="F126" s="8"/>
      <c r="G126" s="32" t="str">
        <f t="shared" si="4"/>
        <v>Health Consciousness</v>
      </c>
      <c r="H126" s="15" t="s">
        <v>107</v>
      </c>
      <c r="I126" s="15"/>
      <c r="J126" s="15"/>
      <c r="K126" s="15"/>
      <c r="L126" s="32" t="e">
        <f>_xlfn.IFNA(INDEX(#REF!,MATCH(newHL!H126,#REF!,0),3),"")</f>
        <v>#REF!</v>
      </c>
      <c r="M126" s="17" t="s">
        <v>183</v>
      </c>
      <c r="N126" s="11"/>
      <c r="O126" s="11"/>
      <c r="P126" s="8"/>
      <c r="Q126" s="18"/>
      <c r="R126" s="13"/>
      <c r="S126" s="16"/>
      <c r="T126" s="11"/>
      <c r="U126" s="11"/>
      <c r="V126" s="14"/>
      <c r="W126" s="14" t="s">
        <v>22</v>
      </c>
      <c r="X126" s="8"/>
      <c r="AA126" s="8"/>
      <c r="AB126" s="8"/>
      <c r="AC126" s="8"/>
      <c r="AD126" s="8"/>
      <c r="AE126" s="8"/>
      <c r="AF126" s="8"/>
    </row>
    <row r="127" spans="2:32" ht="60" customHeight="1" x14ac:dyDescent="0.25">
      <c r="B127" s="8" t="s">
        <v>679</v>
      </c>
      <c r="C127" s="9" t="s">
        <v>679</v>
      </c>
      <c r="D127" s="15" t="s">
        <v>657</v>
      </c>
      <c r="E127" s="15" t="s">
        <v>22</v>
      </c>
      <c r="F127" s="8"/>
      <c r="G127" s="32" t="str">
        <f t="shared" si="4"/>
        <v>Health Consciousness</v>
      </c>
      <c r="H127" s="15" t="s">
        <v>107</v>
      </c>
      <c r="I127" s="15"/>
      <c r="J127" s="15"/>
      <c r="K127" s="15"/>
      <c r="L127" s="32" t="e">
        <f>_xlfn.IFNA(INDEX(#REF!,MATCH(newHL!H127,#REF!,0),3),"")</f>
        <v>#REF!</v>
      </c>
      <c r="M127" s="17" t="s">
        <v>680</v>
      </c>
      <c r="N127" s="11"/>
      <c r="O127" s="11"/>
      <c r="P127" s="8"/>
      <c r="Q127" s="18"/>
      <c r="R127" s="13"/>
      <c r="S127" s="16"/>
      <c r="T127" s="11"/>
      <c r="U127" s="11"/>
      <c r="V127" s="14"/>
      <c r="W127" s="14" t="s">
        <v>22</v>
      </c>
      <c r="X127" s="8"/>
      <c r="AA127" s="8"/>
      <c r="AB127" s="8"/>
      <c r="AC127" s="8"/>
      <c r="AD127" s="8"/>
      <c r="AE127" s="8"/>
      <c r="AF127" s="8"/>
    </row>
    <row r="128" spans="2:32" ht="60" customHeight="1" x14ac:dyDescent="0.25">
      <c r="B128" s="8" t="s">
        <v>194</v>
      </c>
      <c r="C128" s="9" t="s">
        <v>194</v>
      </c>
      <c r="D128" s="15" t="s">
        <v>657</v>
      </c>
      <c r="E128" s="15" t="s">
        <v>22</v>
      </c>
      <c r="F128" s="8"/>
      <c r="G128" s="32" t="str">
        <f t="shared" si="4"/>
        <v>Mini-doses</v>
      </c>
      <c r="H128" s="15" t="s">
        <v>196</v>
      </c>
      <c r="I128" s="15"/>
      <c r="J128" s="15"/>
      <c r="K128" s="15"/>
      <c r="L128" s="32" t="e">
        <f>_xlfn.IFNA(INDEX(#REF!,MATCH(newHL!H128,#REF!,0),3),"")</f>
        <v>#REF!</v>
      </c>
      <c r="M128" s="17" t="s">
        <v>195</v>
      </c>
      <c r="N128" s="11"/>
      <c r="O128" s="11"/>
      <c r="P128" s="8"/>
      <c r="Q128" s="18"/>
      <c r="R128" s="13"/>
      <c r="S128" s="16"/>
      <c r="T128" s="11"/>
      <c r="U128" s="11"/>
      <c r="V128" s="14"/>
      <c r="W128" s="14" t="s">
        <v>22</v>
      </c>
      <c r="X128" s="8"/>
      <c r="AA128" s="8"/>
      <c r="AB128" s="8"/>
      <c r="AC128" s="8"/>
      <c r="AD128" s="8"/>
      <c r="AE128" s="8"/>
      <c r="AF128" s="8"/>
    </row>
    <row r="129" spans="1:32" ht="60" customHeight="1" x14ac:dyDescent="0.25">
      <c r="B129" s="8" t="s">
        <v>197</v>
      </c>
      <c r="C129" s="9" t="s">
        <v>197</v>
      </c>
      <c r="D129" s="15" t="s">
        <v>657</v>
      </c>
      <c r="E129" s="15" t="s">
        <v>22</v>
      </c>
      <c r="F129" s="8"/>
      <c r="G129" s="32" t="str">
        <f t="shared" si="4"/>
        <v>Try Before You Buy</v>
      </c>
      <c r="H129" s="15" t="s">
        <v>86</v>
      </c>
      <c r="I129" s="15"/>
      <c r="J129" s="15"/>
      <c r="K129" s="15"/>
      <c r="L129" s="32" t="e">
        <f>_xlfn.IFNA(INDEX(#REF!,MATCH(newHL!H129,#REF!,0),3),"")</f>
        <v>#REF!</v>
      </c>
      <c r="M129" s="17"/>
      <c r="N129" s="11"/>
      <c r="O129" s="11"/>
      <c r="P129" s="8"/>
      <c r="Q129" s="18"/>
      <c r="R129" s="13"/>
      <c r="S129" s="16"/>
      <c r="T129" s="11"/>
      <c r="U129" s="11"/>
      <c r="V129" s="14"/>
      <c r="W129" s="14" t="s">
        <v>22</v>
      </c>
      <c r="X129" s="8"/>
      <c r="AA129" s="8"/>
      <c r="AB129" s="8"/>
      <c r="AC129" s="8"/>
      <c r="AD129" s="8"/>
      <c r="AE129" s="8"/>
      <c r="AF129" s="8"/>
    </row>
    <row r="130" spans="1:32" ht="60" customHeight="1" x14ac:dyDescent="0.25">
      <c r="B130" s="8" t="s">
        <v>198</v>
      </c>
      <c r="C130" s="9" t="s">
        <v>198</v>
      </c>
      <c r="D130" s="15" t="s">
        <v>657</v>
      </c>
      <c r="E130" s="15" t="s">
        <v>22</v>
      </c>
      <c r="F130" s="8"/>
      <c r="G130" s="32" t="str">
        <f t="shared" si="4"/>
        <v>Try Before You Buy</v>
      </c>
      <c r="H130" s="15" t="s">
        <v>86</v>
      </c>
      <c r="I130" s="15"/>
      <c r="J130" s="15"/>
      <c r="K130" s="15"/>
      <c r="L130" s="32" t="e">
        <f>_xlfn.IFNA(INDEX(#REF!,MATCH(newHL!H130,#REF!,0),3),"")</f>
        <v>#REF!</v>
      </c>
      <c r="M130" s="17"/>
      <c r="N130" s="11"/>
      <c r="O130" s="11"/>
      <c r="P130" s="8"/>
      <c r="Q130" s="18"/>
      <c r="R130" s="13"/>
      <c r="S130" s="16"/>
      <c r="T130" s="11"/>
      <c r="U130" s="11"/>
      <c r="V130" s="14"/>
      <c r="W130" s="14" t="s">
        <v>22</v>
      </c>
      <c r="X130" s="8"/>
      <c r="AA130" s="8"/>
      <c r="AB130" s="8"/>
      <c r="AC130" s="8"/>
      <c r="AD130" s="8"/>
      <c r="AE130" s="8"/>
      <c r="AF130" s="8"/>
    </row>
    <row r="131" spans="1:32" ht="60" customHeight="1" x14ac:dyDescent="0.25">
      <c r="B131" s="8" t="s">
        <v>199</v>
      </c>
      <c r="C131" s="9" t="s">
        <v>199</v>
      </c>
      <c r="D131" s="15" t="s">
        <v>657</v>
      </c>
      <c r="E131" s="15" t="s">
        <v>22</v>
      </c>
      <c r="F131" s="8"/>
      <c r="G131" s="32" t="str">
        <f t="shared" si="4"/>
        <v>Animal Rights</v>
      </c>
      <c r="H131" s="15" t="s">
        <v>31</v>
      </c>
      <c r="I131" s="15"/>
      <c r="J131" s="15"/>
      <c r="K131" s="15"/>
      <c r="L131" s="32" t="e">
        <f>_xlfn.IFNA(INDEX(#REF!,MATCH(newHL!H131,#REF!,0),3),"")</f>
        <v>#REF!</v>
      </c>
      <c r="M131" s="17"/>
      <c r="N131" s="11"/>
      <c r="O131" s="11"/>
      <c r="P131" s="8"/>
      <c r="Q131" s="18"/>
      <c r="R131" s="13"/>
      <c r="S131" s="16"/>
      <c r="T131" s="11"/>
      <c r="U131" s="11"/>
      <c r="V131" s="14"/>
      <c r="W131" s="14" t="s">
        <v>133</v>
      </c>
      <c r="X131" s="8"/>
      <c r="AA131" s="8"/>
      <c r="AB131" s="8"/>
      <c r="AC131" s="8"/>
      <c r="AD131" s="8"/>
      <c r="AE131" s="8"/>
      <c r="AF131" s="8"/>
    </row>
    <row r="132" spans="1:32" ht="60" customHeight="1" x14ac:dyDescent="0.25">
      <c r="A132" s="14" t="s">
        <v>681</v>
      </c>
      <c r="B132" s="8" t="s">
        <v>139</v>
      </c>
      <c r="C132" s="9" t="s">
        <v>682</v>
      </c>
      <c r="D132" s="15" t="s">
        <v>283</v>
      </c>
      <c r="E132" s="15" t="s">
        <v>133</v>
      </c>
      <c r="F132" s="8"/>
      <c r="G132" s="32" t="str">
        <f t="shared" si="4"/>
        <v>Bulk Foods</v>
      </c>
      <c r="H132" s="15" t="s">
        <v>41</v>
      </c>
      <c r="I132" s="15"/>
      <c r="J132" s="15"/>
      <c r="K132" s="15"/>
      <c r="L132" s="32" t="e">
        <f>_xlfn.IFNA(INDEX(#REF!,MATCH(newHL!H132,#REF!,0),3),"")</f>
        <v>#REF!</v>
      </c>
      <c r="M132" s="17"/>
      <c r="N132" s="11"/>
      <c r="O132" s="11"/>
      <c r="P132" s="30" t="s">
        <v>683</v>
      </c>
      <c r="Q132" s="18"/>
      <c r="R132" s="13"/>
      <c r="S132" s="16"/>
      <c r="T132" s="11"/>
      <c r="U132" s="11"/>
      <c r="V132" s="14"/>
      <c r="W132" s="14" t="s">
        <v>133</v>
      </c>
      <c r="X132" s="8"/>
      <c r="AA132" s="8"/>
      <c r="AB132" s="8"/>
      <c r="AC132" s="8"/>
      <c r="AD132" s="8"/>
      <c r="AE132" s="8"/>
      <c r="AF132" s="8"/>
    </row>
    <row r="133" spans="1:32" ht="60" customHeight="1" x14ac:dyDescent="0.25">
      <c r="A133" s="14" t="s">
        <v>684</v>
      </c>
      <c r="B133" s="8" t="s">
        <v>139</v>
      </c>
      <c r="C133" s="9" t="s">
        <v>685</v>
      </c>
      <c r="D133" s="15" t="s">
        <v>283</v>
      </c>
      <c r="E133" s="15" t="s">
        <v>133</v>
      </c>
      <c r="F133" s="8"/>
      <c r="G133" s="32" t="str">
        <f t="shared" si="4"/>
        <v>Bulk Foods</v>
      </c>
      <c r="H133" s="15" t="s">
        <v>41</v>
      </c>
      <c r="I133" s="15"/>
      <c r="J133" s="15"/>
      <c r="K133" s="15"/>
      <c r="L133" s="32" t="e">
        <f>_xlfn.IFNA(INDEX(#REF!,MATCH(newHL!H133,#REF!,0),3),"")</f>
        <v>#REF!</v>
      </c>
      <c r="M133" s="17"/>
      <c r="N133" s="11"/>
      <c r="O133" s="11"/>
      <c r="P133" s="30" t="s">
        <v>686</v>
      </c>
      <c r="Q133" s="18"/>
      <c r="R133" s="13"/>
      <c r="S133" s="16"/>
      <c r="T133" s="11"/>
      <c r="U133" s="11"/>
      <c r="V133" s="14"/>
      <c r="W133" s="14" t="s">
        <v>133</v>
      </c>
      <c r="X133" s="8"/>
      <c r="AA133" s="8"/>
      <c r="AB133" s="8"/>
      <c r="AC133" s="8"/>
      <c r="AD133" s="8"/>
      <c r="AE133" s="8"/>
      <c r="AF133" s="8"/>
    </row>
    <row r="134" spans="1:32" ht="60" customHeight="1" x14ac:dyDescent="0.25">
      <c r="B134" s="8" t="s">
        <v>363</v>
      </c>
      <c r="C134" s="8" t="s">
        <v>363</v>
      </c>
      <c r="D134" s="15" t="s">
        <v>657</v>
      </c>
      <c r="E134" s="15" t="s">
        <v>133</v>
      </c>
      <c r="F134" s="8"/>
      <c r="G134" s="32" t="str">
        <f t="shared" si="4"/>
        <v>Animal Rights</v>
      </c>
      <c r="H134" s="15" t="s">
        <v>31</v>
      </c>
      <c r="I134" s="15"/>
      <c r="J134" s="15"/>
      <c r="K134" s="15"/>
      <c r="L134" s="32" t="e">
        <f>_xlfn.IFNA(INDEX(#REF!,MATCH(newHL!H134,#REF!,0),3),"")</f>
        <v>#REF!</v>
      </c>
      <c r="M134" s="17"/>
      <c r="N134" s="11"/>
      <c r="O134" s="11"/>
      <c r="P134" s="8"/>
      <c r="Q134" s="18"/>
      <c r="R134" s="13"/>
      <c r="S134" s="16"/>
      <c r="T134" s="11"/>
      <c r="U134" s="11"/>
      <c r="V134" s="14"/>
      <c r="W134" s="14" t="s">
        <v>133</v>
      </c>
      <c r="X134" s="8"/>
      <c r="AA134" s="8"/>
      <c r="AB134" s="8"/>
      <c r="AC134" s="8"/>
      <c r="AD134" s="8"/>
      <c r="AE134" s="8"/>
      <c r="AF134" s="8"/>
    </row>
    <row r="135" spans="1:32" ht="60" customHeight="1" x14ac:dyDescent="0.25">
      <c r="B135" s="8" t="s">
        <v>137</v>
      </c>
      <c r="C135" s="9" t="s">
        <v>137</v>
      </c>
      <c r="D135" s="15" t="s">
        <v>657</v>
      </c>
      <c r="E135" s="15" t="s">
        <v>133</v>
      </c>
      <c r="F135" s="8"/>
      <c r="G135" s="32" t="str">
        <f t="shared" si="4"/>
        <v>Authentic People</v>
      </c>
      <c r="H135" s="15" t="s">
        <v>36</v>
      </c>
      <c r="I135" s="15"/>
      <c r="J135" s="15"/>
      <c r="K135" s="15"/>
      <c r="L135" s="32" t="e">
        <f>_xlfn.IFNA(INDEX(#REF!,MATCH(newHL!H135,#REF!,0),3),"")</f>
        <v>#REF!</v>
      </c>
      <c r="M135" s="17"/>
      <c r="N135" s="11"/>
      <c r="O135" s="11"/>
      <c r="P135" s="8"/>
      <c r="Q135" s="18"/>
      <c r="R135" s="13"/>
      <c r="S135" s="16"/>
      <c r="T135" s="11"/>
      <c r="U135" s="11"/>
      <c r="V135" s="14"/>
      <c r="W135" s="14" t="s">
        <v>133</v>
      </c>
      <c r="X135" s="8"/>
      <c r="AA135" s="8"/>
      <c r="AB135" s="8"/>
      <c r="AC135" s="8"/>
      <c r="AD135" s="8"/>
      <c r="AE135" s="8"/>
      <c r="AF135" s="8"/>
    </row>
    <row r="136" spans="1:32" ht="60" customHeight="1" x14ac:dyDescent="0.25">
      <c r="B136" s="8" t="s">
        <v>139</v>
      </c>
      <c r="C136" s="9" t="s">
        <v>139</v>
      </c>
      <c r="D136" s="15" t="s">
        <v>657</v>
      </c>
      <c r="E136" s="15" t="s">
        <v>133</v>
      </c>
      <c r="F136" s="8"/>
      <c r="G136" s="32" t="str">
        <f t="shared" si="4"/>
        <v>Bulk Foods</v>
      </c>
      <c r="H136" s="15" t="s">
        <v>41</v>
      </c>
      <c r="I136" s="15"/>
      <c r="J136" s="15"/>
      <c r="K136" s="15"/>
      <c r="L136" s="32" t="e">
        <f>_xlfn.IFNA(INDEX(#REF!,MATCH(newHL!H136,#REF!,0),3),"")</f>
        <v>#REF!</v>
      </c>
      <c r="M136" s="17"/>
      <c r="N136" s="11"/>
      <c r="O136" s="11"/>
      <c r="P136" s="8"/>
      <c r="Q136" s="18"/>
      <c r="R136" s="13"/>
      <c r="S136" s="16"/>
      <c r="T136" s="11"/>
      <c r="U136" s="11"/>
      <c r="V136" s="14"/>
      <c r="W136" s="14" t="s">
        <v>133</v>
      </c>
      <c r="X136" s="8"/>
      <c r="AA136" s="8"/>
      <c r="AB136" s="8"/>
      <c r="AC136" s="8"/>
      <c r="AD136" s="8"/>
      <c r="AE136" s="8"/>
      <c r="AF136" s="8"/>
    </row>
    <row r="137" spans="1:32" ht="60" customHeight="1" x14ac:dyDescent="0.25">
      <c r="B137" s="8" t="s">
        <v>687</v>
      </c>
      <c r="C137" s="8" t="s">
        <v>687</v>
      </c>
      <c r="D137" s="15" t="s">
        <v>657</v>
      </c>
      <c r="E137" s="15" t="s">
        <v>133</v>
      </c>
      <c r="F137" s="8"/>
      <c r="G137" s="32" t="str">
        <f t="shared" ref="G137:G141" si="5">_xlfn.TEXTJOIN(",",TRUE,$H137:$K137)</f>
        <v>Bulk Foods</v>
      </c>
      <c r="H137" s="15" t="s">
        <v>41</v>
      </c>
      <c r="I137" s="15"/>
      <c r="J137" s="15"/>
      <c r="K137" s="15"/>
      <c r="L137" s="32" t="e">
        <f>_xlfn.IFNA(INDEX(#REF!,MATCH(newHL!H137,#REF!,0),3),"")</f>
        <v>#REF!</v>
      </c>
      <c r="M137" s="17"/>
      <c r="N137" s="11"/>
      <c r="O137" s="11"/>
      <c r="P137" s="8"/>
      <c r="Q137" s="18"/>
      <c r="R137" s="13"/>
      <c r="S137" s="16"/>
      <c r="T137" s="11"/>
      <c r="U137" s="11"/>
      <c r="V137" s="14"/>
      <c r="W137" s="14" t="s">
        <v>133</v>
      </c>
      <c r="X137" s="8"/>
      <c r="AA137" s="8"/>
      <c r="AB137" s="8"/>
      <c r="AC137" s="8"/>
      <c r="AD137" s="8"/>
      <c r="AE137" s="8"/>
      <c r="AF137" s="8"/>
    </row>
    <row r="138" spans="1:32" ht="60" customHeight="1" x14ac:dyDescent="0.25">
      <c r="B138" s="8" t="s">
        <v>141</v>
      </c>
      <c r="C138" s="9" t="s">
        <v>141</v>
      </c>
      <c r="D138" s="15" t="s">
        <v>657</v>
      </c>
      <c r="E138" s="15" t="s">
        <v>133</v>
      </c>
      <c r="F138" s="8"/>
      <c r="G138" s="32" t="str">
        <f t="shared" si="5"/>
        <v>Bulk Foods</v>
      </c>
      <c r="H138" s="15" t="s">
        <v>41</v>
      </c>
      <c r="I138" s="15"/>
      <c r="J138" s="15"/>
      <c r="K138" s="15"/>
      <c r="L138" s="32" t="e">
        <f>_xlfn.IFNA(INDEX(#REF!,MATCH(newHL!H138,#REF!,0),3),"")</f>
        <v>#REF!</v>
      </c>
      <c r="M138" s="17"/>
      <c r="N138" s="11"/>
      <c r="O138" s="11"/>
      <c r="P138" s="8"/>
      <c r="Q138" s="18"/>
      <c r="R138" s="13"/>
      <c r="S138" s="16"/>
      <c r="T138" s="11"/>
      <c r="U138" s="11"/>
      <c r="V138" s="14"/>
      <c r="W138" s="14" t="s">
        <v>133</v>
      </c>
      <c r="X138" s="8"/>
      <c r="AA138" s="8"/>
      <c r="AB138" s="8"/>
      <c r="AC138" s="8"/>
      <c r="AD138" s="8"/>
      <c r="AE138" s="8"/>
      <c r="AF138" s="8"/>
    </row>
    <row r="139" spans="1:32" ht="60" customHeight="1" x14ac:dyDescent="0.25">
      <c r="B139" s="8" t="s">
        <v>392</v>
      </c>
      <c r="C139" s="8" t="s">
        <v>392</v>
      </c>
      <c r="D139" s="15" t="s">
        <v>657</v>
      </c>
      <c r="E139" s="15" t="s">
        <v>133</v>
      </c>
      <c r="F139" s="8"/>
      <c r="G139" s="32" t="str">
        <f t="shared" si="5"/>
        <v>Flexitarianism,Healthy Junk Food</v>
      </c>
      <c r="H139" s="15" t="s">
        <v>54</v>
      </c>
      <c r="I139" s="15" t="s">
        <v>65</v>
      </c>
      <c r="J139" s="15"/>
      <c r="K139" s="15"/>
      <c r="L139" s="32" t="e">
        <f>_xlfn.IFNA(INDEX(#REF!,MATCH(newHL!H139,#REF!,0),3),"")</f>
        <v>#REF!</v>
      </c>
      <c r="M139" s="17"/>
      <c r="N139" s="11"/>
      <c r="O139" s="11"/>
      <c r="P139" s="8"/>
      <c r="Q139" s="18"/>
      <c r="R139" s="13"/>
      <c r="S139" s="16"/>
      <c r="T139" s="11"/>
      <c r="U139" s="11"/>
      <c r="V139" s="14"/>
      <c r="W139" s="14" t="s">
        <v>133</v>
      </c>
      <c r="X139" s="8"/>
      <c r="AA139" s="8"/>
      <c r="AB139" s="8"/>
      <c r="AC139" s="8"/>
      <c r="AD139" s="8"/>
      <c r="AE139" s="8"/>
      <c r="AF139" s="8"/>
    </row>
    <row r="140" spans="1:32" ht="60" customHeight="1" x14ac:dyDescent="0.25">
      <c r="B140" s="8" t="s">
        <v>688</v>
      </c>
      <c r="C140" s="8" t="s">
        <v>688</v>
      </c>
      <c r="D140" s="15" t="s">
        <v>657</v>
      </c>
      <c r="E140" s="15" t="s">
        <v>133</v>
      </c>
      <c r="F140" s="8"/>
      <c r="G140" s="32" t="str">
        <f t="shared" si="5"/>
        <v>Flexitarianism</v>
      </c>
      <c r="H140" s="15" t="s">
        <v>54</v>
      </c>
      <c r="I140" s="15"/>
      <c r="J140" s="15"/>
      <c r="K140" s="15"/>
      <c r="L140" s="32" t="e">
        <f>_xlfn.IFNA(INDEX(#REF!,MATCH(newHL!H140,#REF!,0),3),"")</f>
        <v>#REF!</v>
      </c>
      <c r="M140" s="17"/>
      <c r="N140" s="11"/>
      <c r="O140" s="11"/>
      <c r="P140" s="8"/>
      <c r="Q140" s="18"/>
      <c r="R140" s="13"/>
      <c r="S140" s="16"/>
      <c r="T140" s="11"/>
      <c r="U140" s="11"/>
      <c r="V140" s="14"/>
      <c r="W140" s="14" t="s">
        <v>133</v>
      </c>
      <c r="X140" s="8"/>
      <c r="AA140" s="8"/>
      <c r="AB140" s="8"/>
      <c r="AC140" s="8"/>
      <c r="AD140" s="8"/>
      <c r="AE140" s="8"/>
      <c r="AF140" s="8"/>
    </row>
    <row r="141" spans="1:32" ht="60" customHeight="1" x14ac:dyDescent="0.25">
      <c r="B141" s="8" t="s">
        <v>145</v>
      </c>
      <c r="C141" s="9" t="s">
        <v>145</v>
      </c>
      <c r="D141" s="15" t="s">
        <v>657</v>
      </c>
      <c r="E141" s="15" t="s">
        <v>133</v>
      </c>
      <c r="F141" s="8"/>
      <c r="G141" s="32" t="str">
        <f t="shared" si="5"/>
        <v>Food Transparency</v>
      </c>
      <c r="H141" s="15" t="s">
        <v>56</v>
      </c>
      <c r="I141" s="15"/>
      <c r="J141" s="15"/>
      <c r="K141" s="15"/>
      <c r="L141" s="32" t="e">
        <f>_xlfn.IFNA(INDEX(#REF!,MATCH(newHL!H141,#REF!,0),3),"")</f>
        <v>#REF!</v>
      </c>
      <c r="M141" s="17" t="s">
        <v>190</v>
      </c>
      <c r="N141" s="11"/>
      <c r="O141" s="11"/>
      <c r="P141" s="8"/>
      <c r="Q141" s="18"/>
      <c r="R141" s="13"/>
      <c r="S141" s="16"/>
      <c r="T141" s="11"/>
      <c r="U141" s="11"/>
      <c r="V141" s="14"/>
      <c r="W141" s="14" t="s">
        <v>133</v>
      </c>
      <c r="X141" s="8"/>
      <c r="AA141" s="8"/>
      <c r="AB141" s="8"/>
      <c r="AC141" s="8"/>
      <c r="AD141" s="8"/>
      <c r="AE141" s="8"/>
      <c r="AF141" s="8"/>
    </row>
    <row r="142" spans="1:32" ht="60" customHeight="1" x14ac:dyDescent="0.25">
      <c r="B142" s="8" t="s">
        <v>689</v>
      </c>
      <c r="C142" s="9" t="s">
        <v>689</v>
      </c>
      <c r="D142" s="15" t="s">
        <v>657</v>
      </c>
      <c r="E142" s="15" t="s">
        <v>133</v>
      </c>
      <c r="F142" s="8"/>
      <c r="G142" s="32" t="str">
        <f t="shared" ref="G142:G193" si="6">_xlfn.TEXTJOIN(",",TRUE,$H142:$K142)</f>
        <v>Food Transparency</v>
      </c>
      <c r="H142" s="15" t="s">
        <v>56</v>
      </c>
      <c r="I142" s="15"/>
      <c r="J142" s="15"/>
      <c r="K142" s="15"/>
      <c r="L142" s="32" t="e">
        <f>_xlfn.IFNA(INDEX(#REF!,MATCH(newHL!H142,#REF!,0),3),"")</f>
        <v>#REF!</v>
      </c>
      <c r="M142" s="17"/>
      <c r="N142" s="11"/>
      <c r="O142" s="11"/>
      <c r="P142" s="8"/>
      <c r="Q142" s="18"/>
      <c r="R142" s="13"/>
      <c r="S142" s="16"/>
      <c r="T142" s="11"/>
      <c r="U142" s="11"/>
      <c r="V142" s="14"/>
      <c r="W142" s="14" t="s">
        <v>133</v>
      </c>
      <c r="X142" s="8"/>
      <c r="AA142" s="8"/>
      <c r="AB142" s="8"/>
      <c r="AC142" s="8"/>
      <c r="AD142" s="8"/>
      <c r="AE142" s="8"/>
      <c r="AF142" s="8"/>
    </row>
    <row r="143" spans="1:32" ht="60" customHeight="1" x14ac:dyDescent="0.25">
      <c r="B143" s="8" t="s">
        <v>147</v>
      </c>
      <c r="C143" s="9" t="s">
        <v>147</v>
      </c>
      <c r="D143" s="15" t="s">
        <v>657</v>
      </c>
      <c r="E143" s="15" t="s">
        <v>133</v>
      </c>
      <c r="F143" s="8"/>
      <c r="G143" s="32" t="str">
        <f t="shared" si="6"/>
        <v>Food Transparency</v>
      </c>
      <c r="H143" s="15" t="s">
        <v>56</v>
      </c>
      <c r="I143" s="15"/>
      <c r="J143" s="15"/>
      <c r="K143" s="15"/>
      <c r="L143" s="32" t="e">
        <f>_xlfn.IFNA(INDEX(#REF!,MATCH(newHL!H143,#REF!,0),3),"")</f>
        <v>#REF!</v>
      </c>
      <c r="M143" s="17" t="s">
        <v>690</v>
      </c>
      <c r="N143" s="11"/>
      <c r="O143" s="11"/>
      <c r="P143" s="8"/>
      <c r="Q143" s="18"/>
      <c r="R143" s="13"/>
      <c r="S143" s="16"/>
      <c r="T143" s="11"/>
      <c r="U143" s="11"/>
      <c r="V143" s="14"/>
      <c r="W143" s="14" t="s">
        <v>133</v>
      </c>
      <c r="X143" s="8"/>
      <c r="AA143" s="8"/>
      <c r="AB143" s="8"/>
      <c r="AC143" s="8"/>
      <c r="AD143" s="8"/>
      <c r="AE143" s="8"/>
      <c r="AF143" s="8"/>
    </row>
    <row r="144" spans="1:32" ht="60" customHeight="1" x14ac:dyDescent="0.25">
      <c r="B144" s="8" t="s">
        <v>148</v>
      </c>
      <c r="C144" s="9" t="s">
        <v>148</v>
      </c>
      <c r="D144" s="15" t="s">
        <v>657</v>
      </c>
      <c r="E144" s="15" t="s">
        <v>133</v>
      </c>
      <c r="F144" s="8"/>
      <c r="G144" s="32" t="str">
        <f t="shared" si="6"/>
        <v>Functional Food</v>
      </c>
      <c r="H144" s="15" t="s">
        <v>61</v>
      </c>
      <c r="I144" s="15"/>
      <c r="J144" s="15"/>
      <c r="K144" s="15"/>
      <c r="L144" s="32" t="e">
        <f>_xlfn.IFNA(INDEX(#REF!,MATCH(newHL!H144,#REF!,0),3),"")</f>
        <v>#REF!</v>
      </c>
      <c r="M144" s="17"/>
      <c r="N144" s="11"/>
      <c r="O144" s="11"/>
      <c r="P144" s="8"/>
      <c r="Q144" s="18"/>
      <c r="R144" s="13"/>
      <c r="S144" s="16"/>
      <c r="T144" s="11"/>
      <c r="U144" s="11"/>
      <c r="V144" s="14"/>
      <c r="W144" s="14" t="s">
        <v>133</v>
      </c>
      <c r="X144" s="8"/>
      <c r="AA144" s="8"/>
      <c r="AB144" s="8"/>
      <c r="AC144" s="8"/>
      <c r="AD144" s="8"/>
      <c r="AE144" s="8"/>
      <c r="AF144" s="8"/>
    </row>
    <row r="145" spans="2:32" ht="60" customHeight="1" x14ac:dyDescent="0.25">
      <c r="B145" s="8" t="s">
        <v>149</v>
      </c>
      <c r="C145" s="9" t="s">
        <v>149</v>
      </c>
      <c r="D145" s="15" t="s">
        <v>657</v>
      </c>
      <c r="E145" s="15" t="s">
        <v>133</v>
      </c>
      <c r="F145" s="8"/>
      <c r="G145" s="32" t="str">
        <f t="shared" si="6"/>
        <v>Functional Food</v>
      </c>
      <c r="H145" s="15" t="s">
        <v>61</v>
      </c>
      <c r="I145" s="15"/>
      <c r="J145" s="15"/>
      <c r="K145" s="15"/>
      <c r="L145" s="32" t="e">
        <f>_xlfn.IFNA(INDEX(#REF!,MATCH(newHL!H145,#REF!,0),3),"")</f>
        <v>#REF!</v>
      </c>
      <c r="M145" s="17"/>
      <c r="N145" s="11"/>
      <c r="O145" s="11"/>
      <c r="P145" s="8"/>
      <c r="Q145" s="18"/>
      <c r="R145" s="13"/>
      <c r="S145" s="16"/>
      <c r="T145" s="11"/>
      <c r="U145" s="11"/>
      <c r="V145" s="14"/>
      <c r="W145" s="14" t="s">
        <v>133</v>
      </c>
      <c r="X145" s="8"/>
      <c r="AA145" s="8"/>
      <c r="AB145" s="8"/>
      <c r="AC145" s="8"/>
      <c r="AD145" s="8"/>
      <c r="AE145" s="8"/>
      <c r="AF145" s="8"/>
    </row>
    <row r="146" spans="2:32" ht="60" customHeight="1" x14ac:dyDescent="0.25">
      <c r="B146" s="8" t="s">
        <v>150</v>
      </c>
      <c r="C146" s="9" t="s">
        <v>150</v>
      </c>
      <c r="D146" s="15" t="s">
        <v>657</v>
      </c>
      <c r="E146" s="15" t="s">
        <v>133</v>
      </c>
      <c r="F146" s="8"/>
      <c r="G146" s="32" t="str">
        <f t="shared" si="6"/>
        <v>Functional Food</v>
      </c>
      <c r="H146" s="15" t="s">
        <v>61</v>
      </c>
      <c r="I146" s="15"/>
      <c r="J146" s="15"/>
      <c r="K146" s="15"/>
      <c r="L146" s="32" t="e">
        <f>_xlfn.IFNA(INDEX(#REF!,MATCH(newHL!H146,#REF!,0),3),"")</f>
        <v>#REF!</v>
      </c>
      <c r="M146" s="17"/>
      <c r="N146" s="11"/>
      <c r="O146" s="11"/>
      <c r="P146" s="8"/>
      <c r="Q146" s="18"/>
      <c r="R146" s="13"/>
      <c r="S146" s="16"/>
      <c r="T146" s="11"/>
      <c r="U146" s="11"/>
      <c r="V146" s="14"/>
      <c r="W146" s="14" t="s">
        <v>133</v>
      </c>
      <c r="X146" s="8"/>
      <c r="AA146" s="8"/>
      <c r="AB146" s="8"/>
      <c r="AC146" s="8"/>
      <c r="AD146" s="8"/>
      <c r="AE146" s="8"/>
      <c r="AF146" s="8"/>
    </row>
    <row r="147" spans="2:32" ht="60" customHeight="1" x14ac:dyDescent="0.25">
      <c r="B147" s="8" t="s">
        <v>691</v>
      </c>
      <c r="C147" s="9" t="s">
        <v>691</v>
      </c>
      <c r="D147" s="15" t="s">
        <v>657</v>
      </c>
      <c r="E147" s="15" t="s">
        <v>133</v>
      </c>
      <c r="F147" s="8"/>
      <c r="G147" s="32" t="str">
        <f t="shared" si="6"/>
        <v>Genderless / Gender Neutral,Welcome Tourism,Foreign Residents,Flexible Workplaces</v>
      </c>
      <c r="H147" s="15" t="s">
        <v>152</v>
      </c>
      <c r="I147" s="15" t="s">
        <v>92</v>
      </c>
      <c r="J147" s="15" t="s">
        <v>58</v>
      </c>
      <c r="K147" s="15" t="s">
        <v>51</v>
      </c>
      <c r="L147" s="58" t="s">
        <v>692</v>
      </c>
      <c r="M147" s="17"/>
      <c r="N147" s="11"/>
      <c r="O147" s="11"/>
      <c r="P147" s="8"/>
      <c r="Q147" s="18"/>
      <c r="R147" s="13"/>
      <c r="S147" s="16"/>
      <c r="T147" s="11"/>
      <c r="U147" s="11"/>
      <c r="V147" s="14"/>
      <c r="W147" s="14" t="s">
        <v>133</v>
      </c>
      <c r="X147" s="8"/>
      <c r="AA147" s="8"/>
      <c r="AB147" s="8"/>
      <c r="AC147" s="8"/>
      <c r="AD147" s="8"/>
      <c r="AE147" s="8"/>
      <c r="AF147" s="8"/>
    </row>
    <row r="148" spans="2:32" ht="60" customHeight="1" x14ac:dyDescent="0.25">
      <c r="B148" s="8" t="s">
        <v>693</v>
      </c>
      <c r="C148" s="9" t="s">
        <v>693</v>
      </c>
      <c r="D148" s="15" t="s">
        <v>657</v>
      </c>
      <c r="E148" s="15" t="s">
        <v>133</v>
      </c>
      <c r="F148" s="8"/>
      <c r="G148" s="32" t="str">
        <f t="shared" si="6"/>
        <v>Genderless / Gender Neutral</v>
      </c>
      <c r="H148" s="15" t="s">
        <v>152</v>
      </c>
      <c r="I148" s="15"/>
      <c r="J148" s="15"/>
      <c r="K148" s="15"/>
      <c r="L148" s="58" t="s">
        <v>694</v>
      </c>
      <c r="M148" s="17"/>
      <c r="N148" s="11"/>
      <c r="O148" s="11"/>
      <c r="P148" s="8"/>
      <c r="Q148" s="18"/>
      <c r="R148" s="13"/>
      <c r="S148" s="16"/>
      <c r="T148" s="11"/>
      <c r="U148" s="11"/>
      <c r="V148" s="14"/>
      <c r="W148" s="14" t="s">
        <v>133</v>
      </c>
      <c r="X148" s="8"/>
      <c r="AA148" s="8"/>
      <c r="AB148" s="8"/>
      <c r="AC148" s="8"/>
      <c r="AD148" s="8"/>
      <c r="AE148" s="8"/>
      <c r="AF148" s="8"/>
    </row>
    <row r="149" spans="2:32" ht="60" customHeight="1" x14ac:dyDescent="0.25">
      <c r="B149" s="8" t="s">
        <v>155</v>
      </c>
      <c r="C149" s="9" t="s">
        <v>155</v>
      </c>
      <c r="D149" s="15" t="s">
        <v>657</v>
      </c>
      <c r="E149" s="15" t="s">
        <v>133</v>
      </c>
      <c r="F149" s="8"/>
      <c r="G149" s="32" t="str">
        <f t="shared" si="6"/>
        <v>Gut-Friendly Food</v>
      </c>
      <c r="H149" s="15" t="s">
        <v>105</v>
      </c>
      <c r="I149" s="15"/>
      <c r="J149" s="15"/>
      <c r="K149" s="15"/>
      <c r="L149" s="32" t="e">
        <f>_xlfn.IFNA(INDEX(#REF!,MATCH(newHL!H149,#REF!,0),3),"")</f>
        <v>#REF!</v>
      </c>
      <c r="M149" s="17" t="s">
        <v>695</v>
      </c>
      <c r="N149" s="11"/>
      <c r="O149" s="11"/>
      <c r="P149" s="8"/>
      <c r="Q149" s="18"/>
      <c r="R149" s="13"/>
      <c r="S149" s="16"/>
      <c r="T149" s="11"/>
      <c r="U149" s="11"/>
      <c r="V149" s="14"/>
      <c r="W149" s="14" t="s">
        <v>133</v>
      </c>
      <c r="X149" s="8"/>
      <c r="AA149" s="8"/>
      <c r="AB149" s="8"/>
      <c r="AC149" s="8"/>
      <c r="AD149" s="8"/>
      <c r="AE149" s="8"/>
      <c r="AF149" s="8"/>
    </row>
    <row r="150" spans="2:32" ht="60" customHeight="1" x14ac:dyDescent="0.25">
      <c r="B150" s="8" t="s">
        <v>156</v>
      </c>
      <c r="C150" s="9" t="s">
        <v>156</v>
      </c>
      <c r="D150" s="15" t="s">
        <v>657</v>
      </c>
      <c r="E150" s="15" t="s">
        <v>133</v>
      </c>
      <c r="F150" s="8"/>
      <c r="G150" s="32" t="str">
        <f t="shared" si="6"/>
        <v>Gut-Friendly Food,Health Consciousness,Functional Food</v>
      </c>
      <c r="H150" s="15" t="s">
        <v>105</v>
      </c>
      <c r="I150" s="15" t="s">
        <v>107</v>
      </c>
      <c r="J150" s="15" t="s">
        <v>61</v>
      </c>
      <c r="K150" s="15"/>
      <c r="L150" s="32" t="e">
        <f>_xlfn.IFNA(INDEX(#REF!,MATCH(newHL!H150,#REF!,0),3),"")</f>
        <v>#REF!</v>
      </c>
      <c r="M150" s="17"/>
      <c r="N150" s="11"/>
      <c r="O150" s="11"/>
      <c r="P150" s="8"/>
      <c r="Q150" s="18"/>
      <c r="R150" s="13"/>
      <c r="S150" s="16"/>
      <c r="T150" s="11"/>
      <c r="U150" s="11"/>
      <c r="V150" s="14"/>
      <c r="W150" s="14" t="s">
        <v>133</v>
      </c>
      <c r="X150" s="8"/>
      <c r="AA150" s="8"/>
      <c r="AB150" s="8"/>
      <c r="AC150" s="8"/>
      <c r="AD150" s="8"/>
      <c r="AE150" s="8"/>
      <c r="AF150" s="8"/>
    </row>
    <row r="151" spans="2:32" ht="60" customHeight="1" x14ac:dyDescent="0.25">
      <c r="B151" s="8" t="s">
        <v>157</v>
      </c>
      <c r="C151" s="9" t="s">
        <v>157</v>
      </c>
      <c r="D151" s="15" t="s">
        <v>657</v>
      </c>
      <c r="E151" s="15" t="s">
        <v>133</v>
      </c>
      <c r="F151" s="8"/>
      <c r="G151" s="32" t="str">
        <f t="shared" si="6"/>
        <v>Healthy Junk Food</v>
      </c>
      <c r="H151" s="15" t="s">
        <v>65</v>
      </c>
      <c r="I151" s="15"/>
      <c r="J151" s="15"/>
      <c r="K151" s="15"/>
      <c r="L151" s="32" t="e">
        <f>_xlfn.IFNA(INDEX(#REF!,MATCH(newHL!H151,#REF!,0),3),"")</f>
        <v>#REF!</v>
      </c>
      <c r="M151" s="17"/>
      <c r="N151" s="11"/>
      <c r="O151" s="11"/>
      <c r="P151" s="8"/>
      <c r="Q151" s="18"/>
      <c r="R151" s="13"/>
      <c r="S151" s="16"/>
      <c r="T151" s="11"/>
      <c r="U151" s="11"/>
      <c r="V151" s="14"/>
      <c r="W151" s="14" t="s">
        <v>133</v>
      </c>
      <c r="X151" s="8"/>
      <c r="AA151" s="8"/>
      <c r="AB151" s="8"/>
      <c r="AC151" s="8"/>
      <c r="AD151" s="8"/>
      <c r="AE151" s="8"/>
      <c r="AF151" s="8"/>
    </row>
    <row r="152" spans="2:32" ht="60" customHeight="1" x14ac:dyDescent="0.25">
      <c r="B152" s="8" t="s">
        <v>158</v>
      </c>
      <c r="C152" s="9" t="s">
        <v>158</v>
      </c>
      <c r="D152" s="15" t="s">
        <v>657</v>
      </c>
      <c r="E152" s="15" t="s">
        <v>133</v>
      </c>
      <c r="F152" s="8"/>
      <c r="G152" s="32" t="str">
        <f t="shared" si="6"/>
        <v>Healthy Junk Food,Liquid Expectations</v>
      </c>
      <c r="H152" s="15" t="s">
        <v>65</v>
      </c>
      <c r="I152" s="15" t="s">
        <v>73</v>
      </c>
      <c r="J152" s="15"/>
      <c r="K152" s="15"/>
      <c r="L152" s="32" t="e">
        <f>_xlfn.IFNA(INDEX(#REF!,MATCH(newHL!H152,#REF!,0),3),"")</f>
        <v>#REF!</v>
      </c>
      <c r="M152" s="17"/>
      <c r="N152" s="11"/>
      <c r="O152" s="11"/>
      <c r="P152" s="8"/>
      <c r="Q152" s="18"/>
      <c r="R152" s="13"/>
      <c r="S152" s="16"/>
      <c r="T152" s="11"/>
      <c r="U152" s="11"/>
      <c r="V152" s="14"/>
      <c r="W152" s="14" t="s">
        <v>133</v>
      </c>
      <c r="X152" s="8"/>
      <c r="AA152" s="8"/>
      <c r="AB152" s="8"/>
      <c r="AC152" s="8"/>
      <c r="AD152" s="8"/>
      <c r="AE152" s="8"/>
      <c r="AF152" s="8"/>
    </row>
    <row r="153" spans="2:32" ht="60" customHeight="1" x14ac:dyDescent="0.25">
      <c r="B153" s="8" t="s">
        <v>159</v>
      </c>
      <c r="C153" s="9" t="s">
        <v>159</v>
      </c>
      <c r="D153" s="15" t="s">
        <v>657</v>
      </c>
      <c r="E153" s="15" t="s">
        <v>133</v>
      </c>
      <c r="F153" s="8"/>
      <c r="G153" s="32" t="str">
        <f t="shared" si="6"/>
        <v>Healthy Junk Food,Health Consciousness,Liquid Expectations</v>
      </c>
      <c r="H153" s="15" t="s">
        <v>65</v>
      </c>
      <c r="I153" s="15" t="s">
        <v>107</v>
      </c>
      <c r="J153" s="15" t="s">
        <v>73</v>
      </c>
      <c r="K153" s="15"/>
      <c r="L153" s="32"/>
      <c r="M153" s="17" t="s">
        <v>234</v>
      </c>
      <c r="N153" s="11"/>
      <c r="O153" s="11"/>
      <c r="P153" s="8"/>
      <c r="Q153" s="18"/>
      <c r="R153" s="13"/>
      <c r="S153" s="16"/>
      <c r="T153" s="11"/>
      <c r="U153" s="11"/>
      <c r="V153" s="14"/>
      <c r="W153" s="14" t="s">
        <v>133</v>
      </c>
      <c r="X153" s="8"/>
      <c r="AA153" s="8"/>
      <c r="AB153" s="8"/>
      <c r="AC153" s="8"/>
      <c r="AD153" s="8"/>
      <c r="AE153" s="8"/>
      <c r="AF153" s="8"/>
    </row>
    <row r="154" spans="2:32" ht="60" customHeight="1" x14ac:dyDescent="0.25">
      <c r="B154" s="8" t="s">
        <v>194</v>
      </c>
      <c r="C154" s="9" t="s">
        <v>696</v>
      </c>
      <c r="D154" s="15" t="s">
        <v>312</v>
      </c>
      <c r="E154" s="15" t="s">
        <v>133</v>
      </c>
      <c r="F154" s="8"/>
      <c r="G154" s="32" t="str">
        <f t="shared" si="6"/>
        <v>Mini-Doses</v>
      </c>
      <c r="H154" s="15" t="s">
        <v>164</v>
      </c>
      <c r="I154" s="15"/>
      <c r="J154" s="15"/>
      <c r="K154" s="15"/>
      <c r="L154" s="32" t="e">
        <f>_xlfn.IFNA(INDEX(#REF!,MATCH(newHL!H154,#REF!,0),3),"")</f>
        <v>#REF!</v>
      </c>
      <c r="M154" s="17"/>
      <c r="N154" s="11"/>
      <c r="O154" s="11"/>
      <c r="P154" s="8" t="s">
        <v>697</v>
      </c>
      <c r="Q154" s="18"/>
      <c r="R154" s="13"/>
      <c r="S154" s="16"/>
      <c r="T154" s="11"/>
      <c r="U154" s="11"/>
      <c r="V154" s="14"/>
      <c r="W154" s="14" t="s">
        <v>133</v>
      </c>
      <c r="X154" s="8"/>
      <c r="AA154" s="8"/>
      <c r="AB154" s="8"/>
      <c r="AC154" s="8"/>
      <c r="AD154" s="8"/>
      <c r="AE154" s="8"/>
      <c r="AF154" s="8"/>
    </row>
    <row r="155" spans="2:32" ht="60" customHeight="1" x14ac:dyDescent="0.25">
      <c r="B155" s="8" t="s">
        <v>194</v>
      </c>
      <c r="C155" s="9" t="s">
        <v>165</v>
      </c>
      <c r="D155" s="15" t="s">
        <v>312</v>
      </c>
      <c r="E155" s="15" t="s">
        <v>133</v>
      </c>
      <c r="F155" s="8"/>
      <c r="G155" s="32" t="str">
        <f t="shared" si="6"/>
        <v>Mini-Doses</v>
      </c>
      <c r="H155" s="15" t="s">
        <v>164</v>
      </c>
      <c r="I155" s="15"/>
      <c r="J155" s="15"/>
      <c r="K155" s="15"/>
      <c r="L155" s="32" t="e">
        <f>_xlfn.IFNA(INDEX(#REF!,MATCH(newHL!H155,#REF!,0),3),"")</f>
        <v>#REF!</v>
      </c>
      <c r="M155" s="17" t="s">
        <v>698</v>
      </c>
      <c r="N155" s="11"/>
      <c r="O155" s="11"/>
      <c r="P155" s="8"/>
      <c r="Q155" s="18"/>
      <c r="R155" s="13"/>
      <c r="S155" s="16"/>
      <c r="T155" s="11"/>
      <c r="U155" s="11"/>
      <c r="V155" s="14"/>
      <c r="W155" s="14" t="s">
        <v>133</v>
      </c>
      <c r="X155" s="8"/>
      <c r="AA155" s="8"/>
      <c r="AB155" s="8"/>
      <c r="AC155" s="8"/>
      <c r="AD155" s="8"/>
      <c r="AE155" s="8"/>
      <c r="AF155" s="8"/>
    </row>
    <row r="156" spans="2:32" ht="60" customHeight="1" x14ac:dyDescent="0.25">
      <c r="B156" s="8" t="s">
        <v>194</v>
      </c>
      <c r="C156" s="9" t="s">
        <v>166</v>
      </c>
      <c r="D156" s="15" t="s">
        <v>312</v>
      </c>
      <c r="E156" s="15" t="s">
        <v>133</v>
      </c>
      <c r="F156" s="8"/>
      <c r="G156" s="32" t="str">
        <f t="shared" si="6"/>
        <v>Mini-Doses</v>
      </c>
      <c r="H156" s="15" t="s">
        <v>164</v>
      </c>
      <c r="I156" s="15"/>
      <c r="J156" s="15"/>
      <c r="K156" s="15"/>
      <c r="L156" s="32" t="e">
        <f>_xlfn.IFNA(INDEX(#REF!,MATCH(newHL!H156,#REF!,0),3),"")</f>
        <v>#REF!</v>
      </c>
      <c r="M156" s="17" t="s">
        <v>698</v>
      </c>
      <c r="N156" s="11"/>
      <c r="O156" s="11"/>
      <c r="P156" s="8"/>
      <c r="Q156" s="18"/>
      <c r="R156" s="13"/>
      <c r="S156" s="16"/>
      <c r="T156" s="11"/>
      <c r="U156" s="11"/>
      <c r="V156" s="14"/>
      <c r="W156" s="14" t="s">
        <v>133</v>
      </c>
      <c r="X156" s="8"/>
      <c r="AA156" s="8"/>
      <c r="AB156" s="8"/>
      <c r="AC156" s="8"/>
      <c r="AD156" s="8"/>
      <c r="AE156" s="8"/>
      <c r="AF156" s="8"/>
    </row>
    <row r="157" spans="2:32" ht="60" customHeight="1" x14ac:dyDescent="0.25">
      <c r="B157" s="8" t="s">
        <v>699</v>
      </c>
      <c r="C157" s="9" t="s">
        <v>699</v>
      </c>
      <c r="D157" s="15" t="s">
        <v>657</v>
      </c>
      <c r="E157" s="15" t="s">
        <v>133</v>
      </c>
      <c r="F157" s="8"/>
      <c r="G157" s="32" t="str">
        <f t="shared" si="6"/>
        <v>Mobile Payments</v>
      </c>
      <c r="H157" s="15" t="s">
        <v>124</v>
      </c>
      <c r="I157" s="15"/>
      <c r="J157" s="15"/>
      <c r="K157" s="15"/>
      <c r="L157" s="32" t="e">
        <f>_xlfn.IFNA(INDEX(#REF!,MATCH(newHL!H157,#REF!,0),3),"")</f>
        <v>#REF!</v>
      </c>
      <c r="M157" s="17"/>
      <c r="N157" s="11"/>
      <c r="O157" s="11"/>
      <c r="P157" s="8"/>
      <c r="Q157" s="18"/>
      <c r="R157" s="13"/>
      <c r="S157" s="16"/>
      <c r="T157" s="11"/>
      <c r="U157" s="11"/>
      <c r="V157" s="14"/>
      <c r="W157" s="14" t="s">
        <v>133</v>
      </c>
      <c r="X157" s="8"/>
      <c r="AA157" s="8"/>
      <c r="AB157" s="8"/>
      <c r="AC157" s="8"/>
      <c r="AD157" s="8"/>
      <c r="AE157" s="8"/>
      <c r="AF157" s="8"/>
    </row>
    <row r="158" spans="2:32" ht="60" customHeight="1" x14ac:dyDescent="0.25">
      <c r="B158" s="8" t="s">
        <v>169</v>
      </c>
      <c r="C158" s="9" t="s">
        <v>169</v>
      </c>
      <c r="D158" s="15" t="s">
        <v>657</v>
      </c>
      <c r="E158" s="15" t="s">
        <v>133</v>
      </c>
      <c r="F158" s="8"/>
      <c r="G158" s="32" t="str">
        <f t="shared" si="6"/>
        <v>Renewable Charged Future</v>
      </c>
      <c r="H158" s="15" t="s">
        <v>76</v>
      </c>
      <c r="I158" s="15"/>
      <c r="J158" s="15"/>
      <c r="K158" s="15"/>
      <c r="L158" s="32" t="e">
        <f>_xlfn.IFNA(INDEX(#REF!,MATCH(newHL!H158,#REF!,0),3),"")</f>
        <v>#REF!</v>
      </c>
      <c r="M158" s="17"/>
      <c r="N158" s="11"/>
      <c r="O158" s="11"/>
      <c r="P158" s="8"/>
      <c r="Q158" s="18"/>
      <c r="R158" s="13"/>
      <c r="S158" s="16"/>
      <c r="T158" s="11"/>
      <c r="U158" s="11"/>
      <c r="V158" s="14"/>
      <c r="W158" s="14" t="s">
        <v>133</v>
      </c>
      <c r="X158" s="8"/>
      <c r="AA158" s="8"/>
      <c r="AB158" s="8"/>
      <c r="AC158" s="8"/>
      <c r="AD158" s="8"/>
      <c r="AE158" s="8"/>
      <c r="AF158" s="8"/>
    </row>
    <row r="159" spans="2:32" ht="60" customHeight="1" x14ac:dyDescent="0.25">
      <c r="B159" s="8" t="s">
        <v>170</v>
      </c>
      <c r="C159" s="9" t="s">
        <v>170</v>
      </c>
      <c r="D159" s="15" t="s">
        <v>657</v>
      </c>
      <c r="E159" s="15" t="s">
        <v>133</v>
      </c>
      <c r="F159" s="8"/>
      <c r="G159" s="32" t="str">
        <f t="shared" si="6"/>
        <v>Renewable Charged Future</v>
      </c>
      <c r="H159" s="15" t="s">
        <v>76</v>
      </c>
      <c r="I159" s="15"/>
      <c r="J159" s="15"/>
      <c r="K159" s="15"/>
      <c r="L159" s="32" t="e">
        <f>_xlfn.IFNA(INDEX(#REF!,MATCH(newHL!H159,#REF!,0),3),"")</f>
        <v>#REF!</v>
      </c>
      <c r="M159" s="17"/>
      <c r="N159" s="11"/>
      <c r="O159" s="11"/>
      <c r="P159" s="8"/>
      <c r="Q159" s="18"/>
      <c r="R159" s="13"/>
      <c r="S159" s="16"/>
      <c r="T159" s="11"/>
      <c r="U159" s="11"/>
      <c r="V159" s="14"/>
      <c r="W159" s="14" t="s">
        <v>133</v>
      </c>
      <c r="X159" s="8"/>
      <c r="AA159" s="8"/>
      <c r="AB159" s="8"/>
      <c r="AC159" s="8"/>
      <c r="AD159" s="8"/>
      <c r="AE159" s="8"/>
      <c r="AF159" s="8"/>
    </row>
    <row r="160" spans="2:32" ht="60" customHeight="1" x14ac:dyDescent="0.25">
      <c r="B160" s="8" t="s">
        <v>700</v>
      </c>
      <c r="C160" s="9" t="s">
        <v>171</v>
      </c>
      <c r="D160" s="15" t="s">
        <v>657</v>
      </c>
      <c r="E160" s="15" t="s">
        <v>133</v>
      </c>
      <c r="F160" s="8"/>
      <c r="G160" s="32" t="str">
        <f t="shared" si="6"/>
        <v>Renewable Charged Future</v>
      </c>
      <c r="H160" s="15" t="s">
        <v>76</v>
      </c>
      <c r="I160" s="15"/>
      <c r="J160" s="15"/>
      <c r="K160" s="15"/>
      <c r="L160" s="32" t="e">
        <f>_xlfn.IFNA(INDEX(#REF!,MATCH(newHL!H160,#REF!,0),3),"")</f>
        <v>#REF!</v>
      </c>
      <c r="M160" s="17"/>
      <c r="N160" s="11"/>
      <c r="O160" s="11"/>
      <c r="P160" s="8"/>
      <c r="Q160" s="18"/>
      <c r="R160" s="13"/>
      <c r="S160" s="16"/>
      <c r="T160" s="11"/>
      <c r="U160" s="11"/>
      <c r="V160" s="14"/>
      <c r="W160" s="14" t="s">
        <v>133</v>
      </c>
      <c r="X160" s="8"/>
      <c r="AA160" s="8"/>
      <c r="AB160" s="8"/>
      <c r="AC160" s="8"/>
      <c r="AD160" s="8"/>
      <c r="AE160" s="8"/>
      <c r="AF160" s="8"/>
    </row>
    <row r="161" spans="2:32" ht="60" customHeight="1" x14ac:dyDescent="0.25">
      <c r="B161" s="8" t="s">
        <v>176</v>
      </c>
      <c r="C161" s="9" t="s">
        <v>176</v>
      </c>
      <c r="D161" s="15" t="s">
        <v>657</v>
      </c>
      <c r="E161" s="15" t="s">
        <v>133</v>
      </c>
      <c r="F161" s="8"/>
      <c r="G161" s="32" t="str">
        <f t="shared" si="6"/>
        <v>War On Plastic,Zero Waste</v>
      </c>
      <c r="H161" s="15" t="s">
        <v>89</v>
      </c>
      <c r="I161" s="15" t="s">
        <v>94</v>
      </c>
      <c r="J161" s="15"/>
      <c r="K161" s="15"/>
      <c r="L161" s="32" t="e">
        <f>_xlfn.IFNA(INDEX(#REF!,MATCH(newHL!H161,#REF!,0),3),"")</f>
        <v>#REF!</v>
      </c>
      <c r="M161" s="17"/>
      <c r="N161" s="11"/>
      <c r="O161" s="11"/>
      <c r="P161" s="8"/>
      <c r="Q161" s="18"/>
      <c r="R161" s="13"/>
      <c r="S161" s="16"/>
      <c r="T161" s="11"/>
      <c r="U161" s="11"/>
      <c r="V161" s="14"/>
      <c r="W161" s="14" t="s">
        <v>133</v>
      </c>
      <c r="X161" s="8"/>
      <c r="AA161" s="8"/>
      <c r="AB161" s="8"/>
      <c r="AC161" s="8"/>
      <c r="AD161" s="8"/>
      <c r="AE161" s="8"/>
      <c r="AF161" s="8"/>
    </row>
    <row r="162" spans="2:32" ht="60" customHeight="1" x14ac:dyDescent="0.25">
      <c r="B162" s="8" t="s">
        <v>177</v>
      </c>
      <c r="C162" s="9" t="s">
        <v>177</v>
      </c>
      <c r="D162" s="15" t="s">
        <v>657</v>
      </c>
      <c r="E162" s="15" t="s">
        <v>133</v>
      </c>
      <c r="F162" s="8"/>
      <c r="G162" s="32" t="str">
        <f t="shared" si="6"/>
        <v>War On Plastic,Zero Waste</v>
      </c>
      <c r="H162" s="15" t="s">
        <v>89</v>
      </c>
      <c r="I162" s="15" t="s">
        <v>94</v>
      </c>
      <c r="J162" s="15"/>
      <c r="K162" s="15"/>
      <c r="L162" s="32" t="e">
        <f>_xlfn.IFNA(INDEX(#REF!,MATCH(newHL!H162,#REF!,0),3),"")</f>
        <v>#REF!</v>
      </c>
      <c r="M162" s="17"/>
      <c r="N162" s="11"/>
      <c r="O162" s="11"/>
      <c r="P162" s="8"/>
      <c r="Q162" s="18"/>
      <c r="R162" s="13"/>
      <c r="S162" s="16"/>
      <c r="T162" s="11"/>
      <c r="U162" s="11"/>
      <c r="V162" s="14"/>
      <c r="W162" s="14" t="s">
        <v>133</v>
      </c>
      <c r="X162" s="8"/>
      <c r="AA162" s="8"/>
      <c r="AB162" s="8"/>
      <c r="AC162" s="8"/>
      <c r="AD162" s="8"/>
      <c r="AE162" s="8"/>
      <c r="AF162" s="8"/>
    </row>
    <row r="163" spans="2:32" ht="60" customHeight="1" x14ac:dyDescent="0.25">
      <c r="B163" s="8" t="s">
        <v>339</v>
      </c>
      <c r="C163" s="9" t="s">
        <v>339</v>
      </c>
      <c r="D163" s="15" t="s">
        <v>657</v>
      </c>
      <c r="E163" s="15" t="s">
        <v>133</v>
      </c>
      <c r="F163" s="8"/>
      <c r="G163" s="32" t="str">
        <f t="shared" si="6"/>
        <v>Zero Waste</v>
      </c>
      <c r="H163" s="15" t="s">
        <v>94</v>
      </c>
      <c r="I163" s="15"/>
      <c r="J163" s="15"/>
      <c r="K163" s="15"/>
      <c r="L163" s="32"/>
      <c r="M163" s="17"/>
      <c r="N163" s="11"/>
      <c r="O163" s="11"/>
      <c r="P163" s="8"/>
      <c r="Q163" s="18"/>
      <c r="R163" s="13"/>
      <c r="S163" s="16"/>
      <c r="T163" s="11"/>
      <c r="U163" s="11"/>
      <c r="V163" s="14"/>
      <c r="W163" s="14" t="s">
        <v>133</v>
      </c>
      <c r="X163" s="8"/>
      <c r="AA163" s="8"/>
      <c r="AB163" s="8"/>
      <c r="AC163" s="8"/>
      <c r="AD163" s="8"/>
      <c r="AE163" s="8"/>
      <c r="AF163" s="8"/>
    </row>
    <row r="164" spans="2:32" ht="60" customHeight="1" x14ac:dyDescent="0.25">
      <c r="B164" s="8" t="s">
        <v>701</v>
      </c>
      <c r="C164" s="9" t="s">
        <v>701</v>
      </c>
      <c r="D164" s="15" t="s">
        <v>657</v>
      </c>
      <c r="E164" s="15" t="s">
        <v>133</v>
      </c>
      <c r="F164" s="8"/>
      <c r="G164" s="32" t="str">
        <f t="shared" si="6"/>
        <v>War On Plastic,Zero Waste</v>
      </c>
      <c r="H164" s="15" t="s">
        <v>89</v>
      </c>
      <c r="I164" s="15" t="s">
        <v>94</v>
      </c>
      <c r="J164" s="15"/>
      <c r="K164" s="15"/>
      <c r="L164" s="32" t="e">
        <f>_xlfn.IFNA(INDEX(#REF!,MATCH(newHL!H164,#REF!,0),3),"")</f>
        <v>#REF!</v>
      </c>
      <c r="M164" s="17"/>
      <c r="N164" s="11"/>
      <c r="O164" s="11"/>
      <c r="P164" s="8"/>
      <c r="Q164" s="18"/>
      <c r="R164" s="13"/>
      <c r="S164" s="16"/>
      <c r="T164" s="11"/>
      <c r="U164" s="11"/>
      <c r="V164" s="14"/>
      <c r="W164" s="14" t="s">
        <v>133</v>
      </c>
      <c r="X164" s="8"/>
      <c r="AA164" s="8"/>
      <c r="AB164" s="8"/>
      <c r="AC164" s="8"/>
      <c r="AD164" s="8"/>
      <c r="AE164" s="8"/>
      <c r="AF164" s="8"/>
    </row>
    <row r="165" spans="2:32" ht="60" customHeight="1" x14ac:dyDescent="0.25">
      <c r="B165" s="8" t="s">
        <v>702</v>
      </c>
      <c r="C165" s="8" t="s">
        <v>702</v>
      </c>
      <c r="D165" s="15" t="s">
        <v>657</v>
      </c>
      <c r="E165" s="15" t="s">
        <v>133</v>
      </c>
      <c r="F165" s="8"/>
      <c r="G165" s="32" t="str">
        <f t="shared" si="6"/>
        <v>Welcome Tourism,Foreign Residents</v>
      </c>
      <c r="H165" s="15" t="s">
        <v>92</v>
      </c>
      <c r="I165" s="15" t="s">
        <v>58</v>
      </c>
      <c r="J165" s="15"/>
      <c r="K165" s="15"/>
      <c r="L165" s="32" t="e">
        <f>_xlfn.IFNA(INDEX(#REF!,MATCH(newHL!H165,#REF!,0),3),"")</f>
        <v>#REF!</v>
      </c>
      <c r="M165" s="17"/>
      <c r="N165" s="11"/>
      <c r="O165" s="11"/>
      <c r="P165" s="8"/>
      <c r="Q165" s="18"/>
      <c r="R165" s="13"/>
      <c r="S165" s="16"/>
      <c r="T165" s="11"/>
      <c r="U165" s="11"/>
      <c r="V165" s="14"/>
      <c r="W165" s="14" t="s">
        <v>207</v>
      </c>
      <c r="X165" s="8"/>
      <c r="AA165" s="8"/>
      <c r="AB165" s="8"/>
      <c r="AC165" s="8"/>
      <c r="AD165" s="8"/>
      <c r="AE165" s="8"/>
      <c r="AF165" s="8"/>
    </row>
    <row r="166" spans="2:32" ht="60" customHeight="1" x14ac:dyDescent="0.25">
      <c r="B166" s="8"/>
      <c r="C166" s="9" t="s">
        <v>209</v>
      </c>
      <c r="D166" s="15" t="s">
        <v>657</v>
      </c>
      <c r="E166" s="15" t="s">
        <v>207</v>
      </c>
      <c r="F166" s="8"/>
      <c r="G166" s="32" t="str">
        <f t="shared" si="6"/>
        <v>Eternal Newbies</v>
      </c>
      <c r="H166" s="15" t="s">
        <v>46</v>
      </c>
      <c r="I166" s="15"/>
      <c r="J166" s="15"/>
      <c r="K166" s="15"/>
      <c r="L166" s="32" t="e">
        <f>_xlfn.IFNA(INDEX(#REF!,MATCH(newHL!H166,#REF!,0),3),"")</f>
        <v>#REF!</v>
      </c>
      <c r="M166" s="17"/>
      <c r="N166" s="11"/>
      <c r="O166" s="11"/>
      <c r="P166" s="8"/>
      <c r="Q166" s="18"/>
      <c r="R166" s="13"/>
      <c r="S166" s="16"/>
      <c r="T166" s="11"/>
      <c r="U166" s="11"/>
      <c r="V166" s="14"/>
      <c r="W166" s="14" t="s">
        <v>207</v>
      </c>
      <c r="X166" s="8"/>
      <c r="AA166" s="8"/>
      <c r="AB166" s="8"/>
      <c r="AC166" s="8"/>
      <c r="AD166" s="8"/>
      <c r="AE166" s="8"/>
      <c r="AF166" s="8"/>
    </row>
    <row r="167" spans="2:32" ht="60" customHeight="1" x14ac:dyDescent="0.25">
      <c r="B167" s="8"/>
      <c r="C167" s="9" t="s">
        <v>210</v>
      </c>
      <c r="D167" s="15" t="s">
        <v>657</v>
      </c>
      <c r="E167" s="15" t="s">
        <v>207</v>
      </c>
      <c r="F167" s="8"/>
      <c r="G167" s="32" t="str">
        <f t="shared" si="6"/>
        <v>Fear Of Missing Out</v>
      </c>
      <c r="H167" s="15" t="s">
        <v>49</v>
      </c>
      <c r="I167" s="15"/>
      <c r="J167" s="15"/>
      <c r="K167" s="15"/>
      <c r="L167" s="32" t="e">
        <f>_xlfn.IFNA(INDEX(#REF!,MATCH(newHL!H167,#REF!,0),3),"")</f>
        <v>#REF!</v>
      </c>
      <c r="M167" s="17"/>
      <c r="N167" s="11"/>
      <c r="O167" s="11"/>
      <c r="P167" s="8"/>
      <c r="Q167" s="18"/>
      <c r="R167" s="13"/>
      <c r="S167" s="16"/>
      <c r="T167" s="11"/>
      <c r="U167" s="11"/>
      <c r="V167" s="14"/>
      <c r="W167" s="14" t="s">
        <v>207</v>
      </c>
      <c r="X167" s="8"/>
      <c r="AA167" s="8"/>
      <c r="AB167" s="8"/>
      <c r="AC167" s="8"/>
      <c r="AD167" s="8"/>
      <c r="AE167" s="8"/>
      <c r="AF167" s="8"/>
    </row>
    <row r="168" spans="2:32" ht="60" customHeight="1" x14ac:dyDescent="0.25">
      <c r="B168" s="8"/>
      <c r="C168" s="9" t="s">
        <v>211</v>
      </c>
      <c r="D168" s="15" t="s">
        <v>657</v>
      </c>
      <c r="E168" s="15" t="s">
        <v>207</v>
      </c>
      <c r="F168" s="8"/>
      <c r="G168" s="32" t="str">
        <f t="shared" si="6"/>
        <v>Fear Of Missing Out</v>
      </c>
      <c r="H168" s="15" t="s">
        <v>49</v>
      </c>
      <c r="I168" s="15"/>
      <c r="J168" s="15"/>
      <c r="K168" s="15"/>
      <c r="L168" s="32" t="e">
        <f>_xlfn.IFNA(INDEX(#REF!,MATCH(newHL!H168,#REF!,0),3),"")</f>
        <v>#REF!</v>
      </c>
      <c r="M168" s="17"/>
      <c r="N168" s="11"/>
      <c r="O168" s="11"/>
      <c r="P168" s="8"/>
      <c r="Q168" s="18"/>
      <c r="R168" s="13"/>
      <c r="S168" s="16"/>
      <c r="T168" s="11"/>
      <c r="U168" s="11"/>
      <c r="V168" s="14"/>
      <c r="W168" s="14" t="s">
        <v>207</v>
      </c>
      <c r="X168" s="8"/>
      <c r="AA168" s="8"/>
      <c r="AB168" s="8"/>
      <c r="AC168" s="8"/>
      <c r="AD168" s="8"/>
      <c r="AE168" s="8"/>
      <c r="AF168" s="8"/>
    </row>
    <row r="169" spans="2:32" ht="60" customHeight="1" x14ac:dyDescent="0.25">
      <c r="B169" s="8"/>
      <c r="C169" s="9" t="s">
        <v>212</v>
      </c>
      <c r="D169" s="15" t="s">
        <v>657</v>
      </c>
      <c r="E169" s="15" t="s">
        <v>207</v>
      </c>
      <c r="F169" s="8"/>
      <c r="G169" s="32" t="str">
        <f t="shared" si="6"/>
        <v>Flexible Workplaces</v>
      </c>
      <c r="H169" s="15" t="s">
        <v>51</v>
      </c>
      <c r="I169" s="15"/>
      <c r="J169" s="15"/>
      <c r="K169" s="15"/>
      <c r="L169" s="32" t="e">
        <f>_xlfn.IFNA(INDEX(#REF!,MATCH(newHL!H169,#REF!,0),3),"")</f>
        <v>#REF!</v>
      </c>
      <c r="M169" s="17"/>
      <c r="N169" s="11"/>
      <c r="O169" s="11"/>
      <c r="P169" s="8"/>
      <c r="Q169" s="18"/>
      <c r="R169" s="13"/>
      <c r="S169" s="16"/>
      <c r="T169" s="11"/>
      <c r="U169" s="11"/>
      <c r="V169" s="14"/>
      <c r="W169" s="14" t="s">
        <v>207</v>
      </c>
      <c r="X169" s="8"/>
      <c r="AA169" s="8"/>
      <c r="AB169" s="8"/>
      <c r="AC169" s="8"/>
      <c r="AD169" s="8"/>
      <c r="AE169" s="8"/>
      <c r="AF169" s="8"/>
    </row>
    <row r="170" spans="2:32" ht="60" customHeight="1" x14ac:dyDescent="0.25">
      <c r="B170" s="8"/>
      <c r="C170" s="9" t="s">
        <v>213</v>
      </c>
      <c r="D170" s="15" t="s">
        <v>657</v>
      </c>
      <c r="E170" s="15" t="s">
        <v>207</v>
      </c>
      <c r="F170" s="8"/>
      <c r="G170" s="32" t="str">
        <f t="shared" si="6"/>
        <v>Flexible Workplaces,Meaningfull Work</v>
      </c>
      <c r="H170" s="15" t="s">
        <v>51</v>
      </c>
      <c r="I170" s="15" t="s">
        <v>203</v>
      </c>
      <c r="J170" s="15"/>
      <c r="K170" s="15"/>
      <c r="L170" s="32" t="e">
        <f>_xlfn.IFNA(INDEX(#REF!,MATCH(newHL!H170,#REF!,0),3),"")</f>
        <v>#REF!</v>
      </c>
      <c r="M170" s="17"/>
      <c r="N170" s="11"/>
      <c r="O170" s="11"/>
      <c r="P170" s="8"/>
      <c r="Q170" s="18"/>
      <c r="R170" s="13"/>
      <c r="S170" s="16"/>
      <c r="T170" s="11"/>
      <c r="U170" s="11"/>
      <c r="V170" s="14"/>
      <c r="W170" s="14" t="s">
        <v>207</v>
      </c>
      <c r="X170" s="8"/>
      <c r="AA170" s="8"/>
      <c r="AB170" s="8"/>
      <c r="AC170" s="8"/>
      <c r="AD170" s="8"/>
      <c r="AE170" s="8"/>
      <c r="AF170" s="8"/>
    </row>
    <row r="171" spans="2:32" ht="60" customHeight="1" x14ac:dyDescent="0.25">
      <c r="B171" s="8"/>
      <c r="C171" s="9" t="s">
        <v>214</v>
      </c>
      <c r="D171" s="15" t="s">
        <v>657</v>
      </c>
      <c r="E171" s="15" t="s">
        <v>207</v>
      </c>
      <c r="F171" s="8"/>
      <c r="G171" s="32" t="str">
        <f t="shared" si="6"/>
        <v>Functional Food</v>
      </c>
      <c r="H171" s="15" t="s">
        <v>61</v>
      </c>
      <c r="I171" s="15"/>
      <c r="J171" s="15"/>
      <c r="K171" s="15"/>
      <c r="L171" s="32" t="e">
        <f>_xlfn.IFNA(INDEX(#REF!,MATCH(newHL!H171,#REF!,0),3),"")</f>
        <v>#REF!</v>
      </c>
      <c r="M171" s="17"/>
      <c r="N171" s="11"/>
      <c r="O171" s="11"/>
      <c r="P171" s="8"/>
      <c r="Q171" s="18"/>
      <c r="R171" s="13"/>
      <c r="S171" s="16"/>
      <c r="T171" s="11"/>
      <c r="U171" s="11"/>
      <c r="V171" s="14"/>
      <c r="W171" s="14" t="s">
        <v>207</v>
      </c>
      <c r="X171" s="8"/>
      <c r="AA171" s="8"/>
      <c r="AB171" s="8"/>
      <c r="AC171" s="8"/>
      <c r="AD171" s="8"/>
      <c r="AE171" s="8"/>
      <c r="AF171" s="8"/>
    </row>
    <row r="172" spans="2:32" ht="60" customHeight="1" x14ac:dyDescent="0.25">
      <c r="B172" s="8"/>
      <c r="C172" s="9" t="s">
        <v>703</v>
      </c>
      <c r="D172" s="15" t="s">
        <v>657</v>
      </c>
      <c r="E172" s="15" t="s">
        <v>207</v>
      </c>
      <c r="F172" s="8"/>
      <c r="G172" s="32" t="str">
        <f t="shared" si="6"/>
        <v>Instant Gratification</v>
      </c>
      <c r="H172" s="15" t="s">
        <v>68</v>
      </c>
      <c r="I172" s="15"/>
      <c r="J172" s="15"/>
      <c r="K172" s="15"/>
      <c r="L172" s="32" t="e">
        <f>_xlfn.IFNA(INDEX(#REF!,MATCH(newHL!H172,#REF!,0),3),"")</f>
        <v>#REF!</v>
      </c>
      <c r="M172" s="17"/>
      <c r="N172" s="11"/>
      <c r="O172" s="11"/>
      <c r="P172" s="8"/>
      <c r="Q172" s="18"/>
      <c r="R172" s="13"/>
      <c r="S172" s="16"/>
      <c r="T172" s="11"/>
      <c r="U172" s="11"/>
      <c r="V172" s="14"/>
      <c r="W172" s="14" t="s">
        <v>207</v>
      </c>
      <c r="X172" s="8"/>
      <c r="AA172" s="8"/>
      <c r="AB172" s="8"/>
      <c r="AC172" s="8"/>
      <c r="AD172" s="8"/>
      <c r="AE172" s="8"/>
      <c r="AF172" s="8"/>
    </row>
    <row r="173" spans="2:32" ht="60" customHeight="1" x14ac:dyDescent="0.25">
      <c r="B173" s="8"/>
      <c r="C173" s="9" t="s">
        <v>216</v>
      </c>
      <c r="D173" s="15" t="s">
        <v>657</v>
      </c>
      <c r="E173" s="15" t="s">
        <v>207</v>
      </c>
      <c r="F173" s="8"/>
      <c r="G173" s="32" t="str">
        <f t="shared" si="6"/>
        <v>Liquid Expectations</v>
      </c>
      <c r="H173" s="15" t="s">
        <v>73</v>
      </c>
      <c r="I173" s="15"/>
      <c r="J173" s="15"/>
      <c r="K173" s="15"/>
      <c r="L173" s="32" t="e">
        <f>_xlfn.IFNA(INDEX(#REF!,MATCH(newHL!H173,#REF!,0),3),"")</f>
        <v>#REF!</v>
      </c>
      <c r="M173" s="17"/>
      <c r="N173" s="11"/>
      <c r="O173" s="11"/>
      <c r="P173" s="8"/>
      <c r="Q173" s="18"/>
      <c r="R173" s="13"/>
      <c r="S173" s="16"/>
      <c r="T173" s="11"/>
      <c r="U173" s="11"/>
      <c r="V173" s="14"/>
      <c r="W173" s="14" t="s">
        <v>207</v>
      </c>
      <c r="X173" s="8"/>
      <c r="AA173" s="8"/>
      <c r="AB173" s="8"/>
      <c r="AC173" s="8"/>
      <c r="AD173" s="8"/>
      <c r="AE173" s="8"/>
      <c r="AF173" s="8"/>
    </row>
    <row r="174" spans="2:32" ht="60" customHeight="1" x14ac:dyDescent="0.25">
      <c r="B174" s="8"/>
      <c r="C174" s="9" t="s">
        <v>217</v>
      </c>
      <c r="D174" s="15" t="s">
        <v>657</v>
      </c>
      <c r="E174" s="15" t="s">
        <v>207</v>
      </c>
      <c r="F174" s="8"/>
      <c r="G174" s="32" t="str">
        <f t="shared" si="6"/>
        <v>Non-Linear Interactive Video Content</v>
      </c>
      <c r="H174" s="15" t="s">
        <v>704</v>
      </c>
      <c r="I174" s="15"/>
      <c r="J174" s="15"/>
      <c r="K174" s="15"/>
      <c r="L174" s="32" t="e">
        <f>_xlfn.IFNA(INDEX(#REF!,MATCH(newHL!H174,#REF!,0),3),"")</f>
        <v>#REF!</v>
      </c>
      <c r="M174" s="17"/>
      <c r="N174" s="11"/>
      <c r="O174" s="11"/>
      <c r="P174" s="8"/>
      <c r="Q174" s="18"/>
      <c r="R174" s="13"/>
      <c r="S174" s="16"/>
      <c r="T174" s="11"/>
      <c r="U174" s="11"/>
      <c r="V174" s="14"/>
      <c r="W174" s="14" t="s">
        <v>207</v>
      </c>
      <c r="X174" s="8"/>
      <c r="AA174" s="8"/>
      <c r="AB174" s="8"/>
      <c r="AC174" s="8"/>
      <c r="AD174" s="8"/>
      <c r="AE174" s="8"/>
      <c r="AF174" s="8"/>
    </row>
    <row r="175" spans="2:32" ht="60" customHeight="1" x14ac:dyDescent="0.25">
      <c r="B175" s="8"/>
      <c r="C175" s="9" t="s">
        <v>218</v>
      </c>
      <c r="D175" s="15" t="s">
        <v>657</v>
      </c>
      <c r="E175" s="15" t="s">
        <v>207</v>
      </c>
      <c r="F175" s="8"/>
      <c r="G175" s="32" t="str">
        <f t="shared" si="6"/>
        <v>Personalized Content,Authentic People</v>
      </c>
      <c r="H175" s="15" t="s">
        <v>705</v>
      </c>
      <c r="I175" s="15" t="s">
        <v>36</v>
      </c>
      <c r="J175" s="15"/>
      <c r="K175" s="15"/>
      <c r="L175" s="32" t="e">
        <f>_xlfn.IFNA(INDEX(#REF!,MATCH(newHL!H175,#REF!,0),3),"")</f>
        <v>#REF!</v>
      </c>
      <c r="M175" s="17"/>
      <c r="N175" s="11"/>
      <c r="O175" s="11"/>
      <c r="P175" s="8"/>
      <c r="Q175" s="18"/>
      <c r="R175" s="13"/>
      <c r="S175" s="16"/>
      <c r="T175" s="11"/>
      <c r="U175" s="11"/>
      <c r="V175" s="14"/>
      <c r="W175" s="14" t="s">
        <v>207</v>
      </c>
      <c r="X175" s="8"/>
      <c r="AA175" s="8"/>
      <c r="AB175" s="8"/>
      <c r="AC175" s="8"/>
      <c r="AD175" s="8"/>
      <c r="AE175" s="8"/>
      <c r="AF175" s="8"/>
    </row>
    <row r="176" spans="2:32" ht="60" customHeight="1" x14ac:dyDescent="0.25">
      <c r="B176" s="8"/>
      <c r="C176" s="9" t="s">
        <v>631</v>
      </c>
      <c r="D176" s="15" t="s">
        <v>657</v>
      </c>
      <c r="E176" s="15" t="s">
        <v>207</v>
      </c>
      <c r="F176" s="8"/>
      <c r="G176" s="32" t="str">
        <f t="shared" si="6"/>
        <v>Personalized Content,Authentic People,Storytelling</v>
      </c>
      <c r="H176" s="15" t="s">
        <v>705</v>
      </c>
      <c r="I176" s="15" t="s">
        <v>36</v>
      </c>
      <c r="J176" s="15" t="s">
        <v>81</v>
      </c>
      <c r="K176" s="15"/>
      <c r="L176" s="32" t="e">
        <f>_xlfn.IFNA(INDEX(#REF!,MATCH(newHL!H176,#REF!,0),3),"")</f>
        <v>#REF!</v>
      </c>
      <c r="M176" s="17"/>
      <c r="N176" s="11"/>
      <c r="O176" s="11"/>
      <c r="P176" s="8"/>
      <c r="Q176" s="18"/>
      <c r="R176" s="13"/>
      <c r="S176" s="16"/>
      <c r="T176" s="11"/>
      <c r="U176" s="11"/>
      <c r="V176" s="14"/>
      <c r="W176" s="14" t="s">
        <v>207</v>
      </c>
      <c r="X176" s="8"/>
      <c r="AA176" s="8"/>
      <c r="AB176" s="8"/>
      <c r="AC176" s="8"/>
      <c r="AD176" s="8"/>
      <c r="AE176" s="8"/>
      <c r="AF176" s="8"/>
    </row>
    <row r="177" spans="2:32" ht="60" customHeight="1" x14ac:dyDescent="0.25">
      <c r="B177" s="8"/>
      <c r="C177" s="9" t="s">
        <v>220</v>
      </c>
      <c r="D177" s="15" t="s">
        <v>657</v>
      </c>
      <c r="E177" s="15" t="s">
        <v>207</v>
      </c>
      <c r="F177" s="8"/>
      <c r="G177" s="32" t="str">
        <f t="shared" si="6"/>
        <v>Sharing Economy</v>
      </c>
      <c r="H177" s="15" t="s">
        <v>173</v>
      </c>
      <c r="I177" s="15"/>
      <c r="J177" s="15"/>
      <c r="K177" s="15"/>
      <c r="L177" s="32" t="e">
        <f>_xlfn.IFNA(INDEX(#REF!,MATCH(newHL!H177,#REF!,0),3),"")</f>
        <v>#REF!</v>
      </c>
      <c r="M177" s="17"/>
      <c r="N177" s="11"/>
      <c r="O177" s="11"/>
      <c r="P177" s="8"/>
      <c r="Q177" s="18"/>
      <c r="R177" s="13"/>
      <c r="S177" s="16"/>
      <c r="T177" s="11"/>
      <c r="U177" s="11"/>
      <c r="V177" s="14"/>
      <c r="W177" s="14" t="s">
        <v>207</v>
      </c>
      <c r="X177" s="8"/>
      <c r="AA177" s="8"/>
      <c r="AB177" s="8"/>
      <c r="AC177" s="8"/>
      <c r="AD177" s="8"/>
      <c r="AE177" s="8"/>
      <c r="AF177" s="8"/>
    </row>
    <row r="178" spans="2:32" ht="60" customHeight="1" x14ac:dyDescent="0.25">
      <c r="B178" s="8"/>
      <c r="C178" s="9" t="s">
        <v>221</v>
      </c>
      <c r="D178" s="15" t="s">
        <v>657</v>
      </c>
      <c r="E178" s="15" t="s">
        <v>207</v>
      </c>
      <c r="F178" s="8"/>
      <c r="G178" s="32" t="str">
        <f t="shared" si="6"/>
        <v>Sharing Economy</v>
      </c>
      <c r="H178" s="15" t="s">
        <v>173</v>
      </c>
      <c r="I178" s="15"/>
      <c r="J178" s="15"/>
      <c r="K178" s="15"/>
      <c r="L178" s="32" t="e">
        <f>_xlfn.IFNA(INDEX(#REF!,MATCH(newHL!H178,#REF!,0),3),"")</f>
        <v>#REF!</v>
      </c>
      <c r="M178" s="17"/>
      <c r="N178" s="11"/>
      <c r="O178" s="11"/>
      <c r="P178" s="8"/>
      <c r="Q178" s="18"/>
      <c r="R178" s="13"/>
      <c r="S178" s="16"/>
      <c r="T178" s="11"/>
      <c r="U178" s="11"/>
      <c r="V178" s="14"/>
      <c r="W178" s="14" t="s">
        <v>207</v>
      </c>
      <c r="X178" s="8"/>
      <c r="AA178" s="8"/>
      <c r="AB178" s="8"/>
      <c r="AC178" s="8"/>
      <c r="AD178" s="8"/>
      <c r="AE178" s="8"/>
      <c r="AF178" s="8"/>
    </row>
    <row r="179" spans="2:32" ht="60" customHeight="1" x14ac:dyDescent="0.25">
      <c r="B179" s="8"/>
      <c r="C179" s="9" t="s">
        <v>706</v>
      </c>
      <c r="D179" s="15" t="s">
        <v>657</v>
      </c>
      <c r="E179" s="15" t="s">
        <v>207</v>
      </c>
      <c r="F179" s="8"/>
      <c r="G179" s="32" t="str">
        <f t="shared" si="6"/>
        <v>Storytelling</v>
      </c>
      <c r="H179" s="15" t="s">
        <v>81</v>
      </c>
      <c r="I179" s="15"/>
      <c r="J179" s="15"/>
      <c r="K179" s="15"/>
      <c r="L179" s="32" t="e">
        <f>_xlfn.IFNA(INDEX(#REF!,MATCH(newHL!H179,#REF!,0),3),"")</f>
        <v>#REF!</v>
      </c>
      <c r="M179" s="17"/>
      <c r="N179" s="11"/>
      <c r="O179" s="11"/>
      <c r="P179" s="8"/>
      <c r="Q179" s="18"/>
      <c r="R179" s="13"/>
      <c r="S179" s="16"/>
      <c r="T179" s="11"/>
      <c r="U179" s="11"/>
      <c r="V179" s="14"/>
      <c r="W179" s="14" t="s">
        <v>207</v>
      </c>
      <c r="X179" s="8"/>
      <c r="AA179" s="8"/>
      <c r="AB179" s="8"/>
      <c r="AC179" s="8"/>
      <c r="AD179" s="8"/>
      <c r="AE179" s="8"/>
      <c r="AF179" s="8"/>
    </row>
    <row r="180" spans="2:32" ht="60" customHeight="1" x14ac:dyDescent="0.25">
      <c r="B180" s="8"/>
      <c r="C180" s="9" t="s">
        <v>707</v>
      </c>
      <c r="D180" s="15" t="s">
        <v>657</v>
      </c>
      <c r="E180" s="15" t="s">
        <v>207</v>
      </c>
      <c r="F180" s="8"/>
      <c r="G180" s="32" t="str">
        <f t="shared" si="6"/>
        <v>Storytelling</v>
      </c>
      <c r="H180" s="15" t="s">
        <v>81</v>
      </c>
      <c r="I180" s="15"/>
      <c r="J180" s="15"/>
      <c r="K180" s="15"/>
      <c r="L180" s="32" t="e">
        <f>_xlfn.IFNA(INDEX(#REF!,MATCH(newHL!H180,#REF!,0),3),"")</f>
        <v>#REF!</v>
      </c>
      <c r="M180" s="17"/>
      <c r="N180" s="11"/>
      <c r="O180" s="11"/>
      <c r="P180" s="8"/>
      <c r="Q180" s="18"/>
      <c r="R180" s="13"/>
      <c r="S180" s="16"/>
      <c r="T180" s="11"/>
      <c r="U180" s="11"/>
      <c r="V180" s="14"/>
      <c r="W180" s="14" t="s">
        <v>207</v>
      </c>
      <c r="X180" s="8"/>
      <c r="AA180" s="8"/>
      <c r="AB180" s="8"/>
      <c r="AC180" s="8"/>
      <c r="AD180" s="8"/>
      <c r="AE180" s="8"/>
      <c r="AF180" s="8"/>
    </row>
    <row r="181" spans="2:32" ht="60" customHeight="1" x14ac:dyDescent="0.25">
      <c r="B181" s="8"/>
      <c r="C181" s="9" t="s">
        <v>223</v>
      </c>
      <c r="D181" s="15" t="s">
        <v>657</v>
      </c>
      <c r="E181" s="15" t="s">
        <v>207</v>
      </c>
      <c r="F181" s="8"/>
      <c r="G181" s="32" t="str">
        <f t="shared" si="6"/>
        <v>Too Much Choice/ Simplification</v>
      </c>
      <c r="H181" s="15" t="s">
        <v>83</v>
      </c>
      <c r="I181" s="15"/>
      <c r="J181" s="15"/>
      <c r="K181" s="15"/>
      <c r="L181" s="32" t="e">
        <f>_xlfn.IFNA(INDEX(#REF!,MATCH(newHL!H181,#REF!,0),3),"")</f>
        <v>#REF!</v>
      </c>
      <c r="M181" s="17"/>
      <c r="N181" s="11"/>
      <c r="O181" s="11"/>
      <c r="P181" s="8"/>
      <c r="Q181" s="18"/>
      <c r="R181" s="13"/>
      <c r="S181" s="16"/>
      <c r="T181" s="11"/>
      <c r="U181" s="11"/>
      <c r="V181" s="14"/>
      <c r="W181" s="14" t="s">
        <v>207</v>
      </c>
      <c r="X181" s="8"/>
      <c r="AA181" s="8"/>
      <c r="AB181" s="8"/>
      <c r="AC181" s="8"/>
      <c r="AD181" s="8"/>
      <c r="AE181" s="8"/>
      <c r="AF181" s="8"/>
    </row>
    <row r="182" spans="2:32" ht="60" customHeight="1" x14ac:dyDescent="0.25">
      <c r="B182" s="8" t="s">
        <v>687</v>
      </c>
      <c r="C182" s="9" t="s">
        <v>708</v>
      </c>
      <c r="D182" s="15" t="s">
        <v>312</v>
      </c>
      <c r="E182" s="15" t="s">
        <v>207</v>
      </c>
      <c r="F182" s="8"/>
      <c r="G182" s="32" t="str">
        <f t="shared" si="6"/>
        <v>Bulk Foods</v>
      </c>
      <c r="H182" s="15" t="s">
        <v>41</v>
      </c>
      <c r="I182" s="15"/>
      <c r="J182" s="15"/>
      <c r="K182" s="15"/>
      <c r="L182" s="32" t="e">
        <f>_xlfn.IFNA(INDEX(#REF!,MATCH(newHL!H182,#REF!,0),3),"")</f>
        <v>#REF!</v>
      </c>
      <c r="M182" s="17"/>
      <c r="N182" s="11"/>
      <c r="O182" s="11"/>
      <c r="P182" s="8" t="s">
        <v>709</v>
      </c>
      <c r="Q182" s="18" t="s">
        <v>710</v>
      </c>
      <c r="R182" s="13"/>
      <c r="S182" s="16"/>
      <c r="T182" s="11"/>
      <c r="U182" s="11"/>
      <c r="V182" s="14"/>
      <c r="W182" s="14" t="s">
        <v>207</v>
      </c>
      <c r="X182" s="8"/>
      <c r="AA182" s="8"/>
      <c r="AB182" s="8"/>
      <c r="AC182" s="8"/>
      <c r="AD182" s="8"/>
      <c r="AE182" s="8"/>
      <c r="AF182" s="8"/>
    </row>
    <row r="183" spans="2:32" ht="60" customHeight="1" x14ac:dyDescent="0.25">
      <c r="B183" s="8" t="s">
        <v>687</v>
      </c>
      <c r="C183" s="9" t="s">
        <v>711</v>
      </c>
      <c r="D183" s="15" t="s">
        <v>312</v>
      </c>
      <c r="E183" s="15" t="s">
        <v>207</v>
      </c>
      <c r="F183" s="8"/>
      <c r="G183" s="32" t="str">
        <f t="shared" si="6"/>
        <v>Bulk Foods</v>
      </c>
      <c r="H183" s="15" t="s">
        <v>41</v>
      </c>
      <c r="I183" s="15"/>
      <c r="J183" s="15"/>
      <c r="K183" s="15"/>
      <c r="L183" s="32" t="e">
        <f>_xlfn.IFNA(INDEX(#REF!,MATCH(newHL!H183,#REF!,0),3),"")</f>
        <v>#REF!</v>
      </c>
      <c r="M183" s="17"/>
      <c r="N183" s="11"/>
      <c r="O183" s="11"/>
      <c r="P183" s="8" t="s">
        <v>712</v>
      </c>
      <c r="Q183" s="18"/>
      <c r="R183" s="13"/>
      <c r="S183" s="16"/>
      <c r="T183" s="11"/>
      <c r="U183" s="11"/>
      <c r="V183" s="14"/>
      <c r="W183" s="14" t="s">
        <v>207</v>
      </c>
      <c r="X183" s="8"/>
      <c r="AA183" s="8"/>
      <c r="AB183" s="8"/>
      <c r="AC183" s="8"/>
      <c r="AD183" s="8"/>
      <c r="AE183" s="8"/>
      <c r="AF183" s="8"/>
    </row>
    <row r="184" spans="2:32" ht="60" customHeight="1" x14ac:dyDescent="0.25">
      <c r="B184" s="8" t="s">
        <v>687</v>
      </c>
      <c r="C184" s="9" t="s">
        <v>713</v>
      </c>
      <c r="D184" s="15" t="s">
        <v>283</v>
      </c>
      <c r="E184" s="15" t="s">
        <v>207</v>
      </c>
      <c r="F184" s="8"/>
      <c r="G184" s="32" t="str">
        <f t="shared" si="6"/>
        <v>Bulk Foods</v>
      </c>
      <c r="H184" s="15" t="s">
        <v>41</v>
      </c>
      <c r="I184" s="15"/>
      <c r="J184" s="15"/>
      <c r="K184" s="15"/>
      <c r="L184" s="32" t="e">
        <f>_xlfn.IFNA(INDEX(#REF!,MATCH(newHL!H184,#REF!,0),3),"")</f>
        <v>#REF!</v>
      </c>
      <c r="M184" s="17"/>
      <c r="N184" s="11"/>
      <c r="O184" s="11"/>
      <c r="P184" s="8" t="s">
        <v>714</v>
      </c>
      <c r="Q184" s="18"/>
      <c r="R184" s="13"/>
      <c r="S184" s="16"/>
      <c r="T184" s="11"/>
      <c r="U184" s="11"/>
      <c r="V184" s="14"/>
      <c r="W184" s="14" t="s">
        <v>207</v>
      </c>
      <c r="X184" s="8"/>
      <c r="AA184" s="8"/>
      <c r="AB184" s="8"/>
      <c r="AC184" s="8"/>
      <c r="AD184" s="8"/>
      <c r="AE184" s="8"/>
      <c r="AF184" s="8"/>
    </row>
    <row r="185" spans="2:32" ht="60" customHeight="1" x14ac:dyDescent="0.25">
      <c r="B185" s="8" t="s">
        <v>214</v>
      </c>
      <c r="C185" s="9" t="s">
        <v>715</v>
      </c>
      <c r="D185" s="15" t="s">
        <v>312</v>
      </c>
      <c r="E185" s="15" t="s">
        <v>207</v>
      </c>
      <c r="F185" s="8"/>
      <c r="G185" s="32" t="str">
        <f t="shared" si="6"/>
        <v>Functional Food</v>
      </c>
      <c r="H185" s="15" t="s">
        <v>61</v>
      </c>
      <c r="I185" s="15"/>
      <c r="J185" s="15"/>
      <c r="K185" s="15"/>
      <c r="L185" s="32" t="e">
        <f>_xlfn.IFNA(INDEX(#REF!,MATCH(newHL!H185,#REF!,0),3),"")</f>
        <v>#REF!</v>
      </c>
      <c r="M185" s="17"/>
      <c r="N185" s="11"/>
      <c r="O185" s="11"/>
      <c r="P185" s="8" t="s">
        <v>716</v>
      </c>
      <c r="Q185" s="18"/>
      <c r="R185" s="13"/>
      <c r="S185" s="16"/>
      <c r="T185" s="11"/>
      <c r="U185" s="11"/>
      <c r="V185" s="14"/>
      <c r="W185" s="14" t="s">
        <v>207</v>
      </c>
      <c r="X185" s="8"/>
      <c r="AA185" s="8"/>
      <c r="AB185" s="8"/>
      <c r="AC185" s="8"/>
      <c r="AD185" s="8"/>
      <c r="AE185" s="8"/>
      <c r="AF185" s="8"/>
    </row>
    <row r="186" spans="2:32" ht="60" customHeight="1" x14ac:dyDescent="0.25">
      <c r="B186" s="8" t="s">
        <v>214</v>
      </c>
      <c r="C186" s="9" t="s">
        <v>717</v>
      </c>
      <c r="D186" s="15" t="s">
        <v>283</v>
      </c>
      <c r="E186" s="15" t="s">
        <v>207</v>
      </c>
      <c r="F186" s="8"/>
      <c r="G186" s="32" t="str">
        <f t="shared" si="6"/>
        <v>Functional Food</v>
      </c>
      <c r="H186" s="15" t="s">
        <v>61</v>
      </c>
      <c r="I186" s="15"/>
      <c r="J186" s="15"/>
      <c r="K186" s="15"/>
      <c r="L186" s="32" t="e">
        <f>_xlfn.IFNA(INDEX(#REF!,MATCH(newHL!H186,#REF!,0),3),"")</f>
        <v>#REF!</v>
      </c>
      <c r="M186" s="17"/>
      <c r="N186" s="11"/>
      <c r="O186" s="11" t="s">
        <v>718</v>
      </c>
      <c r="P186" s="8" t="s">
        <v>719</v>
      </c>
      <c r="Q186" s="18"/>
      <c r="R186" s="13"/>
      <c r="S186" s="16"/>
      <c r="T186" s="11"/>
      <c r="U186" s="11"/>
      <c r="V186" s="14"/>
      <c r="W186" s="14" t="s">
        <v>207</v>
      </c>
      <c r="X186" s="8"/>
      <c r="AA186" s="8"/>
      <c r="AB186" s="8"/>
      <c r="AC186" s="8"/>
      <c r="AD186" s="8"/>
      <c r="AE186" s="8"/>
      <c r="AF186" s="8"/>
    </row>
    <row r="187" spans="2:32" ht="60" customHeight="1" x14ac:dyDescent="0.25">
      <c r="B187" s="8" t="s">
        <v>214</v>
      </c>
      <c r="C187" s="9" t="s">
        <v>720</v>
      </c>
      <c r="D187" s="15" t="s">
        <v>283</v>
      </c>
      <c r="E187" s="15" t="s">
        <v>207</v>
      </c>
      <c r="F187" s="8"/>
      <c r="G187" s="32" t="str">
        <f t="shared" si="6"/>
        <v>Functional Food</v>
      </c>
      <c r="H187" s="15" t="s">
        <v>61</v>
      </c>
      <c r="I187" s="15"/>
      <c r="J187" s="15"/>
      <c r="K187" s="15"/>
      <c r="L187" s="32" t="e">
        <f>_xlfn.IFNA(INDEX(#REF!,MATCH(newHL!H187,#REF!,0),3),"")</f>
        <v>#REF!</v>
      </c>
      <c r="M187" s="17"/>
      <c r="N187" s="11"/>
      <c r="O187" s="11"/>
      <c r="P187" s="8" t="s">
        <v>721</v>
      </c>
      <c r="Q187" s="18" t="s">
        <v>722</v>
      </c>
      <c r="R187" s="13"/>
      <c r="S187" s="16"/>
      <c r="T187" s="11"/>
      <c r="U187" s="11"/>
      <c r="V187" s="14"/>
      <c r="W187" s="14" t="s">
        <v>207</v>
      </c>
      <c r="X187" s="8"/>
      <c r="AA187" s="8"/>
      <c r="AB187" s="8"/>
      <c r="AC187" s="8"/>
      <c r="AD187" s="8"/>
      <c r="AE187" s="8"/>
      <c r="AF187" s="8"/>
    </row>
    <row r="188" spans="2:32" ht="60" customHeight="1" x14ac:dyDescent="0.25">
      <c r="B188" s="8" t="s">
        <v>209</v>
      </c>
      <c r="C188" s="9" t="s">
        <v>723</v>
      </c>
      <c r="D188" s="15" t="s">
        <v>312</v>
      </c>
      <c r="E188" s="15" t="s">
        <v>207</v>
      </c>
      <c r="F188" s="8"/>
      <c r="G188" s="32" t="str">
        <f t="shared" si="6"/>
        <v>Eternal Newbies</v>
      </c>
      <c r="H188" s="15" t="s">
        <v>46</v>
      </c>
      <c r="I188" s="15"/>
      <c r="J188" s="15"/>
      <c r="K188" s="15"/>
      <c r="L188" s="32" t="e">
        <f>_xlfn.IFNA(INDEX(#REF!,MATCH(newHL!H188,#REF!,0),3),"")</f>
        <v>#REF!</v>
      </c>
      <c r="M188" s="17"/>
      <c r="N188" s="11"/>
      <c r="O188" s="11" t="s">
        <v>724</v>
      </c>
      <c r="P188" s="8" t="s">
        <v>725</v>
      </c>
      <c r="Q188" s="18" t="s">
        <v>726</v>
      </c>
      <c r="R188" s="13"/>
      <c r="S188" s="16"/>
      <c r="T188" s="11"/>
      <c r="U188" s="11"/>
      <c r="V188" s="14"/>
      <c r="W188" s="14" t="s">
        <v>207</v>
      </c>
      <c r="X188" s="8"/>
      <c r="AA188" s="8"/>
      <c r="AB188" s="8"/>
      <c r="AC188" s="8"/>
      <c r="AD188" s="8"/>
      <c r="AE188" s="8"/>
      <c r="AF188" s="8"/>
    </row>
    <row r="189" spans="2:32" ht="60" customHeight="1" x14ac:dyDescent="0.25">
      <c r="B189" s="8" t="s">
        <v>209</v>
      </c>
      <c r="C189" s="9" t="s">
        <v>727</v>
      </c>
      <c r="D189" s="15" t="s">
        <v>283</v>
      </c>
      <c r="E189" s="15" t="s">
        <v>207</v>
      </c>
      <c r="F189" s="8"/>
      <c r="G189" s="32" t="str">
        <f t="shared" si="6"/>
        <v>Eternal Newbies</v>
      </c>
      <c r="H189" s="15" t="s">
        <v>46</v>
      </c>
      <c r="I189" s="15"/>
      <c r="J189" s="15"/>
      <c r="K189" s="15"/>
      <c r="L189" s="32" t="e">
        <f>_xlfn.IFNA(INDEX(#REF!,MATCH(newHL!H189,#REF!,0),3),"")</f>
        <v>#REF!</v>
      </c>
      <c r="M189" s="17"/>
      <c r="N189" s="11"/>
      <c r="O189" s="11"/>
      <c r="P189" s="8" t="s">
        <v>728</v>
      </c>
      <c r="Q189" s="18"/>
      <c r="R189" s="13"/>
      <c r="S189" s="16"/>
      <c r="T189" s="11"/>
      <c r="U189" s="11"/>
      <c r="V189" s="14"/>
      <c r="W189" s="14" t="s">
        <v>207</v>
      </c>
      <c r="X189" s="8"/>
      <c r="AA189" s="8"/>
      <c r="AB189" s="8"/>
      <c r="AC189" s="8"/>
      <c r="AD189" s="8"/>
      <c r="AE189" s="8"/>
      <c r="AF189" s="8"/>
    </row>
    <row r="190" spans="2:32" ht="60" customHeight="1" x14ac:dyDescent="0.25">
      <c r="B190" s="8" t="s">
        <v>210</v>
      </c>
      <c r="C190" s="9" t="s">
        <v>729</v>
      </c>
      <c r="D190" s="15" t="s">
        <v>312</v>
      </c>
      <c r="E190" s="15" t="s">
        <v>207</v>
      </c>
      <c r="F190" s="8"/>
      <c r="G190" s="32" t="str">
        <f t="shared" si="6"/>
        <v>Fear Of Missing Out</v>
      </c>
      <c r="H190" s="15" t="s">
        <v>49</v>
      </c>
      <c r="I190" s="15"/>
      <c r="J190" s="15"/>
      <c r="K190" s="15"/>
      <c r="L190" s="32" t="e">
        <f>_xlfn.IFNA(INDEX(#REF!,MATCH(newHL!H190,#REF!,0),3),"")</f>
        <v>#REF!</v>
      </c>
      <c r="M190" s="17" t="s">
        <v>730</v>
      </c>
      <c r="N190" s="11"/>
      <c r="O190" s="11"/>
      <c r="P190" s="8" t="s">
        <v>731</v>
      </c>
      <c r="Q190" s="18"/>
      <c r="R190" s="13"/>
      <c r="S190" s="16"/>
      <c r="T190" s="11"/>
      <c r="U190" s="11"/>
      <c r="V190" s="14"/>
      <c r="W190" s="14" t="s">
        <v>207</v>
      </c>
      <c r="X190" s="8"/>
      <c r="AA190" s="8"/>
      <c r="AB190" s="8"/>
      <c r="AC190" s="8"/>
      <c r="AD190" s="8"/>
      <c r="AE190" s="8"/>
      <c r="AF190" s="8"/>
    </row>
    <row r="191" spans="2:32" ht="60" customHeight="1" x14ac:dyDescent="0.25">
      <c r="B191" s="8" t="s">
        <v>211</v>
      </c>
      <c r="C191" s="9" t="s">
        <v>732</v>
      </c>
      <c r="D191" s="15" t="s">
        <v>312</v>
      </c>
      <c r="E191" s="15" t="s">
        <v>207</v>
      </c>
      <c r="F191" s="8"/>
      <c r="G191" s="32" t="str">
        <f t="shared" si="6"/>
        <v>Fear Of Missing Out</v>
      </c>
      <c r="H191" s="15" t="s">
        <v>49</v>
      </c>
      <c r="I191" s="15"/>
      <c r="J191" s="15"/>
      <c r="K191" s="15"/>
      <c r="L191" s="32" t="e">
        <f>_xlfn.IFNA(INDEX(#REF!,MATCH(newHL!H191,#REF!,0),3),"")</f>
        <v>#REF!</v>
      </c>
      <c r="M191" s="17"/>
      <c r="N191" s="11"/>
      <c r="O191" s="11"/>
      <c r="P191" s="8" t="s">
        <v>733</v>
      </c>
      <c r="Q191" s="18"/>
      <c r="R191" s="13"/>
      <c r="S191" s="16"/>
      <c r="T191" s="11"/>
      <c r="U191" s="11"/>
      <c r="V191" s="14"/>
      <c r="W191" s="14" t="s">
        <v>207</v>
      </c>
      <c r="X191" s="8"/>
      <c r="AA191" s="8"/>
      <c r="AB191" s="8"/>
      <c r="AC191" s="8"/>
      <c r="AD191" s="8"/>
      <c r="AE191" s="8"/>
      <c r="AF191" s="8"/>
    </row>
    <row r="192" spans="2:32" ht="60" customHeight="1" x14ac:dyDescent="0.25">
      <c r="B192" s="8" t="s">
        <v>211</v>
      </c>
      <c r="C192" s="9" t="s">
        <v>734</v>
      </c>
      <c r="D192" s="15" t="s">
        <v>312</v>
      </c>
      <c r="E192" s="15" t="s">
        <v>207</v>
      </c>
      <c r="F192" s="8"/>
      <c r="G192" s="32" t="str">
        <f t="shared" si="6"/>
        <v>Fear Of Missing Out</v>
      </c>
      <c r="H192" s="15" t="s">
        <v>49</v>
      </c>
      <c r="I192" s="15"/>
      <c r="J192" s="15"/>
      <c r="K192" s="15"/>
      <c r="L192" s="32" t="e">
        <f>_xlfn.IFNA(INDEX(#REF!,MATCH(newHL!H192,#REF!,0),3),"")</f>
        <v>#REF!</v>
      </c>
      <c r="M192" s="17"/>
      <c r="N192" s="11"/>
      <c r="O192" s="11"/>
      <c r="P192" s="8" t="s">
        <v>735</v>
      </c>
      <c r="Q192" s="18"/>
      <c r="R192" s="13"/>
      <c r="S192" s="16"/>
      <c r="T192" s="11"/>
      <c r="U192" s="11"/>
      <c r="V192" s="14"/>
      <c r="W192" s="14" t="s">
        <v>207</v>
      </c>
      <c r="X192" s="8"/>
      <c r="AA192" s="8"/>
      <c r="AB192" s="8"/>
      <c r="AC192" s="8"/>
      <c r="AD192" s="8"/>
      <c r="AE192" s="8"/>
      <c r="AF192" s="8"/>
    </row>
    <row r="193" spans="1:32" ht="60" customHeight="1" x14ac:dyDescent="0.25">
      <c r="B193" s="8" t="s">
        <v>211</v>
      </c>
      <c r="C193" s="9" t="s">
        <v>736</v>
      </c>
      <c r="D193" s="15" t="s">
        <v>312</v>
      </c>
      <c r="E193" s="15" t="s">
        <v>207</v>
      </c>
      <c r="F193" s="8"/>
      <c r="G193" s="32" t="str">
        <f t="shared" si="6"/>
        <v>Fear Of Missing Out</v>
      </c>
      <c r="H193" s="15" t="s">
        <v>49</v>
      </c>
      <c r="I193" s="15"/>
      <c r="J193" s="15"/>
      <c r="K193" s="15"/>
      <c r="L193" s="32" t="e">
        <f>_xlfn.IFNA(INDEX(#REF!,MATCH(newHL!H193,#REF!,0),3),"")</f>
        <v>#REF!</v>
      </c>
      <c r="M193" s="17"/>
      <c r="N193" s="11"/>
      <c r="O193" s="11"/>
      <c r="P193" s="8" t="s">
        <v>737</v>
      </c>
      <c r="Q193" s="18"/>
      <c r="R193" s="13"/>
      <c r="S193" s="16"/>
      <c r="T193" s="11"/>
      <c r="U193" s="11"/>
      <c r="V193" s="14"/>
      <c r="W193" s="14" t="s">
        <v>207</v>
      </c>
      <c r="X193" s="8"/>
      <c r="AA193" s="8"/>
      <c r="AB193" s="8"/>
      <c r="AC193" s="8"/>
      <c r="AD193" s="8"/>
      <c r="AE193" s="8"/>
      <c r="AF193" s="8"/>
    </row>
    <row r="194" spans="1:32" ht="60" customHeight="1" x14ac:dyDescent="0.25">
      <c r="B194" s="8" t="s">
        <v>212</v>
      </c>
      <c r="C194" s="9" t="s">
        <v>738</v>
      </c>
      <c r="D194" s="15" t="s">
        <v>312</v>
      </c>
      <c r="E194" s="15" t="s">
        <v>207</v>
      </c>
      <c r="F194" s="8"/>
      <c r="G194" s="32" t="str">
        <f t="shared" ref="G194:G251" si="7">_xlfn.TEXTJOIN(",",TRUE,$H194:$K194)</f>
        <v>Flexible Workplaces</v>
      </c>
      <c r="H194" s="15" t="s">
        <v>51</v>
      </c>
      <c r="I194" s="15"/>
      <c r="J194" s="15"/>
      <c r="K194" s="15"/>
      <c r="L194" s="32" t="e">
        <f>_xlfn.IFNA(INDEX(#REF!,MATCH(newHL!H194,#REF!,0),3),"")</f>
        <v>#REF!</v>
      </c>
      <c r="M194" s="17"/>
      <c r="N194" s="11"/>
      <c r="O194" s="11"/>
      <c r="P194" s="8" t="s">
        <v>739</v>
      </c>
      <c r="Q194" s="18"/>
      <c r="R194" s="13"/>
      <c r="S194" s="16"/>
      <c r="T194" s="11"/>
      <c r="U194" s="11"/>
      <c r="V194" s="14"/>
      <c r="W194" s="14" t="s">
        <v>207</v>
      </c>
      <c r="X194" s="8"/>
      <c r="AA194" s="8"/>
      <c r="AB194" s="8"/>
      <c r="AC194" s="8"/>
      <c r="AD194" s="8"/>
      <c r="AE194" s="8"/>
      <c r="AF194" s="8"/>
    </row>
    <row r="195" spans="1:32" ht="60" customHeight="1" x14ac:dyDescent="0.25">
      <c r="B195" s="8" t="s">
        <v>212</v>
      </c>
      <c r="C195" s="9" t="s">
        <v>740</v>
      </c>
      <c r="D195" s="15" t="s">
        <v>312</v>
      </c>
      <c r="E195" s="15" t="s">
        <v>207</v>
      </c>
      <c r="F195" s="8"/>
      <c r="G195" s="32" t="str">
        <f t="shared" si="7"/>
        <v>Flexible Workplaces</v>
      </c>
      <c r="H195" s="15" t="s">
        <v>51</v>
      </c>
      <c r="I195" s="15"/>
      <c r="J195" s="15"/>
      <c r="K195" s="15"/>
      <c r="L195" s="32" t="e">
        <f>_xlfn.IFNA(INDEX(#REF!,MATCH(newHL!H195,#REF!,0),3),"")</f>
        <v>#REF!</v>
      </c>
      <c r="M195" s="17"/>
      <c r="N195" s="11"/>
      <c r="O195" s="11"/>
      <c r="P195" s="8" t="s">
        <v>741</v>
      </c>
      <c r="Q195" s="18"/>
      <c r="R195" s="13"/>
      <c r="S195" s="16"/>
      <c r="T195" s="11"/>
      <c r="U195" s="11"/>
      <c r="V195" s="14"/>
      <c r="W195" s="14" t="s">
        <v>207</v>
      </c>
      <c r="X195" s="8"/>
      <c r="AA195" s="8"/>
      <c r="AB195" s="8"/>
      <c r="AC195" s="8"/>
      <c r="AD195" s="8"/>
      <c r="AE195" s="8"/>
      <c r="AF195" s="8"/>
    </row>
    <row r="196" spans="1:32" ht="60" customHeight="1" x14ac:dyDescent="0.25">
      <c r="B196" s="8" t="s">
        <v>213</v>
      </c>
      <c r="C196" s="9" t="s">
        <v>742</v>
      </c>
      <c r="D196" s="15" t="s">
        <v>283</v>
      </c>
      <c r="E196" s="15" t="s">
        <v>207</v>
      </c>
      <c r="F196" s="8"/>
      <c r="G196" s="32" t="str">
        <f t="shared" si="7"/>
        <v>Flexible Workplaces,Meaningfull Work</v>
      </c>
      <c r="H196" s="15" t="s">
        <v>51</v>
      </c>
      <c r="I196" s="15" t="s">
        <v>203</v>
      </c>
      <c r="J196" s="15"/>
      <c r="K196" s="15"/>
      <c r="L196" s="32" t="e">
        <f>_xlfn.IFNA(INDEX(#REF!,MATCH(newHL!H196,#REF!,0),3),"")</f>
        <v>#REF!</v>
      </c>
      <c r="M196" s="17"/>
      <c r="N196" s="11"/>
      <c r="O196" s="11"/>
      <c r="P196" s="8" t="s">
        <v>743</v>
      </c>
      <c r="Q196" s="18"/>
      <c r="R196" s="13"/>
      <c r="S196" s="16"/>
      <c r="T196" s="11"/>
      <c r="U196" s="11"/>
      <c r="V196" s="14"/>
      <c r="W196" s="14" t="s">
        <v>207</v>
      </c>
      <c r="X196" s="8"/>
      <c r="AA196" s="8"/>
      <c r="AB196" s="8"/>
      <c r="AC196" s="8"/>
      <c r="AD196" s="8"/>
      <c r="AE196" s="8"/>
      <c r="AF196" s="8"/>
    </row>
    <row r="197" spans="1:32" ht="60" customHeight="1" x14ac:dyDescent="0.25">
      <c r="B197" s="8" t="s">
        <v>212</v>
      </c>
      <c r="C197" s="9" t="s">
        <v>744</v>
      </c>
      <c r="D197" s="15" t="s">
        <v>283</v>
      </c>
      <c r="E197" s="15" t="s">
        <v>207</v>
      </c>
      <c r="F197" s="8"/>
      <c r="G197" s="32" t="str">
        <f t="shared" si="7"/>
        <v>Flexible Workplaces</v>
      </c>
      <c r="H197" s="15" t="s">
        <v>51</v>
      </c>
      <c r="I197" s="15"/>
      <c r="J197" s="15"/>
      <c r="K197" s="15"/>
      <c r="L197" s="32" t="e">
        <f>_xlfn.IFNA(INDEX(#REF!,MATCH(newHL!H197,#REF!,0),3),"")</f>
        <v>#REF!</v>
      </c>
      <c r="M197" s="17"/>
      <c r="N197" s="11"/>
      <c r="O197" s="11"/>
      <c r="P197" s="8" t="s">
        <v>745</v>
      </c>
      <c r="Q197" s="18"/>
      <c r="R197" s="13"/>
      <c r="S197" s="16"/>
      <c r="T197" s="11"/>
      <c r="U197" s="11"/>
      <c r="V197" s="14"/>
      <c r="W197" s="14" t="s">
        <v>207</v>
      </c>
      <c r="X197" s="8"/>
      <c r="AA197" s="8"/>
      <c r="AB197" s="8"/>
      <c r="AC197" s="8"/>
      <c r="AD197" s="8"/>
      <c r="AE197" s="8"/>
      <c r="AF197" s="8"/>
    </row>
    <row r="198" spans="1:32" ht="60" customHeight="1" x14ac:dyDescent="0.25">
      <c r="B198" s="8" t="s">
        <v>703</v>
      </c>
      <c r="C198" s="9" t="s">
        <v>746</v>
      </c>
      <c r="D198" s="15" t="s">
        <v>312</v>
      </c>
      <c r="E198" s="15" t="s">
        <v>207</v>
      </c>
      <c r="F198" s="8"/>
      <c r="G198" s="32" t="str">
        <f t="shared" si="7"/>
        <v>Instant Gratification</v>
      </c>
      <c r="H198" s="15" t="s">
        <v>68</v>
      </c>
      <c r="I198" s="15"/>
      <c r="J198" s="15"/>
      <c r="K198" s="15"/>
      <c r="L198" s="32" t="e">
        <f>_xlfn.IFNA(INDEX(#REF!,MATCH(newHL!H198,#REF!,0),3),"")</f>
        <v>#REF!</v>
      </c>
      <c r="M198" s="17"/>
      <c r="N198" s="11"/>
      <c r="O198" s="11"/>
      <c r="P198" s="8" t="s">
        <v>747</v>
      </c>
      <c r="Q198" s="18"/>
      <c r="R198" s="13"/>
      <c r="S198" s="16"/>
      <c r="T198" s="11"/>
      <c r="U198" s="11"/>
      <c r="V198" s="14"/>
      <c r="W198" s="14" t="s">
        <v>207</v>
      </c>
      <c r="X198" s="8"/>
      <c r="AA198" s="8"/>
      <c r="AB198" s="8"/>
      <c r="AC198" s="8"/>
      <c r="AD198" s="8"/>
      <c r="AE198" s="8"/>
      <c r="AF198" s="8"/>
    </row>
    <row r="199" spans="1:32" ht="60" customHeight="1" x14ac:dyDescent="0.25">
      <c r="A199" s="14" t="s">
        <v>748</v>
      </c>
      <c r="B199" s="8" t="s">
        <v>217</v>
      </c>
      <c r="C199" s="9" t="s">
        <v>749</v>
      </c>
      <c r="D199" s="15" t="s">
        <v>312</v>
      </c>
      <c r="E199" s="15" t="s">
        <v>207</v>
      </c>
      <c r="F199" s="8"/>
      <c r="G199" s="32" t="str">
        <f t="shared" si="7"/>
        <v>Non-Linear Interactive Video Content</v>
      </c>
      <c r="H199" s="15" t="s">
        <v>704</v>
      </c>
      <c r="I199" s="15"/>
      <c r="J199" s="15"/>
      <c r="K199" s="15"/>
      <c r="L199" s="32" t="e">
        <f>_xlfn.IFNA(INDEX(#REF!,MATCH(newHL!H199,#REF!,0),3),"")</f>
        <v>#REF!</v>
      </c>
      <c r="M199" s="17" t="s">
        <v>750</v>
      </c>
      <c r="N199" s="11"/>
      <c r="O199" s="11"/>
      <c r="P199" s="8" t="s">
        <v>751</v>
      </c>
      <c r="Q199" s="18"/>
      <c r="R199" s="13"/>
      <c r="S199" s="16"/>
      <c r="T199" s="11"/>
      <c r="U199" s="11"/>
      <c r="V199" s="14"/>
      <c r="W199" s="14" t="s">
        <v>207</v>
      </c>
      <c r="X199" s="8"/>
      <c r="AA199" s="8"/>
      <c r="AB199" s="8"/>
      <c r="AC199" s="8"/>
      <c r="AD199" s="8"/>
      <c r="AE199" s="8"/>
      <c r="AF199" s="8"/>
    </row>
    <row r="200" spans="1:32" ht="60" customHeight="1" x14ac:dyDescent="0.25">
      <c r="B200" s="8" t="s">
        <v>216</v>
      </c>
      <c r="C200" s="9" t="s">
        <v>752</v>
      </c>
      <c r="D200" s="15" t="s">
        <v>312</v>
      </c>
      <c r="E200" s="15" t="s">
        <v>207</v>
      </c>
      <c r="F200" s="8"/>
      <c r="G200" s="32" t="str">
        <f t="shared" si="7"/>
        <v>Liquid Expectations</v>
      </c>
      <c r="H200" s="15" t="s">
        <v>73</v>
      </c>
      <c r="I200" s="15"/>
      <c r="J200" s="15"/>
      <c r="K200" s="15"/>
      <c r="L200" s="32" t="e">
        <f>_xlfn.IFNA(INDEX(#REF!,MATCH(newHL!H200,#REF!,0),3),"")</f>
        <v>#REF!</v>
      </c>
      <c r="M200" s="17"/>
      <c r="N200" s="11"/>
      <c r="O200" s="11"/>
      <c r="P200" s="8" t="s">
        <v>753</v>
      </c>
      <c r="Q200" s="18"/>
      <c r="R200" s="13"/>
      <c r="S200" s="16"/>
      <c r="T200" s="11"/>
      <c r="U200" s="11"/>
      <c r="V200" s="14"/>
      <c r="W200" s="14" t="s">
        <v>207</v>
      </c>
      <c r="X200" s="8"/>
      <c r="AA200" s="8"/>
      <c r="AB200" s="8"/>
      <c r="AC200" s="8"/>
      <c r="AD200" s="8"/>
      <c r="AE200" s="8"/>
      <c r="AF200" s="8"/>
    </row>
    <row r="201" spans="1:32" ht="60" customHeight="1" x14ac:dyDescent="0.25">
      <c r="B201" s="8" t="s">
        <v>221</v>
      </c>
      <c r="C201" s="9" t="s">
        <v>754</v>
      </c>
      <c r="D201" s="15" t="s">
        <v>283</v>
      </c>
      <c r="E201" s="15" t="s">
        <v>207</v>
      </c>
      <c r="F201" s="8"/>
      <c r="G201" s="32" t="str">
        <f t="shared" si="7"/>
        <v>Sharing Economy</v>
      </c>
      <c r="H201" s="15" t="s">
        <v>173</v>
      </c>
      <c r="I201" s="15"/>
      <c r="J201" s="15"/>
      <c r="K201" s="15"/>
      <c r="L201" s="32" t="e">
        <f>_xlfn.IFNA(INDEX(#REF!,MATCH(newHL!H201,#REF!,0),3),"")</f>
        <v>#REF!</v>
      </c>
      <c r="M201" s="17" t="s">
        <v>755</v>
      </c>
      <c r="N201" s="11"/>
      <c r="O201" s="11"/>
      <c r="P201" s="8" t="s">
        <v>756</v>
      </c>
      <c r="Q201" s="18"/>
      <c r="R201" s="13"/>
      <c r="S201" s="16"/>
      <c r="T201" s="11"/>
      <c r="U201" s="11"/>
      <c r="V201" s="14"/>
      <c r="W201" s="14" t="s">
        <v>207</v>
      </c>
      <c r="X201" s="8"/>
      <c r="AA201" s="8"/>
      <c r="AB201" s="8"/>
      <c r="AC201" s="8"/>
      <c r="AD201" s="8"/>
      <c r="AE201" s="8"/>
      <c r="AF201" s="8"/>
    </row>
    <row r="202" spans="1:32" ht="60" customHeight="1" x14ac:dyDescent="0.25">
      <c r="B202" s="8" t="s">
        <v>216</v>
      </c>
      <c r="C202" s="9" t="s">
        <v>757</v>
      </c>
      <c r="D202" s="15" t="s">
        <v>312</v>
      </c>
      <c r="E202" s="15" t="s">
        <v>207</v>
      </c>
      <c r="F202" s="8"/>
      <c r="G202" s="32" t="str">
        <f t="shared" si="7"/>
        <v>Liquid Expectations</v>
      </c>
      <c r="H202" s="15" t="s">
        <v>73</v>
      </c>
      <c r="I202" s="15"/>
      <c r="J202" s="15"/>
      <c r="K202" s="15"/>
      <c r="L202" s="32" t="e">
        <f>_xlfn.IFNA(INDEX(#REF!,MATCH(newHL!H202,#REF!,0),3),"")</f>
        <v>#REF!</v>
      </c>
      <c r="M202" s="17"/>
      <c r="N202" s="11"/>
      <c r="O202" s="11"/>
      <c r="P202" s="8" t="s">
        <v>758</v>
      </c>
      <c r="Q202" s="18"/>
      <c r="R202" s="13"/>
      <c r="S202" s="16"/>
      <c r="T202" s="11"/>
      <c r="U202" s="11"/>
      <c r="V202" s="14"/>
      <c r="W202" s="14" t="s">
        <v>207</v>
      </c>
      <c r="X202" s="8"/>
      <c r="AA202" s="8"/>
      <c r="AB202" s="8"/>
      <c r="AC202" s="8"/>
      <c r="AD202" s="8"/>
      <c r="AE202" s="8"/>
      <c r="AF202" s="8"/>
    </row>
    <row r="203" spans="1:32" ht="60" customHeight="1" x14ac:dyDescent="0.25">
      <c r="B203" s="8" t="s">
        <v>216</v>
      </c>
      <c r="C203" s="9" t="s">
        <v>759</v>
      </c>
      <c r="D203" s="15" t="s">
        <v>312</v>
      </c>
      <c r="E203" s="15" t="s">
        <v>207</v>
      </c>
      <c r="F203" s="8"/>
      <c r="G203" s="32" t="str">
        <f t="shared" si="7"/>
        <v>Liquid Expectations</v>
      </c>
      <c r="H203" s="15" t="s">
        <v>73</v>
      </c>
      <c r="I203" s="15"/>
      <c r="J203" s="15"/>
      <c r="K203" s="15"/>
      <c r="L203" s="32" t="e">
        <f>_xlfn.IFNA(INDEX(#REF!,MATCH(newHL!H203,#REF!,0),3),"")</f>
        <v>#REF!</v>
      </c>
      <c r="M203" s="17" t="s">
        <v>760</v>
      </c>
      <c r="N203" s="11"/>
      <c r="O203" s="11"/>
      <c r="P203" s="8" t="s">
        <v>761</v>
      </c>
      <c r="Q203" s="18" t="s">
        <v>762</v>
      </c>
      <c r="R203" s="13"/>
      <c r="S203" s="16"/>
      <c r="T203" s="11"/>
      <c r="U203" s="11"/>
      <c r="V203" s="14"/>
      <c r="W203" s="14" t="s">
        <v>207</v>
      </c>
      <c r="X203" s="8"/>
      <c r="AA203" s="8"/>
      <c r="AB203" s="8"/>
      <c r="AC203" s="8"/>
      <c r="AD203" s="8"/>
      <c r="AE203" s="8"/>
      <c r="AF203" s="8"/>
    </row>
    <row r="204" spans="1:32" ht="60" customHeight="1" x14ac:dyDescent="0.25">
      <c r="B204" s="8" t="s">
        <v>213</v>
      </c>
      <c r="C204" s="9" t="s">
        <v>763</v>
      </c>
      <c r="D204" s="15" t="s">
        <v>283</v>
      </c>
      <c r="E204" s="15" t="s">
        <v>207</v>
      </c>
      <c r="F204" s="8"/>
      <c r="G204" s="32" t="str">
        <f t="shared" si="7"/>
        <v>Flexible Workplaces,Meaningfull Work</v>
      </c>
      <c r="H204" s="15" t="s">
        <v>51</v>
      </c>
      <c r="I204" s="15" t="s">
        <v>203</v>
      </c>
      <c r="J204" s="15"/>
      <c r="K204" s="15"/>
      <c r="L204" s="32" t="e">
        <f>_xlfn.IFNA(INDEX(#REF!,MATCH(newHL!H204,#REF!,0),3),"")</f>
        <v>#REF!</v>
      </c>
      <c r="M204" s="17"/>
      <c r="N204" s="11"/>
      <c r="O204" s="11"/>
      <c r="P204" s="8" t="s">
        <v>764</v>
      </c>
      <c r="Q204" s="18"/>
      <c r="R204" s="13"/>
      <c r="S204" s="16"/>
      <c r="T204" s="11"/>
      <c r="U204" s="11"/>
      <c r="V204" s="14"/>
      <c r="W204" s="14" t="s">
        <v>207</v>
      </c>
      <c r="X204" s="8"/>
      <c r="AA204" s="8"/>
      <c r="AB204" s="8"/>
      <c r="AC204" s="8"/>
      <c r="AD204" s="8"/>
      <c r="AE204" s="8"/>
      <c r="AF204" s="8"/>
    </row>
    <row r="205" spans="1:32" ht="60" customHeight="1" x14ac:dyDescent="0.25">
      <c r="B205" s="8" t="s">
        <v>216</v>
      </c>
      <c r="C205" s="9" t="s">
        <v>765</v>
      </c>
      <c r="D205" s="15" t="s">
        <v>312</v>
      </c>
      <c r="E205" s="15" t="s">
        <v>207</v>
      </c>
      <c r="F205" s="8"/>
      <c r="G205" s="32" t="str">
        <f t="shared" si="7"/>
        <v>Liquid Expectations,Mobile Payments</v>
      </c>
      <c r="H205" s="15" t="s">
        <v>73</v>
      </c>
      <c r="I205" s="15" t="s">
        <v>124</v>
      </c>
      <c r="J205" s="15"/>
      <c r="K205" s="15"/>
      <c r="L205" s="32" t="e">
        <f>_xlfn.IFNA(INDEX(#REF!,MATCH(newHL!H205,#REF!,0),3),"")</f>
        <v>#REF!</v>
      </c>
      <c r="M205" s="17" t="s">
        <v>766</v>
      </c>
      <c r="N205" s="11"/>
      <c r="O205" s="11"/>
      <c r="P205" s="8" t="s">
        <v>767</v>
      </c>
      <c r="Q205" s="18"/>
      <c r="R205" s="13"/>
      <c r="S205" s="16"/>
      <c r="T205" s="11"/>
      <c r="U205" s="11"/>
      <c r="V205" s="14"/>
      <c r="W205" s="14" t="s">
        <v>207</v>
      </c>
      <c r="X205" s="8"/>
      <c r="AA205" s="8"/>
      <c r="AB205" s="8"/>
      <c r="AC205" s="8"/>
      <c r="AD205" s="8"/>
      <c r="AE205" s="8"/>
      <c r="AF205" s="8"/>
    </row>
    <row r="206" spans="1:32" ht="60" customHeight="1" x14ac:dyDescent="0.25">
      <c r="B206" s="8" t="s">
        <v>223</v>
      </c>
      <c r="C206" s="9" t="s">
        <v>768</v>
      </c>
      <c r="D206" s="15" t="s">
        <v>312</v>
      </c>
      <c r="E206" s="15" t="s">
        <v>207</v>
      </c>
      <c r="F206" s="8"/>
      <c r="G206" s="32" t="str">
        <f t="shared" si="7"/>
        <v>Too Much Choice/ Simplification</v>
      </c>
      <c r="H206" s="15" t="s">
        <v>83</v>
      </c>
      <c r="I206" s="15"/>
      <c r="J206" s="15"/>
      <c r="K206" s="15"/>
      <c r="L206" s="32" t="e">
        <f>_xlfn.IFNA(INDEX(#REF!,MATCH(newHL!H206,#REF!,0),3),"")</f>
        <v>#REF!</v>
      </c>
      <c r="M206" s="17"/>
      <c r="N206" s="11"/>
      <c r="O206" s="11"/>
      <c r="P206" s="8" t="s">
        <v>769</v>
      </c>
      <c r="Q206" s="18"/>
      <c r="R206" s="13"/>
      <c r="S206" s="16"/>
      <c r="T206" s="11"/>
      <c r="U206" s="11"/>
      <c r="V206" s="14"/>
      <c r="W206" s="14" t="s">
        <v>207</v>
      </c>
      <c r="X206" s="8"/>
      <c r="AA206" s="8"/>
      <c r="AB206" s="8"/>
      <c r="AC206" s="8"/>
      <c r="AD206" s="8"/>
      <c r="AE206" s="8"/>
      <c r="AF206" s="8"/>
    </row>
    <row r="207" spans="1:32" ht="60" customHeight="1" x14ac:dyDescent="0.25">
      <c r="B207" s="8" t="s">
        <v>631</v>
      </c>
      <c r="C207" s="9" t="s">
        <v>770</v>
      </c>
      <c r="D207" s="15" t="s">
        <v>312</v>
      </c>
      <c r="E207" s="15" t="s">
        <v>207</v>
      </c>
      <c r="F207" s="8"/>
      <c r="G207" s="32" t="str">
        <f t="shared" si="7"/>
        <v>Storytelling</v>
      </c>
      <c r="H207" s="15" t="s">
        <v>81</v>
      </c>
      <c r="I207" s="15"/>
      <c r="J207" s="15"/>
      <c r="K207" s="15"/>
      <c r="L207" s="32" t="e">
        <f>_xlfn.IFNA(INDEX(#REF!,MATCH(newHL!H207,#REF!,0),3),"")</f>
        <v>#REF!</v>
      </c>
      <c r="M207" s="17"/>
      <c r="N207" s="11"/>
      <c r="O207" s="11" t="s">
        <v>771</v>
      </c>
      <c r="P207" s="8" t="s">
        <v>771</v>
      </c>
      <c r="Q207" s="18"/>
      <c r="R207" s="13"/>
      <c r="S207" s="16"/>
      <c r="T207" s="11"/>
      <c r="U207" s="11"/>
      <c r="V207" s="14"/>
      <c r="W207" s="14" t="s">
        <v>207</v>
      </c>
      <c r="X207" s="8"/>
      <c r="AA207" s="8"/>
      <c r="AB207" s="8"/>
      <c r="AC207" s="8"/>
      <c r="AD207" s="8"/>
      <c r="AE207" s="8"/>
      <c r="AF207" s="8"/>
    </row>
    <row r="208" spans="1:32" ht="60" customHeight="1" x14ac:dyDescent="0.25">
      <c r="B208" s="8" t="s">
        <v>706</v>
      </c>
      <c r="C208" s="9" t="s">
        <v>772</v>
      </c>
      <c r="D208" s="15" t="s">
        <v>312</v>
      </c>
      <c r="E208" s="15" t="s">
        <v>207</v>
      </c>
      <c r="F208" s="8"/>
      <c r="G208" s="32" t="str">
        <f t="shared" si="7"/>
        <v>Storytelling</v>
      </c>
      <c r="H208" s="15" t="s">
        <v>81</v>
      </c>
      <c r="I208" s="15"/>
      <c r="J208" s="15"/>
      <c r="K208" s="15"/>
      <c r="L208" s="32" t="e">
        <f>_xlfn.IFNA(INDEX(#REF!,MATCH(newHL!H208,#REF!,0),3),"")</f>
        <v>#REF!</v>
      </c>
      <c r="M208" s="17"/>
      <c r="N208" s="11"/>
      <c r="O208" s="11"/>
      <c r="P208" s="8" t="s">
        <v>773</v>
      </c>
      <c r="Q208" s="18"/>
      <c r="R208" s="13"/>
      <c r="S208" s="16"/>
      <c r="T208" s="11"/>
      <c r="U208" s="11"/>
      <c r="V208" s="14"/>
      <c r="W208" s="14" t="s">
        <v>207</v>
      </c>
      <c r="X208" s="8"/>
      <c r="AA208" s="8"/>
      <c r="AB208" s="8"/>
      <c r="AC208" s="8"/>
      <c r="AD208" s="8"/>
      <c r="AE208" s="8"/>
      <c r="AF208" s="8"/>
    </row>
    <row r="209" spans="1:32" ht="60" customHeight="1" x14ac:dyDescent="0.25">
      <c r="B209" s="8" t="s">
        <v>631</v>
      </c>
      <c r="C209" s="9" t="s">
        <v>774</v>
      </c>
      <c r="D209" s="15" t="s">
        <v>312</v>
      </c>
      <c r="E209" s="15" t="s">
        <v>207</v>
      </c>
      <c r="F209" s="8"/>
      <c r="G209" s="32" t="str">
        <f t="shared" si="7"/>
        <v>Storytelling</v>
      </c>
      <c r="H209" s="15" t="s">
        <v>81</v>
      </c>
      <c r="I209" s="15"/>
      <c r="J209" s="15"/>
      <c r="K209" s="15"/>
      <c r="L209" s="32" t="e">
        <f>_xlfn.IFNA(INDEX(#REF!,MATCH(newHL!H209,#REF!,0),3),"")</f>
        <v>#REF!</v>
      </c>
      <c r="M209" s="17"/>
      <c r="N209" s="11"/>
      <c r="O209" s="11" t="s">
        <v>775</v>
      </c>
      <c r="P209" s="8" t="s">
        <v>776</v>
      </c>
      <c r="Q209" s="18"/>
      <c r="R209" s="13"/>
      <c r="S209" s="16"/>
      <c r="T209" s="11"/>
      <c r="U209" s="11"/>
      <c r="V209" s="14"/>
      <c r="W209" s="14" t="s">
        <v>207</v>
      </c>
      <c r="X209" s="8"/>
      <c r="AA209" s="8"/>
      <c r="AB209" s="8"/>
      <c r="AC209" s="8"/>
      <c r="AD209" s="8"/>
      <c r="AE209" s="8"/>
      <c r="AF209" s="8"/>
    </row>
    <row r="210" spans="1:32" ht="60" customHeight="1" x14ac:dyDescent="0.25">
      <c r="B210" s="8" t="s">
        <v>221</v>
      </c>
      <c r="C210" s="9" t="s">
        <v>754</v>
      </c>
      <c r="D210" s="15" t="s">
        <v>283</v>
      </c>
      <c r="E210" s="15" t="s">
        <v>207</v>
      </c>
      <c r="F210" s="8"/>
      <c r="G210" s="32" t="str">
        <f t="shared" si="7"/>
        <v>Sharing Economy</v>
      </c>
      <c r="H210" s="15" t="s">
        <v>173</v>
      </c>
      <c r="I210" s="15"/>
      <c r="J210" s="15"/>
      <c r="K210" s="15"/>
      <c r="L210" s="32" t="e">
        <f>_xlfn.IFNA(INDEX(#REF!,MATCH(newHL!H210,#REF!,0),3),"")</f>
        <v>#REF!</v>
      </c>
      <c r="M210" s="17" t="s">
        <v>755</v>
      </c>
      <c r="N210" s="11"/>
      <c r="O210" s="11"/>
      <c r="P210" s="8" t="s">
        <v>756</v>
      </c>
      <c r="Q210" s="18"/>
      <c r="R210" s="13"/>
      <c r="S210" s="16"/>
      <c r="T210" s="11"/>
      <c r="U210" s="11"/>
      <c r="V210" s="14"/>
      <c r="W210" s="14" t="s">
        <v>207</v>
      </c>
      <c r="X210" s="8"/>
      <c r="AA210" s="8"/>
      <c r="AB210" s="8"/>
      <c r="AC210" s="8"/>
      <c r="AD210" s="8"/>
      <c r="AE210" s="8"/>
      <c r="AF210" s="8"/>
    </row>
    <row r="211" spans="1:32" ht="60" customHeight="1" x14ac:dyDescent="0.25">
      <c r="B211" s="8" t="s">
        <v>220</v>
      </c>
      <c r="C211" s="9" t="s">
        <v>777</v>
      </c>
      <c r="D211" s="15" t="s">
        <v>283</v>
      </c>
      <c r="E211" s="15" t="s">
        <v>207</v>
      </c>
      <c r="F211" s="8"/>
      <c r="G211" s="32" t="str">
        <f t="shared" si="7"/>
        <v>Sharing Economy</v>
      </c>
      <c r="H211" s="15" t="s">
        <v>173</v>
      </c>
      <c r="I211" s="15"/>
      <c r="J211" s="15"/>
      <c r="K211" s="15"/>
      <c r="L211" s="32" t="e">
        <f>_xlfn.IFNA(INDEX(#REF!,MATCH(newHL!H211,#REF!,0),3),"")</f>
        <v>#REF!</v>
      </c>
      <c r="M211" s="17"/>
      <c r="N211" s="11"/>
      <c r="O211" s="11"/>
      <c r="P211" s="8" t="s">
        <v>778</v>
      </c>
      <c r="Q211" s="18" t="s">
        <v>779</v>
      </c>
      <c r="R211" s="13"/>
      <c r="S211" s="16"/>
      <c r="T211" s="11"/>
      <c r="U211" s="11"/>
      <c r="V211" s="14"/>
      <c r="W211" s="14" t="s">
        <v>207</v>
      </c>
      <c r="X211" s="8"/>
      <c r="AA211" s="8"/>
      <c r="AB211" s="8"/>
      <c r="AC211" s="8"/>
      <c r="AD211" s="8"/>
      <c r="AE211" s="8"/>
      <c r="AF211" s="8"/>
    </row>
    <row r="212" spans="1:32" ht="60" customHeight="1" x14ac:dyDescent="0.25">
      <c r="B212" s="8" t="s">
        <v>209</v>
      </c>
      <c r="C212" s="9" t="s">
        <v>780</v>
      </c>
      <c r="D212" s="15" t="s">
        <v>312</v>
      </c>
      <c r="E212" s="15" t="s">
        <v>207</v>
      </c>
      <c r="F212" s="8"/>
      <c r="G212" s="32" t="str">
        <f t="shared" si="7"/>
        <v>Eternal Newbies</v>
      </c>
      <c r="H212" s="15" t="s">
        <v>46</v>
      </c>
      <c r="I212" s="15"/>
      <c r="J212" s="15"/>
      <c r="K212" s="15"/>
      <c r="L212" s="32" t="e">
        <f>_xlfn.IFNA(INDEX(#REF!,MATCH(newHL!H212,#REF!,0),3),"")</f>
        <v>#REF!</v>
      </c>
      <c r="M212" s="17"/>
      <c r="N212" s="11"/>
      <c r="O212" s="11"/>
      <c r="P212" s="8" t="s">
        <v>781</v>
      </c>
      <c r="Q212" s="18"/>
      <c r="R212" s="13"/>
      <c r="S212" s="16"/>
      <c r="T212" s="11"/>
      <c r="U212" s="11"/>
      <c r="V212" s="14"/>
      <c r="W212" s="14" t="s">
        <v>207</v>
      </c>
      <c r="X212" s="8"/>
      <c r="AA212" s="8"/>
      <c r="AB212" s="8"/>
      <c r="AC212" s="8"/>
      <c r="AD212" s="8"/>
      <c r="AE212" s="8"/>
      <c r="AF212" s="8"/>
    </row>
    <row r="213" spans="1:32" ht="60" customHeight="1" x14ac:dyDescent="0.25">
      <c r="B213" s="8" t="s">
        <v>218</v>
      </c>
      <c r="C213" s="9" t="s">
        <v>782</v>
      </c>
      <c r="D213" s="15" t="s">
        <v>283</v>
      </c>
      <c r="E213" s="15" t="s">
        <v>207</v>
      </c>
      <c r="F213" s="8"/>
      <c r="G213" s="32" t="str">
        <f t="shared" si="7"/>
        <v>Personalized Content</v>
      </c>
      <c r="H213" s="15" t="s">
        <v>705</v>
      </c>
      <c r="I213" s="15"/>
      <c r="J213" s="15"/>
      <c r="K213" s="15"/>
      <c r="L213" s="32" t="e">
        <f>_xlfn.IFNA(INDEX(#REF!,MATCH(newHL!H213,#REF!,0),3),"")</f>
        <v>#REF!</v>
      </c>
      <c r="M213" s="17"/>
      <c r="N213" s="11"/>
      <c r="O213" s="11"/>
      <c r="P213" s="8" t="s">
        <v>783</v>
      </c>
      <c r="Q213" s="18"/>
      <c r="R213" s="13"/>
      <c r="S213" s="16"/>
      <c r="T213" s="11"/>
      <c r="U213" s="11"/>
      <c r="V213" s="14"/>
      <c r="W213" s="14" t="s">
        <v>227</v>
      </c>
      <c r="X213" s="8"/>
      <c r="AA213" s="8"/>
      <c r="AB213" s="8"/>
      <c r="AC213" s="8"/>
      <c r="AD213" s="8"/>
      <c r="AE213" s="8"/>
      <c r="AF213" s="8"/>
    </row>
    <row r="214" spans="1:32" ht="60" customHeight="1" x14ac:dyDescent="0.25">
      <c r="B214" s="8" t="s">
        <v>219</v>
      </c>
      <c r="C214" s="9" t="s">
        <v>784</v>
      </c>
      <c r="D214" s="15" t="s">
        <v>283</v>
      </c>
      <c r="E214" s="15" t="s">
        <v>207</v>
      </c>
      <c r="F214" s="8"/>
      <c r="G214" s="32" t="str">
        <f t="shared" si="7"/>
        <v>Personalized Content</v>
      </c>
      <c r="H214" s="15" t="s">
        <v>705</v>
      </c>
      <c r="I214" s="15"/>
      <c r="J214" s="15"/>
      <c r="K214" s="15"/>
      <c r="L214" s="32" t="e">
        <f>_xlfn.IFNA(INDEX(#REF!,MATCH(newHL!H214,#REF!,0),3),"")</f>
        <v>#REF!</v>
      </c>
      <c r="M214" s="17"/>
      <c r="N214" s="11"/>
      <c r="O214" s="11"/>
      <c r="P214" s="8" t="s">
        <v>785</v>
      </c>
      <c r="Q214" s="18"/>
      <c r="R214" s="13"/>
      <c r="S214" s="16"/>
      <c r="T214" s="11"/>
      <c r="U214" s="11"/>
      <c r="V214" s="14"/>
      <c r="W214" s="14" t="s">
        <v>227</v>
      </c>
      <c r="X214" s="8"/>
      <c r="AA214" s="8"/>
      <c r="AB214" s="8"/>
      <c r="AC214" s="8"/>
      <c r="AD214" s="8"/>
      <c r="AE214" s="8"/>
      <c r="AF214" s="8"/>
    </row>
    <row r="215" spans="1:32" ht="60" customHeight="1" x14ac:dyDescent="0.25">
      <c r="A215" s="14" t="s">
        <v>786</v>
      </c>
      <c r="B215" s="8" t="s">
        <v>97</v>
      </c>
      <c r="C215" s="9" t="s">
        <v>787</v>
      </c>
      <c r="D215" s="15" t="s">
        <v>312</v>
      </c>
      <c r="E215" s="15" t="s">
        <v>227</v>
      </c>
      <c r="F215" s="8"/>
      <c r="G215" s="32" t="str">
        <f t="shared" si="7"/>
        <v>A-Commerce</v>
      </c>
      <c r="H215" s="15" t="s">
        <v>20</v>
      </c>
      <c r="I215" s="15"/>
      <c r="J215" s="15"/>
      <c r="K215" s="15"/>
      <c r="L215" s="32" t="e">
        <f>_xlfn.IFNA(INDEX(#REF!,MATCH(newHL!H215,#REF!,0),3),"")</f>
        <v>#REF!</v>
      </c>
      <c r="M215" s="17"/>
      <c r="N215" s="11"/>
      <c r="O215" s="11"/>
      <c r="P215" s="8" t="s">
        <v>788</v>
      </c>
      <c r="Q215" s="18"/>
      <c r="R215" s="13"/>
      <c r="S215" s="16"/>
      <c r="T215" s="11"/>
      <c r="U215" s="11"/>
      <c r="V215" s="14"/>
      <c r="W215" s="14" t="s">
        <v>227</v>
      </c>
      <c r="X215" s="8"/>
      <c r="AA215" s="8"/>
      <c r="AB215" s="8"/>
      <c r="AC215" s="8"/>
      <c r="AD215" s="8"/>
      <c r="AE215" s="8"/>
      <c r="AF215" s="8"/>
    </row>
    <row r="216" spans="1:32" ht="60" customHeight="1" x14ac:dyDescent="0.25">
      <c r="A216" s="14" t="s">
        <v>789</v>
      </c>
      <c r="B216" s="8" t="s">
        <v>228</v>
      </c>
      <c r="C216" s="9" t="s">
        <v>790</v>
      </c>
      <c r="D216" s="15" t="s">
        <v>312</v>
      </c>
      <c r="E216" s="15" t="s">
        <v>227</v>
      </c>
      <c r="F216" s="8"/>
      <c r="G216" s="32" t="str">
        <f t="shared" si="7"/>
        <v>Aging Workforce</v>
      </c>
      <c r="H216" s="15" t="s">
        <v>29</v>
      </c>
      <c r="I216" s="15"/>
      <c r="J216" s="15"/>
      <c r="K216" s="15"/>
      <c r="L216" s="32" t="e">
        <f>_xlfn.IFNA(INDEX(#REF!,MATCH(newHL!H216,#REF!,0),3),"")</f>
        <v>#REF!</v>
      </c>
      <c r="M216" s="17"/>
      <c r="N216" s="11"/>
      <c r="O216" s="11"/>
      <c r="P216" s="8" t="s">
        <v>791</v>
      </c>
      <c r="Q216" s="18"/>
      <c r="R216" s="13"/>
      <c r="S216" s="16"/>
      <c r="T216" s="11"/>
      <c r="U216" s="11"/>
      <c r="V216" s="14"/>
      <c r="W216" s="14" t="s">
        <v>227</v>
      </c>
      <c r="X216" s="8"/>
      <c r="AA216" s="8"/>
      <c r="AB216" s="8"/>
      <c r="AC216" s="8"/>
      <c r="AD216" s="8"/>
      <c r="AE216" s="8"/>
      <c r="AF216" s="8"/>
    </row>
    <row r="217" spans="1:32" ht="60" customHeight="1" x14ac:dyDescent="0.25">
      <c r="A217" s="14" t="s">
        <v>792</v>
      </c>
      <c r="B217" s="8" t="s">
        <v>122</v>
      </c>
      <c r="C217" s="9" t="s">
        <v>793</v>
      </c>
      <c r="D217" s="15" t="s">
        <v>312</v>
      </c>
      <c r="E217" s="15" t="s">
        <v>227</v>
      </c>
      <c r="F217" s="8"/>
      <c r="G217" s="32" t="str">
        <f t="shared" si="7"/>
        <v>Eternal Newbies,Online learning</v>
      </c>
      <c r="H217" s="15" t="s">
        <v>46</v>
      </c>
      <c r="I217" s="15" t="s">
        <v>794</v>
      </c>
      <c r="J217" s="15"/>
      <c r="K217" s="15"/>
      <c r="L217" s="32" t="e">
        <f>_xlfn.IFNA(INDEX(#REF!,MATCH(newHL!H217,#REF!,0),3),"")</f>
        <v>#REF!</v>
      </c>
      <c r="M217" s="17"/>
      <c r="N217" s="11"/>
      <c r="O217" s="11"/>
      <c r="P217" s="8" t="s">
        <v>795</v>
      </c>
      <c r="Q217" s="18"/>
      <c r="R217" s="13"/>
      <c r="S217" s="16"/>
      <c r="T217" s="11"/>
      <c r="U217" s="11"/>
      <c r="V217" s="14"/>
      <c r="W217" s="14" t="s">
        <v>227</v>
      </c>
      <c r="X217" s="8"/>
      <c r="AA217" s="8"/>
      <c r="AB217" s="8"/>
      <c r="AC217" s="8"/>
      <c r="AD217" s="8"/>
      <c r="AE217" s="8"/>
      <c r="AF217" s="8"/>
    </row>
    <row r="218" spans="1:32" ht="60" customHeight="1" x14ac:dyDescent="0.25">
      <c r="A218" s="14" t="s">
        <v>796</v>
      </c>
      <c r="B218" s="8" t="s">
        <v>122</v>
      </c>
      <c r="C218" s="9" t="s">
        <v>797</v>
      </c>
      <c r="D218" s="15" t="s">
        <v>312</v>
      </c>
      <c r="E218" s="15" t="s">
        <v>227</v>
      </c>
      <c r="F218" s="8"/>
      <c r="G218" s="32" t="str">
        <f t="shared" si="7"/>
        <v>Eternal Newbies,Online learning</v>
      </c>
      <c r="H218" s="15" t="s">
        <v>46</v>
      </c>
      <c r="I218" s="15" t="s">
        <v>794</v>
      </c>
      <c r="J218" s="15"/>
      <c r="K218" s="15"/>
      <c r="L218" s="32" t="e">
        <f>_xlfn.IFNA(INDEX(#REF!,MATCH(newHL!H218,#REF!,0),3),"")</f>
        <v>#REF!</v>
      </c>
      <c r="M218" s="17"/>
      <c r="N218" s="11"/>
      <c r="O218" s="11"/>
      <c r="P218" s="8" t="s">
        <v>798</v>
      </c>
      <c r="Q218" s="18"/>
      <c r="R218" s="13"/>
      <c r="S218" s="16"/>
      <c r="T218" s="11"/>
      <c r="U218" s="11"/>
      <c r="V218" s="14"/>
      <c r="W218" s="14" t="s">
        <v>227</v>
      </c>
      <c r="X218" s="8"/>
      <c r="AA218" s="8"/>
      <c r="AB218" s="8"/>
      <c r="AC218" s="8"/>
      <c r="AD218" s="8"/>
      <c r="AE218" s="8"/>
      <c r="AF218" s="8"/>
    </row>
    <row r="219" spans="1:32" ht="60" customHeight="1" x14ac:dyDescent="0.25">
      <c r="A219" s="14" t="s">
        <v>799</v>
      </c>
      <c r="B219" s="8" t="s">
        <v>230</v>
      </c>
      <c r="C219" s="9" t="s">
        <v>800</v>
      </c>
      <c r="D219" s="15" t="s">
        <v>312</v>
      </c>
      <c r="E219" s="15" t="s">
        <v>227</v>
      </c>
      <c r="F219" s="8"/>
      <c r="G219" s="32" t="str">
        <f t="shared" si="7"/>
        <v>Eternal Newbies</v>
      </c>
      <c r="H219" s="15" t="s">
        <v>46</v>
      </c>
      <c r="I219" s="15"/>
      <c r="J219" s="15"/>
      <c r="K219" s="15"/>
      <c r="L219" s="32" t="e">
        <f>_xlfn.IFNA(INDEX(#REF!,MATCH(newHL!H219,#REF!,0),3),"")</f>
        <v>#REF!</v>
      </c>
      <c r="M219" s="17"/>
      <c r="N219" s="11"/>
      <c r="O219" s="11"/>
      <c r="P219" s="8" t="s">
        <v>801</v>
      </c>
      <c r="Q219" s="18"/>
      <c r="R219" s="13"/>
      <c r="S219" s="16"/>
      <c r="T219" s="11"/>
      <c r="U219" s="11"/>
      <c r="V219" s="14"/>
      <c r="W219" s="14" t="s">
        <v>227</v>
      </c>
      <c r="X219" s="8"/>
      <c r="AA219" s="8"/>
      <c r="AB219" s="8"/>
      <c r="AC219" s="8"/>
      <c r="AD219" s="8"/>
      <c r="AE219" s="8"/>
      <c r="AF219" s="8"/>
    </row>
    <row r="220" spans="1:32" ht="60" customHeight="1" x14ac:dyDescent="0.25">
      <c r="A220" s="14" t="s">
        <v>802</v>
      </c>
      <c r="B220" s="8" t="s">
        <v>230</v>
      </c>
      <c r="C220" s="9" t="s">
        <v>803</v>
      </c>
      <c r="D220" s="15" t="s">
        <v>312</v>
      </c>
      <c r="E220" s="15" t="s">
        <v>227</v>
      </c>
      <c r="F220" s="8"/>
      <c r="G220" s="32" t="str">
        <f t="shared" si="7"/>
        <v>Eternal Newbies</v>
      </c>
      <c r="H220" s="15" t="s">
        <v>46</v>
      </c>
      <c r="I220" s="15"/>
      <c r="J220" s="15"/>
      <c r="K220" s="15"/>
      <c r="L220" s="32" t="e">
        <f>_xlfn.IFNA(INDEX(#REF!,MATCH(newHL!H220,#REF!,0),3),"")</f>
        <v>#REF!</v>
      </c>
      <c r="M220" s="17"/>
      <c r="N220" s="11"/>
      <c r="O220" s="11"/>
      <c r="P220" s="8"/>
      <c r="Q220" s="18"/>
      <c r="R220" s="13"/>
      <c r="S220" s="16"/>
      <c r="T220" s="11"/>
      <c r="U220" s="11"/>
      <c r="V220" s="14"/>
      <c r="W220" s="14" t="s">
        <v>227</v>
      </c>
      <c r="X220" s="8"/>
      <c r="AA220" s="8"/>
      <c r="AB220" s="8"/>
      <c r="AC220" s="8"/>
      <c r="AD220" s="8"/>
      <c r="AE220" s="8"/>
      <c r="AF220" s="8"/>
    </row>
    <row r="221" spans="1:32" ht="60" customHeight="1" x14ac:dyDescent="0.25">
      <c r="A221" s="14" t="s">
        <v>804</v>
      </c>
      <c r="B221" s="8" t="s">
        <v>231</v>
      </c>
      <c r="C221" s="9" t="s">
        <v>805</v>
      </c>
      <c r="D221" s="15" t="s">
        <v>312</v>
      </c>
      <c r="E221" s="15" t="s">
        <v>227</v>
      </c>
      <c r="F221" s="8"/>
      <c r="G221" s="32" t="str">
        <f t="shared" si="7"/>
        <v>Flexible Workplaces</v>
      </c>
      <c r="H221" s="15" t="s">
        <v>51</v>
      </c>
      <c r="I221" s="15"/>
      <c r="J221" s="15"/>
      <c r="K221" s="15"/>
      <c r="L221" s="32" t="e">
        <f>_xlfn.IFNA(INDEX(#REF!,MATCH(newHL!H221,#REF!,0),3),"")</f>
        <v>#REF!</v>
      </c>
      <c r="M221" s="17"/>
      <c r="N221" s="11"/>
      <c r="O221" s="11"/>
      <c r="P221" s="8" t="s">
        <v>806</v>
      </c>
      <c r="Q221" s="18"/>
      <c r="R221" s="13"/>
      <c r="S221" s="16"/>
      <c r="T221" s="11"/>
      <c r="U221" s="11"/>
      <c r="V221" s="14"/>
      <c r="W221" s="14" t="s">
        <v>227</v>
      </c>
      <c r="X221" s="8"/>
      <c r="AA221" s="8"/>
      <c r="AB221" s="8"/>
      <c r="AC221" s="8"/>
      <c r="AD221" s="8"/>
      <c r="AE221" s="8"/>
      <c r="AF221" s="8"/>
    </row>
    <row r="222" spans="1:32" ht="60" customHeight="1" x14ac:dyDescent="0.25">
      <c r="A222" s="14" t="s">
        <v>807</v>
      </c>
      <c r="B222" s="8" t="s">
        <v>231</v>
      </c>
      <c r="C222" s="9" t="s">
        <v>808</v>
      </c>
      <c r="D222" s="15" t="s">
        <v>312</v>
      </c>
      <c r="E222" s="15" t="s">
        <v>227</v>
      </c>
      <c r="F222" s="8"/>
      <c r="G222" s="32" t="str">
        <f t="shared" si="7"/>
        <v>Flexible Workplaces</v>
      </c>
      <c r="H222" s="15" t="s">
        <v>51</v>
      </c>
      <c r="I222" s="15"/>
      <c r="J222" s="15"/>
      <c r="K222" s="15"/>
      <c r="L222" s="32" t="e">
        <f>_xlfn.IFNA(INDEX(#REF!,MATCH(newHL!H222,#REF!,0),3),"")</f>
        <v>#REF!</v>
      </c>
      <c r="M222" s="17"/>
      <c r="N222" s="11"/>
      <c r="O222" s="11"/>
      <c r="P222" s="8" t="s">
        <v>809</v>
      </c>
      <c r="Q222" s="18"/>
      <c r="R222" s="13"/>
      <c r="S222" s="16"/>
      <c r="T222" s="11"/>
      <c r="U222" s="11"/>
      <c r="V222" s="14"/>
      <c r="W222" s="14" t="s">
        <v>227</v>
      </c>
      <c r="X222" s="8"/>
      <c r="AA222" s="8"/>
      <c r="AB222" s="8"/>
      <c r="AC222" s="8"/>
      <c r="AD222" s="8"/>
      <c r="AE222" s="8"/>
      <c r="AF222" s="8"/>
    </row>
    <row r="223" spans="1:32" ht="60" customHeight="1" x14ac:dyDescent="0.25">
      <c r="A223" s="14" t="s">
        <v>810</v>
      </c>
      <c r="B223" s="8" t="s">
        <v>231</v>
      </c>
      <c r="C223" s="9" t="s">
        <v>811</v>
      </c>
      <c r="D223" s="15" t="s">
        <v>312</v>
      </c>
      <c r="E223" s="15" t="s">
        <v>227</v>
      </c>
      <c r="F223" s="8"/>
      <c r="G223" s="32" t="str">
        <f t="shared" si="7"/>
        <v>Flexible Workplaces</v>
      </c>
      <c r="H223" s="15" t="s">
        <v>51</v>
      </c>
      <c r="I223" s="15"/>
      <c r="J223" s="15"/>
      <c r="K223" s="15"/>
      <c r="L223" s="32" t="e">
        <f>_xlfn.IFNA(INDEX(#REF!,MATCH(newHL!H223,#REF!,0),3),"")</f>
        <v>#REF!</v>
      </c>
      <c r="M223" s="17"/>
      <c r="N223" s="11"/>
      <c r="O223" s="11"/>
      <c r="P223" s="8" t="s">
        <v>812</v>
      </c>
      <c r="Q223" s="18"/>
      <c r="R223" s="13"/>
      <c r="S223" s="16"/>
      <c r="T223" s="11"/>
      <c r="U223" s="11"/>
      <c r="V223" s="14"/>
      <c r="W223" s="14" t="s">
        <v>227</v>
      </c>
      <c r="X223" s="8"/>
      <c r="AA223" s="8"/>
      <c r="AB223" s="8"/>
      <c r="AC223" s="8"/>
      <c r="AD223" s="8"/>
      <c r="AE223" s="8"/>
      <c r="AF223" s="8"/>
    </row>
    <row r="224" spans="1:32" ht="60" customHeight="1" x14ac:dyDescent="0.25">
      <c r="A224" s="14" t="s">
        <v>813</v>
      </c>
      <c r="B224" s="8" t="s">
        <v>212</v>
      </c>
      <c r="C224" s="9" t="s">
        <v>814</v>
      </c>
      <c r="D224" s="15" t="s">
        <v>283</v>
      </c>
      <c r="E224" s="15" t="s">
        <v>227</v>
      </c>
      <c r="F224" s="8"/>
      <c r="G224" s="32" t="str">
        <f t="shared" si="7"/>
        <v>Flexible Workplaces</v>
      </c>
      <c r="H224" s="15" t="s">
        <v>51</v>
      </c>
      <c r="I224" s="15"/>
      <c r="J224" s="15"/>
      <c r="K224" s="15"/>
      <c r="L224" s="32" t="e">
        <f>_xlfn.IFNA(INDEX(#REF!,MATCH(newHL!H224,#REF!,0),3),"")</f>
        <v>#REF!</v>
      </c>
      <c r="M224" s="17"/>
      <c r="N224" s="11"/>
      <c r="O224" s="11"/>
      <c r="P224" s="8" t="s">
        <v>815</v>
      </c>
      <c r="Q224" s="18"/>
      <c r="R224" s="13"/>
      <c r="S224" s="16"/>
      <c r="T224" s="11"/>
      <c r="U224" s="11"/>
      <c r="V224" s="14"/>
      <c r="W224" s="14" t="s">
        <v>227</v>
      </c>
      <c r="X224" s="8"/>
      <c r="AA224" s="8"/>
      <c r="AB224" s="8"/>
      <c r="AC224" s="8"/>
      <c r="AD224" s="8"/>
      <c r="AE224" s="8"/>
      <c r="AF224" s="8"/>
    </row>
    <row r="225" spans="1:32" ht="60" customHeight="1" x14ac:dyDescent="0.25">
      <c r="A225" s="14" t="s">
        <v>816</v>
      </c>
      <c r="B225" s="8" t="s">
        <v>212</v>
      </c>
      <c r="C225" s="9" t="s">
        <v>817</v>
      </c>
      <c r="D225" s="15" t="s">
        <v>312</v>
      </c>
      <c r="E225" s="15" t="s">
        <v>227</v>
      </c>
      <c r="F225" s="8"/>
      <c r="G225" s="32" t="str">
        <f t="shared" si="7"/>
        <v>Flexible Workplaces</v>
      </c>
      <c r="H225" s="15" t="s">
        <v>51</v>
      </c>
      <c r="I225" s="15"/>
      <c r="J225" s="15"/>
      <c r="K225" s="15"/>
      <c r="L225" s="32" t="e">
        <f>_xlfn.IFNA(INDEX(#REF!,MATCH(newHL!H225,#REF!,0),3),"")</f>
        <v>#REF!</v>
      </c>
      <c r="M225" s="17"/>
      <c r="N225" s="11"/>
      <c r="O225" s="11"/>
      <c r="P225" s="8" t="s">
        <v>818</v>
      </c>
      <c r="Q225" s="18"/>
      <c r="R225" s="13"/>
      <c r="S225" s="16"/>
      <c r="T225" s="11"/>
      <c r="U225" s="11"/>
      <c r="V225" s="14"/>
      <c r="W225" s="14" t="s">
        <v>227</v>
      </c>
      <c r="X225" s="8"/>
      <c r="AA225" s="8"/>
      <c r="AB225" s="8"/>
      <c r="AC225" s="8"/>
      <c r="AD225" s="8"/>
      <c r="AE225" s="8"/>
      <c r="AF225" s="8"/>
    </row>
    <row r="226" spans="1:32" ht="60" customHeight="1" x14ac:dyDescent="0.25">
      <c r="A226" s="14" t="s">
        <v>819</v>
      </c>
      <c r="B226" s="8" t="s">
        <v>392</v>
      </c>
      <c r="C226" s="9" t="s">
        <v>820</v>
      </c>
      <c r="D226" s="15" t="s">
        <v>312</v>
      </c>
      <c r="E226" s="15" t="s">
        <v>227</v>
      </c>
      <c r="F226" s="8"/>
      <c r="G226" s="32" t="str">
        <f t="shared" si="7"/>
        <v>Flexitarianism</v>
      </c>
      <c r="H226" s="15" t="s">
        <v>54</v>
      </c>
      <c r="I226" s="15"/>
      <c r="J226" s="15"/>
      <c r="K226" s="15"/>
      <c r="L226" s="32" t="e">
        <f>_xlfn.IFNA(INDEX(#REF!,MATCH(newHL!H226,#REF!,0),3),"")</f>
        <v>#REF!</v>
      </c>
      <c r="M226" s="17"/>
      <c r="N226" s="11"/>
      <c r="O226" s="11"/>
      <c r="P226" s="8" t="s">
        <v>821</v>
      </c>
      <c r="Q226" s="18"/>
      <c r="R226" s="13"/>
      <c r="S226" s="16"/>
      <c r="T226" s="11"/>
      <c r="U226" s="11"/>
      <c r="V226" s="14"/>
      <c r="W226" s="14" t="s">
        <v>227</v>
      </c>
      <c r="X226" s="8"/>
      <c r="AA226" s="8"/>
      <c r="AB226" s="8"/>
      <c r="AC226" s="8"/>
      <c r="AD226" s="8"/>
      <c r="AE226" s="8"/>
      <c r="AF226" s="8"/>
    </row>
    <row r="227" spans="1:32" ht="60" customHeight="1" x14ac:dyDescent="0.25">
      <c r="A227" s="14" t="s">
        <v>822</v>
      </c>
      <c r="B227" s="8" t="s">
        <v>159</v>
      </c>
      <c r="C227" s="9" t="s">
        <v>823</v>
      </c>
      <c r="D227" s="15" t="s">
        <v>312</v>
      </c>
      <c r="E227" s="15" t="s">
        <v>227</v>
      </c>
      <c r="F227" s="8"/>
      <c r="G227" s="32" t="str">
        <f t="shared" si="7"/>
        <v>Healthy Junk Food</v>
      </c>
      <c r="H227" s="15" t="s">
        <v>65</v>
      </c>
      <c r="I227" s="15"/>
      <c r="J227" s="15"/>
      <c r="K227" s="15"/>
      <c r="L227" s="32" t="e">
        <f>_xlfn.IFNA(INDEX(#REF!,MATCH(newHL!H227,#REF!,0),3),"")</f>
        <v>#REF!</v>
      </c>
      <c r="M227" s="17"/>
      <c r="N227" s="11"/>
      <c r="O227" s="11"/>
      <c r="P227" s="8" t="s">
        <v>824</v>
      </c>
      <c r="Q227" s="18"/>
      <c r="R227" s="13"/>
      <c r="S227" s="16"/>
      <c r="T227" s="11"/>
      <c r="U227" s="11"/>
      <c r="V227" s="14"/>
      <c r="W227" s="14" t="s">
        <v>227</v>
      </c>
      <c r="X227" s="8"/>
      <c r="AA227" s="8"/>
      <c r="AB227" s="8"/>
      <c r="AC227" s="8"/>
      <c r="AD227" s="8"/>
      <c r="AE227" s="8"/>
      <c r="AF227" s="8"/>
    </row>
    <row r="228" spans="1:32" ht="60" customHeight="1" x14ac:dyDescent="0.25">
      <c r="A228" s="14" t="s">
        <v>825</v>
      </c>
      <c r="B228" s="8" t="s">
        <v>826</v>
      </c>
      <c r="C228" s="9" t="s">
        <v>827</v>
      </c>
      <c r="D228" s="15" t="s">
        <v>312</v>
      </c>
      <c r="E228" s="15" t="s">
        <v>227</v>
      </c>
      <c r="F228" s="8"/>
      <c r="G228" s="32" t="str">
        <f t="shared" si="7"/>
        <v>Healthy Junk Food</v>
      </c>
      <c r="H228" s="15" t="s">
        <v>65</v>
      </c>
      <c r="I228" s="15"/>
      <c r="J228" s="15"/>
      <c r="K228" s="15"/>
      <c r="L228" s="32" t="e">
        <f>_xlfn.IFNA(INDEX(#REF!,MATCH(newHL!H228,#REF!,0),3),"")</f>
        <v>#REF!</v>
      </c>
      <c r="M228" s="17"/>
      <c r="N228" s="11"/>
      <c r="O228" s="11"/>
      <c r="P228" s="8" t="s">
        <v>828</v>
      </c>
      <c r="Q228" s="18"/>
      <c r="R228" s="13"/>
      <c r="S228" s="16"/>
      <c r="T228" s="11"/>
      <c r="U228" s="11"/>
      <c r="V228" s="14"/>
      <c r="W228" s="14" t="s">
        <v>227</v>
      </c>
      <c r="X228" s="8"/>
      <c r="AA228" s="8"/>
      <c r="AB228" s="8"/>
      <c r="AC228" s="8"/>
      <c r="AD228" s="8"/>
      <c r="AE228" s="8"/>
      <c r="AF228" s="8"/>
    </row>
    <row r="229" spans="1:32" ht="60" customHeight="1" x14ac:dyDescent="0.25">
      <c r="A229" s="14" t="s">
        <v>829</v>
      </c>
      <c r="B229" s="8" t="s">
        <v>23</v>
      </c>
      <c r="C229" s="9" t="s">
        <v>830</v>
      </c>
      <c r="D229" s="15" t="s">
        <v>312</v>
      </c>
      <c r="E229" s="15" t="s">
        <v>227</v>
      </c>
      <c r="F229" s="8"/>
      <c r="G229" s="32" t="str">
        <f t="shared" si="7"/>
        <v>Instant Written Customer Service</v>
      </c>
      <c r="H229" s="15" t="s">
        <v>26</v>
      </c>
      <c r="I229" s="15"/>
      <c r="J229" s="15"/>
      <c r="K229" s="15"/>
      <c r="L229" s="32" t="e">
        <f>_xlfn.IFNA(INDEX(#REF!,MATCH(newHL!H229,#REF!,0),3),"")</f>
        <v>#REF!</v>
      </c>
      <c r="M229" s="17"/>
      <c r="N229" s="11"/>
      <c r="O229" s="11"/>
      <c r="P229" s="8" t="s">
        <v>831</v>
      </c>
      <c r="Q229" s="18"/>
      <c r="R229" s="13"/>
      <c r="S229" s="16"/>
      <c r="T229" s="11"/>
      <c r="U229" s="11"/>
      <c r="V229" s="14"/>
      <c r="W229" s="14" t="s">
        <v>227</v>
      </c>
      <c r="X229" s="8"/>
      <c r="AA229" s="8"/>
      <c r="AB229" s="8"/>
      <c r="AC229" s="8"/>
      <c r="AD229" s="8"/>
      <c r="AE229" s="8"/>
      <c r="AF229" s="8"/>
    </row>
    <row r="230" spans="1:32" ht="60" customHeight="1" x14ac:dyDescent="0.25">
      <c r="A230" s="14" t="s">
        <v>832</v>
      </c>
      <c r="B230" s="8" t="s">
        <v>23</v>
      </c>
      <c r="C230" s="9" t="s">
        <v>833</v>
      </c>
      <c r="D230" s="15" t="s">
        <v>312</v>
      </c>
      <c r="E230" s="15" t="s">
        <v>227</v>
      </c>
      <c r="F230" s="8"/>
      <c r="G230" s="32" t="str">
        <f t="shared" si="7"/>
        <v>Instant Written Customer Service</v>
      </c>
      <c r="H230" s="15" t="s">
        <v>26</v>
      </c>
      <c r="I230" s="15"/>
      <c r="J230" s="15"/>
      <c r="K230" s="15"/>
      <c r="L230" s="32" t="e">
        <f>_xlfn.IFNA(INDEX(#REF!,MATCH(newHL!H230,#REF!,0),3),"")</f>
        <v>#REF!</v>
      </c>
      <c r="M230" s="17"/>
      <c r="N230" s="11"/>
      <c r="O230" s="11"/>
      <c r="P230" s="8" t="s">
        <v>834</v>
      </c>
      <c r="Q230" s="18"/>
      <c r="R230" s="13"/>
      <c r="S230" s="16"/>
      <c r="T230" s="11"/>
      <c r="U230" s="11"/>
      <c r="V230" s="14"/>
      <c r="W230" s="14" t="s">
        <v>227</v>
      </c>
      <c r="X230" s="8"/>
      <c r="AA230" s="8"/>
      <c r="AB230" s="8"/>
      <c r="AC230" s="8"/>
      <c r="AD230" s="8"/>
      <c r="AE230" s="8"/>
      <c r="AF230" s="8"/>
    </row>
    <row r="231" spans="1:32" ht="60" customHeight="1" x14ac:dyDescent="0.25">
      <c r="A231" s="14" t="s">
        <v>835</v>
      </c>
      <c r="B231" s="8" t="s">
        <v>243</v>
      </c>
      <c r="C231" s="9" t="s">
        <v>836</v>
      </c>
      <c r="D231" s="15" t="s">
        <v>312</v>
      </c>
      <c r="E231" s="15" t="s">
        <v>227</v>
      </c>
      <c r="F231" s="8"/>
      <c r="G231" s="32" t="str">
        <f t="shared" si="7"/>
        <v>New Luxury</v>
      </c>
      <c r="H231" s="15" t="s">
        <v>110</v>
      </c>
      <c r="I231" s="15"/>
      <c r="J231" s="15"/>
      <c r="K231" s="15"/>
      <c r="L231" s="32" t="e">
        <f>_xlfn.IFNA(INDEX(#REF!,MATCH(newHL!H231,#REF!,0),3),"")</f>
        <v>#REF!</v>
      </c>
      <c r="M231" s="17"/>
      <c r="N231" s="11"/>
      <c r="O231" s="11"/>
      <c r="P231" s="8" t="s">
        <v>837</v>
      </c>
      <c r="Q231" s="18"/>
      <c r="R231" s="13"/>
      <c r="S231" s="16"/>
      <c r="T231" s="11"/>
      <c r="U231" s="11"/>
      <c r="V231" s="14"/>
      <c r="W231" s="14" t="s">
        <v>227</v>
      </c>
      <c r="X231" s="8"/>
      <c r="AA231" s="8"/>
      <c r="AB231" s="8"/>
      <c r="AC231" s="8"/>
      <c r="AD231" s="8"/>
      <c r="AE231" s="8"/>
      <c r="AF231" s="8"/>
    </row>
    <row r="232" spans="1:32" ht="60" customHeight="1" x14ac:dyDescent="0.25">
      <c r="A232" s="14" t="s">
        <v>838</v>
      </c>
      <c r="B232" s="8" t="s">
        <v>243</v>
      </c>
      <c r="C232" s="9" t="s">
        <v>839</v>
      </c>
      <c r="D232" s="15" t="s">
        <v>312</v>
      </c>
      <c r="E232" s="15" t="s">
        <v>227</v>
      </c>
      <c r="F232" s="8"/>
      <c r="G232" s="32" t="str">
        <f t="shared" si="7"/>
        <v>New Luxury</v>
      </c>
      <c r="H232" s="15" t="s">
        <v>110</v>
      </c>
      <c r="I232" s="15"/>
      <c r="J232" s="15"/>
      <c r="K232" s="15"/>
      <c r="L232" s="32" t="e">
        <f>_xlfn.IFNA(INDEX(#REF!,MATCH(newHL!H232,#REF!,0),3),"")</f>
        <v>#REF!</v>
      </c>
      <c r="M232" s="17"/>
      <c r="N232" s="11"/>
      <c r="O232" s="11"/>
      <c r="P232" s="8" t="s">
        <v>840</v>
      </c>
      <c r="Q232" s="18"/>
      <c r="R232" s="13"/>
      <c r="S232" s="16"/>
      <c r="T232" s="11"/>
      <c r="U232" s="11"/>
      <c r="V232" s="14"/>
      <c r="W232" s="14" t="s">
        <v>227</v>
      </c>
      <c r="X232" s="8"/>
      <c r="AA232" s="8"/>
      <c r="AB232" s="8"/>
      <c r="AC232" s="8"/>
      <c r="AD232" s="8"/>
      <c r="AE232" s="8"/>
      <c r="AF232" s="8"/>
    </row>
    <row r="233" spans="1:32" ht="60" customHeight="1" x14ac:dyDescent="0.25">
      <c r="A233" s="14" t="s">
        <v>841</v>
      </c>
      <c r="B233" s="8" t="s">
        <v>243</v>
      </c>
      <c r="C233" s="9" t="s">
        <v>842</v>
      </c>
      <c r="D233" s="15" t="s">
        <v>312</v>
      </c>
      <c r="E233" s="15" t="s">
        <v>227</v>
      </c>
      <c r="F233" s="8"/>
      <c r="G233" s="32" t="str">
        <f t="shared" si="7"/>
        <v>New Luxury</v>
      </c>
      <c r="H233" s="15" t="s">
        <v>110</v>
      </c>
      <c r="I233" s="15"/>
      <c r="J233" s="15"/>
      <c r="K233" s="15"/>
      <c r="L233" s="32" t="e">
        <f>_xlfn.IFNA(INDEX(#REF!,MATCH(newHL!H233,#REF!,0),3),"")</f>
        <v>#REF!</v>
      </c>
      <c r="M233" s="17"/>
      <c r="N233" s="11"/>
      <c r="O233" s="11"/>
      <c r="P233" s="8" t="s">
        <v>843</v>
      </c>
      <c r="Q233" s="18"/>
      <c r="R233" s="13"/>
      <c r="S233" s="16"/>
      <c r="T233" s="11"/>
      <c r="U233" s="11"/>
      <c r="V233" s="14"/>
      <c r="W233" s="14" t="s">
        <v>227</v>
      </c>
      <c r="X233" s="8"/>
      <c r="AA233" s="8"/>
      <c r="AB233" s="8"/>
      <c r="AC233" s="8"/>
      <c r="AD233" s="8"/>
      <c r="AE233" s="8"/>
      <c r="AF233" s="8"/>
    </row>
    <row r="234" spans="1:32" ht="60" customHeight="1" x14ac:dyDescent="0.25">
      <c r="A234" s="14" t="s">
        <v>844</v>
      </c>
      <c r="B234" s="8" t="s">
        <v>243</v>
      </c>
      <c r="C234" s="9" t="s">
        <v>845</v>
      </c>
      <c r="D234" s="15" t="s">
        <v>312</v>
      </c>
      <c r="E234" s="15" t="s">
        <v>227</v>
      </c>
      <c r="F234" s="8"/>
      <c r="G234" s="32" t="str">
        <f t="shared" si="7"/>
        <v>New Luxury</v>
      </c>
      <c r="H234" s="15" t="s">
        <v>110</v>
      </c>
      <c r="I234" s="15"/>
      <c r="J234" s="15"/>
      <c r="K234" s="15"/>
      <c r="L234" s="32" t="e">
        <f>_xlfn.IFNA(INDEX(#REF!,MATCH(newHL!H234,#REF!,0),3),"")</f>
        <v>#REF!</v>
      </c>
      <c r="M234" s="17"/>
      <c r="N234" s="11"/>
      <c r="O234" s="11"/>
      <c r="P234" s="8" t="s">
        <v>846</v>
      </c>
      <c r="Q234" s="18"/>
      <c r="R234" s="13"/>
      <c r="S234" s="16"/>
      <c r="T234" s="11"/>
      <c r="U234" s="11"/>
      <c r="V234" s="14"/>
      <c r="W234" s="14" t="s">
        <v>227</v>
      </c>
      <c r="X234" s="8"/>
      <c r="AA234" s="8"/>
      <c r="AB234" s="8"/>
      <c r="AC234" s="8"/>
      <c r="AD234" s="8"/>
      <c r="AE234" s="8"/>
      <c r="AF234" s="8"/>
    </row>
    <row r="235" spans="1:32" ht="60" customHeight="1" x14ac:dyDescent="0.25">
      <c r="A235" s="14" t="s">
        <v>847</v>
      </c>
      <c r="B235" s="8" t="s">
        <v>245</v>
      </c>
      <c r="C235" s="9" t="s">
        <v>848</v>
      </c>
      <c r="D235" s="15" t="s">
        <v>312</v>
      </c>
      <c r="E235" s="15" t="s">
        <v>227</v>
      </c>
      <c r="F235" s="8"/>
      <c r="G235" s="32" t="str">
        <f t="shared" si="7"/>
        <v>Personalized Content</v>
      </c>
      <c r="H235" s="15" t="s">
        <v>705</v>
      </c>
      <c r="I235" s="15"/>
      <c r="J235" s="15"/>
      <c r="K235" s="15"/>
      <c r="L235" s="32" t="e">
        <f>_xlfn.IFNA(INDEX(#REF!,MATCH(newHL!H235,#REF!,0),3),"")</f>
        <v>#REF!</v>
      </c>
      <c r="M235" s="17"/>
      <c r="N235" s="11"/>
      <c r="O235" s="11"/>
      <c r="P235" s="8" t="s">
        <v>849</v>
      </c>
      <c r="Q235" s="18"/>
      <c r="R235" s="13"/>
      <c r="S235" s="16"/>
      <c r="T235" s="11"/>
      <c r="U235" s="11"/>
      <c r="V235" s="14"/>
      <c r="W235" s="14" t="s">
        <v>227</v>
      </c>
      <c r="X235" s="8"/>
      <c r="AA235" s="8"/>
      <c r="AB235" s="8"/>
      <c r="AC235" s="8"/>
      <c r="AD235" s="8"/>
      <c r="AE235" s="8"/>
      <c r="AF235" s="8"/>
    </row>
    <row r="236" spans="1:32" ht="60" customHeight="1" x14ac:dyDescent="0.25">
      <c r="A236" s="14" t="s">
        <v>850</v>
      </c>
      <c r="B236" s="8" t="s">
        <v>851</v>
      </c>
      <c r="C236" s="9" t="s">
        <v>852</v>
      </c>
      <c r="D236" s="15" t="s">
        <v>312</v>
      </c>
      <c r="E236" s="15" t="s">
        <v>227</v>
      </c>
      <c r="F236" s="8"/>
      <c r="G236" s="32" t="str">
        <f t="shared" si="7"/>
        <v>Privacy Protection</v>
      </c>
      <c r="H236" s="15" t="s">
        <v>117</v>
      </c>
      <c r="I236" s="15"/>
      <c r="J236" s="15"/>
      <c r="K236" s="15"/>
      <c r="L236" s="32" t="e">
        <f>_xlfn.IFNA(INDEX(#REF!,MATCH(newHL!H236,#REF!,0),3),"")</f>
        <v>#REF!</v>
      </c>
      <c r="M236" s="17"/>
      <c r="N236" s="11"/>
      <c r="O236" s="11"/>
      <c r="P236" s="8" t="s">
        <v>853</v>
      </c>
      <c r="Q236" s="18"/>
      <c r="R236" s="13"/>
      <c r="S236" s="16"/>
      <c r="T236" s="11"/>
      <c r="U236" s="11"/>
      <c r="V236" s="14"/>
      <c r="W236" s="14" t="s">
        <v>227</v>
      </c>
      <c r="X236" s="8"/>
      <c r="AA236" s="8"/>
      <c r="AB236" s="8"/>
      <c r="AC236" s="8"/>
      <c r="AD236" s="8"/>
      <c r="AE236" s="8"/>
      <c r="AF236" s="8"/>
    </row>
    <row r="237" spans="1:32" ht="60" customHeight="1" x14ac:dyDescent="0.25">
      <c r="A237" s="14" t="s">
        <v>854</v>
      </c>
      <c r="B237" s="8" t="s">
        <v>242</v>
      </c>
      <c r="C237" s="9" t="s">
        <v>855</v>
      </c>
      <c r="D237" s="15" t="s">
        <v>312</v>
      </c>
      <c r="E237" s="15" t="s">
        <v>227</v>
      </c>
      <c r="F237" s="8"/>
      <c r="G237" s="32" t="str">
        <f t="shared" si="7"/>
        <v>Schizophrenic Consumption</v>
      </c>
      <c r="H237" s="15" t="s">
        <v>79</v>
      </c>
      <c r="I237" s="15"/>
      <c r="J237" s="15"/>
      <c r="K237" s="15"/>
      <c r="L237" s="32" t="e">
        <f>_xlfn.IFNA(INDEX(#REF!,MATCH(newHL!H237,#REF!,0),3),"")</f>
        <v>#REF!</v>
      </c>
      <c r="M237" s="17"/>
      <c r="N237" s="11"/>
      <c r="O237" s="11"/>
      <c r="P237" s="8" t="s">
        <v>856</v>
      </c>
      <c r="Q237" s="18"/>
      <c r="R237" s="13"/>
      <c r="S237" s="16"/>
      <c r="T237" s="11"/>
      <c r="U237" s="11"/>
      <c r="V237" s="14"/>
      <c r="W237" s="14" t="s">
        <v>227</v>
      </c>
      <c r="X237" s="8"/>
      <c r="AA237" s="8"/>
      <c r="AB237" s="8"/>
      <c r="AC237" s="8"/>
      <c r="AD237" s="8"/>
      <c r="AE237" s="8"/>
      <c r="AF237" s="8"/>
    </row>
    <row r="238" spans="1:32" ht="60" customHeight="1" x14ac:dyDescent="0.25">
      <c r="A238" s="14" t="s">
        <v>857</v>
      </c>
      <c r="B238" s="8" t="s">
        <v>242</v>
      </c>
      <c r="C238" s="9" t="s">
        <v>858</v>
      </c>
      <c r="D238" s="15" t="s">
        <v>312</v>
      </c>
      <c r="E238" s="15" t="s">
        <v>227</v>
      </c>
      <c r="F238" s="8"/>
      <c r="G238" s="32" t="str">
        <f t="shared" si="7"/>
        <v>Schizophrenic Consumption</v>
      </c>
      <c r="H238" s="15" t="s">
        <v>79</v>
      </c>
      <c r="I238" s="15"/>
      <c r="J238" s="15"/>
      <c r="K238" s="15"/>
      <c r="L238" s="32" t="e">
        <f>_xlfn.IFNA(INDEX(#REF!,MATCH(newHL!H238,#REF!,0),3),"")</f>
        <v>#REF!</v>
      </c>
      <c r="M238" s="17"/>
      <c r="N238" s="11"/>
      <c r="O238" s="11"/>
      <c r="P238" s="8" t="s">
        <v>859</v>
      </c>
      <c r="Q238" s="18"/>
      <c r="R238" s="13"/>
      <c r="S238" s="16"/>
      <c r="T238" s="11"/>
      <c r="U238" s="11"/>
      <c r="V238" s="14"/>
      <c r="W238" s="14" t="s">
        <v>227</v>
      </c>
      <c r="X238" s="8"/>
      <c r="AA238" s="8"/>
      <c r="AB238" s="8"/>
      <c r="AC238" s="8"/>
      <c r="AD238" s="8"/>
      <c r="AE238" s="8"/>
      <c r="AF238" s="8"/>
    </row>
    <row r="239" spans="1:32" ht="60" customHeight="1" x14ac:dyDescent="0.25">
      <c r="A239" s="14" t="s">
        <v>860</v>
      </c>
      <c r="B239" s="8" t="s">
        <v>223</v>
      </c>
      <c r="C239" s="9" t="s">
        <v>861</v>
      </c>
      <c r="D239" s="15" t="s">
        <v>312</v>
      </c>
      <c r="E239" s="15" t="s">
        <v>227</v>
      </c>
      <c r="F239" s="8"/>
      <c r="G239" s="32" t="str">
        <f t="shared" si="7"/>
        <v>Too Much Choice/ Simplification</v>
      </c>
      <c r="H239" s="15" t="s">
        <v>83</v>
      </c>
      <c r="I239" s="15"/>
      <c r="J239" s="15"/>
      <c r="K239" s="15"/>
      <c r="L239" s="32" t="e">
        <f>_xlfn.IFNA(INDEX(#REF!,MATCH(newHL!H239,#REF!,0),3),"")</f>
        <v>#REF!</v>
      </c>
      <c r="M239" s="17"/>
      <c r="N239" s="11"/>
      <c r="O239" s="11"/>
      <c r="P239" s="8" t="s">
        <v>862</v>
      </c>
      <c r="Q239" s="18"/>
      <c r="R239" s="13"/>
      <c r="S239" s="16"/>
      <c r="T239" s="11"/>
      <c r="U239" s="11"/>
      <c r="V239" s="14"/>
      <c r="W239" s="14" t="s">
        <v>227</v>
      </c>
      <c r="X239" s="8"/>
      <c r="AA239" s="8"/>
      <c r="AB239" s="8"/>
      <c r="AC239" s="8"/>
      <c r="AD239" s="8"/>
      <c r="AE239" s="8"/>
      <c r="AF239" s="8"/>
    </row>
    <row r="240" spans="1:32" ht="60" customHeight="1" x14ac:dyDescent="0.25">
      <c r="A240" s="14" t="s">
        <v>863</v>
      </c>
      <c r="B240" s="8" t="s">
        <v>238</v>
      </c>
      <c r="C240" s="9" t="s">
        <v>864</v>
      </c>
      <c r="D240" s="15" t="s">
        <v>283</v>
      </c>
      <c r="E240" s="15" t="s">
        <v>227</v>
      </c>
      <c r="F240" s="8"/>
      <c r="G240" s="32" t="str">
        <f t="shared" si="7"/>
        <v>Transparency (Non-Food)</v>
      </c>
      <c r="H240" s="15" t="s">
        <v>191</v>
      </c>
      <c r="I240" s="15"/>
      <c r="J240" s="15"/>
      <c r="K240" s="15"/>
      <c r="L240" s="32" t="e">
        <f>_xlfn.IFNA(INDEX(#REF!,MATCH(newHL!H240,#REF!,0),3),"")</f>
        <v>#REF!</v>
      </c>
      <c r="M240" s="17"/>
      <c r="N240" s="11"/>
      <c r="O240" s="11"/>
      <c r="P240" s="8" t="s">
        <v>865</v>
      </c>
      <c r="Q240" s="18"/>
      <c r="R240" s="13"/>
      <c r="S240" s="16"/>
      <c r="T240" s="11"/>
      <c r="U240" s="11"/>
      <c r="V240" s="14"/>
      <c r="W240" s="14" t="s">
        <v>227</v>
      </c>
      <c r="X240" s="8"/>
      <c r="AA240" s="8"/>
      <c r="AB240" s="8"/>
      <c r="AC240" s="8"/>
      <c r="AD240" s="8"/>
      <c r="AE240" s="8"/>
      <c r="AF240" s="8"/>
    </row>
    <row r="241" spans="1:32" ht="60" customHeight="1" x14ac:dyDescent="0.25">
      <c r="A241" s="14" t="s">
        <v>866</v>
      </c>
      <c r="B241" s="8" t="s">
        <v>239</v>
      </c>
      <c r="C241" s="9" t="s">
        <v>867</v>
      </c>
      <c r="D241" s="15" t="s">
        <v>312</v>
      </c>
      <c r="E241" s="15" t="s">
        <v>227</v>
      </c>
      <c r="F241" s="8"/>
      <c r="G241" s="32" t="str">
        <f t="shared" si="7"/>
        <v>Transparency (Non-Food)</v>
      </c>
      <c r="H241" s="15" t="s">
        <v>191</v>
      </c>
      <c r="I241" s="15"/>
      <c r="J241" s="15"/>
      <c r="K241" s="15"/>
      <c r="L241" s="32" t="e">
        <f>_xlfn.IFNA(INDEX(#REF!,MATCH(newHL!H241,#REF!,0),3),"")</f>
        <v>#REF!</v>
      </c>
      <c r="M241" s="17"/>
      <c r="N241" s="11"/>
      <c r="O241" s="11"/>
      <c r="P241" s="8" t="s">
        <v>868</v>
      </c>
      <c r="Q241" s="18"/>
      <c r="R241" s="13"/>
      <c r="S241" s="16"/>
      <c r="T241" s="11"/>
      <c r="U241" s="11"/>
      <c r="V241" s="14"/>
      <c r="W241" s="14" t="s">
        <v>227</v>
      </c>
      <c r="X241" s="8"/>
      <c r="AA241" s="8"/>
      <c r="AB241" s="8"/>
      <c r="AC241" s="8"/>
      <c r="AD241" s="8"/>
      <c r="AE241" s="8"/>
      <c r="AF241" s="8"/>
    </row>
    <row r="242" spans="1:32" ht="60" customHeight="1" x14ac:dyDescent="0.25">
      <c r="A242" s="14" t="s">
        <v>869</v>
      </c>
      <c r="B242" s="8" t="s">
        <v>239</v>
      </c>
      <c r="C242" s="9" t="s">
        <v>870</v>
      </c>
      <c r="D242" s="15" t="s">
        <v>283</v>
      </c>
      <c r="E242" s="15" t="s">
        <v>227</v>
      </c>
      <c r="F242" s="8"/>
      <c r="G242" s="32" t="str">
        <f t="shared" si="7"/>
        <v>Transparency (Non-Food)</v>
      </c>
      <c r="H242" s="15" t="s">
        <v>191</v>
      </c>
      <c r="I242" s="15"/>
      <c r="J242" s="15"/>
      <c r="K242" s="15"/>
      <c r="L242" s="32" t="e">
        <f>_xlfn.IFNA(INDEX(#REF!,MATCH(newHL!H242,#REF!,0),3),"")</f>
        <v>#REF!</v>
      </c>
      <c r="M242" s="17"/>
      <c r="N242" s="11"/>
      <c r="O242" s="11"/>
      <c r="P242" s="8" t="s">
        <v>871</v>
      </c>
      <c r="Q242" s="18"/>
      <c r="R242" s="13"/>
      <c r="S242" s="16"/>
      <c r="T242" s="11"/>
      <c r="U242" s="11"/>
      <c r="V242" s="14"/>
      <c r="W242" s="14" t="s">
        <v>227</v>
      </c>
      <c r="X242" s="8"/>
      <c r="AA242" s="8"/>
      <c r="AB242" s="8"/>
      <c r="AC242" s="8"/>
      <c r="AD242" s="8"/>
      <c r="AE242" s="8"/>
      <c r="AF242" s="8"/>
    </row>
    <row r="243" spans="1:32" ht="60" customHeight="1" x14ac:dyDescent="0.25">
      <c r="A243" s="14" t="s">
        <v>872</v>
      </c>
      <c r="B243" s="8" t="s">
        <v>240</v>
      </c>
      <c r="C243" s="9" t="s">
        <v>873</v>
      </c>
      <c r="D243" s="15" t="s">
        <v>312</v>
      </c>
      <c r="E243" s="15" t="s">
        <v>227</v>
      </c>
      <c r="F243" s="8"/>
      <c r="G243" s="32" t="str">
        <f t="shared" si="7"/>
        <v>Welcome Tourism</v>
      </c>
      <c r="H243" s="15" t="s">
        <v>92</v>
      </c>
      <c r="I243" s="15"/>
      <c r="J243" s="15"/>
      <c r="K243" s="15"/>
      <c r="L243" s="32" t="e">
        <f>_xlfn.IFNA(INDEX(#REF!,MATCH(newHL!H243,#REF!,0),3),"")</f>
        <v>#REF!</v>
      </c>
      <c r="M243" s="17" t="s">
        <v>874</v>
      </c>
      <c r="N243" s="11"/>
      <c r="O243" s="11"/>
      <c r="P243" s="8" t="s">
        <v>875</v>
      </c>
      <c r="Q243" s="18"/>
      <c r="R243" s="13"/>
      <c r="S243" s="16"/>
      <c r="T243" s="11"/>
      <c r="U243" s="11"/>
      <c r="V243" s="14"/>
      <c r="W243" s="14" t="s">
        <v>227</v>
      </c>
      <c r="X243" s="8"/>
      <c r="AA243" s="8"/>
      <c r="AB243" s="8"/>
      <c r="AC243" s="8"/>
      <c r="AD243" s="8"/>
      <c r="AE243" s="8"/>
      <c r="AF243" s="8"/>
    </row>
    <row r="244" spans="1:32" ht="60" customHeight="1" x14ac:dyDescent="0.25">
      <c r="A244" s="14" t="s">
        <v>876</v>
      </c>
      <c r="B244" s="8" t="s">
        <v>240</v>
      </c>
      <c r="C244" s="9" t="s">
        <v>877</v>
      </c>
      <c r="D244" s="15" t="s">
        <v>312</v>
      </c>
      <c r="E244" s="15" t="s">
        <v>227</v>
      </c>
      <c r="F244" s="8"/>
      <c r="G244" s="32" t="str">
        <f t="shared" si="7"/>
        <v>Welcome Tourism</v>
      </c>
      <c r="H244" s="15" t="s">
        <v>92</v>
      </c>
      <c r="I244" s="15"/>
      <c r="J244" s="15"/>
      <c r="K244" s="15"/>
      <c r="L244" s="32" t="e">
        <f>_xlfn.IFNA(INDEX(#REF!,MATCH(newHL!H244,#REF!,0),3),"")</f>
        <v>#REF!</v>
      </c>
      <c r="M244" s="17"/>
      <c r="N244" s="11"/>
      <c r="O244" s="11"/>
      <c r="P244" s="8" t="s">
        <v>878</v>
      </c>
      <c r="Q244" s="18"/>
      <c r="R244" s="13"/>
      <c r="S244" s="16"/>
      <c r="T244" s="11"/>
      <c r="U244" s="11"/>
      <c r="V244" s="14"/>
      <c r="W244" s="14" t="s">
        <v>227</v>
      </c>
      <c r="X244" s="8"/>
      <c r="AA244" s="8"/>
      <c r="AB244" s="8"/>
      <c r="AC244" s="8"/>
      <c r="AD244" s="8"/>
      <c r="AE244" s="8"/>
      <c r="AF244" s="8"/>
    </row>
    <row r="245" spans="1:32" ht="60" customHeight="1" x14ac:dyDescent="0.25">
      <c r="A245" s="14" t="s">
        <v>879</v>
      </c>
      <c r="B245" s="8" t="s">
        <v>241</v>
      </c>
      <c r="C245" s="9" t="s">
        <v>880</v>
      </c>
      <c r="D245" s="15" t="s">
        <v>312</v>
      </c>
      <c r="E245" s="15" t="s">
        <v>227</v>
      </c>
      <c r="F245" s="8"/>
      <c r="G245" s="32" t="str">
        <f t="shared" si="7"/>
        <v>Welcome Tourism</v>
      </c>
      <c r="H245" s="15" t="s">
        <v>92</v>
      </c>
      <c r="I245" s="15"/>
      <c r="J245" s="15"/>
      <c r="K245" s="15"/>
      <c r="L245" s="32" t="e">
        <f>_xlfn.IFNA(INDEX(#REF!,MATCH(newHL!H245,#REF!,0),3),"")</f>
        <v>#REF!</v>
      </c>
      <c r="M245" s="17"/>
      <c r="N245" s="11"/>
      <c r="O245" s="11"/>
      <c r="P245" s="8" t="s">
        <v>881</v>
      </c>
      <c r="Q245" s="18"/>
      <c r="R245" s="13"/>
      <c r="S245" s="16"/>
      <c r="T245" s="11"/>
      <c r="U245" s="11"/>
      <c r="V245" s="14"/>
      <c r="W245" s="14" t="s">
        <v>227</v>
      </c>
      <c r="X245" s="8"/>
      <c r="AA245" s="8"/>
      <c r="AB245" s="8"/>
      <c r="AC245" s="8"/>
      <c r="AD245" s="8"/>
      <c r="AE245" s="8"/>
      <c r="AF245" s="8"/>
    </row>
    <row r="246" spans="1:32" ht="60" customHeight="1" x14ac:dyDescent="0.25">
      <c r="B246" s="8"/>
      <c r="C246" s="9" t="s">
        <v>226</v>
      </c>
      <c r="D246" s="15" t="s">
        <v>657</v>
      </c>
      <c r="E246" s="15" t="s">
        <v>227</v>
      </c>
      <c r="F246" s="8"/>
      <c r="G246" s="32" t="str">
        <f t="shared" si="7"/>
        <v>A-Commerce</v>
      </c>
      <c r="H246" s="15" t="s">
        <v>20</v>
      </c>
      <c r="I246" s="15"/>
      <c r="J246" s="15"/>
      <c r="K246" s="15"/>
      <c r="L246" s="32" t="e">
        <f>_xlfn.IFNA(INDEX(#REF!,MATCH(newHL!H246,#REF!,0),3),"")</f>
        <v>#REF!</v>
      </c>
      <c r="M246" s="17"/>
      <c r="N246" s="11"/>
      <c r="O246" s="11"/>
      <c r="P246" s="8"/>
      <c r="Q246" s="18"/>
      <c r="R246" s="13"/>
      <c r="S246" s="16"/>
      <c r="T246" s="11"/>
      <c r="U246" s="11"/>
      <c r="V246" s="14"/>
      <c r="W246" s="14" t="s">
        <v>227</v>
      </c>
      <c r="X246" s="8"/>
      <c r="AA246" s="8"/>
      <c r="AB246" s="8"/>
      <c r="AC246" s="8"/>
      <c r="AD246" s="8"/>
      <c r="AE246" s="8"/>
      <c r="AF246" s="8"/>
    </row>
    <row r="247" spans="1:32" ht="60" customHeight="1" x14ac:dyDescent="0.25">
      <c r="B247" s="8"/>
      <c r="C247" s="9" t="s">
        <v>228</v>
      </c>
      <c r="D247" s="15" t="s">
        <v>657</v>
      </c>
      <c r="E247" s="15" t="s">
        <v>227</v>
      </c>
      <c r="F247" s="8"/>
      <c r="G247" s="32" t="str">
        <f t="shared" si="7"/>
        <v>Aging Workforce</v>
      </c>
      <c r="H247" s="15" t="s">
        <v>29</v>
      </c>
      <c r="I247" s="15"/>
      <c r="J247" s="15"/>
      <c r="K247" s="15"/>
      <c r="L247" s="32" t="e">
        <f>_xlfn.IFNA(INDEX(#REF!,MATCH(newHL!H247,#REF!,0),3),"")</f>
        <v>#REF!</v>
      </c>
      <c r="M247" s="17"/>
      <c r="N247" s="11"/>
      <c r="O247" s="11"/>
      <c r="P247" s="8"/>
      <c r="Q247" s="18"/>
      <c r="R247" s="13"/>
      <c r="S247" s="16"/>
      <c r="T247" s="11"/>
      <c r="U247" s="11"/>
      <c r="V247" s="14"/>
      <c r="W247" s="14" t="s">
        <v>227</v>
      </c>
      <c r="X247" s="8"/>
      <c r="AA247" s="8"/>
      <c r="AB247" s="8"/>
      <c r="AC247" s="8"/>
      <c r="AD247" s="8"/>
      <c r="AE247" s="8"/>
      <c r="AF247" s="8"/>
    </row>
    <row r="248" spans="1:32" ht="60" customHeight="1" x14ac:dyDescent="0.25">
      <c r="B248" s="8"/>
      <c r="C248" s="9" t="s">
        <v>229</v>
      </c>
      <c r="D248" s="15" t="s">
        <v>657</v>
      </c>
      <c r="E248" s="15" t="s">
        <v>227</v>
      </c>
      <c r="F248" s="8"/>
      <c r="G248" s="32" t="str">
        <f t="shared" si="7"/>
        <v>Eternal Newbies</v>
      </c>
      <c r="H248" s="15" t="s">
        <v>46</v>
      </c>
      <c r="I248" s="15"/>
      <c r="J248" s="15"/>
      <c r="K248" s="15"/>
      <c r="L248" s="32" t="e">
        <f>_xlfn.IFNA(INDEX(#REF!,MATCH(newHL!H248,#REF!,0),3),"")</f>
        <v>#REF!</v>
      </c>
      <c r="M248" s="17"/>
      <c r="N248" s="11"/>
      <c r="O248" s="11"/>
      <c r="P248" s="8"/>
      <c r="Q248" s="18"/>
      <c r="R248" s="13"/>
      <c r="S248" s="16"/>
      <c r="T248" s="11"/>
      <c r="U248" s="11"/>
      <c r="V248" s="14"/>
      <c r="W248" s="14" t="s">
        <v>227</v>
      </c>
      <c r="X248" s="8"/>
      <c r="AA248" s="8"/>
      <c r="AB248" s="8"/>
      <c r="AC248" s="8"/>
      <c r="AD248" s="8"/>
      <c r="AE248" s="8"/>
      <c r="AF248" s="8"/>
    </row>
    <row r="249" spans="1:32" ht="60" customHeight="1" x14ac:dyDescent="0.25">
      <c r="B249" s="8"/>
      <c r="C249" s="9" t="s">
        <v>230</v>
      </c>
      <c r="D249" s="15" t="s">
        <v>657</v>
      </c>
      <c r="E249" s="15" t="s">
        <v>227</v>
      </c>
      <c r="F249" s="8"/>
      <c r="G249" s="32" t="str">
        <f t="shared" si="7"/>
        <v>Eternal Newbies</v>
      </c>
      <c r="H249" s="15" t="s">
        <v>46</v>
      </c>
      <c r="I249" s="15"/>
      <c r="J249" s="15"/>
      <c r="K249" s="15"/>
      <c r="L249" s="32" t="e">
        <f>_xlfn.IFNA(INDEX(#REF!,MATCH(newHL!H249,#REF!,0),3),"")</f>
        <v>#REF!</v>
      </c>
      <c r="M249" s="17"/>
      <c r="N249" s="11"/>
      <c r="O249" s="11"/>
      <c r="P249" s="8"/>
      <c r="Q249" s="18"/>
      <c r="R249" s="13"/>
      <c r="S249" s="16"/>
      <c r="T249" s="11"/>
      <c r="U249" s="11"/>
      <c r="V249" s="14"/>
      <c r="W249" s="14" t="s">
        <v>227</v>
      </c>
      <c r="X249" s="8"/>
      <c r="AA249" s="8"/>
      <c r="AB249" s="8"/>
      <c r="AC249" s="8"/>
      <c r="AD249" s="8"/>
      <c r="AE249" s="8"/>
      <c r="AF249" s="8"/>
    </row>
    <row r="250" spans="1:32" ht="60" customHeight="1" x14ac:dyDescent="0.25">
      <c r="B250" s="8"/>
      <c r="C250" s="9" t="s">
        <v>232</v>
      </c>
      <c r="D250" s="15" t="s">
        <v>657</v>
      </c>
      <c r="E250" s="15" t="s">
        <v>227</v>
      </c>
      <c r="F250" s="8"/>
      <c r="G250" s="32" t="str">
        <f t="shared" si="7"/>
        <v>Flexible Workplaces</v>
      </c>
      <c r="H250" s="15" t="s">
        <v>51</v>
      </c>
      <c r="I250" s="15"/>
      <c r="J250" s="15"/>
      <c r="K250" s="15"/>
      <c r="L250" s="32" t="e">
        <f>_xlfn.IFNA(INDEX(#REF!,MATCH(newHL!H250,#REF!,0),3),"")</f>
        <v>#REF!</v>
      </c>
      <c r="M250" s="17"/>
      <c r="N250" s="11"/>
      <c r="O250" s="11"/>
      <c r="P250" s="8"/>
      <c r="Q250" s="18"/>
      <c r="R250" s="13"/>
      <c r="S250" s="16"/>
      <c r="T250" s="11"/>
      <c r="U250" s="11"/>
      <c r="V250" s="14"/>
      <c r="W250" s="14" t="s">
        <v>227</v>
      </c>
      <c r="X250" s="8"/>
      <c r="AA250" s="8"/>
      <c r="AB250" s="8"/>
      <c r="AC250" s="8"/>
      <c r="AD250" s="8"/>
      <c r="AE250" s="8"/>
      <c r="AF250" s="8"/>
    </row>
    <row r="251" spans="1:32" ht="60" customHeight="1" x14ac:dyDescent="0.25">
      <c r="B251" s="8"/>
      <c r="C251" s="9" t="s">
        <v>233</v>
      </c>
      <c r="D251" s="15" t="s">
        <v>657</v>
      </c>
      <c r="E251" s="15" t="s">
        <v>227</v>
      </c>
      <c r="F251" s="8"/>
      <c r="G251" s="32" t="str">
        <f t="shared" si="7"/>
        <v>Flexible Workplaces</v>
      </c>
      <c r="H251" s="15" t="s">
        <v>51</v>
      </c>
      <c r="I251" s="15"/>
      <c r="J251" s="15"/>
      <c r="K251" s="15"/>
      <c r="L251" s="32" t="e">
        <f>_xlfn.IFNA(INDEX(#REF!,MATCH(newHL!H251,#REF!,0),3),"")</f>
        <v>#REF!</v>
      </c>
      <c r="M251" s="17"/>
      <c r="N251" s="11"/>
      <c r="O251" s="11"/>
      <c r="P251" s="8"/>
      <c r="Q251" s="18"/>
      <c r="R251" s="13"/>
      <c r="S251" s="16"/>
      <c r="T251" s="11"/>
      <c r="U251" s="11"/>
      <c r="V251" s="14"/>
      <c r="W251" s="14" t="s">
        <v>227</v>
      </c>
      <c r="X251" s="8"/>
      <c r="AA251" s="8"/>
      <c r="AB251" s="8"/>
      <c r="AC251" s="8"/>
      <c r="AD251" s="8"/>
      <c r="AE251" s="8"/>
      <c r="AF251" s="8"/>
    </row>
    <row r="252" spans="1:32" ht="60" customHeight="1" x14ac:dyDescent="0.25">
      <c r="B252" s="8"/>
      <c r="C252" s="8" t="s">
        <v>851</v>
      </c>
      <c r="D252" s="15" t="s">
        <v>657</v>
      </c>
      <c r="E252" s="15" t="s">
        <v>227</v>
      </c>
      <c r="F252" s="8"/>
      <c r="G252" s="32" t="str">
        <f t="shared" ref="G252:G278" si="8">_xlfn.TEXTJOIN(",",TRUE,$H252:$K252)</f>
        <v>Privacy Protection</v>
      </c>
      <c r="H252" s="15" t="s">
        <v>117</v>
      </c>
      <c r="I252" s="15"/>
      <c r="J252" s="15"/>
      <c r="K252" s="15"/>
      <c r="L252" s="32" t="e">
        <f>_xlfn.IFNA(INDEX(#REF!,MATCH(newHL!H252,#REF!,0),3),"")</f>
        <v>#REF!</v>
      </c>
      <c r="M252" s="17"/>
      <c r="N252" s="11"/>
      <c r="O252" s="11"/>
      <c r="P252" s="8"/>
      <c r="Q252" s="18"/>
      <c r="R252" s="13"/>
      <c r="S252" s="16"/>
      <c r="T252" s="11"/>
      <c r="U252" s="11"/>
      <c r="V252" s="14"/>
      <c r="W252" s="14" t="s">
        <v>227</v>
      </c>
      <c r="X252" s="8"/>
      <c r="AA252" s="8"/>
      <c r="AB252" s="8"/>
      <c r="AC252" s="8"/>
      <c r="AD252" s="8"/>
      <c r="AE252" s="8"/>
      <c r="AF252" s="8"/>
    </row>
    <row r="253" spans="1:32" ht="60" customHeight="1" x14ac:dyDescent="0.25">
      <c r="B253" s="8"/>
      <c r="C253" s="9" t="s">
        <v>238</v>
      </c>
      <c r="D253" s="15" t="s">
        <v>657</v>
      </c>
      <c r="E253" s="15" t="s">
        <v>227</v>
      </c>
      <c r="F253" s="8"/>
      <c r="G253" s="32" t="str">
        <f t="shared" si="8"/>
        <v>Transparency (Non-Food)</v>
      </c>
      <c r="H253" s="15" t="s">
        <v>191</v>
      </c>
      <c r="I253" s="15"/>
      <c r="J253" s="15"/>
      <c r="K253" s="15"/>
      <c r="L253" s="32" t="e">
        <f>_xlfn.IFNA(INDEX(#REF!,MATCH(newHL!H253,#REF!,0),3),"")</f>
        <v>#REF!</v>
      </c>
      <c r="M253" s="17"/>
      <c r="N253" s="11"/>
      <c r="O253" s="11"/>
      <c r="P253" s="8"/>
      <c r="Q253" s="18"/>
      <c r="R253" s="13"/>
      <c r="S253" s="16"/>
      <c r="T253" s="11"/>
      <c r="U253" s="11"/>
      <c r="V253" s="14"/>
      <c r="W253" s="14" t="s">
        <v>227</v>
      </c>
      <c r="X253" s="8"/>
      <c r="AA253" s="8"/>
      <c r="AB253" s="8"/>
      <c r="AC253" s="8"/>
      <c r="AD253" s="8"/>
      <c r="AE253" s="8"/>
      <c r="AF253" s="8"/>
    </row>
    <row r="254" spans="1:32" ht="60" customHeight="1" x14ac:dyDescent="0.25">
      <c r="B254" s="8"/>
      <c r="C254" s="9" t="s">
        <v>239</v>
      </c>
      <c r="D254" s="15" t="s">
        <v>657</v>
      </c>
      <c r="E254" s="15" t="s">
        <v>227</v>
      </c>
      <c r="F254" s="8"/>
      <c r="G254" s="32" t="str">
        <f t="shared" si="8"/>
        <v>Transparency (Non-Food)</v>
      </c>
      <c r="H254" s="15" t="s">
        <v>191</v>
      </c>
      <c r="I254" s="15"/>
      <c r="J254" s="15"/>
      <c r="K254" s="15"/>
      <c r="L254" s="32" t="e">
        <f>_xlfn.IFNA(INDEX(#REF!,MATCH(newHL!H254,#REF!,0),3),"")</f>
        <v>#REF!</v>
      </c>
      <c r="M254" s="17"/>
      <c r="N254" s="11"/>
      <c r="O254" s="11"/>
      <c r="P254" s="8"/>
      <c r="Q254" s="18"/>
      <c r="R254" s="13"/>
      <c r="S254" s="16"/>
      <c r="T254" s="11"/>
      <c r="U254" s="11"/>
      <c r="V254" s="14"/>
      <c r="W254" s="14" t="s">
        <v>227</v>
      </c>
      <c r="X254" s="8"/>
      <c r="AA254" s="8"/>
      <c r="AB254" s="8"/>
      <c r="AC254" s="8"/>
      <c r="AD254" s="8"/>
      <c r="AE254" s="8"/>
      <c r="AF254" s="8"/>
    </row>
    <row r="255" spans="1:32" ht="60" customHeight="1" x14ac:dyDescent="0.25">
      <c r="B255" s="8"/>
      <c r="C255" s="9" t="s">
        <v>240</v>
      </c>
      <c r="D255" s="15" t="s">
        <v>657</v>
      </c>
      <c r="E255" s="15" t="s">
        <v>227</v>
      </c>
      <c r="F255" s="8"/>
      <c r="G255" s="32" t="str">
        <f t="shared" si="8"/>
        <v>Welcome Tourism</v>
      </c>
      <c r="H255" s="15" t="s">
        <v>92</v>
      </c>
      <c r="I255" s="15"/>
      <c r="J255" s="15"/>
      <c r="K255" s="15"/>
      <c r="L255" s="32" t="e">
        <f>_xlfn.IFNA(INDEX(#REF!,MATCH(newHL!H255,#REF!,0),3),"")</f>
        <v>#REF!</v>
      </c>
      <c r="M255" s="17"/>
      <c r="N255" s="11"/>
      <c r="O255" s="11"/>
      <c r="P255" s="8"/>
      <c r="Q255" s="18"/>
      <c r="R255" s="13"/>
      <c r="S255" s="16"/>
      <c r="T255" s="11"/>
      <c r="U255" s="11"/>
      <c r="V255" s="14"/>
      <c r="W255" s="14" t="s">
        <v>227</v>
      </c>
      <c r="X255" s="8"/>
      <c r="AA255" s="8"/>
      <c r="AB255" s="8"/>
      <c r="AC255" s="8"/>
      <c r="AD255" s="8"/>
      <c r="AE255" s="8"/>
      <c r="AF255" s="8"/>
    </row>
    <row r="256" spans="1:32" ht="60" customHeight="1" x14ac:dyDescent="0.25">
      <c r="B256" s="8"/>
      <c r="C256" s="9" t="s">
        <v>241</v>
      </c>
      <c r="D256" s="15" t="s">
        <v>657</v>
      </c>
      <c r="E256" s="15" t="s">
        <v>227</v>
      </c>
      <c r="F256" s="8"/>
      <c r="G256" s="32" t="str">
        <f t="shared" si="8"/>
        <v>Welcome Tourism</v>
      </c>
      <c r="H256" s="15" t="s">
        <v>92</v>
      </c>
      <c r="I256" s="15"/>
      <c r="J256" s="15"/>
      <c r="K256" s="15"/>
      <c r="L256" s="32" t="e">
        <f>_xlfn.IFNA(INDEX(#REF!,MATCH(newHL!H256,#REF!,0),3),"")</f>
        <v>#REF!</v>
      </c>
      <c r="M256" s="17"/>
      <c r="N256" s="11"/>
      <c r="O256" s="11"/>
      <c r="P256" s="8"/>
      <c r="Q256" s="18"/>
      <c r="R256" s="13"/>
      <c r="S256" s="16"/>
      <c r="T256" s="11"/>
      <c r="U256" s="11"/>
      <c r="V256" s="14"/>
      <c r="W256" s="14" t="s">
        <v>227</v>
      </c>
      <c r="X256" s="8"/>
      <c r="AA256" s="8"/>
      <c r="AB256" s="8"/>
      <c r="AC256" s="8"/>
      <c r="AD256" s="8"/>
      <c r="AE256" s="8"/>
      <c r="AF256" s="8"/>
    </row>
    <row r="257" spans="1:32" ht="60" customHeight="1" x14ac:dyDescent="0.25">
      <c r="B257" s="8"/>
      <c r="C257" s="9" t="s">
        <v>242</v>
      </c>
      <c r="D257" s="15" t="s">
        <v>657</v>
      </c>
      <c r="E257" s="15" t="s">
        <v>227</v>
      </c>
      <c r="F257" s="8"/>
      <c r="G257" s="32" t="str">
        <f t="shared" si="8"/>
        <v>Schizophrenic Consumption</v>
      </c>
      <c r="H257" s="15" t="s">
        <v>79</v>
      </c>
      <c r="I257" s="15"/>
      <c r="J257" s="15"/>
      <c r="K257" s="15"/>
      <c r="L257" s="32" t="e">
        <f>_xlfn.IFNA(INDEX(#REF!,MATCH(newHL!H257,#REF!,0),3),"")</f>
        <v>#REF!</v>
      </c>
      <c r="M257" s="17"/>
      <c r="N257" s="11"/>
      <c r="O257" s="11"/>
      <c r="P257" s="8"/>
      <c r="Q257" s="18"/>
      <c r="R257" s="13"/>
      <c r="S257" s="16"/>
      <c r="T257" s="11"/>
      <c r="U257" s="11"/>
      <c r="V257" s="14"/>
      <c r="W257" s="14" t="s">
        <v>227</v>
      </c>
      <c r="X257" s="8"/>
      <c r="AA257" s="8"/>
      <c r="AB257" s="8"/>
      <c r="AC257" s="8"/>
      <c r="AD257" s="8"/>
      <c r="AE257" s="8"/>
      <c r="AF257" s="8"/>
    </row>
    <row r="258" spans="1:32" ht="60" customHeight="1" x14ac:dyDescent="0.25">
      <c r="B258" s="8"/>
      <c r="C258" s="9" t="s">
        <v>243</v>
      </c>
      <c r="D258" s="15" t="s">
        <v>657</v>
      </c>
      <c r="E258" s="15" t="s">
        <v>227</v>
      </c>
      <c r="F258" s="8"/>
      <c r="G258" s="32" t="str">
        <f t="shared" si="8"/>
        <v>New Luxury</v>
      </c>
      <c r="H258" s="15" t="s">
        <v>110</v>
      </c>
      <c r="I258" s="15"/>
      <c r="J258" s="15"/>
      <c r="K258" s="15"/>
      <c r="L258" s="32" t="e">
        <f>_xlfn.IFNA(INDEX(#REF!,MATCH(newHL!H258,#REF!,0),3),"")</f>
        <v>#REF!</v>
      </c>
      <c r="M258" s="17"/>
      <c r="N258" s="11"/>
      <c r="O258" s="11"/>
      <c r="P258" s="8"/>
      <c r="Q258" s="18"/>
      <c r="R258" s="13"/>
      <c r="S258" s="16"/>
      <c r="T258" s="11"/>
      <c r="U258" s="11"/>
      <c r="V258" s="14"/>
      <c r="W258" s="14" t="s">
        <v>227</v>
      </c>
      <c r="X258" s="8"/>
      <c r="AA258" s="8"/>
      <c r="AB258" s="8"/>
      <c r="AC258" s="8"/>
      <c r="AD258" s="8"/>
      <c r="AE258" s="8"/>
      <c r="AF258" s="8"/>
    </row>
    <row r="259" spans="1:32" ht="60" customHeight="1" x14ac:dyDescent="0.25">
      <c r="B259" s="8"/>
      <c r="C259" s="9" t="s">
        <v>245</v>
      </c>
      <c r="D259" s="15" t="s">
        <v>657</v>
      </c>
      <c r="E259" s="15" t="s">
        <v>227</v>
      </c>
      <c r="F259" s="8"/>
      <c r="G259" s="32" t="str">
        <f t="shared" si="8"/>
        <v>Personalized Content</v>
      </c>
      <c r="H259" s="15" t="s">
        <v>705</v>
      </c>
      <c r="I259" s="15"/>
      <c r="J259" s="15"/>
      <c r="K259" s="15"/>
      <c r="L259" s="32" t="e">
        <f>_xlfn.IFNA(INDEX(#REF!,MATCH(newHL!H259,#REF!,0),3),"")</f>
        <v>#REF!</v>
      </c>
      <c r="M259" s="17"/>
      <c r="N259" s="11"/>
      <c r="O259" s="11"/>
      <c r="P259" s="8"/>
      <c r="Q259" s="18"/>
      <c r="R259" s="13"/>
      <c r="S259" s="16"/>
      <c r="T259" s="11"/>
      <c r="U259" s="11"/>
      <c r="V259" s="14"/>
      <c r="W259" s="14" t="s">
        <v>227</v>
      </c>
      <c r="X259" s="8"/>
      <c r="AA259" s="8"/>
      <c r="AB259" s="8"/>
      <c r="AC259" s="8"/>
      <c r="AD259" s="8"/>
      <c r="AE259" s="8"/>
      <c r="AF259" s="8"/>
    </row>
    <row r="260" spans="1:32" ht="60" customHeight="1" x14ac:dyDescent="0.25">
      <c r="B260" s="8" t="s">
        <v>679</v>
      </c>
      <c r="C260" s="9" t="s">
        <v>144</v>
      </c>
      <c r="D260" s="15" t="s">
        <v>312</v>
      </c>
      <c r="E260" s="15" t="s">
        <v>133</v>
      </c>
      <c r="F260" s="8"/>
      <c r="G260" s="32" t="s">
        <v>54</v>
      </c>
      <c r="H260" s="15" t="s">
        <v>54</v>
      </c>
      <c r="I260" s="15" t="s">
        <v>107</v>
      </c>
      <c r="J260" s="15"/>
      <c r="K260" s="15"/>
      <c r="L260" s="32"/>
      <c r="M260" s="17"/>
      <c r="N260" s="11"/>
      <c r="O260" s="11"/>
      <c r="P260" s="8" t="s">
        <v>127</v>
      </c>
      <c r="Q260" s="18"/>
      <c r="R260" s="13"/>
      <c r="S260" s="16"/>
      <c r="T260" s="11"/>
      <c r="U260" s="11"/>
      <c r="V260" s="14"/>
      <c r="W260" s="14" t="s">
        <v>133</v>
      </c>
      <c r="X260" s="8"/>
      <c r="AA260" s="8"/>
      <c r="AB260" s="8"/>
      <c r="AC260" s="8"/>
      <c r="AD260" s="8"/>
      <c r="AE260" s="8"/>
      <c r="AF260" s="8"/>
    </row>
    <row r="261" spans="1:32" ht="60" customHeight="1" x14ac:dyDescent="0.25">
      <c r="B261" s="8" t="s">
        <v>447</v>
      </c>
      <c r="C261" s="9" t="s">
        <v>882</v>
      </c>
      <c r="D261" s="15" t="s">
        <v>312</v>
      </c>
      <c r="E261" s="15" t="s">
        <v>227</v>
      </c>
      <c r="F261" s="8"/>
      <c r="G261" s="32" t="s">
        <v>117</v>
      </c>
      <c r="H261" s="15" t="s">
        <v>117</v>
      </c>
      <c r="I261" s="15"/>
      <c r="J261" s="15"/>
      <c r="K261" s="15"/>
      <c r="L261" s="32"/>
      <c r="M261" s="17"/>
      <c r="N261" s="11"/>
      <c r="O261" s="11"/>
      <c r="P261" s="8"/>
      <c r="Q261" s="18"/>
      <c r="R261" s="13"/>
      <c r="S261" s="16"/>
      <c r="T261" s="11"/>
      <c r="U261" s="11"/>
      <c r="V261" s="14"/>
      <c r="X261" s="8"/>
      <c r="AA261" s="8"/>
      <c r="AB261" s="8"/>
      <c r="AC261" s="8"/>
      <c r="AD261" s="8"/>
      <c r="AE261" s="8"/>
      <c r="AF261" s="8"/>
    </row>
    <row r="262" spans="1:32" ht="60" customHeight="1" x14ac:dyDescent="0.25">
      <c r="B262" s="8" t="s">
        <v>851</v>
      </c>
      <c r="C262" s="9" t="s">
        <v>883</v>
      </c>
      <c r="D262" s="15" t="s">
        <v>312</v>
      </c>
      <c r="E262" s="15" t="s">
        <v>227</v>
      </c>
      <c r="F262" s="8"/>
      <c r="G262" s="32" t="s">
        <v>117</v>
      </c>
      <c r="H262" s="15" t="s">
        <v>117</v>
      </c>
      <c r="I262" s="15"/>
      <c r="J262" s="15"/>
      <c r="K262" s="15"/>
      <c r="L262" s="32"/>
      <c r="M262" s="17"/>
      <c r="N262" s="11"/>
      <c r="O262" s="11"/>
      <c r="P262" s="8"/>
      <c r="Q262" s="18"/>
      <c r="R262" s="13"/>
      <c r="S262" s="16"/>
      <c r="T262" s="11"/>
      <c r="U262" s="11"/>
      <c r="V262" s="14"/>
      <c r="X262" s="8"/>
      <c r="AA262" s="8"/>
      <c r="AB262" s="8"/>
      <c r="AC262" s="8"/>
      <c r="AD262" s="8"/>
      <c r="AE262" s="8"/>
      <c r="AF262" s="8"/>
    </row>
    <row r="263" spans="1:32" ht="60" customHeight="1" x14ac:dyDescent="0.25">
      <c r="B263" s="8"/>
      <c r="C263" s="9" t="s">
        <v>884</v>
      </c>
      <c r="D263" s="15" t="s">
        <v>312</v>
      </c>
      <c r="E263" s="15" t="s">
        <v>227</v>
      </c>
      <c r="F263" s="8"/>
      <c r="G263" s="32" t="str">
        <f t="shared" si="8"/>
        <v>Personalized Content,A-Commerce</v>
      </c>
      <c r="H263" s="15" t="s">
        <v>705</v>
      </c>
      <c r="I263" s="15" t="s">
        <v>20</v>
      </c>
      <c r="J263" s="15"/>
      <c r="K263" s="15"/>
      <c r="L263" s="32" t="e">
        <f>_xlfn.IFNA(INDEX(#REF!,MATCH(newHL!H263,#REF!,0),3),"")</f>
        <v>#REF!</v>
      </c>
      <c r="M263" s="17"/>
      <c r="N263" s="11"/>
      <c r="O263" s="11"/>
      <c r="P263" s="8" t="s">
        <v>885</v>
      </c>
      <c r="Q263" s="18"/>
      <c r="R263" s="13"/>
      <c r="S263" s="16"/>
      <c r="T263" s="11"/>
      <c r="U263" s="11"/>
      <c r="V263" s="14"/>
      <c r="X263" s="8"/>
      <c r="AA263" s="8"/>
      <c r="AB263" s="8"/>
      <c r="AC263" s="8"/>
      <c r="AD263" s="8"/>
      <c r="AE263" s="8"/>
      <c r="AF263" s="8"/>
    </row>
    <row r="264" spans="1:32" ht="60" customHeight="1" x14ac:dyDescent="0.25">
      <c r="B264" s="8" t="s">
        <v>886</v>
      </c>
      <c r="C264" s="9" t="s">
        <v>886</v>
      </c>
      <c r="D264" s="15" t="s">
        <v>657</v>
      </c>
      <c r="E264" s="15" t="s">
        <v>18</v>
      </c>
      <c r="F264" s="8"/>
      <c r="G264" s="32" t="s">
        <v>71</v>
      </c>
      <c r="H264" s="15" t="s">
        <v>71</v>
      </c>
      <c r="I264" s="15"/>
      <c r="J264" s="15"/>
      <c r="K264" s="15"/>
      <c r="L264" s="32"/>
      <c r="M264" s="17"/>
      <c r="N264" s="11"/>
      <c r="O264" s="11"/>
      <c r="P264" s="8"/>
      <c r="Q264" s="18"/>
      <c r="R264" s="13"/>
      <c r="S264" s="16"/>
      <c r="T264" s="11"/>
      <c r="U264" s="11"/>
      <c r="V264" s="14"/>
      <c r="X264" s="8"/>
      <c r="AA264" s="8"/>
      <c r="AB264" s="8"/>
      <c r="AC264" s="8"/>
      <c r="AD264" s="8"/>
      <c r="AE264" s="8"/>
      <c r="AF264" s="8"/>
    </row>
    <row r="265" spans="1:32" ht="60" customHeight="1" x14ac:dyDescent="0.25">
      <c r="B265" s="8" t="s">
        <v>70</v>
      </c>
      <c r="C265" s="9" t="s">
        <v>887</v>
      </c>
      <c r="D265" s="15" t="s">
        <v>283</v>
      </c>
      <c r="E265" s="15" t="s">
        <v>18</v>
      </c>
      <c r="F265" s="8"/>
      <c r="G265" s="32" t="s">
        <v>71</v>
      </c>
      <c r="H265" s="15" t="s">
        <v>71</v>
      </c>
      <c r="I265" s="15"/>
      <c r="J265" s="15"/>
      <c r="K265" s="15"/>
      <c r="L265" s="32"/>
      <c r="M265" s="17" t="s">
        <v>888</v>
      </c>
      <c r="N265" s="11"/>
      <c r="O265" s="11"/>
      <c r="P265" s="8"/>
      <c r="Q265" s="18"/>
      <c r="R265" s="13"/>
      <c r="S265" s="16"/>
      <c r="T265" s="11"/>
      <c r="U265" s="11"/>
      <c r="V265" s="14"/>
      <c r="W265" s="14" t="s">
        <v>18</v>
      </c>
      <c r="X265" s="8"/>
      <c r="AA265" s="8"/>
      <c r="AB265" s="8"/>
      <c r="AC265" s="8"/>
      <c r="AD265" s="8"/>
      <c r="AE265" s="8"/>
      <c r="AF265" s="8"/>
    </row>
    <row r="266" spans="1:32" ht="60" customHeight="1" x14ac:dyDescent="0.25">
      <c r="B266" s="8"/>
      <c r="C266" s="9" t="s">
        <v>889</v>
      </c>
      <c r="D266" s="15" t="s">
        <v>657</v>
      </c>
      <c r="E266" s="15" t="s">
        <v>22</v>
      </c>
      <c r="F266" s="8"/>
      <c r="G266" s="32" t="str">
        <f t="shared" si="8"/>
        <v>Meaningfull Work</v>
      </c>
      <c r="H266" s="15" t="s">
        <v>203</v>
      </c>
      <c r="I266" s="15"/>
      <c r="J266" s="15"/>
      <c r="K266" s="15"/>
      <c r="L266" s="32" t="e">
        <f>_xlfn.IFNA(INDEX(#REF!,MATCH(newHL!H266,#REF!,0),3),"")</f>
        <v>#REF!</v>
      </c>
      <c r="M266" s="17" t="s">
        <v>202</v>
      </c>
      <c r="N266" s="11"/>
      <c r="O266" s="11"/>
      <c r="P266" s="8"/>
      <c r="Q266" s="18"/>
      <c r="R266" s="13"/>
      <c r="S266" s="16"/>
      <c r="T266" s="11"/>
      <c r="U266" s="11"/>
      <c r="V266" s="14"/>
      <c r="X266" s="8"/>
      <c r="AA266" s="8"/>
      <c r="AB266" s="8"/>
      <c r="AC266" s="8"/>
      <c r="AD266" s="8"/>
      <c r="AE266" s="8"/>
      <c r="AF266" s="8"/>
    </row>
    <row r="267" spans="1:32" ht="60" customHeight="1" x14ac:dyDescent="0.25">
      <c r="B267" s="8"/>
      <c r="C267" s="9" t="s">
        <v>204</v>
      </c>
      <c r="D267" s="15" t="s">
        <v>657</v>
      </c>
      <c r="E267" s="15" t="s">
        <v>22</v>
      </c>
      <c r="F267" s="8"/>
      <c r="G267" s="32" t="str">
        <f t="shared" si="8"/>
        <v>Meaningfull Work</v>
      </c>
      <c r="H267" s="15" t="s">
        <v>203</v>
      </c>
      <c r="I267" s="15"/>
      <c r="J267" s="15"/>
      <c r="K267" s="15"/>
      <c r="L267" s="32" t="e">
        <f>_xlfn.IFNA(INDEX(#REF!,MATCH(newHL!H267,#REF!,0),3),"")</f>
        <v>#REF!</v>
      </c>
      <c r="M267" s="17" t="s">
        <v>205</v>
      </c>
      <c r="N267" s="11"/>
      <c r="O267" s="11"/>
      <c r="P267" s="8"/>
      <c r="Q267" s="18"/>
      <c r="R267" s="13"/>
      <c r="S267" s="16"/>
      <c r="T267" s="11"/>
      <c r="U267" s="11"/>
      <c r="V267" s="14"/>
      <c r="X267" s="8"/>
      <c r="AA267" s="8"/>
      <c r="AB267" s="8"/>
      <c r="AC267" s="8"/>
      <c r="AD267" s="8"/>
      <c r="AE267" s="8"/>
      <c r="AF267" s="8"/>
    </row>
    <row r="268" spans="1:32" ht="60" customHeight="1" x14ac:dyDescent="0.25">
      <c r="A268" s="14" t="s">
        <v>681</v>
      </c>
      <c r="B268" s="8" t="s">
        <v>673</v>
      </c>
      <c r="C268" s="9" t="s">
        <v>682</v>
      </c>
      <c r="D268" s="15" t="s">
        <v>283</v>
      </c>
      <c r="E268" s="15" t="s">
        <v>133</v>
      </c>
      <c r="F268" s="8"/>
      <c r="G268" s="32" t="str">
        <f t="shared" si="8"/>
        <v>Bulk Foods,War On Plastic</v>
      </c>
      <c r="H268" s="15" t="s">
        <v>41</v>
      </c>
      <c r="I268" s="15" t="s">
        <v>89</v>
      </c>
      <c r="J268" s="15"/>
      <c r="K268" s="15"/>
      <c r="L268" s="32"/>
      <c r="M268" s="17"/>
      <c r="N268" s="11"/>
      <c r="O268" s="11"/>
      <c r="P268" s="8" t="s">
        <v>683</v>
      </c>
      <c r="Q268" s="18"/>
      <c r="R268" s="13"/>
      <c r="S268" s="16"/>
      <c r="T268" s="11"/>
      <c r="U268" s="11"/>
      <c r="V268" s="14"/>
      <c r="X268" s="8"/>
      <c r="AA268" s="8"/>
      <c r="AB268" s="8"/>
      <c r="AC268" s="8"/>
      <c r="AD268" s="8"/>
      <c r="AE268" s="8"/>
      <c r="AF268" s="8"/>
    </row>
    <row r="269" spans="1:32" ht="60" customHeight="1" x14ac:dyDescent="0.25">
      <c r="A269" s="14" t="s">
        <v>684</v>
      </c>
      <c r="B269" s="8" t="s">
        <v>673</v>
      </c>
      <c r="C269" s="9" t="s">
        <v>685</v>
      </c>
      <c r="D269" s="15" t="s">
        <v>283</v>
      </c>
      <c r="E269" s="15" t="s">
        <v>133</v>
      </c>
      <c r="F269" s="8"/>
      <c r="G269" s="32" t="str">
        <f t="shared" si="8"/>
        <v>Bulk Foods,War On Plastic</v>
      </c>
      <c r="H269" s="15" t="s">
        <v>41</v>
      </c>
      <c r="I269" s="15" t="s">
        <v>89</v>
      </c>
      <c r="J269" s="15"/>
      <c r="K269" s="15"/>
      <c r="L269" s="32"/>
      <c r="M269" s="17"/>
      <c r="N269" s="11"/>
      <c r="O269" s="11"/>
      <c r="P269" s="8" t="s">
        <v>686</v>
      </c>
      <c r="Q269" s="18"/>
      <c r="R269" s="13"/>
      <c r="S269" s="16"/>
      <c r="T269" s="11"/>
      <c r="U269" s="11"/>
      <c r="V269" s="14"/>
      <c r="X269" s="8"/>
      <c r="AA269" s="8"/>
      <c r="AB269" s="8"/>
      <c r="AC269" s="8"/>
      <c r="AD269" s="8"/>
      <c r="AE269" s="8"/>
      <c r="AF269" s="8"/>
    </row>
    <row r="270" spans="1:32" ht="60" customHeight="1" x14ac:dyDescent="0.25">
      <c r="B270" s="8"/>
      <c r="C270" s="9"/>
      <c r="D270" s="15"/>
      <c r="E270" s="15"/>
      <c r="F270" s="8"/>
      <c r="G270" s="32"/>
      <c r="H270" s="15"/>
      <c r="I270" s="15"/>
      <c r="J270" s="15"/>
      <c r="K270" s="15"/>
      <c r="L270" s="32"/>
      <c r="M270" s="17"/>
      <c r="N270" s="11"/>
      <c r="O270" s="11"/>
      <c r="P270" s="8"/>
      <c r="Q270" s="18"/>
      <c r="R270" s="13"/>
      <c r="S270" s="16"/>
      <c r="T270" s="11"/>
      <c r="U270" s="11"/>
      <c r="V270" s="14"/>
      <c r="X270" s="8"/>
      <c r="AA270" s="8"/>
      <c r="AB270" s="8"/>
      <c r="AC270" s="8"/>
      <c r="AD270" s="8"/>
      <c r="AE270" s="8"/>
      <c r="AF270" s="8"/>
    </row>
    <row r="271" spans="1:32" ht="60" customHeight="1" x14ac:dyDescent="0.25">
      <c r="B271" s="8"/>
      <c r="C271" s="9"/>
      <c r="D271" s="15"/>
      <c r="E271" s="15"/>
      <c r="F271" s="8"/>
      <c r="G271" s="32"/>
      <c r="H271" s="15"/>
      <c r="I271" s="15"/>
      <c r="J271" s="15"/>
      <c r="K271" s="15"/>
      <c r="L271" s="32"/>
      <c r="M271" s="17"/>
      <c r="N271" s="11"/>
      <c r="O271" s="11"/>
      <c r="P271" s="8"/>
      <c r="Q271" s="18"/>
      <c r="R271" s="13"/>
      <c r="S271" s="16"/>
      <c r="T271" s="11"/>
      <c r="U271" s="11"/>
      <c r="V271" s="14"/>
      <c r="X271" s="8"/>
      <c r="AA271" s="8"/>
      <c r="AB271" s="8"/>
      <c r="AC271" s="8"/>
      <c r="AD271" s="8"/>
      <c r="AE271" s="8"/>
      <c r="AF271" s="8"/>
    </row>
    <row r="272" spans="1:32" ht="60" customHeight="1" x14ac:dyDescent="0.25">
      <c r="B272" s="8"/>
      <c r="C272" s="9"/>
      <c r="D272" s="15"/>
      <c r="E272" s="15"/>
      <c r="F272" s="8"/>
      <c r="G272" s="32"/>
      <c r="H272" s="15"/>
      <c r="I272" s="15"/>
      <c r="J272" s="15"/>
      <c r="K272" s="15"/>
      <c r="L272" s="32"/>
      <c r="M272" s="17"/>
      <c r="N272" s="11"/>
      <c r="O272" s="11"/>
      <c r="P272" s="8"/>
      <c r="Q272" s="18"/>
      <c r="R272" s="13"/>
      <c r="S272" s="16"/>
      <c r="T272" s="11"/>
      <c r="U272" s="11"/>
      <c r="V272" s="14"/>
      <c r="X272" s="8"/>
      <c r="AA272" s="8"/>
      <c r="AB272" s="8"/>
      <c r="AC272" s="8"/>
      <c r="AD272" s="8"/>
      <c r="AE272" s="8"/>
      <c r="AF272" s="8"/>
    </row>
    <row r="273" spans="1:32" ht="60" customHeight="1" x14ac:dyDescent="0.25">
      <c r="B273" s="8"/>
      <c r="C273" s="9"/>
      <c r="D273" s="15"/>
      <c r="E273" s="15"/>
      <c r="F273" s="8"/>
      <c r="G273" s="32"/>
      <c r="H273" s="15"/>
      <c r="I273" s="15"/>
      <c r="J273" s="15"/>
      <c r="K273" s="15"/>
      <c r="L273" s="32"/>
      <c r="M273" s="17"/>
      <c r="N273" s="11"/>
      <c r="O273" s="11"/>
      <c r="P273" s="8"/>
      <c r="Q273" s="18"/>
      <c r="R273" s="13"/>
      <c r="S273" s="16"/>
      <c r="T273" s="11"/>
      <c r="U273" s="11"/>
      <c r="V273" s="14"/>
      <c r="X273" s="8"/>
      <c r="AA273" s="8"/>
      <c r="AB273" s="8"/>
      <c r="AC273" s="8"/>
      <c r="AD273" s="8"/>
      <c r="AE273" s="8"/>
      <c r="AF273" s="8"/>
    </row>
    <row r="274" spans="1:32" ht="60" customHeight="1" x14ac:dyDescent="0.25">
      <c r="B274" s="8"/>
      <c r="C274" s="9"/>
      <c r="D274" s="15"/>
      <c r="E274" s="15"/>
      <c r="F274" s="8"/>
      <c r="G274" s="32"/>
      <c r="H274" s="15"/>
      <c r="I274" s="15"/>
      <c r="J274" s="15"/>
      <c r="K274" s="15"/>
      <c r="L274" s="32"/>
      <c r="M274" s="17"/>
      <c r="N274" s="11"/>
      <c r="O274" s="11"/>
      <c r="P274" s="8"/>
      <c r="Q274" s="18"/>
      <c r="R274" s="13"/>
      <c r="S274" s="16"/>
      <c r="T274" s="11"/>
      <c r="U274" s="11"/>
      <c r="V274" s="14"/>
      <c r="X274" s="8"/>
      <c r="AA274" s="8"/>
      <c r="AB274" s="8"/>
      <c r="AC274" s="8"/>
      <c r="AD274" s="8"/>
      <c r="AE274" s="8"/>
      <c r="AF274" s="8"/>
    </row>
    <row r="275" spans="1:32" ht="60" customHeight="1" x14ac:dyDescent="0.25">
      <c r="B275" s="8"/>
      <c r="C275" s="9"/>
      <c r="D275" s="15"/>
      <c r="E275" s="15"/>
      <c r="F275" s="8"/>
      <c r="G275" s="32"/>
      <c r="H275" s="15"/>
      <c r="I275" s="15"/>
      <c r="J275" s="15"/>
      <c r="K275" s="15"/>
      <c r="L275" s="32"/>
      <c r="M275" s="17"/>
      <c r="N275" s="11"/>
      <c r="O275" s="11"/>
      <c r="P275" s="8"/>
      <c r="Q275" s="18"/>
      <c r="R275" s="13"/>
      <c r="S275" s="16"/>
      <c r="T275" s="11"/>
      <c r="U275" s="11"/>
      <c r="V275" s="14"/>
      <c r="X275" s="8"/>
      <c r="AA275" s="8"/>
      <c r="AB275" s="8"/>
      <c r="AC275" s="8"/>
      <c r="AD275" s="8"/>
      <c r="AE275" s="8"/>
      <c r="AF275" s="8"/>
    </row>
    <row r="276" spans="1:32" ht="60" customHeight="1" x14ac:dyDescent="0.25">
      <c r="B276" s="8"/>
      <c r="C276" s="9"/>
      <c r="D276" s="15"/>
      <c r="E276" s="15"/>
      <c r="F276" s="8"/>
      <c r="G276" s="32"/>
      <c r="H276" s="15"/>
      <c r="I276" s="15"/>
      <c r="J276" s="15"/>
      <c r="K276" s="15"/>
      <c r="L276" s="32"/>
      <c r="M276" s="17"/>
      <c r="N276" s="11"/>
      <c r="O276" s="11"/>
      <c r="P276" s="8"/>
      <c r="Q276" s="18"/>
      <c r="R276" s="13"/>
      <c r="S276" s="16"/>
      <c r="T276" s="11"/>
      <c r="U276" s="11"/>
      <c r="V276" s="14"/>
      <c r="X276" s="8"/>
      <c r="AA276" s="8"/>
      <c r="AB276" s="8"/>
      <c r="AC276" s="8"/>
      <c r="AD276" s="8"/>
      <c r="AE276" s="8"/>
      <c r="AF276" s="8"/>
    </row>
    <row r="277" spans="1:32" ht="60" customHeight="1" x14ac:dyDescent="0.25">
      <c r="B277" s="8"/>
      <c r="C277" s="9"/>
      <c r="D277" s="15"/>
      <c r="E277" s="15"/>
      <c r="F277" s="8"/>
      <c r="G277" s="32"/>
      <c r="H277" s="15"/>
      <c r="I277" s="15"/>
      <c r="J277" s="15"/>
      <c r="K277" s="15"/>
      <c r="L277" s="32"/>
      <c r="M277" s="17"/>
      <c r="N277" s="11"/>
      <c r="O277" s="11"/>
      <c r="P277" s="8"/>
      <c r="Q277" s="18"/>
      <c r="R277" s="13"/>
      <c r="S277" s="16"/>
      <c r="T277" s="11"/>
      <c r="U277" s="11"/>
      <c r="V277" s="14"/>
      <c r="X277" s="8"/>
      <c r="AA277" s="8"/>
      <c r="AB277" s="8"/>
      <c r="AC277" s="8"/>
      <c r="AD277" s="8"/>
      <c r="AE277" s="8"/>
      <c r="AF277" s="8"/>
    </row>
    <row r="278" spans="1:32" ht="60" customHeight="1" x14ac:dyDescent="0.25">
      <c r="B278" s="8"/>
      <c r="C278" s="9"/>
      <c r="D278" s="15"/>
      <c r="E278" s="15"/>
      <c r="F278" s="8"/>
      <c r="G278" s="32" t="str">
        <f t="shared" si="8"/>
        <v/>
      </c>
      <c r="H278" s="15"/>
      <c r="I278" s="15"/>
      <c r="J278" s="15"/>
      <c r="K278" s="15"/>
      <c r="L278" s="32" t="e">
        <f>_xlfn.IFNA(INDEX(#REF!,MATCH(newHL!H278,#REF!,0),3),"")</f>
        <v>#REF!</v>
      </c>
      <c r="M278" s="17"/>
      <c r="N278" s="11"/>
      <c r="O278" s="11"/>
      <c r="P278" s="8"/>
      <c r="Q278" s="18"/>
      <c r="R278" s="13"/>
      <c r="S278" s="16"/>
      <c r="T278" s="11"/>
      <c r="U278" s="11"/>
      <c r="V278" s="14"/>
      <c r="X278" s="8"/>
      <c r="AA278" s="8"/>
      <c r="AB278" s="8"/>
      <c r="AC278" s="8"/>
      <c r="AD278" s="8"/>
      <c r="AE278" s="8"/>
      <c r="AF278" s="8"/>
    </row>
    <row r="279" spans="1:32" x14ac:dyDescent="0.25">
      <c r="A279" s="14" t="s">
        <v>890</v>
      </c>
      <c r="B279" s="14" t="s">
        <v>890</v>
      </c>
      <c r="C279" s="14" t="s">
        <v>890</v>
      </c>
      <c r="D279" s="14" t="s">
        <v>890</v>
      </c>
      <c r="E279" s="14" t="s">
        <v>890</v>
      </c>
      <c r="F279" s="14" t="s">
        <v>890</v>
      </c>
      <c r="G279" s="14" t="s">
        <v>890</v>
      </c>
      <c r="H279" s="14" t="s">
        <v>890</v>
      </c>
      <c r="I279" s="14" t="s">
        <v>890</v>
      </c>
      <c r="J279" s="14" t="s">
        <v>890</v>
      </c>
      <c r="K279" s="14" t="s">
        <v>890</v>
      </c>
      <c r="L279" s="32" t="e">
        <f>_xlfn.IFNA(INDEX(#REF!,MATCH(newHL!H279,#REF!,0),3),"")</f>
        <v>#REF!</v>
      </c>
      <c r="M279" s="14" t="s">
        <v>890</v>
      </c>
      <c r="N279" s="14" t="s">
        <v>890</v>
      </c>
      <c r="O279" s="14" t="s">
        <v>890</v>
      </c>
      <c r="P279" s="14" t="s">
        <v>890</v>
      </c>
      <c r="Q279" s="14" t="s">
        <v>890</v>
      </c>
      <c r="R279" s="14" t="s">
        <v>890</v>
      </c>
      <c r="S279" s="14" t="s">
        <v>890</v>
      </c>
      <c r="T279" s="14" t="s">
        <v>890</v>
      </c>
      <c r="U279" s="14" t="s">
        <v>890</v>
      </c>
      <c r="V279" s="14" t="s">
        <v>890</v>
      </c>
      <c r="W279" s="14" t="s">
        <v>890</v>
      </c>
      <c r="X279" s="14" t="s">
        <v>890</v>
      </c>
      <c r="Y279" s="14" t="s">
        <v>890</v>
      </c>
      <c r="Z279" s="14" t="s">
        <v>890</v>
      </c>
      <c r="AA279" s="14" t="s">
        <v>890</v>
      </c>
      <c r="AB279" s="14" t="s">
        <v>890</v>
      </c>
      <c r="AC279" s="14" t="s">
        <v>890</v>
      </c>
      <c r="AD279" s="14" t="s">
        <v>890</v>
      </c>
      <c r="AE279" s="14" t="s">
        <v>890</v>
      </c>
      <c r="AF279" s="14" t="s">
        <v>890</v>
      </c>
    </row>
    <row r="280" spans="1:32" ht="45" x14ac:dyDescent="0.25">
      <c r="C280" s="14" t="s">
        <v>891</v>
      </c>
      <c r="D280" s="14" t="s">
        <v>283</v>
      </c>
      <c r="E280" s="14" t="s">
        <v>207</v>
      </c>
      <c r="H280" s="14" t="s">
        <v>73</v>
      </c>
      <c r="V280" s="14"/>
      <c r="X280" s="14"/>
      <c r="Y280"/>
    </row>
    <row r="281" spans="1:32" ht="90" x14ac:dyDescent="0.25">
      <c r="B281" s="14" t="s">
        <v>699</v>
      </c>
      <c r="C281" s="14" t="s">
        <v>765</v>
      </c>
      <c r="D281" s="14" t="s">
        <v>312</v>
      </c>
      <c r="E281" s="14" t="s">
        <v>207</v>
      </c>
      <c r="G281" s="14" t="s">
        <v>892</v>
      </c>
      <c r="H281" s="14" t="s">
        <v>73</v>
      </c>
      <c r="I281" s="14" t="s">
        <v>124</v>
      </c>
      <c r="L281" s="14" t="s">
        <v>893</v>
      </c>
      <c r="M281" s="14" t="s">
        <v>766</v>
      </c>
      <c r="P281" s="14" t="s">
        <v>767</v>
      </c>
      <c r="V281" s="14"/>
      <c r="W281" s="14" t="s">
        <v>207</v>
      </c>
      <c r="X281" s="14"/>
      <c r="Y281"/>
    </row>
    <row r="282" spans="1:32" ht="60" x14ac:dyDescent="0.25">
      <c r="C282" s="14" t="s">
        <v>894</v>
      </c>
      <c r="D282" s="14" t="s">
        <v>312</v>
      </c>
      <c r="E282" s="14" t="s">
        <v>18</v>
      </c>
      <c r="G282" s="32" t="str">
        <f t="shared" ref="G282" si="9">_xlfn.TEXTJOIN(",",TRUE,$H282:$K282)</f>
        <v>Old Age New Millenials</v>
      </c>
      <c r="H282" s="14" t="s">
        <v>111</v>
      </c>
      <c r="M282" s="14" t="s">
        <v>895</v>
      </c>
      <c r="V282" s="14"/>
      <c r="X282" s="14"/>
      <c r="Y282"/>
    </row>
    <row r="283" spans="1:32" x14ac:dyDescent="0.25">
      <c r="V283" s="14"/>
      <c r="X283" s="14"/>
      <c r="Y283"/>
    </row>
    <row r="284" spans="1:32" x14ac:dyDescent="0.25">
      <c r="V284" s="14"/>
      <c r="X284" s="14"/>
      <c r="Y284"/>
    </row>
    <row r="285" spans="1:32" x14ac:dyDescent="0.25">
      <c r="V285" s="14"/>
      <c r="X285" s="14"/>
      <c r="Y285"/>
    </row>
  </sheetData>
  <autoFilter ref="A5:X282" xr:uid="{8611A7D8-EDC8-48E1-8FA1-12732E08C79E}"/>
  <conditionalFormatting sqref="A279:K279 M279:AF279 W2:W178 A180:C278 M180:O278 W180:W278 W280:W1048576 M280:O1048576 A280:C1048576 A2:C178 M2:O178">
    <cfRule type="expression" dxfId="37" priority="27">
      <formula>OR($D2="partner",$D2="implementation",$D2="technology")</formula>
    </cfRule>
  </conditionalFormatting>
  <conditionalFormatting sqref="Q132:Q133 P134:Q178 P2:Q131 P180:Q278">
    <cfRule type="expression" dxfId="36" priority="26">
      <formula>OR($D2="implementation",$D2="partner")</formula>
    </cfRule>
  </conditionalFormatting>
  <conditionalFormatting sqref="R2:T178 V1:V178 V180:V278 R180:T278 V280:V1048576">
    <cfRule type="expression" dxfId="35" priority="25">
      <formula>$D1="technology"</formula>
    </cfRule>
  </conditionalFormatting>
  <conditionalFormatting sqref="X2:X178 X180:X278">
    <cfRule type="expression" dxfId="34" priority="24">
      <formula>$D2="partner"</formula>
    </cfRule>
  </conditionalFormatting>
  <conditionalFormatting sqref="V2:V4">
    <cfRule type="expression" dxfId="33" priority="19">
      <formula>$D2="technology"</formula>
    </cfRule>
  </conditionalFormatting>
  <conditionalFormatting sqref="V5">
    <cfRule type="expression" dxfId="32" priority="17">
      <formula>$D5="technology"</formula>
    </cfRule>
  </conditionalFormatting>
  <conditionalFormatting sqref="V1">
    <cfRule type="expression" dxfId="31" priority="15">
      <formula>$D1="technology"</formula>
    </cfRule>
  </conditionalFormatting>
  <conditionalFormatting sqref="X1">
    <cfRule type="expression" dxfId="30" priority="14">
      <formula>$D1="partner"</formula>
    </cfRule>
  </conditionalFormatting>
  <conditionalFormatting sqref="V1">
    <cfRule type="expression" dxfId="29" priority="13">
      <formula>$D1="technology"</formula>
    </cfRule>
  </conditionalFormatting>
  <conditionalFormatting sqref="D1:E1">
    <cfRule type="expression" dxfId="28" priority="12">
      <formula>OR($D1="partner",$D1="implementation",$D1="technology")</formula>
    </cfRule>
  </conditionalFormatting>
  <conditionalFormatting sqref="G3:K3">
    <cfRule type="expression" dxfId="27" priority="10">
      <formula>OR($D3="partner",$D3="implementation",$D3="technology")</formula>
    </cfRule>
  </conditionalFormatting>
  <conditionalFormatting sqref="A1:XFD1">
    <cfRule type="notContainsBlanks" dxfId="26" priority="9">
      <formula>LEN(TRIM(A1))&gt;0</formula>
    </cfRule>
  </conditionalFormatting>
  <conditionalFormatting sqref="U3">
    <cfRule type="expression" dxfId="25" priority="8">
      <formula>$D3="technology"</formula>
    </cfRule>
  </conditionalFormatting>
  <conditionalFormatting sqref="L3">
    <cfRule type="expression" dxfId="24" priority="7">
      <formula>OR($D3="partner",$D3="implementation",$D3="technology")</formula>
    </cfRule>
  </conditionalFormatting>
  <conditionalFormatting sqref="P132:P133">
    <cfRule type="expression" dxfId="23" priority="5">
      <formula>OR($D132="implementation",$D132="partner")</formula>
    </cfRule>
  </conditionalFormatting>
  <conditionalFormatting sqref="A179:C179 M179:O179 W179">
    <cfRule type="expression" dxfId="22" priority="4">
      <formula>OR($D179="partner",$D179="implementation",$D179="technology")</formula>
    </cfRule>
  </conditionalFormatting>
  <conditionalFormatting sqref="P179:Q179">
    <cfRule type="expression" dxfId="21" priority="3">
      <formula>OR($D179="implementation",$D179="partner")</formula>
    </cfRule>
  </conditionalFormatting>
  <conditionalFormatting sqref="V179 R179:T179">
    <cfRule type="expression" dxfId="20" priority="2">
      <formula>$D179="technology"</formula>
    </cfRule>
  </conditionalFormatting>
  <conditionalFormatting sqref="X179">
    <cfRule type="expression" dxfId="19" priority="1">
      <formula>$D179="partner"</formula>
    </cfRule>
  </conditionalFormatting>
  <dataValidations count="1">
    <dataValidation type="list" allowBlank="1" showInputMessage="1" showErrorMessage="1" sqref="H6:K278" xr:uid="{D13927B5-F70B-4633-895C-81AE06041DBD}">
      <formula1>user_specific_microtrends</formula1>
    </dataValidation>
  </dataValidations>
  <hyperlinks>
    <hyperlink ref="Q10" r:id="rId1" xr:uid="{72EC5834-0DC0-458C-9F01-776DAB0EF411}"/>
    <hyperlink ref="Q15" r:id="rId2" display="https://www.reuters.com/article/us-world-work-daimler/young-at-heart-mercedes-cultivates-its-aging-workforce-idUSKBN1JF0BW,https://media.daimler.com/marsMediaSite/en/instance/ko/Cooperation-between-young-and-experienced-employees-Mercedes-Benz-Cars-pushes-its-demography-initiative-in-production-ahead.xhtml?oid=40403713" xr:uid="{C2A5BC6F-BBD1-4C84-BA02-5BC466B3B1ED}"/>
    <hyperlink ref="P292" r:id="rId3" display="https://www.youtube.com/watch?v=nJJlE6qRBPI" xr:uid="{F2EB188A-4028-4152-8899-F69CE066DAF5}"/>
    <hyperlink ref="M292" r:id="rId4" display="https://econsultancy.com/11-examples-of-marketing-campaigns-starring-youtubers/" xr:uid="{C2EB9CAA-9672-4552-87CC-69931FBE7ECF}"/>
    <hyperlink ref="O313" r:id="rId5" display="https://www.elitereaders.com/wp-content/uploads/2017/02/Smartflower-main.jpg,https://www.tesla.com/sites/default/files/images/energy/solarroof-smooth-glass.jpg,http://www.fotovoltaicosulweb.it/immagini/upload/guida/girasole.jpg" xr:uid="{2718342F-9C0C-4DED-B290-F577BA64852F}"/>
    <hyperlink ref="O300" r:id="rId6" display="https://thespoon.tech/wp-content/uploads/2018/04/Screen-Shot-2018-04-11-at-9.24.20-AM.png" xr:uid="{79C93ED8-106E-453D-A244-019C2F62C4F6}"/>
    <hyperlink ref="O296" r:id="rId7" display="https://feminet.files.wordpress.com/2015/10/top_10_designer_handbags_every_it_girl_should_have_louis_vuitton_speedy_bag.jpg" xr:uid="{D892F31B-1984-47F3-B84F-9371822CD19D}"/>
    <hyperlink ref="M296" r:id="rId8" display="https://hbr.org/2003/04/luxury-for-the-masses" xr:uid="{87487D27-C9FC-43EB-B54D-49CEDD824F4B}"/>
    <hyperlink ref="O294" r:id="rId9" display="https://innovationmtl.files.wordpress.com/2017/01/eatizz-pub.png" xr:uid="{F3639ECE-B65F-4076-A83F-B1A1F192A61F}"/>
    <hyperlink ref="O293" r:id="rId10" display="https://images.pexels.com/photos/177707/pexels-photo-177707.jpeg" xr:uid="{FCB05F60-B215-4295-BB82-7FC298A97AA9}"/>
    <hyperlink ref="O286" r:id="rId11" display="https://images.pexels.com/photos/691919/pexels-photo-691919.jpeg" xr:uid="{AED7CFB0-68EB-4396-9073-C690F6819F36}"/>
    <hyperlink ref="O287" r:id="rId12" display="https://www.petfoodindustry.com/ext/resources/Images-by-month-year/16_06/woman-salesman-using-tablet-in-pet-store.jpg" xr:uid="{7D2B191C-66B3-479F-9D63-4795ED0273DE}"/>
    <hyperlink ref="M287" r:id="rId13" display="https://www.akumina.com/office-365/akumina-helping-to-enable-retail-execution-at-nrf-2018-retails-big-show/" xr:uid="{44FAC5F5-E09D-4C65-AA92-5C5B2634F640}"/>
    <hyperlink ref="O309" r:id="rId14" display="https://images.pexels.com/photos/731217/pexels-photo-731217.jpeg" xr:uid="{64A359D2-827D-49DA-AFD0-A21C6D82203E}"/>
    <hyperlink ref="O307" r:id="rId15" display="https://images.pexels.com/photos/545334/pexels-photo-545334.jpeg" xr:uid="{17AC369F-E749-4A6A-82F3-1CC7F7BCE5BF}"/>
    <hyperlink ref="O297" r:id="rId16" display="https://images.pexels.com/photos/162637/watering-watering-can-man-vietnam-162637.jpeg" xr:uid="{5F752532-37CB-4FAC-B9C1-D4D9E556AC6C}"/>
    <hyperlink ref="M309" r:id="rId17" display="https://www.30secondstofly.com/" xr:uid="{50E9AD41-4563-465C-B479-B81789AB42C3}"/>
    <hyperlink ref="O289" r:id="rId18" display="https://images.pexels.com/photos/691919/pexels-photo-691919.jpeg" xr:uid="{58B439E9-391C-4966-BCE8-766485F71380}"/>
    <hyperlink ref="O292" r:id="rId19" display="https://images.pexels.com/photos/1615824/pexels-photo-1615824.jpeg" xr:uid="{9A269A61-85BD-477C-A743-2BF18A96E08E}"/>
    <hyperlink ref="O316" r:id="rId20" display="https://www.kunststoffe.de/en/_storage/asset/4825988/storage/chv-zoom/file/34841439/16731297.jpg;https://www.organicgardener.com.au/sites/default/files/styles/620x/public/images/blogs/Unknown-1_0.png;https://www.eufic.org/images/uploads/food-safety/_euthumb/YPACK-green.png" xr:uid="{A0228493-3BFC-41F1-879A-ECAB31ECAD93}"/>
    <hyperlink ref="O295" r:id="rId21" display="http://en.laevo.nl/wp-content/uploads//2018/07/easy-to-wear.png" xr:uid="{AF793859-AEFF-4031-8A63-4861517E8FEC}"/>
    <hyperlink ref="M295" r:id="rId22" display="https://exoskeletonreport.com/product-category/exoskeleton-catalog/industrial/" xr:uid="{D1E7A9C8-A60D-4D95-A83A-9908CFEB7173}"/>
    <hyperlink ref="O288" r:id="rId23" display="https://static01.nyt.com/images/2013/10/13/business/13-TECHNO-SUB/13-TECHNO-SUB-articleLarge.jpg" xr:uid="{7AD38222-E3D8-4866-91BC-955FB4AB50AC}"/>
    <hyperlink ref="M304" r:id="rId24" display="https://www.rw3.com/image-recognition-at-the-shelf-the-solution-to-solve-on-shelf-availability/" xr:uid="{5A335DF2-BF54-4B28-9786-D46D9E4D8957}"/>
    <hyperlink ref="O304" r:id="rId25" display="http://ww1.prweb.com/prfiles/2018/05/29/15517832/image%20recognition%20technology.png" xr:uid="{0182B627-D26D-458A-B7D5-1613A3AF4D31}"/>
    <hyperlink ref="O303" r:id="rId26" display="http://blog.wikipme.fr/wp-content/uploads/2017/10/Bruno_2__1_.0.jpg" xr:uid="{8EDEE926-316D-4CE7-8DF1-83472588446C}"/>
    <hyperlink ref="M303" r:id="rId27" display="https://food.ndtv.com/food-drinks/robots-used-for-packaging-processing-fruits-and-veggies-1208177" xr:uid="{F1259A95-2AE9-4D69-878B-1833E1628CD8}"/>
    <hyperlink ref="M308" r:id="rId28" display="https://www.prnewswire.com/news-releases/israel-s-shufersal-the-first-supermarket-chain-to-offer-customers-amazon-go-experience-with-trigo-vision-872123282.html" xr:uid="{8120E444-11D6-4ED7-ACFA-B76141F630AD}"/>
    <hyperlink ref="N308" r:id="rId29" display="https://www.sensei.tech/" xr:uid="{119B09DE-8979-470B-A80F-A1C2E5CA868E}"/>
    <hyperlink ref="T308" r:id="rId30" display="https://www.fastcompany.com/90200376/amazon-gos-auto-checkout-challengers-are-piling-up-meet-one-of-the-most-ambitious" xr:uid="{2B29E5F7-FC19-4136-95EE-76D93013450E}"/>
    <hyperlink ref="N291" r:id="rId31" display="https://www.retailwire.com/discussion/amazon-calls-on-entrepreneurs-to-help-deliver-its-packages/" xr:uid="{4FDB1722-AF02-4FB2-B483-66AE8F0D344E}"/>
    <hyperlink ref="O291" r:id="rId32" display="https://static-24.sinclairstoryline.com/resources/media/d2be674d-cfab-4dc8-bf82-d4c7de5d5dda-large16x9_AP18180678036194.jpg" xr:uid="{61F24290-D1A9-4D3F-9B9F-1D3EE7863D80}"/>
    <hyperlink ref="O302" r:id="rId33" display="https://amp.businessinsider.com/images/51fba92becad040b6f000013-750-499.jpg" xr:uid="{5B19291F-870C-4292-AAC6-017695222ACE}"/>
    <hyperlink ref="P313" r:id="rId34" display="https://youtu.be/vZuQOUA9rLk" xr:uid="{46947CAF-E396-4DE8-9BFC-DB95EC8E51AB}"/>
    <hyperlink ref="T301" r:id="rId35" display="https://www.nutraceuticalsworld.com/issues/2018-11/view_features/key-trends-in-functional-foods-beverages-for-2019" xr:uid="{7223B94D-590C-4E9F-9DCC-7AD653A21F3D}"/>
    <hyperlink ref="N290" r:id="rId36" display="https://www.cnbc.com/2018/08/30/inside-hema-alibabas-new-kind-of-superstore-robots-apps-and-more.html" xr:uid="{46FF601D-AD5D-4166-8DA4-C6ABD9318873}"/>
    <hyperlink ref="O290" r:id="rId37" display="https://cdn-images-1.medium.com/max/1600/1*mQhlb0o4bPQY4FHgNya1rw.png;https://fm.cnbc.com/applications/cnbc.com/resources/img/editorial/2018/08/30/105424221-1535617044324gettyimages-847217038.jpeg;https://cdn-images-1.medium.com/max/1600/0*iu6zJ2lxNyEdEBK0.jpg" xr:uid="{1427E805-39EC-49D3-96F1-51B98B51F3D2}"/>
    <hyperlink ref="O305" r:id="rId38" display="https://mondrian.mashable.com/uploads%252Fcard%252Fimage%252F515633%252F0666c36e-fbc2-462f-966e-8a018f2068c4.jpg%252Ffit-in__1200x9600.jpg" xr:uid="{88884ED6-6115-4106-8A2D-59299439E190}"/>
    <hyperlink ref="M306" r:id="rId39" display="https://www.warbyparker.com/" xr:uid="{453948B1-3F6E-4A10-96A2-A78C68067CF7}"/>
    <hyperlink ref="N305" r:id="rId40" location="DiO2DQUfVkqE" display="https://mashable.com/2017/06/22/meitu-makeup-counter/?europe=true#DiO2DQUfVkqE" xr:uid="{86DF378D-9C68-4936-828F-C58A6828CC84}"/>
    <hyperlink ref="M302" r:id="rId41" display="https://www.huffingtonpost.com/entry/what-healthcare-needs-is-a-genius-bar-approach_us_59ef47fde4b08bce72fe03ab" xr:uid="{D9AD1379-25E9-4614-A94E-24EF5A1729F4}"/>
    <hyperlink ref="N302" r:id="rId42" display="https://www.techopedia.com/definition/29516/genius-bar" xr:uid="{9F8E5494-6FEB-4BDD-BA7C-C06DC3D5B333}"/>
    <hyperlink ref="M293" r:id="rId43" display="https://tubularlabs.com/" xr:uid="{ECB5C344-E868-4C5F-9A3A-A348EF64EA51}"/>
    <hyperlink ref="N293" r:id="rId44" location="3ff4e706b255" display="https://www.forbes.com/sites/dbloom/2019/01/01/influencer-marketing-top-trends-2019/#3ff4e706b255" xr:uid="{A62CBA73-6301-4970-BE9E-FA2D163D0C7A}"/>
    <hyperlink ref="O299" r:id="rId45" display="https://cdn.vox-cdn.com/thumbor/_DgeJfMtFSnt-LSMrXMF15XEmXI=/0x0:2124x1593/920x613/filters:focal(0x0:2124x1593):format(webp)/cdn.vox-cdn.com/uploads/chorus_image/image/51633001/dna-lettuce-3.0.0.jpg" xr:uid="{F67AC0CD-59CD-4C7F-A1F9-08132DABA517}"/>
    <hyperlink ref="O301" r:id="rId46" display="https://demedbook.com/images/1/a2-milk-what-you-need-to-know.jpg" xr:uid="{C5908F78-E0D9-4B4A-A02E-F73DBE99F18F}"/>
    <hyperlink ref="M301" r:id="rId47" display="https://thea2milkcompany.com/" xr:uid="{2874C39B-D647-4B7A-BC95-4F53C90BB314}"/>
    <hyperlink ref="M299" r:id="rId48" display="https://www.cogap.de/en" xr:uid="{6EE83B74-6CAA-40C2-BF51-3E7444E872F4}"/>
    <hyperlink ref="M298" r:id="rId49" display="http://www.emulsar.com/" xr:uid="{7D147651-7BF3-43DF-9152-3482569260A4}"/>
    <hyperlink ref="M316" r:id="rId50" display="https://www.ypack.eu/" xr:uid="{DAD3633E-56B5-4FF7-A028-61B6C2C640F7}"/>
    <hyperlink ref="O308" r:id="rId51" display="https://www.sensei.tech/wp-content/uploads/tech-dragger2.jpg" xr:uid="{1BC5112C-4344-4A15-87C2-E4E906384518}"/>
    <hyperlink ref="M315" r:id="rId52" display="https://www.noticiasmagazine.pt/2018/sacos-plastico-amigos-do-planeta-sim-ja-existem/" xr:uid="{0CD2AA72-B07E-4A21-A563-600AF08F7043}"/>
    <hyperlink ref="O315" r:id="rId53" display="http://cdn-cv.r4you.co/wp-content/uploads/2018/07/imagenPrincipal-499-800x400.jpg" xr:uid="{70ABFB07-71C7-4C1C-B433-17489A9AF8EC}"/>
    <hyperlink ref="O310" r:id="rId54" display="http://linktoleaders.com/wp-content/uploads/2018/01/shutterstock_683493121.jpg" xr:uid="{E1CDF20F-7980-4D67-BA54-1973E9CB43B0}"/>
    <hyperlink ref="O314" r:id="rId55" display="https://images.pexels.com/photos/432185/pexels-photo-432185.jpeg,https://wp.physee.eu/wp-content/uploads/2018/08/Home-e1534845282140.jpg" xr:uid="{367442C7-89A1-40DA-B45E-C5A4DF81DA0C}"/>
    <hyperlink ref="M314" r:id="rId56" display="https://news.energysage.com/solar-panel-windows-solar-blinds/" xr:uid="{68A5CC87-EBCD-419F-8F2B-0511A60B670A}"/>
    <hyperlink ref="N314" r:id="rId57" display="https://www.sustainability-times.com/green-consumerism/delivering-on-design-that-brings-solar-energy-home/" xr:uid="{D184DDB6-234F-4F47-B289-954CD89A3539}"/>
    <hyperlink ref="O312" r:id="rId58" display="https://sunagri.fr/wp-content/uploads/2017/04/Arboriculture-vue-1-Modif-5-06-2017-e1496999309325-1120x340.jpg" xr:uid="{1A555052-614C-48D0-9E18-BFE16DF3C806}"/>
    <hyperlink ref="N312" r:id="rId59" display="http://www.agrophotovoltaik.de/" xr:uid="{D9E7E52C-FAFE-435A-B0C5-75841D66D0F3}"/>
    <hyperlink ref="N304" r:id="rId60" display="https://www.traxretail.com/" xr:uid="{DFF7B705-68B4-44AB-A0DB-F04C13A47CF3}"/>
    <hyperlink ref="M312" r:id="rId61" display="https://www.wired.co.uk/article/energy-agrivoltaic-farms" xr:uid="{E7D48B05-6990-4C97-9C1D-94D0F980BC98}"/>
    <hyperlink ref="M310" r:id="rId62" display="https://shelf.ai/" xr:uid="{CF3EAE41-90EF-4EC5-AADF-C41A3A414F2E}"/>
    <hyperlink ref="M317" r:id="rId63" display="https://olioex.com/" xr:uid="{55E5F98B-06B7-490C-9910-573C2A8CF3E7}"/>
    <hyperlink ref="N315" r:id="rId64" display="http://solubag.cl/" xr:uid="{6DE61FCA-8BB3-410C-9F9F-7FBB8F4379D2}"/>
    <hyperlink ref="P18" r:id="rId65" xr:uid="{7B1B61FA-6C3B-4834-8E16-5E56FBDF0316}"/>
    <hyperlink ref="Q20" r:id="rId66" display="https://www.lepopulaire.fr/limoges/insolite/environnement/2019/01/26/l-incroyable-succes-de-la-ferme-poulehouse-installee-en-limousin_13115632.html,https://www.poultryworld.net/Home/General/2018/6/European-companies-scoop-top-poultry-welfare-awards-300243E/" xr:uid="{B00075E1-264E-4876-AF51-A74049E5083C}"/>
    <hyperlink ref="P21" r:id="rId67" xr:uid="{CEA79C34-46A6-48D8-9336-C0B14BF45327}"/>
    <hyperlink ref="P22" r:id="rId68" xr:uid="{193B9ACB-4063-4BD5-8C78-404E1BCABE67}"/>
    <hyperlink ref="Q22" r:id="rId69" location="536f1b643325,https://www.thegrocer.co.uk/stores/ranging-and-merchandising/own-label-showcase-ms-plant-kitchen/575571.article" xr:uid="{C9BA78C2-8E91-4F45-9312-33930D31937D}"/>
    <hyperlink ref="V25" r:id="rId70" xr:uid="{964FEB7F-EB73-44FC-A8CC-76018916F94F}"/>
    <hyperlink ref="Q27" r:id="rId71" xr:uid="{A528B8CB-2F24-44E3-9F47-B7162B0E26C9}"/>
    <hyperlink ref="P27" r:id="rId72" xr:uid="{03098A84-ADFB-4E37-A44E-81B5716A0A1E}"/>
    <hyperlink ref="P31" r:id="rId73" xr:uid="{B73787BC-B953-46F4-82BC-FDAA6F644A04}"/>
    <hyperlink ref="Q31" r:id="rId74" xr:uid="{3814A9A1-479F-44A9-AD75-E3CBF695623C}"/>
    <hyperlink ref="Q32" r:id="rId75" xr:uid="{6E5D9756-E1C6-4AD7-A4FD-93F27D032679}"/>
    <hyperlink ref="V39" r:id="rId76" xr:uid="{158B7A09-DE74-4472-8B3C-76916306DCC4}"/>
    <hyperlink ref="Q44" r:id="rId77" location="30b00b5270d5,https://www.commercialrealestate.com.au/news/workwell-office-app-breeds-connection-and-camaraderie-at-work/" display="https://techcrunch.com/2017/06/16/workwell-wants-to-make-your-corporate-intranet-suck-less/,https://www.forbes.com/sites/thestoryexchange/2017/08/01/why-one-young-woman-created-an-app-to-end-big-firm-blues/#30b00b5270d5,https://www.commercialrealestate.com.au/news/workwell-office-app-breeds-connection-and-camaraderie-at-work/" xr:uid="{3339A037-0077-49CD-B520-363F2A2B6835}"/>
    <hyperlink ref="N45" r:id="rId78" display="https://cdn-images-1.medium.com/max/1600/1*mQhlb0o4bPQY4FHgNya1rw.png,https://fm.cnbc.com/applications/cnbc.com/resources/img/editorial/2018/08/30/105424221-1535617044324gettyimages-847217038.jpeg,https://cdn-images-1.medium.com/max/1600/0*iu6zJ2lxNyEdEBK0.jpg" xr:uid="{9DD34B04-5EA3-43FC-8947-F362E3297894}"/>
    <hyperlink ref="Q45" r:id="rId79" xr:uid="{7D189AC4-C754-45D9-BAED-E27737CCB768}"/>
    <hyperlink ref="V67" r:id="rId80" xr:uid="{45CD9EA3-8071-4B8A-8AF4-54F9D1C07E58}"/>
    <hyperlink ref="V65" r:id="rId81" xr:uid="{05943D58-6704-4C97-8FC4-8ECC9A017409}"/>
    <hyperlink ref="Q58" r:id="rId82" location="DiO2DQUfVkqE" xr:uid="{2A0DCE85-DE0F-404A-916B-F1B4DFD6DE26}"/>
    <hyperlink ref="V56" r:id="rId83" xr:uid="{1C979BE2-912A-40C3-B992-172E001F4CAE}"/>
    <hyperlink ref="P59" r:id="rId84" xr:uid="{A3812A43-D620-4519-89D4-C990115CF383}"/>
    <hyperlink ref="P60" r:id="rId85" xr:uid="{32BED6DC-3763-4BE9-BCA7-B65D34A9481F}"/>
    <hyperlink ref="O42" r:id="rId86" xr:uid="{3E0E090C-5C22-46CE-812E-7A608D531A47}"/>
    <hyperlink ref="O70" r:id="rId87" xr:uid="{BCD84738-7F19-411B-A5A8-3B590EF8C259}"/>
    <hyperlink ref="Q72" r:id="rId88" xr:uid="{83BD7ED3-11CB-4286-BE82-6F4932B5B6D1}"/>
    <hyperlink ref="Q74" r:id="rId89" xr:uid="{10675242-EA2C-41DA-9F15-F42EC35BA9E5}"/>
    <hyperlink ref="P14" r:id="rId90" xr:uid="{445989FD-3C76-4917-939E-805F8810C93B}"/>
    <hyperlink ref="P61" r:id="rId91" xr:uid="{C986F056-D5AA-4C25-BBB8-3E5154BAC4ED}"/>
    <hyperlink ref="P82" r:id="rId92" xr:uid="{82C6317C-77F9-47F8-8B99-69A68146EBB7}"/>
    <hyperlink ref="Q86" r:id="rId93" location="6519f3351d69" xr:uid="{A847F4BC-4481-4C20-AF30-0C7818577129}"/>
    <hyperlink ref="P132" r:id="rId94" xr:uid="{B48888D1-277B-4DDB-8BED-84FAC810D1BC}"/>
    <hyperlink ref="P133" r:id="rId95" xr:uid="{48F9178F-F706-43A0-B92D-9C84E3C8FE04}"/>
  </hyperlinks>
  <pageMargins left="0.7" right="0.7" top="0.75" bottom="0.75" header="0.3" footer="0.3"/>
  <pageSetup orientation="portrait" r:id="rId96"/>
  <legacyDrawing r:id="rId97"/>
  <extLst>
    <ext xmlns:x14="http://schemas.microsoft.com/office/spreadsheetml/2009/9/main" uri="{CCE6A557-97BC-4b89-ADB6-D9C93CAAB3DF}">
      <x14:dataValidations xmlns:xm="http://schemas.microsoft.com/office/excel/2006/main" count="3">
        <x14:dataValidation type="list" allowBlank="1" showInputMessage="1" showErrorMessage="1" xr:uid="{B21FB127-8AA0-4D19-8831-2363DFC7B696}">
          <x14:formula1>
            <xm:f>Key!$D$1:$D$5</xm:f>
          </x14:formula1>
          <xm:sqref>G2:K2 E6:E278</xm:sqref>
        </x14:dataValidation>
        <x14:dataValidation type="list" allowBlank="1" showInputMessage="1" showErrorMessage="1" xr:uid="{EE7BC1D2-FB59-4391-9FDE-FC2E4E957F62}">
          <x14:formula1>
            <xm:f>Key!$O$2:$O$7</xm:f>
          </x14:formula1>
          <xm:sqref>T280:T1048576 T1:T278</xm:sqref>
        </x14:dataValidation>
        <x14:dataValidation type="list" allowBlank="1" showInputMessage="1" showErrorMessage="1" xr:uid="{E2B7E0FA-7C1D-483A-BB6D-34D5ACC3236C}">
          <x14:formula1>
            <xm:f>Key!$I$2:$I$5</xm:f>
          </x14:formula1>
          <xm:sqref>D6:D278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67E6-CD3F-4C6F-AE5A-33037052CD2C}">
  <sheetPr codeName="Sheet5">
    <tabColor theme="6"/>
  </sheetPr>
  <dimension ref="A1:V140"/>
  <sheetViews>
    <sheetView topLeftCell="D1" workbookViewId="0">
      <selection activeCell="V2" sqref="V2"/>
    </sheetView>
  </sheetViews>
  <sheetFormatPr defaultRowHeight="15" x14ac:dyDescent="0.25"/>
  <cols>
    <col min="1" max="2" width="26.85546875" bestFit="1" customWidth="1"/>
    <col min="6" max="6" width="13.42578125" bestFit="1" customWidth="1"/>
    <col min="7" max="7" width="35" bestFit="1" customWidth="1"/>
  </cols>
  <sheetData>
    <row r="1" spans="1:22" x14ac:dyDescent="0.25">
      <c r="A1" t="s">
        <v>48</v>
      </c>
      <c r="B1" t="s">
        <v>896</v>
      </c>
      <c r="D1" t="s">
        <v>22</v>
      </c>
      <c r="F1" s="19" t="s">
        <v>897</v>
      </c>
      <c r="G1" s="19" t="s">
        <v>898</v>
      </c>
      <c r="I1" s="19" t="s">
        <v>899</v>
      </c>
      <c r="O1" s="19" t="s">
        <v>303</v>
      </c>
      <c r="S1" t="s">
        <v>1755</v>
      </c>
    </row>
    <row r="2" spans="1:22" x14ac:dyDescent="0.25">
      <c r="A2" t="s">
        <v>900</v>
      </c>
      <c r="B2" t="s">
        <v>901</v>
      </c>
      <c r="D2" t="s">
        <v>18</v>
      </c>
      <c r="F2" t="s">
        <v>902</v>
      </c>
      <c r="G2" t="s">
        <v>20</v>
      </c>
      <c r="I2" t="s">
        <v>312</v>
      </c>
      <c r="O2" t="s">
        <v>322</v>
      </c>
      <c r="S2" t="s">
        <v>1756</v>
      </c>
      <c r="T2" t="s">
        <v>1757</v>
      </c>
      <c r="U2" t="s">
        <v>1758</v>
      </c>
      <c r="V2" t="s">
        <v>1759</v>
      </c>
    </row>
    <row r="3" spans="1:22" x14ac:dyDescent="0.25">
      <c r="A3" t="s">
        <v>903</v>
      </c>
      <c r="B3" t="s">
        <v>904</v>
      </c>
      <c r="D3" t="s">
        <v>133</v>
      </c>
      <c r="F3" t="s">
        <v>905</v>
      </c>
      <c r="G3" t="s">
        <v>29</v>
      </c>
      <c r="I3" t="s">
        <v>318</v>
      </c>
      <c r="O3" t="s">
        <v>329</v>
      </c>
      <c r="S3" t="s">
        <v>315</v>
      </c>
      <c r="T3" t="s">
        <v>1760</v>
      </c>
      <c r="U3" t="s">
        <v>1761</v>
      </c>
    </row>
    <row r="4" spans="1:22" x14ac:dyDescent="0.25">
      <c r="A4" t="s">
        <v>64</v>
      </c>
      <c r="B4" t="s">
        <v>906</v>
      </c>
      <c r="D4" t="s">
        <v>227</v>
      </c>
      <c r="F4" t="s">
        <v>907</v>
      </c>
      <c r="G4" t="s">
        <v>31</v>
      </c>
      <c r="I4" t="s">
        <v>283</v>
      </c>
      <c r="O4" t="s">
        <v>394</v>
      </c>
      <c r="S4" t="s">
        <v>333</v>
      </c>
      <c r="T4" t="s">
        <v>332</v>
      </c>
      <c r="U4" t="s">
        <v>1762</v>
      </c>
      <c r="V4" t="s">
        <v>1763</v>
      </c>
    </row>
    <row r="5" spans="1:22" x14ac:dyDescent="0.25">
      <c r="A5" t="s">
        <v>33</v>
      </c>
      <c r="B5" t="s">
        <v>908</v>
      </c>
      <c r="D5" t="s">
        <v>207</v>
      </c>
      <c r="F5" t="s">
        <v>909</v>
      </c>
      <c r="G5" t="s">
        <v>36</v>
      </c>
      <c r="I5" t="s">
        <v>657</v>
      </c>
      <c r="O5" t="s">
        <v>910</v>
      </c>
      <c r="S5" t="s">
        <v>336</v>
      </c>
      <c r="T5" t="s">
        <v>1764</v>
      </c>
      <c r="U5" t="s">
        <v>1765</v>
      </c>
      <c r="V5" t="s">
        <v>1766</v>
      </c>
    </row>
    <row r="6" spans="1:22" x14ac:dyDescent="0.25">
      <c r="A6" t="s">
        <v>28</v>
      </c>
      <c r="B6" t="s">
        <v>911</v>
      </c>
      <c r="F6" t="s">
        <v>912</v>
      </c>
      <c r="G6" t="s">
        <v>25</v>
      </c>
      <c r="S6" t="s">
        <v>344</v>
      </c>
      <c r="T6" t="s">
        <v>1767</v>
      </c>
      <c r="U6" t="s">
        <v>1768</v>
      </c>
      <c r="V6" t="s">
        <v>1769</v>
      </c>
    </row>
    <row r="7" spans="1:22" x14ac:dyDescent="0.25">
      <c r="A7" t="s">
        <v>19</v>
      </c>
      <c r="B7" t="s">
        <v>913</v>
      </c>
      <c r="F7" t="s">
        <v>914</v>
      </c>
      <c r="G7" t="s">
        <v>41</v>
      </c>
      <c r="S7" t="s">
        <v>347</v>
      </c>
    </row>
    <row r="8" spans="1:22" x14ac:dyDescent="0.25">
      <c r="A8" t="s">
        <v>53</v>
      </c>
      <c r="B8" t="s">
        <v>915</v>
      </c>
      <c r="F8" t="s">
        <v>916</v>
      </c>
      <c r="G8" t="s">
        <v>43</v>
      </c>
      <c r="S8" t="s">
        <v>350</v>
      </c>
      <c r="T8" t="s">
        <v>1770</v>
      </c>
      <c r="U8" t="s">
        <v>1771</v>
      </c>
      <c r="V8" t="s">
        <v>350</v>
      </c>
    </row>
    <row r="9" spans="1:22" x14ac:dyDescent="0.25">
      <c r="A9" t="s">
        <v>40</v>
      </c>
      <c r="B9" t="s">
        <v>917</v>
      </c>
      <c r="F9" t="s">
        <v>918</v>
      </c>
      <c r="G9" t="s">
        <v>46</v>
      </c>
      <c r="S9" t="s">
        <v>354</v>
      </c>
      <c r="T9" t="s">
        <v>1772</v>
      </c>
      <c r="U9" t="s">
        <v>1773</v>
      </c>
      <c r="V9" t="s">
        <v>1774</v>
      </c>
    </row>
    <row r="10" spans="1:22" x14ac:dyDescent="0.25">
      <c r="F10" t="s">
        <v>919</v>
      </c>
      <c r="G10" t="s">
        <v>49</v>
      </c>
      <c r="S10" t="s">
        <v>358</v>
      </c>
      <c r="T10" t="s">
        <v>1775</v>
      </c>
      <c r="U10" t="s">
        <v>1776</v>
      </c>
      <c r="V10" t="s">
        <v>1777</v>
      </c>
    </row>
    <row r="11" spans="1:22" x14ac:dyDescent="0.25">
      <c r="F11" t="s">
        <v>920</v>
      </c>
      <c r="G11" t="s">
        <v>51</v>
      </c>
      <c r="S11" t="s">
        <v>361</v>
      </c>
      <c r="T11" t="s">
        <v>1778</v>
      </c>
      <c r="U11" t="s">
        <v>1779</v>
      </c>
    </row>
    <row r="12" spans="1:22" x14ac:dyDescent="0.25">
      <c r="F12" t="s">
        <v>921</v>
      </c>
      <c r="G12" t="s">
        <v>54</v>
      </c>
      <c r="S12" t="s">
        <v>365</v>
      </c>
      <c r="T12" t="s">
        <v>1780</v>
      </c>
      <c r="U12" t="s">
        <v>1781</v>
      </c>
    </row>
    <row r="13" spans="1:22" x14ac:dyDescent="0.25">
      <c r="F13" t="s">
        <v>922</v>
      </c>
      <c r="G13" t="s">
        <v>56</v>
      </c>
      <c r="S13" t="s">
        <v>369</v>
      </c>
      <c r="T13" t="s">
        <v>1782</v>
      </c>
    </row>
    <row r="14" spans="1:22" x14ac:dyDescent="0.25">
      <c r="F14" t="s">
        <v>923</v>
      </c>
      <c r="G14" t="s">
        <v>58</v>
      </c>
      <c r="S14" t="s">
        <v>373</v>
      </c>
      <c r="T14" t="s">
        <v>1783</v>
      </c>
      <c r="U14" t="s">
        <v>1784</v>
      </c>
    </row>
    <row r="15" spans="1:22" x14ac:dyDescent="0.25">
      <c r="F15" t="s">
        <v>924</v>
      </c>
      <c r="G15" t="s">
        <v>61</v>
      </c>
      <c r="S15" t="s">
        <v>377</v>
      </c>
      <c r="T15" t="s">
        <v>1785</v>
      </c>
      <c r="U15" t="s">
        <v>1786</v>
      </c>
      <c r="V15" t="s">
        <v>1787</v>
      </c>
    </row>
    <row r="16" spans="1:22" x14ac:dyDescent="0.25">
      <c r="F16" t="s">
        <v>925</v>
      </c>
      <c r="G16" t="s">
        <v>152</v>
      </c>
      <c r="S16" t="s">
        <v>381</v>
      </c>
      <c r="T16" t="s">
        <v>1788</v>
      </c>
      <c r="U16" t="s">
        <v>1789</v>
      </c>
    </row>
    <row r="17" spans="6:22" x14ac:dyDescent="0.25">
      <c r="F17" t="s">
        <v>926</v>
      </c>
      <c r="G17" t="s">
        <v>105</v>
      </c>
      <c r="S17" t="s">
        <v>385</v>
      </c>
      <c r="T17" t="s">
        <v>1790</v>
      </c>
      <c r="U17" t="s">
        <v>1791</v>
      </c>
      <c r="V17" t="s">
        <v>1792</v>
      </c>
    </row>
    <row r="18" spans="6:22" x14ac:dyDescent="0.25">
      <c r="F18" t="s">
        <v>927</v>
      </c>
      <c r="G18" t="s">
        <v>107</v>
      </c>
      <c r="S18" t="s">
        <v>389</v>
      </c>
      <c r="T18" t="s">
        <v>1793</v>
      </c>
      <c r="U18" t="s">
        <v>1794</v>
      </c>
    </row>
    <row r="19" spans="6:22" x14ac:dyDescent="0.25">
      <c r="F19" t="s">
        <v>928</v>
      </c>
      <c r="G19" t="s">
        <v>65</v>
      </c>
      <c r="S19" t="s">
        <v>398</v>
      </c>
      <c r="T19" t="s">
        <v>1795</v>
      </c>
    </row>
    <row r="20" spans="6:22" x14ac:dyDescent="0.25">
      <c r="F20" t="s">
        <v>929</v>
      </c>
      <c r="G20" t="s">
        <v>68</v>
      </c>
      <c r="S20" t="s">
        <v>401</v>
      </c>
      <c r="T20" t="s">
        <v>1796</v>
      </c>
      <c r="U20" t="s">
        <v>1797</v>
      </c>
      <c r="V20" t="s">
        <v>1798</v>
      </c>
    </row>
    <row r="21" spans="6:22" x14ac:dyDescent="0.25">
      <c r="F21" t="s">
        <v>930</v>
      </c>
      <c r="G21" t="s">
        <v>26</v>
      </c>
      <c r="S21" t="s">
        <v>405</v>
      </c>
      <c r="T21" t="s">
        <v>1799</v>
      </c>
    </row>
    <row r="22" spans="6:22" x14ac:dyDescent="0.25">
      <c r="F22" t="s">
        <v>931</v>
      </c>
      <c r="G22" t="s">
        <v>71</v>
      </c>
      <c r="S22" t="s">
        <v>411</v>
      </c>
      <c r="T22" t="s">
        <v>1800</v>
      </c>
      <c r="U22" t="s">
        <v>1801</v>
      </c>
      <c r="V22" t="s">
        <v>1802</v>
      </c>
    </row>
    <row r="23" spans="6:22" x14ac:dyDescent="0.25">
      <c r="F23" t="s">
        <v>932</v>
      </c>
      <c r="G23" t="s">
        <v>73</v>
      </c>
      <c r="S23" t="s">
        <v>415</v>
      </c>
      <c r="T23" t="s">
        <v>1803</v>
      </c>
      <c r="U23" t="s">
        <v>1804</v>
      </c>
      <c r="V23" t="s">
        <v>1805</v>
      </c>
    </row>
    <row r="24" spans="6:22" x14ac:dyDescent="0.25">
      <c r="F24" t="s">
        <v>933</v>
      </c>
      <c r="G24" t="s">
        <v>203</v>
      </c>
      <c r="S24" t="s">
        <v>420</v>
      </c>
      <c r="T24" t="s">
        <v>1806</v>
      </c>
      <c r="U24" t="s">
        <v>1807</v>
      </c>
      <c r="V24" t="s">
        <v>1808</v>
      </c>
    </row>
    <row r="25" spans="6:22" x14ac:dyDescent="0.25">
      <c r="F25" t="s">
        <v>934</v>
      </c>
      <c r="G25" t="s">
        <v>164</v>
      </c>
      <c r="S25" t="s">
        <v>430</v>
      </c>
      <c r="T25" t="s">
        <v>429</v>
      </c>
      <c r="U25" t="s">
        <v>1809</v>
      </c>
    </row>
    <row r="26" spans="6:22" x14ac:dyDescent="0.25">
      <c r="F26" t="s">
        <v>935</v>
      </c>
      <c r="G26" t="s">
        <v>124</v>
      </c>
      <c r="S26" t="s">
        <v>433</v>
      </c>
      <c r="T26" t="s">
        <v>1810</v>
      </c>
      <c r="U26" t="s">
        <v>1811</v>
      </c>
      <c r="V26" t="s">
        <v>1812</v>
      </c>
    </row>
    <row r="27" spans="6:22" x14ac:dyDescent="0.25">
      <c r="F27" t="s">
        <v>936</v>
      </c>
      <c r="G27" t="s">
        <v>110</v>
      </c>
      <c r="S27" t="s">
        <v>435</v>
      </c>
      <c r="T27" t="s">
        <v>1813</v>
      </c>
      <c r="U27" t="s">
        <v>1814</v>
      </c>
      <c r="V27" t="s">
        <v>1815</v>
      </c>
    </row>
    <row r="28" spans="6:22" x14ac:dyDescent="0.25">
      <c r="F28" t="s">
        <v>937</v>
      </c>
      <c r="G28" t="s">
        <v>704</v>
      </c>
      <c r="S28" t="s">
        <v>438</v>
      </c>
      <c r="T28" t="s">
        <v>1816</v>
      </c>
      <c r="V28" t="s">
        <v>1817</v>
      </c>
    </row>
    <row r="29" spans="6:22" x14ac:dyDescent="0.25">
      <c r="F29" t="s">
        <v>938</v>
      </c>
      <c r="G29" t="s">
        <v>111</v>
      </c>
      <c r="S29" t="s">
        <v>445</v>
      </c>
      <c r="T29" t="s">
        <v>1818</v>
      </c>
      <c r="U29" t="s">
        <v>1819</v>
      </c>
      <c r="V29" t="s">
        <v>1820</v>
      </c>
    </row>
    <row r="30" spans="6:22" x14ac:dyDescent="0.25">
      <c r="F30" t="s">
        <v>939</v>
      </c>
      <c r="G30" t="s">
        <v>113</v>
      </c>
      <c r="S30" t="s">
        <v>450</v>
      </c>
      <c r="T30" t="s">
        <v>1821</v>
      </c>
      <c r="U30" t="s">
        <v>1822</v>
      </c>
      <c r="V30" t="s">
        <v>1823</v>
      </c>
    </row>
    <row r="31" spans="6:22" x14ac:dyDescent="0.25">
      <c r="F31" t="s">
        <v>940</v>
      </c>
      <c r="G31" t="s">
        <v>115</v>
      </c>
      <c r="S31" t="s">
        <v>453</v>
      </c>
      <c r="T31" t="s">
        <v>1824</v>
      </c>
      <c r="U31" t="s">
        <v>1825</v>
      </c>
    </row>
    <row r="32" spans="6:22" x14ac:dyDescent="0.25">
      <c r="F32" t="s">
        <v>941</v>
      </c>
      <c r="G32" t="s">
        <v>705</v>
      </c>
      <c r="S32" t="s">
        <v>456</v>
      </c>
      <c r="T32" t="s">
        <v>1826</v>
      </c>
      <c r="U32" t="s">
        <v>1826</v>
      </c>
      <c r="V32" t="s">
        <v>1827</v>
      </c>
    </row>
    <row r="33" spans="6:22" x14ac:dyDescent="0.25">
      <c r="F33" t="s">
        <v>942</v>
      </c>
      <c r="G33" t="s">
        <v>117</v>
      </c>
      <c r="S33" t="s">
        <v>465</v>
      </c>
      <c r="T33" t="s">
        <v>1828</v>
      </c>
      <c r="U33" t="s">
        <v>1829</v>
      </c>
      <c r="V33" t="s">
        <v>1830</v>
      </c>
    </row>
    <row r="34" spans="6:22" x14ac:dyDescent="0.25">
      <c r="F34" t="s">
        <v>943</v>
      </c>
      <c r="G34" t="s">
        <v>69</v>
      </c>
      <c r="S34" t="s">
        <v>471</v>
      </c>
      <c r="T34" t="s">
        <v>1831</v>
      </c>
      <c r="U34" t="s">
        <v>1832</v>
      </c>
      <c r="V34" t="s">
        <v>1833</v>
      </c>
    </row>
    <row r="35" spans="6:22" x14ac:dyDescent="0.25">
      <c r="F35" t="s">
        <v>944</v>
      </c>
      <c r="G35" t="s">
        <v>76</v>
      </c>
      <c r="S35" t="s">
        <v>478</v>
      </c>
      <c r="T35" t="s">
        <v>1834</v>
      </c>
      <c r="U35" t="s">
        <v>1835</v>
      </c>
    </row>
    <row r="36" spans="6:22" x14ac:dyDescent="0.25">
      <c r="F36" t="s">
        <v>945</v>
      </c>
      <c r="G36" t="s">
        <v>79</v>
      </c>
      <c r="S36" t="s">
        <v>484</v>
      </c>
      <c r="T36" t="s">
        <v>1836</v>
      </c>
      <c r="U36" t="s">
        <v>1837</v>
      </c>
      <c r="V36" t="s">
        <v>1838</v>
      </c>
    </row>
    <row r="37" spans="6:22" x14ac:dyDescent="0.25">
      <c r="F37" t="s">
        <v>946</v>
      </c>
      <c r="G37" t="s">
        <v>173</v>
      </c>
      <c r="S37" t="s">
        <v>490</v>
      </c>
      <c r="T37" t="s">
        <v>1839</v>
      </c>
      <c r="U37" t="s">
        <v>1840</v>
      </c>
    </row>
    <row r="38" spans="6:22" x14ac:dyDescent="0.25">
      <c r="F38" t="s">
        <v>947</v>
      </c>
      <c r="G38" t="s">
        <v>81</v>
      </c>
      <c r="S38" t="s">
        <v>501</v>
      </c>
      <c r="T38" t="s">
        <v>1841</v>
      </c>
      <c r="U38" t="s">
        <v>1842</v>
      </c>
      <c r="V38" t="s">
        <v>1843</v>
      </c>
    </row>
    <row r="39" spans="6:22" x14ac:dyDescent="0.25">
      <c r="F39" t="s">
        <v>948</v>
      </c>
      <c r="G39" t="s">
        <v>83</v>
      </c>
      <c r="S39" t="s">
        <v>506</v>
      </c>
      <c r="T39" t="s">
        <v>1844</v>
      </c>
    </row>
    <row r="40" spans="6:22" x14ac:dyDescent="0.25">
      <c r="F40" t="s">
        <v>949</v>
      </c>
      <c r="G40" t="s">
        <v>191</v>
      </c>
      <c r="S40" t="s">
        <v>512</v>
      </c>
      <c r="T40" t="s">
        <v>1845</v>
      </c>
    </row>
    <row r="41" spans="6:22" x14ac:dyDescent="0.25">
      <c r="F41" t="s">
        <v>950</v>
      </c>
      <c r="G41" t="s">
        <v>86</v>
      </c>
      <c r="S41" t="s">
        <v>518</v>
      </c>
      <c r="T41" t="s">
        <v>1846</v>
      </c>
    </row>
    <row r="42" spans="6:22" x14ac:dyDescent="0.25">
      <c r="F42" t="s">
        <v>951</v>
      </c>
      <c r="G42" t="s">
        <v>89</v>
      </c>
      <c r="S42" t="s">
        <v>523</v>
      </c>
      <c r="T42" t="s">
        <v>1847</v>
      </c>
      <c r="U42" t="s">
        <v>1848</v>
      </c>
      <c r="V42" t="s">
        <v>1849</v>
      </c>
    </row>
    <row r="43" spans="6:22" x14ac:dyDescent="0.25">
      <c r="F43" t="s">
        <v>952</v>
      </c>
      <c r="G43" t="s">
        <v>92</v>
      </c>
      <c r="S43" t="s">
        <v>534</v>
      </c>
      <c r="T43" t="s">
        <v>1850</v>
      </c>
      <c r="U43" t="s">
        <v>1851</v>
      </c>
    </row>
    <row r="44" spans="6:22" x14ac:dyDescent="0.25">
      <c r="F44" t="s">
        <v>953</v>
      </c>
      <c r="G44" t="s">
        <v>94</v>
      </c>
      <c r="S44" t="s">
        <v>539</v>
      </c>
      <c r="T44" t="s">
        <v>1852</v>
      </c>
      <c r="U44" t="s">
        <v>1853</v>
      </c>
    </row>
    <row r="45" spans="6:22" x14ac:dyDescent="0.25">
      <c r="S45" t="s">
        <v>544</v>
      </c>
      <c r="T45" t="s">
        <v>1854</v>
      </c>
      <c r="U45" t="s">
        <v>1855</v>
      </c>
      <c r="V45" t="s">
        <v>1856</v>
      </c>
    </row>
    <row r="46" spans="6:22" x14ac:dyDescent="0.25">
      <c r="S46" t="s">
        <v>549</v>
      </c>
      <c r="T46" t="s">
        <v>1857</v>
      </c>
      <c r="U46" t="s">
        <v>1175</v>
      </c>
      <c r="V46" t="s">
        <v>1858</v>
      </c>
    </row>
    <row r="47" spans="6:22" x14ac:dyDescent="0.25">
      <c r="S47" t="s">
        <v>553</v>
      </c>
      <c r="T47" t="s">
        <v>1859</v>
      </c>
    </row>
    <row r="48" spans="6:22" x14ac:dyDescent="0.25">
      <c r="S48" t="s">
        <v>560</v>
      </c>
      <c r="T48" t="s">
        <v>1860</v>
      </c>
      <c r="U48" t="s">
        <v>1861</v>
      </c>
    </row>
    <row r="49" spans="19:22" x14ac:dyDescent="0.25">
      <c r="S49" t="s">
        <v>565</v>
      </c>
      <c r="T49" t="s">
        <v>1862</v>
      </c>
      <c r="U49" t="s">
        <v>1863</v>
      </c>
    </row>
    <row r="50" spans="19:22" x14ac:dyDescent="0.25">
      <c r="S50" t="s">
        <v>570</v>
      </c>
      <c r="T50" t="s">
        <v>1864</v>
      </c>
      <c r="U50" t="s">
        <v>1865</v>
      </c>
    </row>
    <row r="51" spans="19:22" x14ac:dyDescent="0.25">
      <c r="S51" t="s">
        <v>581</v>
      </c>
      <c r="T51" t="s">
        <v>1866</v>
      </c>
      <c r="U51" t="s">
        <v>1867</v>
      </c>
      <c r="V51" t="s">
        <v>1868</v>
      </c>
    </row>
    <row r="52" spans="19:22" x14ac:dyDescent="0.25">
      <c r="S52" t="s">
        <v>593</v>
      </c>
      <c r="T52" t="s">
        <v>1869</v>
      </c>
    </row>
    <row r="53" spans="19:22" x14ac:dyDescent="0.25">
      <c r="S53" t="s">
        <v>601</v>
      </c>
      <c r="T53" t="s">
        <v>1870</v>
      </c>
      <c r="U53" t="s">
        <v>1871</v>
      </c>
      <c r="V53" t="s">
        <v>1872</v>
      </c>
    </row>
    <row r="54" spans="19:22" x14ac:dyDescent="0.25">
      <c r="S54" t="s">
        <v>606</v>
      </c>
      <c r="T54" t="s">
        <v>1873</v>
      </c>
      <c r="U54" t="s">
        <v>1874</v>
      </c>
      <c r="V54" t="s">
        <v>1875</v>
      </c>
    </row>
    <row r="55" spans="19:22" x14ac:dyDescent="0.25">
      <c r="S55" t="s">
        <v>610</v>
      </c>
      <c r="T55" t="s">
        <v>1876</v>
      </c>
      <c r="U55" t="s">
        <v>1877</v>
      </c>
      <c r="V55" t="s">
        <v>1878</v>
      </c>
    </row>
    <row r="56" spans="19:22" x14ac:dyDescent="0.25">
      <c r="S56" t="s">
        <v>612</v>
      </c>
      <c r="T56" t="s">
        <v>1879</v>
      </c>
      <c r="U56" t="s">
        <v>1880</v>
      </c>
    </row>
    <row r="57" spans="19:22" x14ac:dyDescent="0.25">
      <c r="S57" t="s">
        <v>615</v>
      </c>
      <c r="T57" t="s">
        <v>1881</v>
      </c>
    </row>
    <row r="58" spans="19:22" x14ac:dyDescent="0.25">
      <c r="S58" t="s">
        <v>617</v>
      </c>
      <c r="T58" t="s">
        <v>1882</v>
      </c>
    </row>
    <row r="59" spans="19:22" x14ac:dyDescent="0.25">
      <c r="S59" t="s">
        <v>620</v>
      </c>
      <c r="T59" t="s">
        <v>1883</v>
      </c>
      <c r="U59" t="s">
        <v>1884</v>
      </c>
      <c r="V59" t="s">
        <v>1885</v>
      </c>
    </row>
    <row r="60" spans="19:22" x14ac:dyDescent="0.25">
      <c r="S60" t="s">
        <v>623</v>
      </c>
      <c r="T60" t="s">
        <v>1886</v>
      </c>
      <c r="V60" t="s">
        <v>1887</v>
      </c>
    </row>
    <row r="61" spans="19:22" x14ac:dyDescent="0.25">
      <c r="S61" t="s">
        <v>625</v>
      </c>
      <c r="T61" t="s">
        <v>1783</v>
      </c>
    </row>
    <row r="62" spans="19:22" x14ac:dyDescent="0.25">
      <c r="S62" t="s">
        <v>629</v>
      </c>
      <c r="T62" t="s">
        <v>627</v>
      </c>
      <c r="U62" t="s">
        <v>1888</v>
      </c>
      <c r="V62" t="s">
        <v>1889</v>
      </c>
    </row>
    <row r="63" spans="19:22" x14ac:dyDescent="0.25">
      <c r="S63" t="s">
        <v>635</v>
      </c>
      <c r="T63" t="s">
        <v>1890</v>
      </c>
      <c r="U63" t="s">
        <v>1891</v>
      </c>
    </row>
    <row r="64" spans="19:22" x14ac:dyDescent="0.25">
      <c r="S64" t="s">
        <v>638</v>
      </c>
      <c r="T64" t="s">
        <v>637</v>
      </c>
    </row>
    <row r="65" spans="19:22" x14ac:dyDescent="0.25">
      <c r="S65" t="s">
        <v>640</v>
      </c>
      <c r="T65" t="s">
        <v>1892</v>
      </c>
    </row>
    <row r="66" spans="19:22" x14ac:dyDescent="0.25">
      <c r="S66" t="s">
        <v>642</v>
      </c>
      <c r="T66" t="s">
        <v>641</v>
      </c>
      <c r="U66" t="s">
        <v>1893</v>
      </c>
      <c r="V66" t="s">
        <v>1894</v>
      </c>
    </row>
    <row r="67" spans="19:22" x14ac:dyDescent="0.25">
      <c r="S67" t="s">
        <v>644</v>
      </c>
      <c r="T67" t="s">
        <v>1799</v>
      </c>
    </row>
    <row r="68" spans="19:22" x14ac:dyDescent="0.25">
      <c r="S68" t="s">
        <v>647</v>
      </c>
      <c r="T68" t="s">
        <v>1895</v>
      </c>
      <c r="U68" t="s">
        <v>1896</v>
      </c>
      <c r="V68" t="s">
        <v>1897</v>
      </c>
    </row>
    <row r="69" spans="19:22" x14ac:dyDescent="0.25">
      <c r="S69" t="s">
        <v>649</v>
      </c>
    </row>
    <row r="70" spans="19:22" x14ac:dyDescent="0.25">
      <c r="S70" t="s">
        <v>652</v>
      </c>
      <c r="T70" t="s">
        <v>1898</v>
      </c>
      <c r="U70" t="s">
        <v>1899</v>
      </c>
      <c r="V70" t="s">
        <v>1900</v>
      </c>
    </row>
    <row r="71" spans="19:22" x14ac:dyDescent="0.25">
      <c r="S71" t="s">
        <v>655</v>
      </c>
      <c r="T71" t="s">
        <v>1901</v>
      </c>
      <c r="U71" t="s">
        <v>1902</v>
      </c>
      <c r="V71" t="s">
        <v>1903</v>
      </c>
    </row>
    <row r="72" spans="19:22" x14ac:dyDescent="0.25">
      <c r="S72" t="s">
        <v>683</v>
      </c>
      <c r="T72" t="s">
        <v>1904</v>
      </c>
      <c r="U72" t="s">
        <v>1905</v>
      </c>
      <c r="V72" t="s">
        <v>1906</v>
      </c>
    </row>
    <row r="73" spans="19:22" x14ac:dyDescent="0.25">
      <c r="S73" t="s">
        <v>686</v>
      </c>
    </row>
    <row r="74" spans="19:22" x14ac:dyDescent="0.25">
      <c r="S74" t="s">
        <v>697</v>
      </c>
      <c r="T74" t="s">
        <v>1907</v>
      </c>
      <c r="U74" t="s">
        <v>1908</v>
      </c>
      <c r="V74" t="s">
        <v>1909</v>
      </c>
    </row>
    <row r="75" spans="19:22" x14ac:dyDescent="0.25">
      <c r="S75" t="s">
        <v>709</v>
      </c>
      <c r="T75" t="s">
        <v>1910</v>
      </c>
      <c r="U75" t="s">
        <v>1911</v>
      </c>
    </row>
    <row r="76" spans="19:22" x14ac:dyDescent="0.25">
      <c r="S76" t="s">
        <v>712</v>
      </c>
      <c r="T76" t="s">
        <v>1912</v>
      </c>
      <c r="U76" t="s">
        <v>1913</v>
      </c>
    </row>
    <row r="77" spans="19:22" x14ac:dyDescent="0.25">
      <c r="S77" t="s">
        <v>714</v>
      </c>
      <c r="T77" t="s">
        <v>1914</v>
      </c>
      <c r="U77" t="s">
        <v>1915</v>
      </c>
    </row>
    <row r="78" spans="19:22" x14ac:dyDescent="0.25">
      <c r="S78" t="s">
        <v>716</v>
      </c>
      <c r="T78" t="s">
        <v>1916</v>
      </c>
      <c r="U78" t="s">
        <v>1917</v>
      </c>
      <c r="V78" t="s">
        <v>1918</v>
      </c>
    </row>
    <row r="79" spans="19:22" x14ac:dyDescent="0.25">
      <c r="S79" t="s">
        <v>719</v>
      </c>
      <c r="T79" t="s">
        <v>1919</v>
      </c>
    </row>
    <row r="80" spans="19:22" x14ac:dyDescent="0.25">
      <c r="S80" t="s">
        <v>721</v>
      </c>
      <c r="T80" t="s">
        <v>1919</v>
      </c>
    </row>
    <row r="81" spans="19:22" x14ac:dyDescent="0.25">
      <c r="S81" t="s">
        <v>725</v>
      </c>
      <c r="T81" t="s">
        <v>1920</v>
      </c>
      <c r="U81" t="s">
        <v>1921</v>
      </c>
      <c r="V81" t="s">
        <v>1922</v>
      </c>
    </row>
    <row r="82" spans="19:22" x14ac:dyDescent="0.25">
      <c r="S82" t="s">
        <v>728</v>
      </c>
    </row>
    <row r="83" spans="19:22" x14ac:dyDescent="0.25">
      <c r="S83" t="s">
        <v>731</v>
      </c>
      <c r="T83" t="s">
        <v>1923</v>
      </c>
      <c r="U83" t="s">
        <v>1924</v>
      </c>
      <c r="V83" t="s">
        <v>1925</v>
      </c>
    </row>
    <row r="84" spans="19:22" x14ac:dyDescent="0.25">
      <c r="S84" t="s">
        <v>733</v>
      </c>
      <c r="T84" t="s">
        <v>1926</v>
      </c>
      <c r="U84" t="s">
        <v>1927</v>
      </c>
    </row>
    <row r="85" spans="19:22" x14ac:dyDescent="0.25">
      <c r="S85" t="s">
        <v>735</v>
      </c>
      <c r="T85" t="s">
        <v>1928</v>
      </c>
      <c r="U85" t="s">
        <v>1929</v>
      </c>
      <c r="V85" t="s">
        <v>1930</v>
      </c>
    </row>
    <row r="86" spans="19:22" x14ac:dyDescent="0.25">
      <c r="S86" t="s">
        <v>737</v>
      </c>
      <c r="T86" t="s">
        <v>1882</v>
      </c>
    </row>
    <row r="87" spans="19:22" x14ac:dyDescent="0.25">
      <c r="S87" t="s">
        <v>739</v>
      </c>
      <c r="T87" t="s">
        <v>1931</v>
      </c>
      <c r="U87" t="s">
        <v>1932</v>
      </c>
    </row>
    <row r="88" spans="19:22" x14ac:dyDescent="0.25">
      <c r="S88" t="s">
        <v>741</v>
      </c>
      <c r="T88" t="s">
        <v>1933</v>
      </c>
      <c r="U88" t="s">
        <v>1934</v>
      </c>
      <c r="V88" t="s">
        <v>1935</v>
      </c>
    </row>
    <row r="89" spans="19:22" x14ac:dyDescent="0.25">
      <c r="S89" t="s">
        <v>743</v>
      </c>
      <c r="T89" t="s">
        <v>1936</v>
      </c>
      <c r="U89" t="s">
        <v>1937</v>
      </c>
      <c r="V89" t="s">
        <v>1938</v>
      </c>
    </row>
    <row r="90" spans="19:22" x14ac:dyDescent="0.25">
      <c r="S90" t="s">
        <v>745</v>
      </c>
      <c r="T90" t="s">
        <v>1939</v>
      </c>
      <c r="U90" t="s">
        <v>1940</v>
      </c>
      <c r="V90" t="s">
        <v>1941</v>
      </c>
    </row>
    <row r="91" spans="19:22" x14ac:dyDescent="0.25">
      <c r="S91" t="s">
        <v>747</v>
      </c>
      <c r="T91" t="s">
        <v>1942</v>
      </c>
      <c r="U91" t="s">
        <v>1943</v>
      </c>
      <c r="V91" t="s">
        <v>1944</v>
      </c>
    </row>
    <row r="92" spans="19:22" x14ac:dyDescent="0.25">
      <c r="S92" t="s">
        <v>751</v>
      </c>
      <c r="T92" t="s">
        <v>1945</v>
      </c>
      <c r="U92" t="s">
        <v>1946</v>
      </c>
      <c r="V92" t="s">
        <v>1947</v>
      </c>
    </row>
    <row r="93" spans="19:22" x14ac:dyDescent="0.25">
      <c r="S93" t="s">
        <v>753</v>
      </c>
      <c r="T93" t="s">
        <v>1948</v>
      </c>
    </row>
    <row r="94" spans="19:22" x14ac:dyDescent="0.25">
      <c r="S94" t="s">
        <v>756</v>
      </c>
      <c r="T94" t="s">
        <v>1949</v>
      </c>
      <c r="U94" t="s">
        <v>1950</v>
      </c>
      <c r="V94" t="s">
        <v>1951</v>
      </c>
    </row>
    <row r="95" spans="19:22" x14ac:dyDescent="0.25">
      <c r="S95" t="s">
        <v>758</v>
      </c>
      <c r="T95" t="s">
        <v>1952</v>
      </c>
      <c r="U95" t="s">
        <v>1953</v>
      </c>
      <c r="V95" t="s">
        <v>1954</v>
      </c>
    </row>
    <row r="96" spans="19:22" x14ac:dyDescent="0.25">
      <c r="S96" t="s">
        <v>761</v>
      </c>
      <c r="T96" t="s">
        <v>1955</v>
      </c>
    </row>
    <row r="97" spans="19:22" x14ac:dyDescent="0.25">
      <c r="S97" t="s">
        <v>764</v>
      </c>
      <c r="T97" t="s">
        <v>1956</v>
      </c>
      <c r="U97" t="s">
        <v>1957</v>
      </c>
      <c r="V97" t="s">
        <v>1958</v>
      </c>
    </row>
    <row r="98" spans="19:22" x14ac:dyDescent="0.25">
      <c r="S98" t="s">
        <v>767</v>
      </c>
      <c r="T98" t="s">
        <v>1959</v>
      </c>
    </row>
    <row r="99" spans="19:22" x14ac:dyDescent="0.25">
      <c r="S99" t="s">
        <v>769</v>
      </c>
      <c r="T99" t="s">
        <v>1960</v>
      </c>
      <c r="U99" t="s">
        <v>1961</v>
      </c>
      <c r="V99" t="s">
        <v>1962</v>
      </c>
    </row>
    <row r="100" spans="19:22" x14ac:dyDescent="0.25">
      <c r="S100" t="s">
        <v>771</v>
      </c>
      <c r="T100" t="s">
        <v>1963</v>
      </c>
      <c r="U100" t="s">
        <v>1964</v>
      </c>
      <c r="V100" t="s">
        <v>1965</v>
      </c>
    </row>
    <row r="101" spans="19:22" x14ac:dyDescent="0.25">
      <c r="S101" t="s">
        <v>773</v>
      </c>
      <c r="T101" t="s">
        <v>1882</v>
      </c>
    </row>
    <row r="102" spans="19:22" x14ac:dyDescent="0.25">
      <c r="S102" t="s">
        <v>776</v>
      </c>
      <c r="T102" t="s">
        <v>1966</v>
      </c>
      <c r="U102" t="s">
        <v>1967</v>
      </c>
      <c r="V102" t="s">
        <v>1968</v>
      </c>
    </row>
    <row r="103" spans="19:22" x14ac:dyDescent="0.25">
      <c r="S103" t="s">
        <v>778</v>
      </c>
      <c r="T103" t="s">
        <v>1969</v>
      </c>
    </row>
    <row r="104" spans="19:22" x14ac:dyDescent="0.25">
      <c r="S104" t="s">
        <v>781</v>
      </c>
      <c r="T104" t="s">
        <v>1970</v>
      </c>
      <c r="U104" t="s">
        <v>1971</v>
      </c>
      <c r="V104" t="s">
        <v>1972</v>
      </c>
    </row>
    <row r="105" spans="19:22" x14ac:dyDescent="0.25">
      <c r="S105" t="s">
        <v>783</v>
      </c>
      <c r="T105" t="s">
        <v>1973</v>
      </c>
    </row>
    <row r="106" spans="19:22" x14ac:dyDescent="0.25">
      <c r="S106" t="s">
        <v>785</v>
      </c>
      <c r="T106" t="s">
        <v>1974</v>
      </c>
      <c r="U106" t="s">
        <v>1975</v>
      </c>
      <c r="V106" t="s">
        <v>1976</v>
      </c>
    </row>
    <row r="107" spans="19:22" x14ac:dyDescent="0.25">
      <c r="S107" t="s">
        <v>788</v>
      </c>
      <c r="T107" t="s">
        <v>1977</v>
      </c>
    </row>
    <row r="108" spans="19:22" x14ac:dyDescent="0.25">
      <c r="S108" t="s">
        <v>791</v>
      </c>
      <c r="T108" t="s">
        <v>1978</v>
      </c>
    </row>
    <row r="109" spans="19:22" x14ac:dyDescent="0.25">
      <c r="S109" t="s">
        <v>795</v>
      </c>
      <c r="T109" t="s">
        <v>1979</v>
      </c>
    </row>
    <row r="110" spans="19:22" x14ac:dyDescent="0.25">
      <c r="S110" t="s">
        <v>798</v>
      </c>
      <c r="T110" t="s">
        <v>1980</v>
      </c>
      <c r="U110" t="s">
        <v>1981</v>
      </c>
      <c r="V110" t="s">
        <v>1982</v>
      </c>
    </row>
    <row r="111" spans="19:22" x14ac:dyDescent="0.25">
      <c r="S111" t="s">
        <v>801</v>
      </c>
    </row>
    <row r="112" spans="19:22" x14ac:dyDescent="0.25">
      <c r="S112" t="s">
        <v>806</v>
      </c>
      <c r="T112" t="s">
        <v>1983</v>
      </c>
      <c r="U112" t="s">
        <v>1984</v>
      </c>
      <c r="V112" t="s">
        <v>1985</v>
      </c>
    </row>
    <row r="113" spans="19:22" x14ac:dyDescent="0.25">
      <c r="S113" t="s">
        <v>809</v>
      </c>
      <c r="T113" t="s">
        <v>1986</v>
      </c>
      <c r="U113" t="s">
        <v>1987</v>
      </c>
      <c r="V113" t="s">
        <v>1988</v>
      </c>
    </row>
    <row r="114" spans="19:22" x14ac:dyDescent="0.25">
      <c r="S114" t="s">
        <v>812</v>
      </c>
      <c r="T114" t="s">
        <v>1989</v>
      </c>
    </row>
    <row r="115" spans="19:22" x14ac:dyDescent="0.25">
      <c r="S115" t="s">
        <v>815</v>
      </c>
      <c r="T115" t="s">
        <v>1990</v>
      </c>
      <c r="U115" t="s">
        <v>1991</v>
      </c>
      <c r="V115" t="s">
        <v>1992</v>
      </c>
    </row>
    <row r="116" spans="19:22" x14ac:dyDescent="0.25">
      <c r="S116" t="s">
        <v>818</v>
      </c>
      <c r="T116" t="s">
        <v>1993</v>
      </c>
      <c r="U116" t="s">
        <v>1994</v>
      </c>
      <c r="V116" t="s">
        <v>1995</v>
      </c>
    </row>
    <row r="117" spans="19:22" x14ac:dyDescent="0.25">
      <c r="S117" t="s">
        <v>821</v>
      </c>
      <c r="T117" t="s">
        <v>1996</v>
      </c>
      <c r="U117" t="s">
        <v>1997</v>
      </c>
      <c r="V117" t="s">
        <v>1998</v>
      </c>
    </row>
    <row r="118" spans="19:22" x14ac:dyDescent="0.25">
      <c r="S118" t="s">
        <v>824</v>
      </c>
      <c r="T118" t="s">
        <v>1999</v>
      </c>
      <c r="U118" t="s">
        <v>2000</v>
      </c>
    </row>
    <row r="119" spans="19:22" x14ac:dyDescent="0.25">
      <c r="S119" t="s">
        <v>828</v>
      </c>
      <c r="T119" t="s">
        <v>2001</v>
      </c>
      <c r="U119" t="s">
        <v>2002</v>
      </c>
      <c r="V119" t="s">
        <v>2003</v>
      </c>
    </row>
    <row r="120" spans="19:22" x14ac:dyDescent="0.25">
      <c r="S120" t="s">
        <v>831</v>
      </c>
      <c r="T120" t="s">
        <v>2004</v>
      </c>
      <c r="U120" t="s">
        <v>2005</v>
      </c>
      <c r="V120" t="s">
        <v>2006</v>
      </c>
    </row>
    <row r="121" spans="19:22" x14ac:dyDescent="0.25">
      <c r="S121" t="s">
        <v>834</v>
      </c>
      <c r="T121" t="s">
        <v>2007</v>
      </c>
      <c r="U121" t="s">
        <v>2008</v>
      </c>
      <c r="V121" t="s">
        <v>2009</v>
      </c>
    </row>
    <row r="122" spans="19:22" x14ac:dyDescent="0.25">
      <c r="S122" t="s">
        <v>837</v>
      </c>
      <c r="T122" t="s">
        <v>2010</v>
      </c>
      <c r="U122" t="s">
        <v>2011</v>
      </c>
      <c r="V122" t="s">
        <v>2012</v>
      </c>
    </row>
    <row r="123" spans="19:22" x14ac:dyDescent="0.25">
      <c r="S123" t="s">
        <v>840</v>
      </c>
      <c r="T123" t="s">
        <v>2013</v>
      </c>
    </row>
    <row r="124" spans="19:22" x14ac:dyDescent="0.25">
      <c r="S124" t="s">
        <v>843</v>
      </c>
      <c r="T124" t="s">
        <v>842</v>
      </c>
      <c r="U124" t="s">
        <v>2014</v>
      </c>
      <c r="V124" t="s">
        <v>2015</v>
      </c>
    </row>
    <row r="125" spans="19:22" x14ac:dyDescent="0.25">
      <c r="S125" t="s">
        <v>846</v>
      </c>
      <c r="T125" t="s">
        <v>1919</v>
      </c>
    </row>
    <row r="126" spans="19:22" x14ac:dyDescent="0.25">
      <c r="S126" t="s">
        <v>849</v>
      </c>
      <c r="T126" t="s">
        <v>2016</v>
      </c>
      <c r="U126" t="s">
        <v>2017</v>
      </c>
      <c r="V126" t="s">
        <v>2018</v>
      </c>
    </row>
    <row r="127" spans="19:22" x14ac:dyDescent="0.25">
      <c r="S127" t="s">
        <v>853</v>
      </c>
      <c r="T127" t="s">
        <v>2019</v>
      </c>
      <c r="U127" t="s">
        <v>2020</v>
      </c>
      <c r="V127" t="s">
        <v>2021</v>
      </c>
    </row>
    <row r="128" spans="19:22" x14ac:dyDescent="0.25">
      <c r="S128" t="s">
        <v>856</v>
      </c>
      <c r="T128" t="s">
        <v>1919</v>
      </c>
    </row>
    <row r="129" spans="19:22" x14ac:dyDescent="0.25">
      <c r="S129" t="s">
        <v>859</v>
      </c>
      <c r="T129" t="s">
        <v>1882</v>
      </c>
    </row>
    <row r="130" spans="19:22" x14ac:dyDescent="0.25">
      <c r="S130" t="s">
        <v>862</v>
      </c>
      <c r="T130" t="s">
        <v>2013</v>
      </c>
    </row>
    <row r="131" spans="19:22" x14ac:dyDescent="0.25">
      <c r="S131" t="s">
        <v>865</v>
      </c>
      <c r="T131" t="s">
        <v>2022</v>
      </c>
      <c r="U131" t="s">
        <v>2023</v>
      </c>
      <c r="V131" t="s">
        <v>2024</v>
      </c>
    </row>
    <row r="132" spans="19:22" x14ac:dyDescent="0.25">
      <c r="S132" t="s">
        <v>868</v>
      </c>
      <c r="T132" t="s">
        <v>2025</v>
      </c>
      <c r="U132" t="s">
        <v>2026</v>
      </c>
      <c r="V132" t="s">
        <v>2027</v>
      </c>
    </row>
    <row r="133" spans="19:22" x14ac:dyDescent="0.25">
      <c r="S133" t="s">
        <v>871</v>
      </c>
      <c r="T133" t="s">
        <v>2028</v>
      </c>
      <c r="U133" t="s">
        <v>2029</v>
      </c>
      <c r="V133" t="s">
        <v>2030</v>
      </c>
    </row>
    <row r="134" spans="19:22" x14ac:dyDescent="0.25">
      <c r="S134" t="s">
        <v>875</v>
      </c>
      <c r="T134" t="s">
        <v>2031</v>
      </c>
      <c r="U134" t="s">
        <v>2032</v>
      </c>
    </row>
    <row r="135" spans="19:22" x14ac:dyDescent="0.25">
      <c r="S135" t="s">
        <v>878</v>
      </c>
      <c r="T135" t="s">
        <v>1782</v>
      </c>
    </row>
    <row r="136" spans="19:22" x14ac:dyDescent="0.25">
      <c r="S136" t="s">
        <v>881</v>
      </c>
      <c r="T136" t="s">
        <v>2033</v>
      </c>
      <c r="U136" t="s">
        <v>2034</v>
      </c>
      <c r="V136" t="s">
        <v>2035</v>
      </c>
    </row>
    <row r="137" spans="19:22" x14ac:dyDescent="0.25">
      <c r="S137" t="s">
        <v>885</v>
      </c>
      <c r="T137" t="s">
        <v>2036</v>
      </c>
      <c r="U137" t="s">
        <v>2037</v>
      </c>
    </row>
    <row r="138" spans="19:22" x14ac:dyDescent="0.25">
      <c r="S138" t="s">
        <v>1749</v>
      </c>
      <c r="T138" t="s">
        <v>2038</v>
      </c>
      <c r="U138" t="s">
        <v>2039</v>
      </c>
      <c r="V138" t="s">
        <v>2040</v>
      </c>
    </row>
    <row r="139" spans="19:22" x14ac:dyDescent="0.25">
      <c r="S139" t="s">
        <v>1752</v>
      </c>
      <c r="T139" t="s">
        <v>2041</v>
      </c>
      <c r="U139" t="s">
        <v>2042</v>
      </c>
    </row>
    <row r="140" spans="19:22" x14ac:dyDescent="0.25">
      <c r="S140" t="s">
        <v>1753</v>
      </c>
      <c r="T140" t="s">
        <v>2043</v>
      </c>
    </row>
  </sheetData>
  <autoFilter ref="F1:G1" xr:uid="{140DC34A-A0CF-442D-A1F4-43E7E894F8B3}">
    <sortState ref="F2:G44">
      <sortCondition ref="G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8775-862E-485E-AC90-347D2E428FAC}">
  <sheetPr codeName="Sheet13">
    <tabColor theme="6"/>
  </sheetPr>
  <dimension ref="A1:T53"/>
  <sheetViews>
    <sheetView topLeftCell="A2" workbookViewId="0">
      <selection activeCell="D2" sqref="D2"/>
    </sheetView>
  </sheetViews>
  <sheetFormatPr defaultRowHeight="15" x14ac:dyDescent="0.25"/>
  <cols>
    <col min="1" max="1" width="26" bestFit="1" customWidth="1"/>
    <col min="2" max="2" width="13.42578125" bestFit="1" customWidth="1"/>
    <col min="3" max="3" width="35" bestFit="1" customWidth="1"/>
    <col min="4" max="5" width="10.42578125" bestFit="1" customWidth="1"/>
    <col min="8" max="8" width="6" customWidth="1"/>
    <col min="9" max="9" width="35" bestFit="1" customWidth="1"/>
    <col min="10" max="10" width="5.5703125" customWidth="1"/>
    <col min="11" max="11" width="31" bestFit="1" customWidth="1"/>
    <col min="12" max="12" width="6.5703125" customWidth="1"/>
    <col min="13" max="13" width="35" bestFit="1" customWidth="1"/>
    <col min="14" max="14" width="6.140625" customWidth="1"/>
    <col min="15" max="15" width="27" bestFit="1" customWidth="1"/>
    <col min="16" max="16" width="6.28515625" customWidth="1"/>
    <col min="17" max="17" width="26.140625" bestFit="1" customWidth="1"/>
    <col min="18" max="18" width="6" bestFit="1" customWidth="1"/>
    <col min="19" max="19" width="26.140625" bestFit="1" customWidth="1"/>
    <col min="20" max="21" width="9" customWidth="1"/>
  </cols>
  <sheetData>
    <row r="1" spans="1:20" x14ac:dyDescent="0.25">
      <c r="A1" t="s">
        <v>954</v>
      </c>
      <c r="B1" s="19" t="s">
        <v>897</v>
      </c>
      <c r="C1" s="19" t="s">
        <v>898</v>
      </c>
      <c r="D1" s="19" t="s">
        <v>955</v>
      </c>
      <c r="E1" s="19" t="s">
        <v>956</v>
      </c>
      <c r="H1" s="19" t="s">
        <v>957</v>
      </c>
      <c r="J1" s="19" t="s">
        <v>958</v>
      </c>
      <c r="L1" t="s">
        <v>959</v>
      </c>
      <c r="N1" t="s">
        <v>960</v>
      </c>
      <c r="P1" t="s">
        <v>961</v>
      </c>
      <c r="R1" t="s">
        <v>962</v>
      </c>
    </row>
    <row r="2" spans="1:20" x14ac:dyDescent="0.25">
      <c r="A2" t="str">
        <f>INDEX(Microtrends!$A$5:$F$81,MATCH(microDivision!B2,Microtrends!$A$5:$A$81,0),5)</f>
        <v>High degree</v>
      </c>
      <c r="B2" t="s">
        <v>902</v>
      </c>
      <c r="C2" t="s">
        <v>20</v>
      </c>
      <c r="D2" t="s">
        <v>227</v>
      </c>
      <c r="E2" t="s">
        <v>18</v>
      </c>
      <c r="H2" t="str">
        <f>IF(IF(newHL!$G$2="nlg",K3,IF(newHL!$G$2="tpc",M3,IF(newHL!$G$2="jgp",O3,IF(newHL!$G$2="man",Q3,IF(newHL!$G$2="aec",S3,"")))))=0,"",IF(newHL!$G$2="nlg",K3,IF(newHL!$G$2="tpc",M3,IF(newHL!$G$2="jgp",O3,IF(newHL!$G$2="man",Q3,IF(newHL!$G$2="aec",S3,""))))))</f>
        <v>A-Commerce</v>
      </c>
      <c r="J2" t="s">
        <v>897</v>
      </c>
      <c r="K2" t="s">
        <v>898</v>
      </c>
      <c r="L2" t="s">
        <v>897</v>
      </c>
      <c r="M2" t="s">
        <v>898</v>
      </c>
      <c r="N2" t="s">
        <v>897</v>
      </c>
      <c r="O2" t="s">
        <v>898</v>
      </c>
      <c r="P2" t="s">
        <v>897</v>
      </c>
      <c r="Q2" t="s">
        <v>898</v>
      </c>
      <c r="R2" t="s">
        <v>897</v>
      </c>
      <c r="S2" t="s">
        <v>898</v>
      </c>
      <c r="T2" t="s">
        <v>963</v>
      </c>
    </row>
    <row r="3" spans="1:20" x14ac:dyDescent="0.25">
      <c r="A3" t="str">
        <f>INDEX(Microtrends!$A$5:$F$81,MATCH(microDivision!B3,Microtrends!$A$5:$A$81,0),5)</f>
        <v>High degree</v>
      </c>
      <c r="B3" t="s">
        <v>905</v>
      </c>
      <c r="C3" t="s">
        <v>29</v>
      </c>
      <c r="D3" t="s">
        <v>18</v>
      </c>
      <c r="E3" t="s">
        <v>227</v>
      </c>
      <c r="H3" t="str">
        <f>IF(IF(newHL!$G$2="nlg",K4,IF(newHL!$G$2="tpc",M4,IF(newHL!$G$2="jgp",O4,IF(newHL!$G$2="man",Q4,IF(newHL!$G$2="aec",S4,"")))))=0,"",IF(newHL!$G$2="nlg",K4,IF(newHL!$G$2="tpc",M4,IF(newHL!$G$2="jgp",O4,IF(newHL!$G$2="man",Q4,IF(newHL!$G$2="aec",S4,""))))))</f>
        <v>Aging Workforce</v>
      </c>
      <c r="J3" t="s">
        <v>902</v>
      </c>
      <c r="K3" s="57" t="s">
        <v>20</v>
      </c>
      <c r="L3" t="s">
        <v>907</v>
      </c>
      <c r="M3" t="s">
        <v>31</v>
      </c>
      <c r="N3" t="s">
        <v>914</v>
      </c>
      <c r="O3" t="s">
        <v>41</v>
      </c>
      <c r="P3" t="s">
        <v>907</v>
      </c>
      <c r="Q3" t="s">
        <v>31</v>
      </c>
      <c r="R3" t="s">
        <v>902</v>
      </c>
      <c r="S3" t="s">
        <v>20</v>
      </c>
      <c r="T3" t="s">
        <v>20</v>
      </c>
    </row>
    <row r="4" spans="1:20" x14ac:dyDescent="0.25">
      <c r="A4" t="str">
        <f>INDEX(Microtrends!$A$5:$F$81,MATCH(microDivision!B4,Microtrends!$A$5:$A$81,0),5)</f>
        <v>High degree</v>
      </c>
      <c r="B4" t="s">
        <v>907</v>
      </c>
      <c r="C4" s="57" t="s">
        <v>31</v>
      </c>
      <c r="D4" t="s">
        <v>133</v>
      </c>
      <c r="E4" t="s">
        <v>22</v>
      </c>
      <c r="H4" t="str">
        <f>IF(IF(newHL!$G$2="nlg",K5,IF(newHL!$G$2="tpc",M5,IF(newHL!$G$2="jgp",O5,IF(newHL!$G$2="man",Q5,IF(newHL!$G$2="aec",S5,"")))))=0,"",IF(newHL!$G$2="nlg",K5,IF(newHL!$G$2="tpc",M5,IF(newHL!$G$2="jgp",O5,IF(newHL!$G$2="man",Q5,IF(newHL!$G$2="aec",S5,""))))))</f>
        <v>Animal Rights</v>
      </c>
      <c r="J4" t="s">
        <v>905</v>
      </c>
      <c r="K4" s="57" t="s">
        <v>29</v>
      </c>
      <c r="L4" t="s">
        <v>912</v>
      </c>
      <c r="M4" t="s">
        <v>25</v>
      </c>
      <c r="N4" t="s">
        <v>918</v>
      </c>
      <c r="O4" t="s">
        <v>46</v>
      </c>
      <c r="P4" t="s">
        <v>909</v>
      </c>
      <c r="Q4" t="s">
        <v>36</v>
      </c>
      <c r="R4" t="s">
        <v>905</v>
      </c>
      <c r="S4" t="s">
        <v>29</v>
      </c>
      <c r="T4" t="s">
        <v>29</v>
      </c>
    </row>
    <row r="5" spans="1:20" x14ac:dyDescent="0.25">
      <c r="A5" t="str">
        <f>INDEX(Microtrends!$A$5:$F$81,MATCH(microDivision!B5,Microtrends!$A$5:$A$81,0),5)</f>
        <v>High degree</v>
      </c>
      <c r="B5" t="s">
        <v>909</v>
      </c>
      <c r="C5" s="57" t="s">
        <v>36</v>
      </c>
      <c r="D5" t="s">
        <v>18</v>
      </c>
      <c r="E5" t="s">
        <v>133</v>
      </c>
      <c r="H5" t="str">
        <f>IF(IF(newHL!$G$2="nlg",K6,IF(newHL!$G$2="tpc",M6,IF(newHL!$G$2="jgp",O6,IF(newHL!$G$2="man",Q6,IF(newHL!$G$2="aec",S6,"")))))=0,"",IF(newHL!$G$2="nlg",K6,IF(newHL!$G$2="tpc",M6,IF(newHL!$G$2="jgp",O6,IF(newHL!$G$2="man",Q6,IF(newHL!$G$2="aec",S6,""))))))</f>
        <v>Authentic People</v>
      </c>
      <c r="J5" t="s">
        <v>918</v>
      </c>
      <c r="K5" s="57" t="s">
        <v>46</v>
      </c>
      <c r="L5" t="s">
        <v>916</v>
      </c>
      <c r="M5" t="s">
        <v>43</v>
      </c>
      <c r="N5" t="s">
        <v>919</v>
      </c>
      <c r="O5" t="s">
        <v>49</v>
      </c>
      <c r="P5" t="s">
        <v>914</v>
      </c>
      <c r="Q5" t="s">
        <v>41</v>
      </c>
      <c r="R5" t="s">
        <v>909</v>
      </c>
      <c r="S5" t="s">
        <v>31</v>
      </c>
      <c r="T5" t="s">
        <v>36</v>
      </c>
    </row>
    <row r="6" spans="1:20" x14ac:dyDescent="0.25">
      <c r="A6" t="str">
        <f>INDEX(Microtrends!$A$5:$F$81,MATCH(microDivision!B6,Microtrends!$A$5:$A$81,0),5)</f>
        <v>High degree</v>
      </c>
      <c r="B6" t="s">
        <v>912</v>
      </c>
      <c r="C6" s="57" t="s">
        <v>25</v>
      </c>
      <c r="D6" t="s">
        <v>22</v>
      </c>
      <c r="E6" t="s">
        <v>18</v>
      </c>
      <c r="H6" t="str">
        <f>IF(IF(newHL!$G$2="nlg",K7,IF(newHL!$G$2="tpc",M7,IF(newHL!$G$2="jgp",O7,IF(newHL!$G$2="man",Q7,IF(newHL!$G$2="aec",S7,"")))))=0,"",IF(newHL!$G$2="nlg",K7,IF(newHL!$G$2="tpc",M7,IF(newHL!$G$2="jgp",O7,IF(newHL!$G$2="man",Q7,IF(newHL!$G$2="aec",S7,""))))))</f>
        <v>Body As Interface</v>
      </c>
      <c r="J6" t="s">
        <v>920</v>
      </c>
      <c r="K6" s="57" t="s">
        <v>51</v>
      </c>
      <c r="L6" t="s">
        <v>919</v>
      </c>
      <c r="M6" t="s">
        <v>49</v>
      </c>
      <c r="N6" t="s">
        <v>920</v>
      </c>
      <c r="O6" t="s">
        <v>51</v>
      </c>
      <c r="P6" t="s">
        <v>921</v>
      </c>
      <c r="Q6" t="s">
        <v>54</v>
      </c>
      <c r="R6" t="s">
        <v>912</v>
      </c>
      <c r="S6" t="s">
        <v>36</v>
      </c>
      <c r="T6" t="s">
        <v>25</v>
      </c>
    </row>
    <row r="7" spans="1:20" x14ac:dyDescent="0.25">
      <c r="A7" t="str">
        <f>INDEX(Microtrends!$A$5:$F$81,MATCH(microDivision!B7,Microtrends!$A$5:$A$81,0),5)</f>
        <v>High degree</v>
      </c>
      <c r="B7" t="s">
        <v>914</v>
      </c>
      <c r="C7" s="57" t="s">
        <v>41</v>
      </c>
      <c r="D7" t="s">
        <v>133</v>
      </c>
      <c r="E7" t="s">
        <v>207</v>
      </c>
      <c r="H7" t="str">
        <f>IF(IF(newHL!$G$2="nlg",K8,IF(newHL!$G$2="tpc",M8,IF(newHL!$G$2="jgp",O8,IF(newHL!$G$2="man",Q8,IF(newHL!$G$2="aec",S8,"")))))=0,"",IF(newHL!$G$2="nlg",K8,IF(newHL!$G$2="tpc",M8,IF(newHL!$G$2="jgp",O8,IF(newHL!$G$2="man",Q8,IF(newHL!$G$2="aec",S8,""))))))</f>
        <v>Bulk Foods</v>
      </c>
      <c r="J7" t="s">
        <v>921</v>
      </c>
      <c r="K7" s="57" t="s">
        <v>54</v>
      </c>
      <c r="L7" t="s">
        <v>923</v>
      </c>
      <c r="M7" t="s">
        <v>58</v>
      </c>
      <c r="N7" t="s">
        <v>924</v>
      </c>
      <c r="O7" t="s">
        <v>61</v>
      </c>
      <c r="P7" t="s">
        <v>922</v>
      </c>
      <c r="Q7" t="s">
        <v>56</v>
      </c>
      <c r="R7" t="s">
        <v>916</v>
      </c>
      <c r="S7" t="s">
        <v>25</v>
      </c>
      <c r="T7" t="s">
        <v>43</v>
      </c>
    </row>
    <row r="8" spans="1:20" x14ac:dyDescent="0.25">
      <c r="A8" t="str">
        <f>INDEX(Microtrends!$A$5:$F$81,MATCH(microDivision!B8,Microtrends!$A$5:$A$81,0),5)</f>
        <v>High degree</v>
      </c>
      <c r="B8" t="s">
        <v>916</v>
      </c>
      <c r="C8" s="57" t="s">
        <v>43</v>
      </c>
      <c r="D8" t="s">
        <v>18</v>
      </c>
      <c r="E8" t="s">
        <v>22</v>
      </c>
      <c r="H8" t="str">
        <f>IF(IF(newHL!$G$2="nlg",K9,IF(newHL!$G$2="tpc",M9,IF(newHL!$G$2="jgp",O9,IF(newHL!$G$2="man",Q9,IF(newHL!$G$2="aec",S9,"")))))=0,"",IF(newHL!$G$2="nlg",K9,IF(newHL!$G$2="tpc",M9,IF(newHL!$G$2="jgp",O9,IF(newHL!$G$2="man",Q9,IF(newHL!$G$2="aec",S9,""))))))</f>
        <v>Corporate Campuses</v>
      </c>
      <c r="J8" t="s">
        <v>928</v>
      </c>
      <c r="K8" s="57" t="s">
        <v>65</v>
      </c>
      <c r="L8" t="s">
        <v>925</v>
      </c>
      <c r="M8" t="s">
        <v>152</v>
      </c>
      <c r="N8" t="s">
        <v>929</v>
      </c>
      <c r="O8" t="s">
        <v>68</v>
      </c>
      <c r="P8" t="s">
        <v>924</v>
      </c>
      <c r="Q8" t="s">
        <v>61</v>
      </c>
      <c r="R8" t="s">
        <v>922</v>
      </c>
      <c r="S8" t="s">
        <v>41</v>
      </c>
      <c r="T8" t="s">
        <v>56</v>
      </c>
    </row>
    <row r="9" spans="1:20" x14ac:dyDescent="0.25">
      <c r="A9" t="str">
        <f>INDEX(Microtrends!$A$5:$F$81,MATCH(microDivision!B9,Microtrends!$A$5:$A$81,0),5)</f>
        <v>High degree</v>
      </c>
      <c r="B9" t="s">
        <v>918</v>
      </c>
      <c r="C9" t="s">
        <v>46</v>
      </c>
      <c r="D9" t="s">
        <v>207</v>
      </c>
      <c r="E9" t="s">
        <v>227</v>
      </c>
      <c r="H9" t="str">
        <f>IF(IF(newHL!$G$2="nlg",K10,IF(newHL!$G$2="tpc",M10,IF(newHL!$G$2="jgp",O10,IF(newHL!$G$2="man",Q10,IF(newHL!$G$2="aec",S10,"")))))=0,"",IF(newHL!$G$2="nlg",K10,IF(newHL!$G$2="tpc",M10,IF(newHL!$G$2="jgp",O10,IF(newHL!$G$2="man",Q10,IF(newHL!$G$2="aec",S10,""))))))</f>
        <v>Eternal Newbies</v>
      </c>
      <c r="J9" t="s">
        <v>930</v>
      </c>
      <c r="K9" s="57" t="s">
        <v>26</v>
      </c>
      <c r="L9" t="s">
        <v>927</v>
      </c>
      <c r="M9" t="s">
        <v>107</v>
      </c>
      <c r="N9" t="s">
        <v>931</v>
      </c>
      <c r="O9" t="s">
        <v>71</v>
      </c>
      <c r="P9" t="s">
        <v>925</v>
      </c>
      <c r="Q9" t="s">
        <v>152</v>
      </c>
      <c r="R9" t="s">
        <v>923</v>
      </c>
      <c r="S9" t="s">
        <v>43</v>
      </c>
      <c r="T9" t="s">
        <v>58</v>
      </c>
    </row>
    <row r="10" spans="1:20" x14ac:dyDescent="0.25">
      <c r="A10" t="str">
        <f>INDEX(Microtrends!$A$5:$F$81,MATCH(microDivision!B10,Microtrends!$A$5:$A$81,0),5)</f>
        <v>Low degree</v>
      </c>
      <c r="B10" t="s">
        <v>919</v>
      </c>
      <c r="C10" s="57" t="s">
        <v>49</v>
      </c>
      <c r="D10" t="s">
        <v>207</v>
      </c>
      <c r="E10" t="s">
        <v>22</v>
      </c>
      <c r="H10" t="str">
        <f>IF(IF(newHL!$G$2="nlg",K11,IF(newHL!$G$2="tpc",M11,IF(newHL!$G$2="jgp",O11,IF(newHL!$G$2="man",Q11,IF(newHL!$G$2="aec",S11,"")))))=0,"",IF(newHL!$G$2="nlg",K11,IF(newHL!$G$2="tpc",M11,IF(newHL!$G$2="jgp",O11,IF(newHL!$G$2="man",Q11,IF(newHL!$G$2="aec",S11,""))))))</f>
        <v>Fear Of Missing Out</v>
      </c>
      <c r="J10" t="s">
        <v>936</v>
      </c>
      <c r="K10" s="57" t="s">
        <v>110</v>
      </c>
      <c r="L10" t="s">
        <v>930</v>
      </c>
      <c r="M10" t="s">
        <v>26</v>
      </c>
      <c r="N10" t="s">
        <v>932</v>
      </c>
      <c r="O10" t="s">
        <v>73</v>
      </c>
      <c r="P10" t="s">
        <v>926</v>
      </c>
      <c r="Q10" t="s">
        <v>105</v>
      </c>
      <c r="R10" t="s">
        <v>926</v>
      </c>
      <c r="S10" t="s">
        <v>46</v>
      </c>
      <c r="T10" t="s">
        <v>105</v>
      </c>
    </row>
    <row r="11" spans="1:20" x14ac:dyDescent="0.25">
      <c r="A11" t="str">
        <f>INDEX(Microtrends!$A$5:$F$81,MATCH(microDivision!B11,Microtrends!$A$5:$A$81,0),5)</f>
        <v>High degree</v>
      </c>
      <c r="B11" t="s">
        <v>920</v>
      </c>
      <c r="C11" t="s">
        <v>51</v>
      </c>
      <c r="D11" t="s">
        <v>207</v>
      </c>
      <c r="E11" t="s">
        <v>227</v>
      </c>
      <c r="H11" t="str">
        <f>IF(IF(newHL!$G$2="nlg",K12,IF(newHL!$G$2="tpc",M12,IF(newHL!$G$2="jgp",O12,IF(newHL!$G$2="man",Q12,IF(newHL!$G$2="aec",S12,"")))))=0,"",IF(newHL!$G$2="nlg",K12,IF(newHL!$G$2="tpc",M12,IF(newHL!$G$2="jgp",O12,IF(newHL!$G$2="man",Q12,IF(newHL!$G$2="aec",S12,""))))))</f>
        <v>Flexible Workplaces</v>
      </c>
      <c r="J11" t="s">
        <v>937</v>
      </c>
      <c r="K11" s="57" t="s">
        <v>704</v>
      </c>
      <c r="L11" t="s">
        <v>931</v>
      </c>
      <c r="M11" t="s">
        <v>71</v>
      </c>
      <c r="N11" t="s">
        <v>933</v>
      </c>
      <c r="O11" t="s">
        <v>203</v>
      </c>
      <c r="P11" t="s">
        <v>928</v>
      </c>
      <c r="Q11" t="s">
        <v>65</v>
      </c>
      <c r="R11" t="s">
        <v>927</v>
      </c>
      <c r="S11" t="s">
        <v>49</v>
      </c>
      <c r="T11" t="s">
        <v>107</v>
      </c>
    </row>
    <row r="12" spans="1:20" x14ac:dyDescent="0.25">
      <c r="A12" t="str">
        <f>INDEX(Microtrends!$A$5:$F$81,MATCH(microDivision!B12,Microtrends!$A$5:$A$81,0),5)</f>
        <v>High degree</v>
      </c>
      <c r="B12" t="s">
        <v>921</v>
      </c>
      <c r="C12" t="s">
        <v>54</v>
      </c>
      <c r="D12" t="s">
        <v>133</v>
      </c>
      <c r="E12" t="s">
        <v>227</v>
      </c>
      <c r="H12" t="str">
        <f>IF(IF(newHL!$G$2="nlg",K13,IF(newHL!$G$2="tpc",M13,IF(newHL!$G$2="jgp",O13,IF(newHL!$G$2="man",Q13,IF(newHL!$G$2="aec",S13,"")))))=0,"",IF(newHL!$G$2="nlg",K13,IF(newHL!$G$2="tpc",M13,IF(newHL!$G$2="jgp",O13,IF(newHL!$G$2="man",Q13,IF(newHL!$G$2="aec",S13,""))))))</f>
        <v>Flexitarianism</v>
      </c>
      <c r="J12" t="s">
        <v>941</v>
      </c>
      <c r="K12" s="57" t="s">
        <v>705</v>
      </c>
      <c r="L12" t="s">
        <v>933</v>
      </c>
      <c r="M12" t="s">
        <v>203</v>
      </c>
      <c r="N12" t="s">
        <v>935</v>
      </c>
      <c r="O12" t="s">
        <v>124</v>
      </c>
      <c r="P12" t="s">
        <v>929</v>
      </c>
      <c r="Q12" t="s">
        <v>68</v>
      </c>
      <c r="R12" t="s">
        <v>932</v>
      </c>
      <c r="S12" t="s">
        <v>51</v>
      </c>
      <c r="T12" t="s">
        <v>73</v>
      </c>
    </row>
    <row r="13" spans="1:20" x14ac:dyDescent="0.25">
      <c r="A13" t="str">
        <f>INDEX(Microtrends!$A$5:$F$81,MATCH(microDivision!B13,Microtrends!$A$5:$A$81,0),5)</f>
        <v>High degree</v>
      </c>
      <c r="B13" t="s">
        <v>922</v>
      </c>
      <c r="C13" s="57" t="s">
        <v>56</v>
      </c>
      <c r="D13" t="s">
        <v>133</v>
      </c>
      <c r="E13" t="s">
        <v>18</v>
      </c>
      <c r="H13" t="str">
        <f>IF(IF(newHL!$G$2="nlg",K14,IF(newHL!$G$2="tpc",M14,IF(newHL!$G$2="jgp",O14,IF(newHL!$G$2="man",Q14,IF(newHL!$G$2="aec",S14,"")))))=0,"",IF(newHL!$G$2="nlg",K14,IF(newHL!$G$2="tpc",M14,IF(newHL!$G$2="jgp",O14,IF(newHL!$G$2="man",Q14,IF(newHL!$G$2="aec",S14,""))))))</f>
        <v>Food Transparency</v>
      </c>
      <c r="J13" t="s">
        <v>942</v>
      </c>
      <c r="K13" s="57" t="s">
        <v>117</v>
      </c>
      <c r="L13" t="s">
        <v>934</v>
      </c>
      <c r="M13" t="s">
        <v>164</v>
      </c>
      <c r="N13" t="s">
        <v>937</v>
      </c>
      <c r="O13" t="s">
        <v>704</v>
      </c>
      <c r="P13" t="s">
        <v>934</v>
      </c>
      <c r="Q13" t="s">
        <v>164</v>
      </c>
      <c r="R13" t="s">
        <v>936</v>
      </c>
      <c r="S13" t="s">
        <v>54</v>
      </c>
      <c r="T13" t="s">
        <v>110</v>
      </c>
    </row>
    <row r="14" spans="1:20" x14ac:dyDescent="0.25">
      <c r="A14" t="str">
        <f>INDEX(Microtrends!$A$5:$F$81,MATCH(microDivision!B14,Microtrends!$A$5:$A$81,0),5)</f>
        <v>High degree</v>
      </c>
      <c r="B14" t="s">
        <v>923</v>
      </c>
      <c r="C14" s="57" t="s">
        <v>58</v>
      </c>
      <c r="D14" t="s">
        <v>18</v>
      </c>
      <c r="E14" t="s">
        <v>22</v>
      </c>
      <c r="H14" t="str">
        <f>IF(IF(newHL!$G$2="nlg",K15,IF(newHL!$G$2="tpc",M15,IF(newHL!$G$2="jgp",O15,IF(newHL!$G$2="man",Q15,IF(newHL!$G$2="aec",S15,"")))))=0,"",IF(newHL!$G$2="nlg",K15,IF(newHL!$G$2="tpc",M15,IF(newHL!$G$2="jgp",O15,IF(newHL!$G$2="man",Q15,IF(newHL!$G$2="aec",S15,""))))))</f>
        <v>Foreign Residents</v>
      </c>
      <c r="J14" t="s">
        <v>945</v>
      </c>
      <c r="K14" s="57" t="s">
        <v>79</v>
      </c>
      <c r="L14" t="s">
        <v>938</v>
      </c>
      <c r="M14" t="s">
        <v>111</v>
      </c>
      <c r="N14" t="s">
        <v>939</v>
      </c>
      <c r="O14" t="s">
        <v>113</v>
      </c>
      <c r="P14" t="s">
        <v>935</v>
      </c>
      <c r="Q14" t="s">
        <v>124</v>
      </c>
      <c r="R14" t="s">
        <v>938</v>
      </c>
      <c r="S14" t="s">
        <v>56</v>
      </c>
      <c r="T14" t="s">
        <v>111</v>
      </c>
    </row>
    <row r="15" spans="1:20" x14ac:dyDescent="0.25">
      <c r="A15" t="str">
        <f>INDEX(Microtrends!$A$5:$F$81,MATCH(microDivision!B15,Microtrends!$A$5:$A$81,0),5)</f>
        <v>High degree</v>
      </c>
      <c r="B15" t="s">
        <v>924</v>
      </c>
      <c r="C15" s="57" t="s">
        <v>61</v>
      </c>
      <c r="D15" t="s">
        <v>133</v>
      </c>
      <c r="E15" t="s">
        <v>207</v>
      </c>
      <c r="H15" t="str">
        <f>IF(IF(newHL!$G$2="nlg",K16,IF(newHL!$G$2="tpc",M16,IF(newHL!$G$2="jgp",O16,IF(newHL!$G$2="man",Q16,IF(newHL!$G$2="aec",S16,"")))))=0,"",IF(newHL!$G$2="nlg",K16,IF(newHL!$G$2="tpc",M16,IF(newHL!$G$2="jgp",O16,IF(newHL!$G$2="man",Q16,IF(newHL!$G$2="aec",S16,""))))))</f>
        <v>Functional Food</v>
      </c>
      <c r="J15" t="s">
        <v>948</v>
      </c>
      <c r="K15" s="57" t="s">
        <v>83</v>
      </c>
      <c r="L15" t="s">
        <v>943</v>
      </c>
      <c r="M15" t="s">
        <v>69</v>
      </c>
      <c r="N15" t="s">
        <v>941</v>
      </c>
      <c r="O15" t="s">
        <v>705</v>
      </c>
      <c r="P15" t="s">
        <v>940</v>
      </c>
      <c r="Q15" t="s">
        <v>115</v>
      </c>
      <c r="R15" t="s">
        <v>939</v>
      </c>
      <c r="S15" t="s">
        <v>58</v>
      </c>
      <c r="T15" t="s">
        <v>113</v>
      </c>
    </row>
    <row r="16" spans="1:20" x14ac:dyDescent="0.25">
      <c r="A16" t="str">
        <f>INDEX(Microtrends!$A$5:$F$81,MATCH(microDivision!B16,Microtrends!$A$5:$A$81,0),5)</f>
        <v>Low degree</v>
      </c>
      <c r="B16" t="s">
        <v>925</v>
      </c>
      <c r="C16" s="57" t="s">
        <v>152</v>
      </c>
      <c r="D16" t="s">
        <v>133</v>
      </c>
      <c r="E16" t="s">
        <v>22</v>
      </c>
      <c r="H16" t="str">
        <f>IF(IF(newHL!$G$2="nlg",K17,IF(newHL!$G$2="tpc",M17,IF(newHL!$G$2="jgp",O17,IF(newHL!$G$2="man",Q17,IF(newHL!$G$2="aec",S17,"")))))=0,"",IF(newHL!$G$2="nlg",K17,IF(newHL!$G$2="tpc",M17,IF(newHL!$G$2="jgp",O17,IF(newHL!$G$2="man",Q17,IF(newHL!$G$2="aec",S17,""))))))</f>
        <v>Genderless / Gender Neutral</v>
      </c>
      <c r="J16" t="s">
        <v>949</v>
      </c>
      <c r="K16" s="57" t="s">
        <v>191</v>
      </c>
      <c r="L16" t="s">
        <v>944</v>
      </c>
      <c r="M16" t="s">
        <v>76</v>
      </c>
      <c r="N16" t="s">
        <v>946</v>
      </c>
      <c r="O16" t="s">
        <v>173</v>
      </c>
      <c r="P16" t="s">
        <v>943</v>
      </c>
      <c r="Q16" t="s">
        <v>69</v>
      </c>
      <c r="R16" t="s">
        <v>940</v>
      </c>
      <c r="S16" t="s">
        <v>61</v>
      </c>
      <c r="T16" t="s">
        <v>115</v>
      </c>
    </row>
    <row r="17" spans="1:20" x14ac:dyDescent="0.25">
      <c r="A17" t="str">
        <f>INDEX(Microtrends!$A$5:$F$81,MATCH(microDivision!B17,Microtrends!$A$5:$A$81,0),5)</f>
        <v>High degree</v>
      </c>
      <c r="B17" t="s">
        <v>926</v>
      </c>
      <c r="C17" s="57" t="s">
        <v>105</v>
      </c>
      <c r="D17" t="s">
        <v>133</v>
      </c>
      <c r="E17" t="s">
        <v>18</v>
      </c>
      <c r="H17" t="str">
        <f>IF(IF(newHL!$G$2="nlg",K18,IF(newHL!$G$2="tpc",M18,IF(newHL!$G$2="jgp",O18,IF(newHL!$G$2="man",Q18,IF(newHL!$G$2="aec",S18,"")))))=0,"",IF(newHL!$G$2="nlg",K18,IF(newHL!$G$2="tpc",M18,IF(newHL!$G$2="jgp",O18,IF(newHL!$G$2="man",Q18,IF(newHL!$G$2="aec",S18,""))))))</f>
        <v>Gut-Friendly Food</v>
      </c>
      <c r="J17" t="s">
        <v>952</v>
      </c>
      <c r="K17" s="57" t="s">
        <v>92</v>
      </c>
      <c r="L17" t="s">
        <v>947</v>
      </c>
      <c r="M17" t="s">
        <v>81</v>
      </c>
      <c r="N17" t="s">
        <v>947</v>
      </c>
      <c r="O17" t="s">
        <v>81</v>
      </c>
      <c r="P17" t="s">
        <v>944</v>
      </c>
      <c r="Q17" t="s">
        <v>76</v>
      </c>
      <c r="R17" t="s">
        <v>942</v>
      </c>
      <c r="S17" t="s">
        <v>152</v>
      </c>
      <c r="T17" t="s">
        <v>117</v>
      </c>
    </row>
    <row r="18" spans="1:20" x14ac:dyDescent="0.25">
      <c r="A18" t="str">
        <f>INDEX(Microtrends!$A$5:$F$81,MATCH(microDivision!B18,Microtrends!$A$5:$A$81,0),5)</f>
        <v>High degree</v>
      </c>
      <c r="B18" t="s">
        <v>927</v>
      </c>
      <c r="C18" s="57" t="s">
        <v>107</v>
      </c>
      <c r="D18" t="s">
        <v>22</v>
      </c>
      <c r="E18" t="s">
        <v>18</v>
      </c>
      <c r="H18" t="str">
        <f>IF(IF(newHL!$G$2="nlg",K19,IF(newHL!$G$2="tpc",M19,IF(newHL!$G$2="jgp",O19,IF(newHL!$G$2="man",Q19,IF(newHL!$G$2="aec",S19,"")))))=0,"",IF(newHL!$G$2="nlg",K19,IF(newHL!$G$2="tpc",M19,IF(newHL!$G$2="jgp",O19,IF(newHL!$G$2="man",Q19,IF(newHL!$G$2="aec",S19,""))))))</f>
        <v>Health Consciousness</v>
      </c>
      <c r="L18" t="s">
        <v>949</v>
      </c>
      <c r="M18" t="s">
        <v>191</v>
      </c>
      <c r="N18" t="s">
        <v>948</v>
      </c>
      <c r="O18" t="s">
        <v>83</v>
      </c>
      <c r="P18" t="s">
        <v>946</v>
      </c>
      <c r="Q18" t="s">
        <v>173</v>
      </c>
      <c r="R18" t="s">
        <v>945</v>
      </c>
      <c r="S18" t="s">
        <v>105</v>
      </c>
      <c r="T18" t="s">
        <v>79</v>
      </c>
    </row>
    <row r="19" spans="1:20" x14ac:dyDescent="0.25">
      <c r="A19" t="str">
        <f>INDEX(Microtrends!$A$5:$F$81,MATCH(microDivision!B19,Microtrends!$A$5:$A$81,0),5)</f>
        <v>Low degree</v>
      </c>
      <c r="B19" t="s">
        <v>928</v>
      </c>
      <c r="C19" t="s">
        <v>65</v>
      </c>
      <c r="D19" t="s">
        <v>133</v>
      </c>
      <c r="E19" t="s">
        <v>227</v>
      </c>
      <c r="H19" t="str">
        <f>IF(IF(newHL!$G$2="nlg",K20,IF(newHL!$G$2="tpc",M20,IF(newHL!$G$2="jgp",O20,IF(newHL!$G$2="man",Q20,IF(newHL!$G$2="aec",S20,"")))))=0,"",IF(newHL!$G$2="nlg",K20,IF(newHL!$G$2="tpc",M20,IF(newHL!$G$2="jgp",O20,IF(newHL!$G$2="man",Q20,IF(newHL!$G$2="aec",S20,""))))))</f>
        <v>Healthy Junk Food</v>
      </c>
      <c r="L19" t="s">
        <v>950</v>
      </c>
      <c r="M19" t="s">
        <v>86</v>
      </c>
      <c r="N19" t="s">
        <v>950</v>
      </c>
      <c r="O19" t="s">
        <v>86</v>
      </c>
      <c r="P19" t="s">
        <v>951</v>
      </c>
      <c r="Q19" t="s">
        <v>89</v>
      </c>
      <c r="R19" t="s">
        <v>951</v>
      </c>
      <c r="S19" t="s">
        <v>107</v>
      </c>
      <c r="T19" t="s">
        <v>89</v>
      </c>
    </row>
    <row r="20" spans="1:20" x14ac:dyDescent="0.25">
      <c r="A20" t="str">
        <f>INDEX(Microtrends!$A$5:$F$81,MATCH(microDivision!B20,Microtrends!$A$5:$A$81,0),5)</f>
        <v>High degree</v>
      </c>
      <c r="B20" t="s">
        <v>929</v>
      </c>
      <c r="C20" s="57" t="s">
        <v>68</v>
      </c>
      <c r="D20" t="s">
        <v>207</v>
      </c>
      <c r="E20" t="s">
        <v>133</v>
      </c>
      <c r="H20" t="str">
        <f>IF(IF(newHL!$G$2="nlg",K21,IF(newHL!$G$2="tpc",M21,IF(newHL!$G$2="jgp",O21,IF(newHL!$G$2="man",Q21,IF(newHL!$G$2="aec",S21,"")))))=0,"",IF(newHL!$G$2="nlg",K21,IF(newHL!$G$2="tpc",M21,IF(newHL!$G$2="jgp",O21,IF(newHL!$G$2="man",Q21,IF(newHL!$G$2="aec",S21,""))))))</f>
        <v>Instant Gratification</v>
      </c>
      <c r="N20" t="s">
        <v>953</v>
      </c>
      <c r="O20" t="s">
        <v>94</v>
      </c>
      <c r="P20" t="s">
        <v>952</v>
      </c>
      <c r="Q20" t="s">
        <v>92</v>
      </c>
      <c r="R20" t="s">
        <v>953</v>
      </c>
      <c r="S20" t="s">
        <v>65</v>
      </c>
      <c r="T20" t="s">
        <v>94</v>
      </c>
    </row>
    <row r="21" spans="1:20" x14ac:dyDescent="0.25">
      <c r="A21" t="str">
        <f>INDEX(Microtrends!$A$5:$F$81,MATCH(microDivision!B21,Microtrends!$A$5:$A$81,0),5)</f>
        <v>High degree</v>
      </c>
      <c r="B21" t="s">
        <v>930</v>
      </c>
      <c r="C21" t="s">
        <v>26</v>
      </c>
      <c r="D21" t="s">
        <v>22</v>
      </c>
      <c r="E21" t="s">
        <v>227</v>
      </c>
      <c r="H21" t="str">
        <f>IF(IF(newHL!$G$2="nlg",K22,IF(newHL!$G$2="tpc",M22,IF(newHL!$G$2="jgp",O22,IF(newHL!$G$2="man",Q22,IF(newHL!$G$2="aec",S22,"")))))=0,"",IF(newHL!$G$2="nlg",K22,IF(newHL!$G$2="tpc",M22,IF(newHL!$G$2="jgp",O22,IF(newHL!$G$2="man",Q22,IF(newHL!$G$2="aec",S22,""))))))</f>
        <v>Instant Written Customer Service</v>
      </c>
      <c r="S21" t="s">
        <v>68</v>
      </c>
    </row>
    <row r="22" spans="1:20" x14ac:dyDescent="0.25">
      <c r="A22" t="str">
        <f>INDEX(Microtrends!$A$5:$F$81,MATCH(microDivision!B22,Microtrends!$A$5:$A$81,0),5)</f>
        <v>High degree</v>
      </c>
      <c r="B22" t="s">
        <v>931</v>
      </c>
      <c r="C22" s="57" t="s">
        <v>71</v>
      </c>
      <c r="D22" t="s">
        <v>207</v>
      </c>
      <c r="E22" t="s">
        <v>22</v>
      </c>
      <c r="H22" t="str">
        <f>IF(IF(newHL!$G$2="nlg",K23,IF(newHL!$G$2="tpc",M23,IF(newHL!$G$2="jgp",O23,IF(newHL!$G$2="man",Q23,IF(newHL!$G$2="aec",S23,"")))))=0,"",IF(newHL!$G$2="nlg",K23,IF(newHL!$G$2="tpc",M23,IF(newHL!$G$2="jgp",O23,IF(newHL!$G$2="man",Q23,IF(newHL!$G$2="aec",S23,""))))))</f>
        <v>Lifecasting</v>
      </c>
      <c r="S22" t="s">
        <v>26</v>
      </c>
    </row>
    <row r="23" spans="1:20" x14ac:dyDescent="0.25">
      <c r="A23" t="str">
        <f>INDEX(Microtrends!$A$5:$F$81,MATCH(microDivision!B23,Microtrends!$A$5:$A$81,0),5)</f>
        <v>High degree</v>
      </c>
      <c r="B23" t="s">
        <v>932</v>
      </c>
      <c r="C23" s="57" t="s">
        <v>73</v>
      </c>
      <c r="D23" t="s">
        <v>207</v>
      </c>
      <c r="E23" t="s">
        <v>18</v>
      </c>
      <c r="H23" t="str">
        <f>IF(IF(newHL!$G$2="nlg",K24,IF(newHL!$G$2="tpc",M24,IF(newHL!$G$2="jgp",O24,IF(newHL!$G$2="man",Q24,IF(newHL!$G$2="aec",S24,"")))))=0,"",IF(newHL!$G$2="nlg",K24,IF(newHL!$G$2="tpc",M24,IF(newHL!$G$2="jgp",O24,IF(newHL!$G$2="man",Q24,IF(newHL!$G$2="aec",S24,""))))))</f>
        <v>Liquid Expectations</v>
      </c>
      <c r="S23" t="s">
        <v>71</v>
      </c>
    </row>
    <row r="24" spans="1:20" x14ac:dyDescent="0.25">
      <c r="A24" t="str">
        <f>INDEX(Microtrends!$A$5:$F$81,MATCH(microDivision!B24,Microtrends!$A$5:$A$81,0),5)</f>
        <v>High degree</v>
      </c>
      <c r="B24" t="s">
        <v>933</v>
      </c>
      <c r="C24" s="57" t="s">
        <v>203</v>
      </c>
      <c r="D24" t="s">
        <v>207</v>
      </c>
      <c r="E24" t="s">
        <v>22</v>
      </c>
      <c r="H24" t="str">
        <f>IF(IF(newHL!$G$2="nlg",K25,IF(newHL!$G$2="tpc",M25,IF(newHL!$G$2="jgp",O25,IF(newHL!$G$2="man",Q25,IF(newHL!$G$2="aec",S25,"")))))=0,"",IF(newHL!$G$2="nlg",K25,IF(newHL!$G$2="tpc",M25,IF(newHL!$G$2="jgp",O25,IF(newHL!$G$2="man",Q25,IF(newHL!$G$2="aec",S25,""))))))</f>
        <v>Meaningfull Work</v>
      </c>
      <c r="S24" t="s">
        <v>73</v>
      </c>
    </row>
    <row r="25" spans="1:20" x14ac:dyDescent="0.25">
      <c r="A25" t="str">
        <f>INDEX(Microtrends!$A$5:$F$81,MATCH(microDivision!B25,Microtrends!$A$5:$A$81,0),5)</f>
        <v>High degree</v>
      </c>
      <c r="B25" t="s">
        <v>934</v>
      </c>
      <c r="C25" s="57" t="s">
        <v>164</v>
      </c>
      <c r="D25" t="s">
        <v>22</v>
      </c>
      <c r="E25" t="s">
        <v>133</v>
      </c>
      <c r="H25" t="str">
        <f>IF(IF(newHL!$G$2="nlg",K26,IF(newHL!$G$2="tpc",M26,IF(newHL!$G$2="jgp",O26,IF(newHL!$G$2="man",Q26,IF(newHL!$G$2="aec",S26,"")))))=0,"",IF(newHL!$G$2="nlg",K26,IF(newHL!$G$2="tpc",M26,IF(newHL!$G$2="jgp",O26,IF(newHL!$G$2="man",Q26,IF(newHL!$G$2="aec",S26,""))))))</f>
        <v>Mini-Doses</v>
      </c>
      <c r="S25" t="s">
        <v>203</v>
      </c>
    </row>
    <row r="26" spans="1:20" x14ac:dyDescent="0.25">
      <c r="A26" t="str">
        <f>INDEX(Microtrends!$A$5:$F$81,MATCH(microDivision!B26,Microtrends!$A$5:$A$81,0),5)</f>
        <v>High degree</v>
      </c>
      <c r="B26" t="s">
        <v>935</v>
      </c>
      <c r="C26" s="57" t="s">
        <v>124</v>
      </c>
      <c r="D26" t="s">
        <v>207</v>
      </c>
      <c r="E26" t="s">
        <v>133</v>
      </c>
      <c r="H26" t="str">
        <f>IF(IF(newHL!$G$2="nlg",K27,IF(newHL!$G$2="tpc",M27,IF(newHL!$G$2="jgp",O27,IF(newHL!$G$2="man",Q27,IF(newHL!$G$2="aec",S27,"")))))=0,"",IF(newHL!$G$2="nlg",K27,IF(newHL!$G$2="tpc",M27,IF(newHL!$G$2="jgp",O27,IF(newHL!$G$2="man",Q27,IF(newHL!$G$2="aec",S27,""))))))</f>
        <v>Mobile Payments</v>
      </c>
      <c r="S26" t="s">
        <v>164</v>
      </c>
    </row>
    <row r="27" spans="1:20" x14ac:dyDescent="0.25">
      <c r="A27" t="str">
        <f>INDEX(Microtrends!$A$5:$F$81,MATCH(microDivision!B27,Microtrends!$A$5:$A$81,0),5)</f>
        <v>High degree</v>
      </c>
      <c r="B27" t="s">
        <v>936</v>
      </c>
      <c r="C27" t="s">
        <v>110</v>
      </c>
      <c r="D27" t="s">
        <v>227</v>
      </c>
      <c r="E27" t="s">
        <v>18</v>
      </c>
      <c r="H27" t="str">
        <f>IF(IF(newHL!$G$2="nlg",K28,IF(newHL!$G$2="tpc",M28,IF(newHL!$G$2="jgp",O28,IF(newHL!$G$2="man",Q28,IF(newHL!$G$2="aec",S28,"")))))=0,"",IF(newHL!$G$2="nlg",K28,IF(newHL!$G$2="tpc",M28,IF(newHL!$G$2="jgp",O28,IF(newHL!$G$2="man",Q28,IF(newHL!$G$2="aec",S28,""))))))</f>
        <v>New Luxury</v>
      </c>
      <c r="S27" t="s">
        <v>124</v>
      </c>
    </row>
    <row r="28" spans="1:20" x14ac:dyDescent="0.25">
      <c r="A28" t="str">
        <f>INDEX(Microtrends!$A$5:$F$81,MATCH(microDivision!B28,Microtrends!$A$5:$A$81,0),5)</f>
        <v>High degree</v>
      </c>
      <c r="B28" t="s">
        <v>937</v>
      </c>
      <c r="C28" t="s">
        <v>704</v>
      </c>
      <c r="D28" t="s">
        <v>227</v>
      </c>
      <c r="E28" t="s">
        <v>207</v>
      </c>
      <c r="H28" t="str">
        <f>IF(IF(newHL!$G$2="nlg",K29,IF(newHL!$G$2="tpc",M29,IF(newHL!$G$2="jgp",O29,IF(newHL!$G$2="man",Q29,IF(newHL!$G$2="aec",S29,"")))))=0,"",IF(newHL!$G$2="nlg",K29,IF(newHL!$G$2="tpc",M29,IF(newHL!$G$2="jgp",O29,IF(newHL!$G$2="man",Q29,IF(newHL!$G$2="aec",S29,""))))))</f>
        <v>Non-Linear Interactive Video Content</v>
      </c>
      <c r="S28" t="s">
        <v>110</v>
      </c>
    </row>
    <row r="29" spans="1:20" x14ac:dyDescent="0.25">
      <c r="A29" t="str">
        <f>INDEX(Microtrends!$A$5:$F$81,MATCH(microDivision!B29,Microtrends!$A$5:$A$81,0),5)</f>
        <v>High degree</v>
      </c>
      <c r="B29" t="s">
        <v>938</v>
      </c>
      <c r="C29" s="57" t="s">
        <v>111</v>
      </c>
      <c r="D29" t="s">
        <v>18</v>
      </c>
      <c r="E29" t="s">
        <v>22</v>
      </c>
      <c r="H29" t="str">
        <f>IF(IF(newHL!$G$2="nlg",K30,IF(newHL!$G$2="tpc",M30,IF(newHL!$G$2="jgp",O30,IF(newHL!$G$2="man",Q30,IF(newHL!$G$2="aec",S30,"")))))=0,"",IF(newHL!$G$2="nlg",K30,IF(newHL!$G$2="tpc",M30,IF(newHL!$G$2="jgp",O30,IF(newHL!$G$2="man",Q30,IF(newHL!$G$2="aec",S30,""))))))</f>
        <v>Old Age New Millenials</v>
      </c>
      <c r="S29" t="s">
        <v>704</v>
      </c>
    </row>
    <row r="30" spans="1:20" x14ac:dyDescent="0.25">
      <c r="A30" t="str">
        <f>INDEX(Microtrends!$A$5:$F$81,MATCH(microDivision!B30,Microtrends!$A$5:$A$81,0),5)</f>
        <v>High degree</v>
      </c>
      <c r="B30" t="s">
        <v>939</v>
      </c>
      <c r="C30" s="57" t="s">
        <v>113</v>
      </c>
      <c r="D30" t="s">
        <v>18</v>
      </c>
      <c r="E30" t="s">
        <v>207</v>
      </c>
      <c r="H30" t="str">
        <f>IF(IF(newHL!$G$2="nlg",K31,IF(newHL!$G$2="tpc",M31,IF(newHL!$G$2="jgp",O31,IF(newHL!$G$2="man",Q31,IF(newHL!$G$2="aec",S31,"")))))=0,"",IF(newHL!$G$2="nlg",K31,IF(newHL!$G$2="tpc",M31,IF(newHL!$G$2="jgp",O31,IF(newHL!$G$2="man",Q31,IF(newHL!$G$2="aec",S31,""))))))</f>
        <v>Online Learning</v>
      </c>
      <c r="S30" t="s">
        <v>111</v>
      </c>
    </row>
    <row r="31" spans="1:20" x14ac:dyDescent="0.25">
      <c r="A31" t="str">
        <f>INDEX(Microtrends!$A$5:$F$81,MATCH(microDivision!B31,Microtrends!$A$5:$A$81,0),5)</f>
        <v>High degree</v>
      </c>
      <c r="B31" t="s">
        <v>940</v>
      </c>
      <c r="C31" s="61" t="s">
        <v>115</v>
      </c>
      <c r="D31" t="s">
        <v>18</v>
      </c>
      <c r="E31" t="s">
        <v>133</v>
      </c>
      <c r="H31" t="str">
        <f>IF(IF(newHL!$G$2="nlg",K32,IF(newHL!$G$2="tpc",M32,IF(newHL!$G$2="jgp",O32,IF(newHL!$G$2="man",Q32,IF(newHL!$G$2="aec",S32,"")))))=0,"",IF(newHL!$G$2="nlg",K32,IF(newHL!$G$2="tpc",M32,IF(newHL!$G$2="jgp",O32,IF(newHL!$G$2="man",Q32,IF(newHL!$G$2="aec",S32,""))))))</f>
        <v>P2P 2.0 Payment</v>
      </c>
      <c r="S31" t="s">
        <v>113</v>
      </c>
    </row>
    <row r="32" spans="1:20" x14ac:dyDescent="0.25">
      <c r="A32" t="str">
        <f>INDEX(Microtrends!$A$5:$F$81,MATCH(microDivision!B32,Microtrends!$A$5:$A$81,0),5)</f>
        <v>High degree</v>
      </c>
      <c r="B32" t="s">
        <v>941</v>
      </c>
      <c r="C32" t="s">
        <v>705</v>
      </c>
      <c r="D32" t="s">
        <v>227</v>
      </c>
      <c r="E32" t="s">
        <v>207</v>
      </c>
      <c r="H32" t="str">
        <f>IF(IF(newHL!$G$2="nlg",K33,IF(newHL!$G$2="tpc",M33,IF(newHL!$G$2="jgp",O33,IF(newHL!$G$2="man",Q33,IF(newHL!$G$2="aec",S33,"")))))=0,"",IF(newHL!$G$2="nlg",K33,IF(newHL!$G$2="tpc",M33,IF(newHL!$G$2="jgp",O33,IF(newHL!$G$2="man",Q33,IF(newHL!$G$2="aec",S33,""))))))</f>
        <v>Personalized Content</v>
      </c>
      <c r="S32" t="s">
        <v>115</v>
      </c>
    </row>
    <row r="33" spans="1:19" x14ac:dyDescent="0.25">
      <c r="A33" t="e">
        <f>INDEX(Microtrends!$A$5:$F$81,MATCH(microDivision!B33,Microtrends!$A$5:$A$81,0),5)</f>
        <v>#N/A</v>
      </c>
      <c r="B33" t="s">
        <v>942</v>
      </c>
      <c r="C33" t="s">
        <v>117</v>
      </c>
      <c r="D33" t="s">
        <v>18</v>
      </c>
      <c r="E33" t="s">
        <v>227</v>
      </c>
      <c r="H33" t="str">
        <f>IF(IF(newHL!$G$2="nlg",K34,IF(newHL!$G$2="tpc",M34,IF(newHL!$G$2="jgp",O34,IF(newHL!$G$2="man",Q34,IF(newHL!$G$2="aec",S34,"")))))=0,"",IF(newHL!$G$2="nlg",K34,IF(newHL!$G$2="tpc",M34,IF(newHL!$G$2="jgp",O34,IF(newHL!$G$2="man",Q34,IF(newHL!$G$2="aec",S34,""))))))</f>
        <v>Privacy Protection</v>
      </c>
      <c r="S33" t="s">
        <v>705</v>
      </c>
    </row>
    <row r="34" spans="1:19" x14ac:dyDescent="0.25">
      <c r="A34" t="str">
        <f>INDEX(Microtrends!$A$5:$F$81,MATCH(microDivision!B34,Microtrends!$A$5:$A$81,0),5)</f>
        <v>High degree</v>
      </c>
      <c r="B34" t="s">
        <v>943</v>
      </c>
      <c r="C34" s="60" t="s">
        <v>69</v>
      </c>
      <c r="D34" t="s">
        <v>22</v>
      </c>
      <c r="E34" t="s">
        <v>133</v>
      </c>
      <c r="H34" t="str">
        <f>IF(IF(newHL!$G$2="nlg",K35,IF(newHL!$G$2="tpc",M35,IF(newHL!$G$2="jgp",O35,IF(newHL!$G$2="man",Q35,IF(newHL!$G$2="aec",S35,"")))))=0,"",IF(newHL!$G$2="nlg",K35,IF(newHL!$G$2="tpc",M35,IF(newHL!$G$2="jgp",O35,IF(newHL!$G$2="man",Q35,IF(newHL!$G$2="aec",S35,""))))))</f>
        <v>Quicker Frequent Shopping</v>
      </c>
      <c r="S34" t="s">
        <v>117</v>
      </c>
    </row>
    <row r="35" spans="1:19" x14ac:dyDescent="0.25">
      <c r="A35" t="str">
        <f>INDEX(Microtrends!$A$5:$F$81,MATCH(microDivision!B35,Microtrends!$A$5:$A$81,0),5)</f>
        <v>High degree</v>
      </c>
      <c r="B35" t="s">
        <v>944</v>
      </c>
      <c r="C35" s="60" t="s">
        <v>76</v>
      </c>
      <c r="D35" t="s">
        <v>133</v>
      </c>
      <c r="E35" t="s">
        <v>22</v>
      </c>
      <c r="H35" t="str">
        <f>IF(IF(newHL!$G$2="nlg",K36,IF(newHL!$G$2="tpc",M36,IF(newHL!$G$2="jgp",O36,IF(newHL!$G$2="man",Q36,IF(newHL!$G$2="aec",S36,"")))))=0,"",IF(newHL!$G$2="nlg",K36,IF(newHL!$G$2="tpc",M36,IF(newHL!$G$2="jgp",O36,IF(newHL!$G$2="man",Q36,IF(newHL!$G$2="aec",S36,""))))))</f>
        <v>Renewable Charged Future</v>
      </c>
      <c r="S35" t="s">
        <v>69</v>
      </c>
    </row>
    <row r="36" spans="1:19" x14ac:dyDescent="0.25">
      <c r="A36" t="str">
        <f>INDEX(Microtrends!$A$5:$F$81,MATCH(microDivision!B36,Microtrends!$A$5:$A$81,0),5)</f>
        <v>Low degree</v>
      </c>
      <c r="B36" t="s">
        <v>945</v>
      </c>
      <c r="C36" t="s">
        <v>79</v>
      </c>
      <c r="D36" t="s">
        <v>227</v>
      </c>
      <c r="E36" t="s">
        <v>18</v>
      </c>
      <c r="H36" t="str">
        <f>IF(IF(newHL!$G$2="nlg",K37,IF(newHL!$G$2="tpc",M37,IF(newHL!$G$2="jgp",O37,IF(newHL!$G$2="man",Q37,IF(newHL!$G$2="aec",S37,"")))))=0,"",IF(newHL!$G$2="nlg",K37,IF(newHL!$G$2="tpc",M37,IF(newHL!$G$2="jgp",O37,IF(newHL!$G$2="man",Q37,IF(newHL!$G$2="aec",S37,""))))))</f>
        <v>Schizophrenic Consumption</v>
      </c>
      <c r="S36" t="s">
        <v>76</v>
      </c>
    </row>
    <row r="37" spans="1:19" x14ac:dyDescent="0.25">
      <c r="A37" t="str">
        <f>INDEX(Microtrends!$A$5:$F$81,MATCH(microDivision!B37,Microtrends!$A$5:$A$81,0),5)</f>
        <v>High degree</v>
      </c>
      <c r="B37" t="s">
        <v>946</v>
      </c>
      <c r="C37" s="57" t="s">
        <v>173</v>
      </c>
      <c r="D37" t="s">
        <v>133</v>
      </c>
      <c r="E37" t="s">
        <v>207</v>
      </c>
      <c r="H37" t="str">
        <f>IF(IF(newHL!$G$2="nlg",K38,IF(newHL!$G$2="tpc",M38,IF(newHL!$G$2="jgp",O38,IF(newHL!$G$2="man",Q38,IF(newHL!$G$2="aec",S38,"")))))=0,"",IF(newHL!$G$2="nlg",K38,IF(newHL!$G$2="tpc",M38,IF(newHL!$G$2="jgp",O38,IF(newHL!$G$2="man",Q38,IF(newHL!$G$2="aec",S38,""))))))</f>
        <v>Sharing Economy</v>
      </c>
      <c r="S37" t="s">
        <v>79</v>
      </c>
    </row>
    <row r="38" spans="1:19" x14ac:dyDescent="0.25">
      <c r="A38" t="str">
        <f>INDEX(Microtrends!$A$5:$F$81,MATCH(microDivision!B38,Microtrends!$A$5:$A$81,0),5)</f>
        <v>Low degree</v>
      </c>
      <c r="B38" t="s">
        <v>947</v>
      </c>
      <c r="C38" s="57" t="s">
        <v>81</v>
      </c>
      <c r="D38" t="s">
        <v>207</v>
      </c>
      <c r="E38" t="s">
        <v>22</v>
      </c>
      <c r="H38" t="str">
        <f>IF(IF(newHL!$G$2="nlg",K39,IF(newHL!$G$2="tpc",M39,IF(newHL!$G$2="jgp",O39,IF(newHL!$G$2="man",Q39,IF(newHL!$G$2="aec",S39,"")))))=0,"",IF(newHL!$G$2="nlg",K39,IF(newHL!$G$2="tpc",M39,IF(newHL!$G$2="jgp",O39,IF(newHL!$G$2="man",Q39,IF(newHL!$G$2="aec",S39,""))))))</f>
        <v>Storytelling</v>
      </c>
      <c r="S38" t="s">
        <v>173</v>
      </c>
    </row>
    <row r="39" spans="1:19" x14ac:dyDescent="0.25">
      <c r="A39" t="str">
        <f>INDEX(Microtrends!$A$5:$F$81,MATCH(microDivision!B39,Microtrends!$A$5:$A$81,0),5)</f>
        <v>High degree</v>
      </c>
      <c r="B39" t="s">
        <v>948</v>
      </c>
      <c r="C39" t="s">
        <v>83</v>
      </c>
      <c r="D39" t="s">
        <v>207</v>
      </c>
      <c r="E39" t="s">
        <v>227</v>
      </c>
      <c r="H39" t="str">
        <f>IF(IF(newHL!$G$2="nlg",K40,IF(newHL!$G$2="tpc",M40,IF(newHL!$G$2="jgp",O40,IF(newHL!$G$2="man",Q40,IF(newHL!$G$2="aec",S40,"")))))=0,"",IF(newHL!$G$2="nlg",K40,IF(newHL!$G$2="tpc",M40,IF(newHL!$G$2="jgp",O40,IF(newHL!$G$2="man",Q40,IF(newHL!$G$2="aec",S40,""))))))</f>
        <v>Too Much Choice/ Simplification</v>
      </c>
      <c r="S39" t="s">
        <v>81</v>
      </c>
    </row>
    <row r="40" spans="1:19" x14ac:dyDescent="0.25">
      <c r="A40" t="str">
        <f>INDEX(Microtrends!$A$5:$F$81,MATCH(microDivision!B40,Microtrends!$A$5:$A$81,0),5)</f>
        <v>High degree</v>
      </c>
      <c r="B40" t="s">
        <v>949</v>
      </c>
      <c r="C40" t="s">
        <v>191</v>
      </c>
      <c r="D40" t="s">
        <v>22</v>
      </c>
      <c r="E40" t="s">
        <v>227</v>
      </c>
      <c r="H40" t="str">
        <f>IF(IF(newHL!$G$2="nlg",K41,IF(newHL!$G$2="tpc",M41,IF(newHL!$G$2="jgp",O41,IF(newHL!$G$2="man",Q41,IF(newHL!$G$2="aec",S41,"")))))=0,"",IF(newHL!$G$2="nlg",K41,IF(newHL!$G$2="tpc",M41,IF(newHL!$G$2="jgp",O41,IF(newHL!$G$2="man",Q41,IF(newHL!$G$2="aec",S41,""))))))</f>
        <v>Transparency (Non-Food)</v>
      </c>
      <c r="S40" t="s">
        <v>83</v>
      </c>
    </row>
    <row r="41" spans="1:19" x14ac:dyDescent="0.25">
      <c r="A41" t="str">
        <f>INDEX(Microtrends!$A$5:$F$81,MATCH(microDivision!B41,Microtrends!$A$5:$A$81,0),5)</f>
        <v>High degree</v>
      </c>
      <c r="B41" t="s">
        <v>950</v>
      </c>
      <c r="C41" s="57" t="s">
        <v>86</v>
      </c>
      <c r="D41" t="s">
        <v>22</v>
      </c>
      <c r="E41" t="s">
        <v>207</v>
      </c>
      <c r="H41" t="str">
        <f>IF(IF(newHL!$G$2="nlg",K42,IF(newHL!$G$2="tpc",M42,IF(newHL!$G$2="jgp",O42,IF(newHL!$G$2="man",Q42,IF(newHL!$G$2="aec",S42,"")))))=0,"",IF(newHL!$G$2="nlg",K42,IF(newHL!$G$2="tpc",M42,IF(newHL!$G$2="jgp",O42,IF(newHL!$G$2="man",Q42,IF(newHL!$G$2="aec",S42,""))))))</f>
        <v>Try Before You Buy</v>
      </c>
      <c r="S41" t="s">
        <v>191</v>
      </c>
    </row>
    <row r="42" spans="1:19" x14ac:dyDescent="0.25">
      <c r="A42" t="str">
        <f>INDEX(Microtrends!$A$5:$F$81,MATCH(microDivision!B42,Microtrends!$A$5:$A$81,0),5)</f>
        <v>High degree</v>
      </c>
      <c r="B42" t="s">
        <v>951</v>
      </c>
      <c r="C42" t="s">
        <v>89</v>
      </c>
      <c r="D42" t="s">
        <v>133</v>
      </c>
      <c r="E42" t="s">
        <v>18</v>
      </c>
      <c r="H42" t="str">
        <f>IF(IF(newHL!$G$2="nlg",K43,IF(newHL!$G$2="tpc",M43,IF(newHL!$G$2="jgp",O43,IF(newHL!$G$2="man",Q43,IF(newHL!$G$2="aec",S43,"")))))=0,"",IF(newHL!$G$2="nlg",K43,IF(newHL!$G$2="tpc",M43,IF(newHL!$G$2="jgp",O43,IF(newHL!$G$2="man",Q43,IF(newHL!$G$2="aec",S43,""))))))</f>
        <v>War On Plastic</v>
      </c>
      <c r="S42" t="s">
        <v>86</v>
      </c>
    </row>
    <row r="43" spans="1:19" x14ac:dyDescent="0.25">
      <c r="A43" t="str">
        <f>INDEX(Microtrends!$A$5:$F$81,MATCH(microDivision!B43,Microtrends!$A$5:$A$81,0),5)</f>
        <v>High degree</v>
      </c>
      <c r="B43" t="s">
        <v>952</v>
      </c>
      <c r="C43" t="s">
        <v>92</v>
      </c>
      <c r="D43" t="s">
        <v>227</v>
      </c>
      <c r="E43" t="s">
        <v>133</v>
      </c>
      <c r="H43" t="str">
        <f>IF(IF(newHL!$G$2="nlg",K44,IF(newHL!$G$2="tpc",M44,IF(newHL!$G$2="jgp",O44,IF(newHL!$G$2="man",Q44,IF(newHL!$G$2="aec",S44,"")))))=0,"",IF(newHL!$G$2="nlg",K44,IF(newHL!$G$2="tpc",M44,IF(newHL!$G$2="jgp",O44,IF(newHL!$G$2="man",Q44,IF(newHL!$G$2="aec",S44,""))))))</f>
        <v>Welcome Tourism</v>
      </c>
      <c r="S43" t="s">
        <v>89</v>
      </c>
    </row>
    <row r="44" spans="1:19" x14ac:dyDescent="0.25">
      <c r="A44" t="str">
        <f>INDEX(Microtrends!$A$5:$F$81,MATCH(microDivision!B44,Microtrends!$A$5:$A$81,0),5)</f>
        <v>High degree</v>
      </c>
      <c r="B44" t="s">
        <v>953</v>
      </c>
      <c r="C44" t="s">
        <v>94</v>
      </c>
      <c r="D44" t="s">
        <v>133</v>
      </c>
      <c r="E44" t="s">
        <v>18</v>
      </c>
      <c r="H44" t="str">
        <f>IF(IF(newHL!$G$2="nlg",K45,IF(newHL!$G$2="tpc",M45,IF(newHL!$G$2="jgp",O45,IF(newHL!$G$2="man",Q45,IF(newHL!$G$2="aec",S45,"")))))=0,"",IF(newHL!$G$2="nlg",K45,IF(newHL!$G$2="tpc",M45,IF(newHL!$G$2="jgp",O45,IF(newHL!$G$2="man",Q45,IF(newHL!$G$2="aec",S45,""))))))</f>
        <v>Zero Waste</v>
      </c>
      <c r="S44" t="s">
        <v>92</v>
      </c>
    </row>
    <row r="45" spans="1:19" x14ac:dyDescent="0.25">
      <c r="S45" t="s">
        <v>94</v>
      </c>
    </row>
    <row r="49" spans="1:2" x14ac:dyDescent="0.25">
      <c r="B49" s="19" t="s">
        <v>964</v>
      </c>
    </row>
    <row r="50" spans="1:2" x14ac:dyDescent="0.25">
      <c r="A50" t="s">
        <v>962</v>
      </c>
      <c r="B50">
        <f>COUNTIF($D$2:$E$44,"aec")</f>
        <v>18</v>
      </c>
    </row>
    <row r="51" spans="1:2" x14ac:dyDescent="0.25">
      <c r="A51" t="s">
        <v>960</v>
      </c>
      <c r="B51">
        <f>COUNTIF($D$2:$E$44,"jgp")</f>
        <v>17</v>
      </c>
    </row>
    <row r="52" spans="1:2" x14ac:dyDescent="0.25">
      <c r="A52" t="s">
        <v>961</v>
      </c>
      <c r="B52">
        <f>COUNTIF($D$2:$E$44,"man")</f>
        <v>19</v>
      </c>
    </row>
    <row r="53" spans="1:2" x14ac:dyDescent="0.25">
      <c r="A53" t="s">
        <v>958</v>
      </c>
      <c r="B53">
        <f>COUNTIF($D$2:$E$44,"nlg")</f>
        <v>15</v>
      </c>
    </row>
  </sheetData>
  <autoFilter ref="A1:E44" xr:uid="{2AB5B90D-CEC6-4749-9B7B-9B8B610376DD}"/>
  <pageMargins left="0.7" right="0.7" top="0.75" bottom="0.75" header="0.3" footer="0.3"/>
  <pageSetup fitToHeight="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DD4F178-FB93-4330-8886-403BD1035FA6}">
          <x14:formula1>
            <xm:f>Key!$D$1:$D$5</xm:f>
          </x14:formula1>
          <xm:sqref>D2:E44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927C-B962-4BE4-B104-652CF3909EC8}">
  <sheetPr codeName="Sheet2"/>
  <dimension ref="A3:G12"/>
  <sheetViews>
    <sheetView zoomScale="85" zoomScaleNormal="85" workbookViewId="0">
      <selection activeCell="C4" sqref="C4"/>
    </sheetView>
  </sheetViews>
  <sheetFormatPr defaultRowHeight="15" x14ac:dyDescent="0.25"/>
  <cols>
    <col min="1" max="1" width="23.42578125" bestFit="1" customWidth="1"/>
    <col min="2" max="2" width="10.5703125" bestFit="1" customWidth="1"/>
    <col min="3" max="3" width="27.28515625" customWidth="1"/>
    <col min="4" max="5" width="29.5703125" customWidth="1"/>
    <col min="6" max="7" width="73.42578125" customWidth="1"/>
  </cols>
  <sheetData>
    <row r="3" spans="1:7" s="17" customFormat="1" ht="45" x14ac:dyDescent="0.25">
      <c r="A3" s="17" t="s">
        <v>965</v>
      </c>
      <c r="B3" s="17" t="s">
        <v>966</v>
      </c>
      <c r="C3" s="17" t="s">
        <v>967</v>
      </c>
      <c r="D3" s="17" t="s">
        <v>968</v>
      </c>
      <c r="E3" s="17" t="s">
        <v>969</v>
      </c>
      <c r="F3" s="17" t="s">
        <v>970</v>
      </c>
      <c r="G3" s="17" t="s">
        <v>971</v>
      </c>
    </row>
    <row r="4" spans="1:7" s="64" customFormat="1" ht="210" x14ac:dyDescent="0.25">
      <c r="A4" s="62" t="s">
        <v>33</v>
      </c>
      <c r="B4" s="62">
        <f>COUNTIFS(Microtrends!$F$5:$F$81,A4,Microtrends!$D$5:$D$81,"High",Microtrends!$E$5:$E$81,"High degree")</f>
        <v>1</v>
      </c>
      <c r="C4" s="63" t="str">
        <f t="array" ref="C4">_xlfn.CONCAT(IF(Microtrends!$F$5:$F$81=A4,CONCATENATE(Microtrends!$B$5:$B$81,CHAR(10)),""))</f>
        <v xml:space="preserve">Authentic People
Regional Products
Home Cooking
Uniqueness
</v>
      </c>
      <c r="D4" s="63" t="str">
        <f t="array" ref="D4">_xlfn.CONCAT(IF(Microtrends!$F$5:$F$81=MegaTrends!A4,IF(Microtrends!$D$5:$D$81="High",IF(Microtrends!$E$5:$E$81="High degree",CONCATENATE(Microtrends!$B$5:$B$81,CHAR(10)),""),""),""))</f>
        <v xml:space="preserve">Authentic People
</v>
      </c>
      <c r="E4" s="63"/>
      <c r="F4" s="62" t="s">
        <v>972</v>
      </c>
      <c r="G4" s="62" t="s">
        <v>973</v>
      </c>
    </row>
    <row r="5" spans="1:7" s="64" customFormat="1" ht="165" x14ac:dyDescent="0.25">
      <c r="A5" s="62" t="s">
        <v>48</v>
      </c>
      <c r="B5" s="62">
        <f>COUNTIFS(Microtrends!$F$5:$F$81,A5,Microtrends!$D$5:$D$81,"High",Microtrends!$E$5:$E$81,"High degree")</f>
        <v>3</v>
      </c>
      <c r="C5" s="63" t="str">
        <f t="array" ref="C5">_xlfn.CONCAT(IF(Microtrends!$F$5:$F$81=A5,CONCATENATE(Microtrends!$B$5:$B$81,CHAR(10)),""))</f>
        <v xml:space="preserve">Lifecasting
Instant Gratification
Fear Of Missing Out
Esports New Sports
Podcast Rise From Iot (Cars)
Livestream Classes
Universalization Of Programming Skills
Livestream Entertainment
</v>
      </c>
      <c r="D5" s="63" t="str">
        <f t="array" ref="D5">_xlfn.CONCAT(IF(Microtrends!$F$5:$F$81=MegaTrends!A5,IF(Microtrends!$D$5:$D$81="High",IF(Microtrends!$E$5:$E$81="High degree",CONCATENATE(Microtrends!$B$5:$B$81,CHAR(10)),""),""),""))</f>
        <v xml:space="preserve">Lifecasting
Instant Gratification
Fear Of Missing Out
</v>
      </c>
      <c r="E5" s="63"/>
      <c r="F5" s="62" t="s">
        <v>974</v>
      </c>
      <c r="G5" s="62" t="s">
        <v>975</v>
      </c>
    </row>
    <row r="6" spans="1:7" s="64" customFormat="1" ht="180" x14ac:dyDescent="0.25">
      <c r="A6" s="34" t="s">
        <v>28</v>
      </c>
      <c r="B6" s="62">
        <f>COUNTIFS(Microtrends!$F$5:$F$81,A6,Microtrends!$D$5:$D$81,"High",Microtrends!$E$5:$E$81,"High degree")</f>
        <v>8</v>
      </c>
      <c r="C6" s="63" t="str">
        <f t="array" ref="C6">_xlfn.CONCAT(IF(Microtrends!$F$5:$F$81=A6,CONCATENATE(Microtrends!$B$5:$B$81,CHAR(10)),""))</f>
        <v xml:space="preserve">Transparency (Non-Food)
Food Transparency
Gut-Friendly Food
Foreign Residents
Aging Workforce
Corporate Campuses
Genderless / Gender Neutral
Animal Rights
Tackling Taboos
Activism Through Purchases / Brand Morality
</v>
      </c>
      <c r="D6" s="63" t="str">
        <f t="array" ref="D6">_xlfn.CONCAT(IF(Microtrends!$F$5:$F$81=MegaTrends!A6,IF(Microtrends!$D$5:$D$81="High",IF(Microtrends!$E$5:$E$81="High degree",CONCATENATE(Microtrends!$B$5:$B$81,CHAR(10)),""),""),""))</f>
        <v xml:space="preserve">Transparency (Non-Food)
Food Transparency
Gut-Friendly Food
Foreign Residents
Aging Workforce
Corporate Campuses
Genderless / Gender Neutral
Animal Rights
</v>
      </c>
      <c r="E6" s="63"/>
      <c r="F6" s="62" t="s">
        <v>976</v>
      </c>
      <c r="G6" s="62" t="s">
        <v>977</v>
      </c>
    </row>
    <row r="7" spans="1:7" s="64" customFormat="1" ht="240" x14ac:dyDescent="0.25">
      <c r="A7" s="62" t="s">
        <v>64</v>
      </c>
      <c r="B7" s="62">
        <f>COUNTIFS(Microtrends!$F$5:$F$81,A7,Microtrends!$D$5:$D$81,"High",Microtrends!$E$5:$E$81,"High degree")</f>
        <v>4</v>
      </c>
      <c r="C7" s="63" t="str">
        <f t="array" ref="C7">_xlfn.CONCAT(IF(Microtrends!$F$5:$F$81=A7,CONCATENATE(Microtrends!$B$5:$B$81,CHAR(10)),""))</f>
        <v xml:space="preserve">Welcome Tourism
Healthy Junk Food
Storytelling
Meaningfull Work
Comfort Food
Textured Food
Insta-Worthy Food
Indulgence Food
Pet Respect And Importance (Animal Birthdays, Marriage Etc) ("Marmitadocão")
Mocktails
</v>
      </c>
      <c r="D7" s="63" t="str">
        <f t="array" ref="D7">_xlfn.CONCAT(IF(Microtrends!$F$5:$F$81=MegaTrends!A7,IF(Microtrends!$D$5:$D$81="High",IF(Microtrends!$E$5:$E$81="High degree",CONCATENATE(Microtrends!$B$5:$B$81,CHAR(10)),""),""),""))</f>
        <v xml:space="preserve">Welcome Tourism
Healthy Junk Food
Storytelling
Meaningfull Work
</v>
      </c>
      <c r="E7" s="63"/>
      <c r="F7" s="62" t="s">
        <v>978</v>
      </c>
      <c r="G7" s="62" t="s">
        <v>979</v>
      </c>
    </row>
    <row r="8" spans="1:7" s="64" customFormat="1" ht="180" x14ac:dyDescent="0.25">
      <c r="A8" s="65" t="s">
        <v>60</v>
      </c>
      <c r="B8" s="62">
        <f>COUNTIFS(Microtrends!$F$5:$F$81,A8,Microtrends!$D$5:$D$81,"High",Microtrends!$E$5:$E$81,"High degree")</f>
        <v>2</v>
      </c>
      <c r="C8" s="63" t="str">
        <f t="array" ref="C8">_xlfn.CONCAT(IF(Microtrends!$F$5:$F$81=A8,CONCATENATE(Microtrends!$B$5:$B$81,CHAR(10)),""))</f>
        <v xml:space="preserve">Health Consciousness
Functional Food
Healing Food
</v>
      </c>
      <c r="D8" s="63" t="str">
        <f t="array" ref="D8">_xlfn.CONCAT(IF(Microtrends!$F$5:$F$81=MegaTrends!A8,IF(Microtrends!$D$5:$D$81="High",IF(Microtrends!$E$5:$E$81="High degree",CONCATENATE(Microtrends!$B$5:$B$81,CHAR(10)),""),""),""))</f>
        <v xml:space="preserve">Health Consciousness
Functional Food
</v>
      </c>
      <c r="E8" s="63"/>
      <c r="F8" s="62" t="s">
        <v>980</v>
      </c>
      <c r="G8" s="62" t="s">
        <v>981</v>
      </c>
    </row>
    <row r="9" spans="1:7" s="64" customFormat="1" ht="195" x14ac:dyDescent="0.25">
      <c r="A9" s="65" t="s">
        <v>53</v>
      </c>
      <c r="B9" s="62">
        <f>COUNTIFS(Microtrends!$F$5:$F$81,A9,Microtrends!$D$5:$D$81,"High",Microtrends!$E$5:$E$81,"High degree")</f>
        <v>4</v>
      </c>
      <c r="C9" s="63" t="str">
        <f t="array" ref="C9">_xlfn.CONCAT(IF(Microtrends!$F$5:$F$81=A9,CONCATENATE(Microtrends!$B$5:$B$81,CHAR(10)),""))</f>
        <v xml:space="preserve">Personalized Content
Flexitarianism
Non-Linear Interactive Video Content
Mini-Doses
Oneconomy
Personalized Food
</v>
      </c>
      <c r="D9" s="63" t="str">
        <f t="array" ref="D9">_xlfn.CONCAT(IF(Microtrends!$F$5:$F$81=MegaTrends!A9,IF(Microtrends!$D$5:$D$81="High",IF(Microtrends!$E$5:$E$81="High degree",CONCATENATE(Microtrends!$B$5:$B$81,CHAR(10)),""),""),""))</f>
        <v xml:space="preserve">Personalized Content
Flexitarianism
Non-Linear Interactive Video Content
Mini-Doses
</v>
      </c>
      <c r="E9" s="63"/>
      <c r="F9" s="62" t="s">
        <v>982</v>
      </c>
      <c r="G9" s="62" t="s">
        <v>983</v>
      </c>
    </row>
    <row r="10" spans="1:7" s="64" customFormat="1" ht="180" x14ac:dyDescent="0.25">
      <c r="A10" s="62" t="s">
        <v>45</v>
      </c>
      <c r="B10" s="62">
        <f>COUNTIFS(Microtrends!$F$5:$F$81,A10,Microtrends!$D$5:$D$81,"High",Microtrends!$E$5:$E$81,"High degree")</f>
        <v>6</v>
      </c>
      <c r="C10" s="63" t="str">
        <f t="array" ref="C10">_xlfn.CONCAT(IF(Microtrends!$F$5:$F$81=A10,CONCATENATE(Microtrends!$B$5:$B$81,CHAR(10)),""))</f>
        <v xml:space="preserve">Old Age New Millenials
Eternal Newbies
Liquid Expectations
Try Before You Buy
New Luxury
Schizophrenic Consumption
Invisible (White) Brands Rise
Ad-Blocking
Groupbuy/Social Commerce
Premium Subscription Programs (Product &amp; Service)
</v>
      </c>
      <c r="D10" s="63" t="str">
        <f t="array" ref="D10">_xlfn.CONCAT(IF(Microtrends!$F$5:$F$81=MegaTrends!A10,IF(Microtrends!$D$5:$D$81="High",IF(Microtrends!$E$5:$E$81="High degree",CONCATENATE(Microtrends!$B$5:$B$81,CHAR(10)),""),""),""))</f>
        <v xml:space="preserve">Old Age New Millenials
Eternal Newbies
Liquid Expectations
Try Before You Buy
New Luxury
Schizophrenic Consumption
</v>
      </c>
      <c r="E10" s="63"/>
      <c r="F10" s="62" t="s">
        <v>984</v>
      </c>
      <c r="G10" s="62" t="s">
        <v>985</v>
      </c>
    </row>
    <row r="11" spans="1:7" s="64" customFormat="1" ht="300" x14ac:dyDescent="0.25">
      <c r="A11" s="66" t="s">
        <v>19</v>
      </c>
      <c r="B11" s="62">
        <f>COUNTIFS(Microtrends!$F$5:$F$81,A11,Microtrends!$D$5:$D$81,"High",Microtrends!$E$5:$E$81,"High degree")</f>
        <v>9</v>
      </c>
      <c r="C11" s="63" t="str">
        <f t="array" ref="C11">_xlfn.CONCAT(IF(Microtrends!$F$5:$F$81=A11,CONCATENATE(Microtrends!$B$5:$B$81,CHAR(10)),""))</f>
        <v xml:space="preserve">Instant Written Customer Service
A-Commerce
Online Learning
Quicker Frequent Shopping
Body As Interface
Mobile Payments
P2P 2.0 Payment
Flexible Workplaces
Too Much Choice/ Simplification
Video Content
Week-Planned Services / Meal Kits
Meal Delivery To Work/Home
Home Chef Catering
Camera Scan For Shopping List
</v>
      </c>
      <c r="D11" s="63" t="str">
        <f t="array" ref="D11">_xlfn.CONCAT(IF(Microtrends!$F$5:$F$81=MegaTrends!A11,IF(Microtrends!$D$5:$D$81="High",IF(Microtrends!$E$5:$E$81="High degree",CONCATENATE(Microtrends!$B$5:$B$81,CHAR(10)),""),""),""))</f>
        <v xml:space="preserve">Instant Written Customer Service
A-Commerce
Online Learning
Quicker Frequent Shopping
Body As Interface
Mobile Payments
P2P 2.0 Payment
Flexible Workplaces
Too Much Choice/ Simplification
</v>
      </c>
      <c r="E11" s="63"/>
      <c r="F11" s="62" t="s">
        <v>986</v>
      </c>
      <c r="G11" s="62" t="s">
        <v>987</v>
      </c>
    </row>
    <row r="12" spans="1:7" s="64" customFormat="1" ht="225" x14ac:dyDescent="0.25">
      <c r="A12" s="66" t="s">
        <v>40</v>
      </c>
      <c r="B12" s="62">
        <f>COUNTIFS(Microtrends!$F$5:$F$81,A12,Microtrends!$D$5:$D$81,"High",Microtrends!$E$5:$E$81,"High degree")</f>
        <v>5</v>
      </c>
      <c r="C12" s="63" t="str">
        <f t="array" ref="C12">_xlfn.CONCAT(IF(Microtrends!$F$5:$F$81=A12,CONCATENATE(Microtrends!$B$5:$B$81,CHAR(10)),""))</f>
        <v xml:space="preserve">Sharing Economy
Renewable Charged Future
Zero Waste
War On Plastic
Bulk Foods
Solar Power
Multi-Generational Housing
Car Sharing
Plant-Power Non-Food
Makers
Food Sharing
</v>
      </c>
      <c r="D12" s="63" t="str">
        <f t="array" ref="D12">_xlfn.CONCAT(IF(Microtrends!$F$5:$F$81=MegaTrends!A12,IF(Microtrends!$D$5:$D$81="High",IF(Microtrends!$E$5:$E$81="High degree",CONCATENATE(Microtrends!$B$5:$B$81,CHAR(10)),""),""),""))</f>
        <v xml:space="preserve">Sharing Economy
Renewable Charged Future
Zero Waste
War On Plastic
Bulk Foods
</v>
      </c>
      <c r="E12" s="63"/>
      <c r="F12" s="62" t="s">
        <v>988</v>
      </c>
      <c r="G12" s="62" t="s">
        <v>989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61EF1-EBB8-43F9-A47B-514D95188006}">
  <sheetPr codeName="Sheet3"/>
  <dimension ref="A1:AD80"/>
  <sheetViews>
    <sheetView tabSelected="1" zoomScaleNormal="100" workbookViewId="0">
      <pane xSplit="2" ySplit="3" topLeftCell="C4" activePane="bottomRight" state="frozen"/>
      <selection pane="topRight" activeCell="A11" sqref="A11:XFD11"/>
      <selection pane="bottomLeft" activeCell="A11" sqref="A11:XFD11"/>
      <selection pane="bottomRight" activeCell="G4" sqref="G4"/>
    </sheetView>
  </sheetViews>
  <sheetFormatPr defaultColWidth="8.85546875" defaultRowHeight="15" x14ac:dyDescent="0.25"/>
  <cols>
    <col min="1" max="1" width="8.85546875" style="39"/>
    <col min="2" max="2" width="14" style="39" customWidth="1"/>
    <col min="3" max="3" width="8.85546875" style="39"/>
    <col min="4" max="7" width="11.7109375" style="39" customWidth="1"/>
    <col min="8" max="8" width="34.5703125" style="39" bestFit="1" customWidth="1"/>
    <col min="9" max="9" width="62.5703125" style="17" customWidth="1"/>
    <col min="10" max="10" width="7.28515625" style="17" customWidth="1"/>
    <col min="11" max="11" width="61.28515625" style="71" customWidth="1"/>
    <col min="12" max="20" width="9" style="39" customWidth="1"/>
    <col min="21" max="21" width="66.28515625" style="39" customWidth="1"/>
    <col min="22" max="29" width="8.85546875" style="39"/>
    <col min="30" max="30" width="7.85546875" style="39" customWidth="1"/>
    <col min="31" max="16384" width="8.85546875" style="39"/>
  </cols>
  <sheetData>
    <row r="1" spans="1:30" x14ac:dyDescent="0.25">
      <c r="K1" s="67" t="s">
        <v>990</v>
      </c>
      <c r="L1" s="39">
        <f>COUNTIFS($F$4:$F$80,L3,$D$4:$D$80,"High",$E$4:$E$80,"High degree")</f>
        <v>1</v>
      </c>
      <c r="M1" s="39">
        <f t="shared" ref="M1:T1" si="0">COUNTIFS($F$4:$F$80,M3,$D$4:$D$80,"High",$E$4:$E$80,"High degree")</f>
        <v>3</v>
      </c>
      <c r="N1" s="39">
        <f t="shared" si="0"/>
        <v>4</v>
      </c>
      <c r="O1" s="39">
        <f t="shared" si="0"/>
        <v>2</v>
      </c>
      <c r="P1" s="39">
        <f t="shared" si="0"/>
        <v>4</v>
      </c>
      <c r="Q1" s="39">
        <f t="shared" si="0"/>
        <v>6</v>
      </c>
      <c r="R1" s="39">
        <f t="shared" si="0"/>
        <v>9</v>
      </c>
      <c r="S1" s="39">
        <f t="shared" si="0"/>
        <v>9</v>
      </c>
      <c r="T1" s="39">
        <f t="shared" si="0"/>
        <v>5</v>
      </c>
    </row>
    <row r="2" spans="1:30" x14ac:dyDescent="0.25">
      <c r="K2" s="67" t="s">
        <v>991</v>
      </c>
      <c r="L2" s="39">
        <v>99</v>
      </c>
      <c r="M2" s="39">
        <v>140</v>
      </c>
      <c r="N2" s="39">
        <v>660</v>
      </c>
      <c r="O2" s="39">
        <v>615</v>
      </c>
      <c r="P2" s="39">
        <v>174</v>
      </c>
      <c r="Q2" s="39">
        <v>399</v>
      </c>
      <c r="R2" s="39">
        <v>242</v>
      </c>
      <c r="S2" s="39">
        <v>159</v>
      </c>
      <c r="T2" s="39">
        <v>400</v>
      </c>
    </row>
    <row r="3" spans="1:30" ht="100.5" customHeight="1" x14ac:dyDescent="0.25">
      <c r="A3" s="56" t="s">
        <v>992</v>
      </c>
      <c r="B3" s="56" t="s">
        <v>993</v>
      </c>
      <c r="C3" s="56" t="s">
        <v>992</v>
      </c>
      <c r="D3" s="56" t="s">
        <v>994</v>
      </c>
      <c r="E3" s="56" t="s">
        <v>995</v>
      </c>
      <c r="F3" s="56" t="s">
        <v>996</v>
      </c>
      <c r="G3" s="56" t="s">
        <v>997</v>
      </c>
      <c r="H3" s="56" t="s">
        <v>998</v>
      </c>
      <c r="I3" s="56" t="s">
        <v>999</v>
      </c>
      <c r="J3" s="56" t="s">
        <v>1000</v>
      </c>
      <c r="K3" s="56" t="s">
        <v>1001</v>
      </c>
      <c r="L3" s="56" t="s">
        <v>33</v>
      </c>
      <c r="M3" s="56" t="s">
        <v>48</v>
      </c>
      <c r="N3" s="56" t="s">
        <v>64</v>
      </c>
      <c r="O3" s="56" t="s">
        <v>60</v>
      </c>
      <c r="P3" s="56" t="s">
        <v>53</v>
      </c>
      <c r="Q3" s="56" t="s">
        <v>45</v>
      </c>
      <c r="R3" s="56" t="s">
        <v>28</v>
      </c>
      <c r="S3" s="56" t="s">
        <v>19</v>
      </c>
      <c r="T3" s="56" t="s">
        <v>40</v>
      </c>
      <c r="U3" s="56" t="s">
        <v>1002</v>
      </c>
      <c r="V3" s="56" t="s">
        <v>1003</v>
      </c>
      <c r="W3" s="56" t="s">
        <v>1004</v>
      </c>
      <c r="X3" s="56" t="s">
        <v>1005</v>
      </c>
      <c r="Y3" s="56" t="s">
        <v>1006</v>
      </c>
      <c r="Z3" s="56" t="s">
        <v>1007</v>
      </c>
      <c r="AA3" s="56" t="s">
        <v>1008</v>
      </c>
      <c r="AB3" s="56" t="s">
        <v>1009</v>
      </c>
      <c r="AC3" s="56" t="s">
        <v>1010</v>
      </c>
      <c r="AD3" s="56" t="s">
        <v>1011</v>
      </c>
    </row>
    <row r="4" spans="1:30" ht="210" x14ac:dyDescent="0.25">
      <c r="A4" s="34" t="s">
        <v>942</v>
      </c>
      <c r="B4" s="34" t="s">
        <v>117</v>
      </c>
      <c r="C4" s="34" t="s">
        <v>942</v>
      </c>
      <c r="D4" s="69" t="s">
        <v>1012</v>
      </c>
      <c r="E4" s="69" t="s">
        <v>1013</v>
      </c>
      <c r="F4" s="34" t="str">
        <f t="shared" ref="F4:F35" si="1">INDEX($L$3:$T$3,1,MATCH(MAX(L4:T4),L4:T4,0))</f>
        <v>Corporate Responsibility</v>
      </c>
      <c r="G4" s="34" t="e">
        <f>COUNTIFS(Applications!#REF!,Microtrends!B4)</f>
        <v>#REF!</v>
      </c>
      <c r="H4" s="34" t="str">
        <f t="array" ref="H4">_xlfn.CONCAT(IF(ISNUMBER(SEARCH(B4,Applications!$F$3:$F$104)),CONCATENATE(Applications!$B$3:$B$104,CHAR(10)),""))</f>
        <v xml:space="preserve">Preventive Protection
Reactive Transparency
Keep your backyard safe
</v>
      </c>
      <c r="I4" s="34" t="s">
        <v>1014</v>
      </c>
      <c r="J4" s="34">
        <f t="shared" ref="J4:J46" si="2">LEN(I4)-LEN(SUBSTITUTE(I4," ",""))+1</f>
        <v>78</v>
      </c>
      <c r="K4" s="34" t="s">
        <v>1015</v>
      </c>
      <c r="L4" s="34"/>
      <c r="M4" s="34"/>
      <c r="N4" s="34"/>
      <c r="O4" s="34"/>
      <c r="P4" s="34">
        <v>5</v>
      </c>
      <c r="Q4" s="34">
        <v>15</v>
      </c>
      <c r="R4" s="34">
        <v>80</v>
      </c>
      <c r="S4" s="34"/>
      <c r="T4" s="34"/>
      <c r="U4" s="34" t="s">
        <v>1016</v>
      </c>
      <c r="V4" s="72"/>
      <c r="W4" s="72"/>
      <c r="X4" s="72"/>
      <c r="Y4" s="72"/>
      <c r="Z4" s="72"/>
      <c r="AA4" s="72"/>
      <c r="AB4" s="72"/>
      <c r="AC4" s="72"/>
      <c r="AD4" s="34" t="s">
        <v>1017</v>
      </c>
    </row>
    <row r="5" spans="1:30" ht="120" x14ac:dyDescent="0.25">
      <c r="A5" s="34" t="s">
        <v>1018</v>
      </c>
      <c r="B5" s="34" t="s">
        <v>705</v>
      </c>
      <c r="C5" s="34" t="s">
        <v>1018</v>
      </c>
      <c r="D5" s="69" t="s">
        <v>1012</v>
      </c>
      <c r="E5" s="69" t="s">
        <v>1013</v>
      </c>
      <c r="F5" s="34" t="str">
        <f t="shared" si="1"/>
        <v>Hiper Personalization</v>
      </c>
      <c r="G5" s="34" t="e">
        <f>COUNTIFS(Applications!#REF!,Microtrends!B5)</f>
        <v>#REF!</v>
      </c>
      <c r="H5" s="34" t="str">
        <f t="array" ref="H5">_xlfn.CONCAT(IF(ISNUMBER(SEARCH(B5,Applications!$F$3:$F$104)),CONCATENATE(Applications!$B$3:$B$104,CHAR(10)),""))</f>
        <v xml:space="preserve">Every employee has a different story
Computer generated original content
Customer neverending story
</v>
      </c>
      <c r="I5" s="34" t="s">
        <v>1019</v>
      </c>
      <c r="J5" s="34">
        <f t="shared" si="2"/>
        <v>65</v>
      </c>
      <c r="K5" s="34" t="s">
        <v>1020</v>
      </c>
      <c r="L5" s="34"/>
      <c r="M5" s="34"/>
      <c r="N5" s="34"/>
      <c r="O5" s="34"/>
      <c r="P5" s="34">
        <v>100</v>
      </c>
      <c r="Q5" s="34"/>
      <c r="R5" s="34"/>
      <c r="S5" s="34"/>
      <c r="T5" s="34"/>
      <c r="U5" s="34" t="s">
        <v>1021</v>
      </c>
      <c r="V5" s="72"/>
      <c r="W5" s="72"/>
      <c r="X5" s="72"/>
      <c r="Y5" s="72"/>
      <c r="Z5" s="72"/>
      <c r="AA5" s="72"/>
      <c r="AB5" s="72"/>
      <c r="AC5" s="72"/>
      <c r="AD5" s="34" t="s">
        <v>1022</v>
      </c>
    </row>
    <row r="6" spans="1:30" ht="120" x14ac:dyDescent="0.25">
      <c r="A6" s="34" t="s">
        <v>941</v>
      </c>
      <c r="B6" s="34" t="s">
        <v>26</v>
      </c>
      <c r="C6" s="34" t="s">
        <v>941</v>
      </c>
      <c r="D6" s="69" t="s">
        <v>1012</v>
      </c>
      <c r="E6" s="69" t="s">
        <v>1013</v>
      </c>
      <c r="F6" s="34" t="str">
        <f t="shared" si="1"/>
        <v>Seamlessness/Ease</v>
      </c>
      <c r="G6" s="34" t="e">
        <f>COUNTIFS(Applications!#REF!,Microtrends!B6)</f>
        <v>#REF!</v>
      </c>
      <c r="H6" s="34" t="str">
        <f t="array" ref="H6">_xlfn.CONCAT(IF(ISNUMBER(SEARCH(B6,Applications!$F$3:$F$104)),CONCATENATE(Applications!$B$3:$B$104,CHAR(10)),""))</f>
        <v xml:space="preserve">Virtual Assistants
Tools to provide humanized services
</v>
      </c>
      <c r="I6" s="73" t="s">
        <v>1023</v>
      </c>
      <c r="J6" s="34">
        <f t="shared" si="2"/>
        <v>53</v>
      </c>
      <c r="K6" s="34" t="s">
        <v>1024</v>
      </c>
      <c r="L6" s="34">
        <v>10</v>
      </c>
      <c r="M6" s="34">
        <v>20</v>
      </c>
      <c r="N6" s="34"/>
      <c r="O6" s="34"/>
      <c r="P6" s="34">
        <v>20</v>
      </c>
      <c r="Q6" s="34"/>
      <c r="R6" s="34"/>
      <c r="S6" s="34">
        <v>50</v>
      </c>
      <c r="T6" s="34"/>
      <c r="U6" s="34" t="s">
        <v>1025</v>
      </c>
      <c r="V6" s="72"/>
      <c r="W6" s="72"/>
      <c r="X6" s="72"/>
      <c r="Y6" s="72"/>
      <c r="Z6" s="72"/>
      <c r="AA6" s="72"/>
      <c r="AB6" s="72"/>
      <c r="AC6" s="72"/>
      <c r="AD6" s="34" t="s">
        <v>1017</v>
      </c>
    </row>
    <row r="7" spans="1:30" ht="165" x14ac:dyDescent="0.25">
      <c r="A7" s="34" t="s">
        <v>930</v>
      </c>
      <c r="B7" s="34" t="s">
        <v>173</v>
      </c>
      <c r="C7" s="34" t="s">
        <v>930</v>
      </c>
      <c r="D7" s="69" t="s">
        <v>1012</v>
      </c>
      <c r="E7" s="69" t="s">
        <v>1013</v>
      </c>
      <c r="F7" s="34" t="str">
        <f t="shared" si="1"/>
        <v>Sustainability</v>
      </c>
      <c r="G7" s="34" t="e">
        <f>COUNTIFS(Applications!#REF!,Microtrends!B7)</f>
        <v>#REF!</v>
      </c>
      <c r="H7" s="34" t="str">
        <f t="array" ref="H7">_xlfn.CONCAT(IF(ISNUMBER(SEARCH(B7,Applications!$F$3:$F$104)),CONCATENATE(Applications!$B$3:$B$104,CHAR(10)),""))</f>
        <v xml:space="preserve">Share Talent
Share a better future
</v>
      </c>
      <c r="I7" s="34" t="s">
        <v>1026</v>
      </c>
      <c r="J7" s="34">
        <f t="shared" si="2"/>
        <v>102</v>
      </c>
      <c r="K7" s="34" t="s">
        <v>1027</v>
      </c>
      <c r="L7" s="34"/>
      <c r="M7" s="34"/>
      <c r="N7" s="34"/>
      <c r="O7" s="34"/>
      <c r="P7" s="34"/>
      <c r="Q7" s="34"/>
      <c r="R7" s="34"/>
      <c r="S7" s="34">
        <v>20</v>
      </c>
      <c r="T7" s="34">
        <v>80</v>
      </c>
      <c r="U7" s="34" t="s">
        <v>1028</v>
      </c>
      <c r="V7" s="72"/>
      <c r="W7" s="72"/>
      <c r="X7" s="72"/>
      <c r="Y7" s="72"/>
      <c r="Z7" s="72"/>
      <c r="AA7" s="72"/>
      <c r="AB7" s="72"/>
      <c r="AC7" s="72"/>
      <c r="AD7" s="34" t="s">
        <v>1017</v>
      </c>
    </row>
    <row r="8" spans="1:30" ht="120" x14ac:dyDescent="0.25">
      <c r="A8" s="34" t="s">
        <v>946</v>
      </c>
      <c r="B8" s="34" t="s">
        <v>191</v>
      </c>
      <c r="C8" s="34" t="s">
        <v>946</v>
      </c>
      <c r="D8" s="69" t="s">
        <v>1012</v>
      </c>
      <c r="E8" s="69" t="s">
        <v>1013</v>
      </c>
      <c r="F8" s="34" t="str">
        <f t="shared" si="1"/>
        <v>Corporate Responsibility</v>
      </c>
      <c r="G8" s="34" t="e">
        <f>COUNTIFS(Applications!#REF!,Microtrends!B8)</f>
        <v>#REF!</v>
      </c>
      <c r="H8" s="34" t="str">
        <f t="array" ref="H8">_xlfn.CONCAT(IF(ISNUMBER(SEARCH(B8,Applications!$F$3:$F$104)),CONCATENATE(Applications!$B$3:$B$104,CHAR(10)),""))</f>
        <v xml:space="preserve">Glass Box Companies
Traceability applications
Transparency watchdogs
</v>
      </c>
      <c r="I8" s="34" t="s">
        <v>1029</v>
      </c>
      <c r="J8" s="34">
        <f t="shared" si="2"/>
        <v>81</v>
      </c>
      <c r="K8" s="34" t="s">
        <v>1030</v>
      </c>
      <c r="L8" s="34"/>
      <c r="M8" s="34"/>
      <c r="N8" s="34"/>
      <c r="O8" s="34"/>
      <c r="P8" s="34"/>
      <c r="Q8" s="34">
        <v>40</v>
      </c>
      <c r="R8" s="34">
        <v>60</v>
      </c>
      <c r="S8" s="34"/>
      <c r="T8" s="34"/>
      <c r="U8" s="34" t="s">
        <v>1031</v>
      </c>
      <c r="V8" s="72"/>
      <c r="W8" s="72"/>
      <c r="X8" s="72"/>
      <c r="Y8" s="72"/>
      <c r="Z8" s="72"/>
      <c r="AA8" s="72"/>
      <c r="AB8" s="72"/>
      <c r="AC8" s="72"/>
      <c r="AD8" s="34" t="s">
        <v>1017</v>
      </c>
    </row>
    <row r="9" spans="1:30" ht="150" x14ac:dyDescent="0.25">
      <c r="A9" s="34" t="s">
        <v>949</v>
      </c>
      <c r="B9" s="34" t="s">
        <v>111</v>
      </c>
      <c r="C9" s="34" t="s">
        <v>949</v>
      </c>
      <c r="D9" s="69" t="s">
        <v>1012</v>
      </c>
      <c r="E9" s="69" t="s">
        <v>1013</v>
      </c>
      <c r="F9" s="34" t="str">
        <f t="shared" si="1"/>
        <v>Informed People</v>
      </c>
      <c r="G9" s="34" t="e">
        <f>COUNTIFS(Applications!#REF!,Microtrends!B9)</f>
        <v>#REF!</v>
      </c>
      <c r="H9" s="34" t="str">
        <f t="array" ref="H9">_xlfn.CONCAT(IF(ISNUMBER(SEARCH(B9,Applications!$F$3:$F$104)),CONCATENATE(Applications!$B$3:$B$104,CHAR(10)),""))</f>
        <v xml:space="preserve">Silver Surfers
</v>
      </c>
      <c r="I9" s="34" t="s">
        <v>695</v>
      </c>
      <c r="J9" s="34">
        <f t="shared" si="2"/>
        <v>85</v>
      </c>
      <c r="K9" s="68" t="s">
        <v>1032</v>
      </c>
      <c r="L9" s="34"/>
      <c r="M9" s="34"/>
      <c r="N9" s="34">
        <v>30</v>
      </c>
      <c r="O9" s="34"/>
      <c r="P9" s="34"/>
      <c r="Q9" s="34">
        <v>50</v>
      </c>
      <c r="R9" s="34">
        <v>20</v>
      </c>
      <c r="S9" s="34"/>
      <c r="T9" s="34"/>
      <c r="U9" s="34" t="s">
        <v>1033</v>
      </c>
      <c r="V9" s="72"/>
      <c r="W9" s="72"/>
      <c r="X9" s="72"/>
      <c r="Y9" s="72"/>
      <c r="Z9" s="72"/>
      <c r="AA9" s="72"/>
      <c r="AB9" s="72"/>
      <c r="AC9" s="72"/>
      <c r="AD9" s="34" t="s">
        <v>1017</v>
      </c>
    </row>
    <row r="10" spans="1:30" ht="105" x14ac:dyDescent="0.25">
      <c r="A10" s="34" t="s">
        <v>938</v>
      </c>
      <c r="B10" s="34" t="s">
        <v>36</v>
      </c>
      <c r="C10" s="34" t="s">
        <v>938</v>
      </c>
      <c r="D10" s="69" t="s">
        <v>1012</v>
      </c>
      <c r="E10" s="69" t="s">
        <v>1013</v>
      </c>
      <c r="F10" s="34" t="str">
        <f t="shared" si="1"/>
        <v>Authenticity/Disconnection</v>
      </c>
      <c r="G10" s="34" t="e">
        <f>COUNTIFS(Applications!#REF!,B10)</f>
        <v>#REF!</v>
      </c>
      <c r="H10" s="34" t="str">
        <f t="array" ref="H10">_xlfn.CONCAT(IF(ISNUMBER(SEARCH(B10,Applications!$F$3:$F$104)),CONCATENATE(Applications!$B$3:$B$104,CHAR(10)),""))</f>
        <v xml:space="preserve">Tools to provide humanized services
Praise humanity
Offline products and services
Multicultural Cities
Every employee has a different story
Customer neverending story
</v>
      </c>
      <c r="I10" s="35" t="s">
        <v>663</v>
      </c>
      <c r="J10" s="34">
        <f t="shared" si="2"/>
        <v>27</v>
      </c>
      <c r="K10" s="34" t="s">
        <v>1034</v>
      </c>
      <c r="L10" s="34">
        <v>70</v>
      </c>
      <c r="M10" s="34"/>
      <c r="N10" s="34"/>
      <c r="O10" s="34"/>
      <c r="P10" s="34">
        <v>10</v>
      </c>
      <c r="Q10" s="34">
        <v>20</v>
      </c>
      <c r="R10" s="34"/>
      <c r="S10" s="34"/>
      <c r="T10" s="34"/>
      <c r="U10" s="34" t="s">
        <v>1035</v>
      </c>
      <c r="V10" s="72"/>
      <c r="W10" s="72"/>
      <c r="X10" s="72"/>
      <c r="Y10" s="72"/>
      <c r="Z10" s="72"/>
      <c r="AA10" s="72"/>
      <c r="AB10" s="72"/>
      <c r="AC10" s="72"/>
      <c r="AD10" s="34" t="s">
        <v>1017</v>
      </c>
    </row>
    <row r="11" spans="1:30" ht="120" x14ac:dyDescent="0.25">
      <c r="A11" s="34" t="s">
        <v>909</v>
      </c>
      <c r="B11" s="34" t="s">
        <v>107</v>
      </c>
      <c r="C11" s="34" t="s">
        <v>909</v>
      </c>
      <c r="D11" s="69" t="s">
        <v>1012</v>
      </c>
      <c r="E11" s="69" t="s">
        <v>1013</v>
      </c>
      <c r="F11" s="34" t="str">
        <f t="shared" si="1"/>
        <v>Health And Wellness</v>
      </c>
      <c r="G11" s="34" t="e">
        <f>COUNTIFS(Applications!#REF!,Microtrends!B11)</f>
        <v>#REF!</v>
      </c>
      <c r="H11" s="34" t="str">
        <f t="array" ref="H11">_xlfn.CONCAT(IF(ISNUMBER(SEARCH(B11,Applications!$F$3:$F$104)),CONCATENATE(Applications!$B$3:$B$104,CHAR(10)),""))</f>
        <v xml:space="preserve">Nutritional Personal Counseling
Health Support Range
Promote and Communicate Health
Healthier Versions of Indulgences
</v>
      </c>
      <c r="I11" s="34" t="s">
        <v>1036</v>
      </c>
      <c r="J11" s="34">
        <f t="shared" si="2"/>
        <v>59</v>
      </c>
      <c r="K11" s="34" t="s">
        <v>1037</v>
      </c>
      <c r="L11" s="34"/>
      <c r="M11" s="34"/>
      <c r="N11" s="34"/>
      <c r="O11" s="34">
        <v>50</v>
      </c>
      <c r="P11" s="34"/>
      <c r="Q11" s="34">
        <v>40</v>
      </c>
      <c r="R11" s="34">
        <v>10</v>
      </c>
      <c r="S11" s="34"/>
      <c r="T11" s="34"/>
      <c r="U11" s="34" t="s">
        <v>1038</v>
      </c>
      <c r="V11" s="72"/>
      <c r="W11" s="72"/>
      <c r="X11" s="72"/>
      <c r="Y11" s="72"/>
      <c r="Z11" s="72"/>
      <c r="AA11" s="72"/>
      <c r="AB11" s="72"/>
      <c r="AC11" s="72"/>
      <c r="AD11" s="34" t="s">
        <v>1022</v>
      </c>
    </row>
    <row r="12" spans="1:30" ht="165" x14ac:dyDescent="0.25">
      <c r="A12" s="34" t="s">
        <v>1039</v>
      </c>
      <c r="B12" s="34" t="s">
        <v>56</v>
      </c>
      <c r="C12" s="34" t="s">
        <v>1039</v>
      </c>
      <c r="D12" s="69" t="s">
        <v>1012</v>
      </c>
      <c r="E12" s="69" t="s">
        <v>1013</v>
      </c>
      <c r="F12" s="34" t="str">
        <f t="shared" si="1"/>
        <v>Corporate Responsibility</v>
      </c>
      <c r="G12" s="34" t="e">
        <f>COUNTIFS(Applications!#REF!,Microtrends!B12)</f>
        <v>#REF!</v>
      </c>
      <c r="H12" s="34" t="str">
        <f t="array" ref="H12">_xlfn.CONCAT(IF(ISNUMBER(SEARCH(B12,Applications!$F$3:$F$104)),CONCATENATE(Applications!$B$3:$B$104,CHAR(10)),""))</f>
        <v xml:space="preserve">Glass Box Companies
Traceability
Ethical and Sustainable Information
Clean Label
</v>
      </c>
      <c r="I12" s="34"/>
      <c r="J12" s="34">
        <f t="shared" si="2"/>
        <v>1</v>
      </c>
      <c r="K12" s="34" t="s">
        <v>1040</v>
      </c>
      <c r="L12" s="34"/>
      <c r="M12" s="34"/>
      <c r="N12" s="34"/>
      <c r="O12" s="34">
        <v>10</v>
      </c>
      <c r="P12" s="34"/>
      <c r="Q12" s="34">
        <v>40</v>
      </c>
      <c r="R12" s="34">
        <v>50</v>
      </c>
      <c r="S12" s="34"/>
      <c r="T12" s="34"/>
      <c r="U12" s="34" t="s">
        <v>1041</v>
      </c>
      <c r="V12" s="72"/>
      <c r="W12" s="72"/>
      <c r="X12" s="72"/>
      <c r="Y12" s="72"/>
      <c r="Z12" s="72"/>
      <c r="AA12" s="72"/>
      <c r="AB12" s="72"/>
      <c r="AC12" s="72"/>
      <c r="AD12" s="34" t="s">
        <v>1022</v>
      </c>
    </row>
    <row r="13" spans="1:30" ht="150" x14ac:dyDescent="0.25">
      <c r="A13" s="34" t="s">
        <v>927</v>
      </c>
      <c r="B13" s="34" t="s">
        <v>54</v>
      </c>
      <c r="C13" s="34" t="s">
        <v>927</v>
      </c>
      <c r="D13" s="69" t="s">
        <v>1012</v>
      </c>
      <c r="E13" s="69" t="s">
        <v>1013</v>
      </c>
      <c r="F13" s="34" t="str">
        <f t="shared" si="1"/>
        <v>Hiper Personalization</v>
      </c>
      <c r="G13" s="34" t="e">
        <f>COUNTIFS(Applications!#REF!,Microtrends!B13)</f>
        <v>#REF!</v>
      </c>
      <c r="H13" s="34" t="str">
        <f t="array" ref="H13">_xlfn.CONCAT(IF(ISNUMBER(SEARCH(B13,Applications!$F$3:$F$104)),CONCATENATE(Applications!$B$3:$B$104,CHAR(10)),""))</f>
        <v xml:space="preserve">Substitute Proteins
Flexitarian campaigns
Promote and Communicate Health
</v>
      </c>
      <c r="I13" s="34"/>
      <c r="J13" s="34">
        <f t="shared" si="2"/>
        <v>1</v>
      </c>
      <c r="K13" s="34" t="s">
        <v>1042</v>
      </c>
      <c r="L13" s="34"/>
      <c r="M13" s="34"/>
      <c r="N13" s="34"/>
      <c r="O13" s="34">
        <v>20</v>
      </c>
      <c r="P13" s="34">
        <v>50</v>
      </c>
      <c r="Q13" s="34">
        <v>20</v>
      </c>
      <c r="R13" s="34">
        <v>10</v>
      </c>
      <c r="S13" s="34"/>
      <c r="T13" s="34"/>
      <c r="U13" s="34" t="s">
        <v>1043</v>
      </c>
      <c r="V13" s="72"/>
      <c r="W13" s="72"/>
      <c r="X13" s="72"/>
      <c r="Y13" s="72"/>
      <c r="Z13" s="72"/>
      <c r="AA13" s="72"/>
      <c r="AB13" s="72"/>
      <c r="AC13" s="72"/>
      <c r="AD13" s="34" t="s">
        <v>1017</v>
      </c>
    </row>
    <row r="14" spans="1:30" ht="105" x14ac:dyDescent="0.25">
      <c r="A14" s="34" t="s">
        <v>922</v>
      </c>
      <c r="B14" s="34" t="s">
        <v>20</v>
      </c>
      <c r="C14" s="34" t="s">
        <v>922</v>
      </c>
      <c r="D14" s="69" t="s">
        <v>1012</v>
      </c>
      <c r="E14" s="69" t="s">
        <v>1013</v>
      </c>
      <c r="F14" s="34" t="str">
        <f t="shared" si="1"/>
        <v>Seamlessness/Ease</v>
      </c>
      <c r="G14" s="34" t="e">
        <f>COUNTIFS(Applications!#REF!,Microtrends!B14)</f>
        <v>#REF!</v>
      </c>
      <c r="H14" s="34" t="str">
        <f t="array" ref="H14">_xlfn.CONCAT(IF(ISNUMBER(SEARCH(B14,Applications!$F$3:$F$104)),CONCATENATE(Applications!$B$3:$B$104,CHAR(10)),""))</f>
        <v xml:space="preserve">Virtual Assistants
Automatic Order and Checkout
Automatic Styling or Curatorship
</v>
      </c>
      <c r="I14" s="35" t="s">
        <v>1044</v>
      </c>
      <c r="J14" s="34">
        <f t="shared" si="2"/>
        <v>61</v>
      </c>
      <c r="K14" s="34" t="s">
        <v>1045</v>
      </c>
      <c r="L14" s="34"/>
      <c r="M14" s="34">
        <v>10</v>
      </c>
      <c r="N14" s="34"/>
      <c r="O14" s="34"/>
      <c r="P14" s="34"/>
      <c r="Q14" s="34">
        <v>10</v>
      </c>
      <c r="R14" s="34"/>
      <c r="S14" s="34">
        <v>80</v>
      </c>
      <c r="T14" s="34"/>
      <c r="U14" s="34" t="s">
        <v>1046</v>
      </c>
      <c r="V14" s="72"/>
      <c r="W14" s="72"/>
      <c r="X14" s="72"/>
      <c r="Y14" s="72"/>
      <c r="Z14" s="72"/>
      <c r="AA14" s="72"/>
      <c r="AB14" s="72"/>
      <c r="AC14" s="72"/>
      <c r="AD14" s="34" t="s">
        <v>1017</v>
      </c>
    </row>
    <row r="15" spans="1:30" ht="90" x14ac:dyDescent="0.25">
      <c r="A15" s="34" t="s">
        <v>1047</v>
      </c>
      <c r="B15" s="34" t="s">
        <v>46</v>
      </c>
      <c r="C15" s="34" t="s">
        <v>1047</v>
      </c>
      <c r="D15" s="69" t="s">
        <v>1012</v>
      </c>
      <c r="E15" s="69" t="s">
        <v>1013</v>
      </c>
      <c r="F15" s="34" t="str">
        <f t="shared" si="1"/>
        <v>Informed People</v>
      </c>
      <c r="G15" s="34" t="e">
        <f>COUNTIFS(Applications!#REF!,Microtrends!B15)</f>
        <v>#REF!</v>
      </c>
      <c r="H15" s="34" t="str">
        <f t="array" ref="H15">_xlfn.CONCAT(IF(ISNUMBER(SEARCH(B15,Applications!$F$3:$F$104)),CONCATENATE(Applications!$B$3:$B$104,CHAR(10)),""))</f>
        <v xml:space="preserve">Learning facilitators
Continuous Employee Training
Open online courses
Educational retail
Educate your employee
</v>
      </c>
      <c r="I15" s="35" t="s">
        <v>1048</v>
      </c>
      <c r="J15" s="34">
        <f t="shared" si="2"/>
        <v>53</v>
      </c>
      <c r="K15" s="68" t="s">
        <v>1049</v>
      </c>
      <c r="L15" s="34"/>
      <c r="M15" s="34">
        <v>10</v>
      </c>
      <c r="N15" s="34">
        <v>10</v>
      </c>
      <c r="O15" s="34"/>
      <c r="P15" s="34"/>
      <c r="Q15" s="34">
        <v>50</v>
      </c>
      <c r="R15" s="34">
        <v>30</v>
      </c>
      <c r="S15" s="34"/>
      <c r="T15" s="34"/>
      <c r="U15" s="34" t="s">
        <v>1050</v>
      </c>
      <c r="V15" s="72"/>
      <c r="W15" s="72"/>
      <c r="X15" s="72"/>
      <c r="Y15" s="72"/>
      <c r="Z15" s="72"/>
      <c r="AA15" s="72"/>
      <c r="AB15" s="72"/>
      <c r="AC15" s="72"/>
      <c r="AD15" s="34" t="s">
        <v>1022</v>
      </c>
    </row>
    <row r="16" spans="1:30" ht="255" x14ac:dyDescent="0.25">
      <c r="A16" s="34" t="s">
        <v>1051</v>
      </c>
      <c r="B16" s="34" t="s">
        <v>76</v>
      </c>
      <c r="C16" s="34" t="s">
        <v>1051</v>
      </c>
      <c r="D16" s="69" t="s">
        <v>1012</v>
      </c>
      <c r="E16" s="69" t="s">
        <v>1013</v>
      </c>
      <c r="F16" s="34" t="str">
        <f t="shared" si="1"/>
        <v>Sustainability</v>
      </c>
      <c r="G16" s="34" t="e">
        <f>COUNTIFS(Applications!#REF!,Microtrends!B16)</f>
        <v>#REF!</v>
      </c>
      <c r="H16" s="34" t="str">
        <f t="array" ref="H16">_xlfn.CONCAT(IF(ISNUMBER(SEARCH(B16,Applications!$F$3:$F$104)),CONCATENATE(Applications!$B$3:$B$104,CHAR(10)),""))</f>
        <v xml:space="preserve">Internalize Renewable energy 
Commercialize Renewable energy 
Electric Trucks 
Last mile electric deliveries
Auto-sustainable stores &amp; companies
</v>
      </c>
      <c r="I16" s="35" t="s">
        <v>1052</v>
      </c>
      <c r="J16" s="34">
        <f t="shared" si="2"/>
        <v>152</v>
      </c>
      <c r="K16" s="34" t="s">
        <v>1053</v>
      </c>
      <c r="L16" s="34"/>
      <c r="M16" s="34"/>
      <c r="N16" s="34"/>
      <c r="O16" s="34"/>
      <c r="P16" s="34"/>
      <c r="Q16" s="34"/>
      <c r="R16" s="34">
        <v>40</v>
      </c>
      <c r="S16" s="34"/>
      <c r="T16" s="34">
        <v>60</v>
      </c>
      <c r="U16" s="34" t="s">
        <v>1054</v>
      </c>
      <c r="V16" s="72"/>
      <c r="W16" s="72"/>
      <c r="X16" s="72"/>
      <c r="Y16" s="72"/>
      <c r="Z16" s="72"/>
      <c r="AA16" s="72"/>
      <c r="AB16" s="72"/>
      <c r="AC16" s="72"/>
      <c r="AD16" s="34" t="s">
        <v>1022</v>
      </c>
    </row>
    <row r="17" spans="1:30" ht="165" x14ac:dyDescent="0.25">
      <c r="A17" s="34" t="s">
        <v>921</v>
      </c>
      <c r="B17" s="34" t="s">
        <v>105</v>
      </c>
      <c r="C17" s="34" t="s">
        <v>921</v>
      </c>
      <c r="D17" s="69" t="s">
        <v>1012</v>
      </c>
      <c r="E17" s="69" t="s">
        <v>1013</v>
      </c>
      <c r="F17" s="34" t="str">
        <f t="shared" si="1"/>
        <v>Corporate Responsibility</v>
      </c>
      <c r="G17" s="34" t="e">
        <f>COUNTIFS(Applications!#REF!,Microtrends!B17)</f>
        <v>#REF!</v>
      </c>
      <c r="H17" s="34" t="str">
        <f t="array" ref="H17">_xlfn.CONCAT(IF(ISNUMBER(SEARCH(B17,Applications!$F$3:$F$104)),CONCATENATE(Applications!$B$3:$B$104,CHAR(10)),""))</f>
        <v xml:space="preserve">Nutritional Personal Counseling
Pro and Prebiotics
Free From Products
</v>
      </c>
      <c r="I17" s="34" t="s">
        <v>666</v>
      </c>
      <c r="J17" s="34">
        <f t="shared" si="2"/>
        <v>108</v>
      </c>
      <c r="K17" s="34" t="s">
        <v>1055</v>
      </c>
      <c r="L17" s="34"/>
      <c r="M17" s="34"/>
      <c r="N17" s="34"/>
      <c r="O17" s="34">
        <v>30</v>
      </c>
      <c r="P17" s="34">
        <v>20</v>
      </c>
      <c r="Q17" s="34"/>
      <c r="R17" s="34">
        <v>50</v>
      </c>
      <c r="S17" s="34"/>
      <c r="T17" s="34"/>
      <c r="U17" s="34" t="s">
        <v>1056</v>
      </c>
      <c r="V17" s="72"/>
      <c r="W17" s="72"/>
      <c r="X17" s="72"/>
      <c r="Y17" s="72"/>
      <c r="Z17" s="72"/>
      <c r="AA17" s="72"/>
      <c r="AB17" s="72"/>
      <c r="AC17" s="72"/>
      <c r="AD17" s="34" t="s">
        <v>1017</v>
      </c>
    </row>
    <row r="18" spans="1:30" ht="255" x14ac:dyDescent="0.25">
      <c r="A18" s="34" t="s">
        <v>902</v>
      </c>
      <c r="B18" s="34" t="s">
        <v>94</v>
      </c>
      <c r="C18" s="34" t="s">
        <v>902</v>
      </c>
      <c r="D18" s="69" t="s">
        <v>1012</v>
      </c>
      <c r="E18" s="69" t="s">
        <v>1013</v>
      </c>
      <c r="F18" s="34" t="str">
        <f t="shared" si="1"/>
        <v>Sustainability</v>
      </c>
      <c r="G18" s="34" t="e">
        <f>COUNTIFS(Applications!#REF!,Microtrends!B18)</f>
        <v>#REF!</v>
      </c>
      <c r="H18" s="34" t="str">
        <f t="array" ref="H18">_xlfn.CONCAT(IF(ISNUMBER(SEARCH(B18,Applications!$F$3:$F$104)),CONCATENATE(Applications!$B$3:$B$104,CHAR(10)),""))</f>
        <v xml:space="preserve">Alternative materials to plastic
Reusable Packaging
Rethink packages
Educate customers
Recycle 
Waste based products
Optimize Product Life Cycle
</v>
      </c>
      <c r="I18" s="35" t="s">
        <v>671</v>
      </c>
      <c r="J18" s="34">
        <f t="shared" si="2"/>
        <v>62</v>
      </c>
      <c r="K18" s="34" t="s">
        <v>1057</v>
      </c>
      <c r="L18" s="34"/>
      <c r="M18" s="34"/>
      <c r="N18" s="34"/>
      <c r="O18" s="34"/>
      <c r="P18" s="34"/>
      <c r="Q18" s="34"/>
      <c r="R18" s="34">
        <v>40</v>
      </c>
      <c r="S18" s="34"/>
      <c r="T18" s="34">
        <v>60</v>
      </c>
      <c r="U18" s="34" t="s">
        <v>1058</v>
      </c>
      <c r="V18" s="72"/>
      <c r="W18" s="72"/>
      <c r="X18" s="72"/>
      <c r="Y18" s="72"/>
      <c r="Z18" s="72"/>
      <c r="AA18" s="72"/>
      <c r="AB18" s="72"/>
      <c r="AC18" s="72"/>
      <c r="AD18" s="34" t="s">
        <v>1017</v>
      </c>
    </row>
    <row r="19" spans="1:30" ht="120" x14ac:dyDescent="0.25">
      <c r="A19" s="34" t="s">
        <v>918</v>
      </c>
      <c r="B19" s="34" t="s">
        <v>58</v>
      </c>
      <c r="C19" s="34" t="s">
        <v>918</v>
      </c>
      <c r="D19" s="69" t="s">
        <v>1012</v>
      </c>
      <c r="E19" s="69" t="s">
        <v>1013</v>
      </c>
      <c r="F19" s="34" t="str">
        <f t="shared" si="1"/>
        <v>Corporate Responsibility</v>
      </c>
      <c r="G19" s="34" t="e">
        <f>COUNTIFS(Applications!#REF!,Microtrends!B19)</f>
        <v>#REF!</v>
      </c>
      <c r="H19" s="34" t="str">
        <f t="array" ref="H19">_xlfn.CONCAT(IF(ISNUMBER(SEARCH(B19,Applications!$F$3:$F$104)),CONCATENATE(Applications!$B$3:$B$104,CHAR(10)),""))</f>
        <v xml:space="preserve">Multicultural Service and Product Offer
Inclusive Facilities
Omnilingue
</v>
      </c>
      <c r="I19" s="34" t="s">
        <v>665</v>
      </c>
      <c r="J19" s="34">
        <f t="shared" si="2"/>
        <v>61</v>
      </c>
      <c r="K19" s="34" t="s">
        <v>1059</v>
      </c>
      <c r="L19" s="34">
        <v>10</v>
      </c>
      <c r="M19" s="34"/>
      <c r="N19" s="34">
        <v>10</v>
      </c>
      <c r="O19" s="34"/>
      <c r="P19" s="34"/>
      <c r="Q19" s="34"/>
      <c r="R19" s="34">
        <v>70</v>
      </c>
      <c r="S19" s="34">
        <v>10</v>
      </c>
      <c r="T19" s="34"/>
      <c r="U19" s="34" t="s">
        <v>1060</v>
      </c>
      <c r="V19" s="72"/>
      <c r="W19" s="72"/>
      <c r="X19" s="72"/>
      <c r="Y19" s="72"/>
      <c r="Z19" s="72"/>
      <c r="AA19" s="72"/>
      <c r="AB19" s="72"/>
      <c r="AC19" s="72"/>
      <c r="AD19" s="34" t="s">
        <v>1017</v>
      </c>
    </row>
    <row r="20" spans="1:30" ht="330" x14ac:dyDescent="0.25">
      <c r="A20" s="34" t="s">
        <v>944</v>
      </c>
      <c r="B20" s="34" t="s">
        <v>113</v>
      </c>
      <c r="C20" s="34" t="s">
        <v>944</v>
      </c>
      <c r="D20" s="69" t="s">
        <v>1012</v>
      </c>
      <c r="E20" s="69" t="s">
        <v>1013</v>
      </c>
      <c r="F20" s="34" t="str">
        <f t="shared" si="1"/>
        <v>Seamlessness/Ease</v>
      </c>
      <c r="G20" s="34" t="e">
        <f>COUNTIFS(Applications!#REF!,Microtrends!B20)</f>
        <v>#REF!</v>
      </c>
      <c r="H20" s="34" t="str">
        <f t="array" ref="H20">_xlfn.CONCAT(IF(ISNUMBER(SEARCH(B20,Applications!$F$3:$F$104)),CONCATENATE(Applications!$B$3:$B$104,CHAR(10)),""))</f>
        <v xml:space="preserve">Educate your employee
</v>
      </c>
      <c r="I20" s="34" t="s">
        <v>668</v>
      </c>
      <c r="J20" s="34">
        <f t="shared" si="2"/>
        <v>138</v>
      </c>
      <c r="K20" s="34" t="s">
        <v>1061</v>
      </c>
      <c r="L20" s="34"/>
      <c r="M20" s="34"/>
      <c r="N20" s="34">
        <v>10</v>
      </c>
      <c r="O20" s="34"/>
      <c r="P20" s="34"/>
      <c r="Q20" s="34">
        <v>20</v>
      </c>
      <c r="R20" s="34">
        <v>20</v>
      </c>
      <c r="S20" s="34">
        <v>40</v>
      </c>
      <c r="T20" s="34">
        <v>10</v>
      </c>
      <c r="U20" s="34" t="s">
        <v>1062</v>
      </c>
      <c r="V20" s="72"/>
      <c r="W20" s="72"/>
      <c r="X20" s="72"/>
      <c r="Y20" s="72"/>
      <c r="Z20" s="72"/>
      <c r="AA20" s="72"/>
      <c r="AB20" s="72"/>
      <c r="AC20" s="72"/>
      <c r="AD20" s="34" t="s">
        <v>1017</v>
      </c>
    </row>
    <row r="21" spans="1:30" ht="300" x14ac:dyDescent="0.25">
      <c r="A21" s="34" t="s">
        <v>926</v>
      </c>
      <c r="B21" s="34" t="s">
        <v>73</v>
      </c>
      <c r="C21" s="34" t="s">
        <v>926</v>
      </c>
      <c r="D21" s="69" t="s">
        <v>1012</v>
      </c>
      <c r="E21" s="69" t="s">
        <v>1013</v>
      </c>
      <c r="F21" s="34" t="str">
        <f t="shared" si="1"/>
        <v>Informed People</v>
      </c>
      <c r="G21" s="34" t="e">
        <f>COUNTIFS(Applications!#REF!,Microtrends!B21)</f>
        <v>#REF!</v>
      </c>
      <c r="H21" s="34" t="str">
        <f t="array" ref="H21">_xlfn.CONCAT(IF(ISNUMBER(SEARCH(B21,Applications!$F$3:$F$104)),CONCATENATE(Applications!$B$3:$B$104,CHAR(10)),""))</f>
        <v xml:space="preserve">Healthier Versions of Indulgences
Gourmet Junk Foods in restaurants
As cheap as the cheapest
Simple and beautiful showrooms
As convenient as the most convenient
Virtual Card Acceptance
</v>
      </c>
      <c r="I21" s="35" t="s">
        <v>893</v>
      </c>
      <c r="J21" s="34">
        <f t="shared" si="2"/>
        <v>72</v>
      </c>
      <c r="K21" s="34" t="s">
        <v>1063</v>
      </c>
      <c r="L21" s="34">
        <v>10</v>
      </c>
      <c r="M21" s="34"/>
      <c r="N21" s="34">
        <v>10</v>
      </c>
      <c r="O21" s="34"/>
      <c r="P21" s="34">
        <v>10</v>
      </c>
      <c r="Q21" s="34">
        <v>70</v>
      </c>
      <c r="R21" s="34"/>
      <c r="S21" s="34">
        <v>20</v>
      </c>
      <c r="T21" s="34"/>
      <c r="U21" s="34" t="s">
        <v>1064</v>
      </c>
      <c r="V21" s="72"/>
      <c r="W21" s="72"/>
      <c r="X21" s="72"/>
      <c r="Y21" s="72"/>
      <c r="Z21" s="72"/>
      <c r="AA21" s="72"/>
      <c r="AB21" s="72"/>
      <c r="AC21" s="72"/>
      <c r="AD21" s="34" t="s">
        <v>1017</v>
      </c>
    </row>
    <row r="22" spans="1:30" ht="285" x14ac:dyDescent="0.25">
      <c r="A22" s="34" t="s">
        <v>1065</v>
      </c>
      <c r="B22" s="34" t="s">
        <v>29</v>
      </c>
      <c r="C22" s="34" t="s">
        <v>1065</v>
      </c>
      <c r="D22" s="69" t="s">
        <v>1012</v>
      </c>
      <c r="E22" s="69" t="s">
        <v>1013</v>
      </c>
      <c r="F22" s="34" t="str">
        <f t="shared" si="1"/>
        <v>Corporate Responsibility</v>
      </c>
      <c r="G22" s="34" t="e">
        <f>COUNTIFS(Applications!#REF!,Microtrends!B22)</f>
        <v>#REF!</v>
      </c>
      <c r="H22" s="34" t="str">
        <f t="array" ref="H22">_xlfn.CONCAT(IF(ISNUMBER(SEARCH(B22,Applications!$F$3:$F$104)),CONCATENATE(Applications!$B$3:$B$104,CHAR(10)),""))</f>
        <v xml:space="preserve">Empower and Raise awareness
Enhancing capabilities
Silver age inclusion
Grey Gigs
</v>
      </c>
      <c r="I22" s="34" t="s">
        <v>1066</v>
      </c>
      <c r="J22" s="34">
        <f t="shared" si="2"/>
        <v>99</v>
      </c>
      <c r="K22" s="34" t="s">
        <v>1067</v>
      </c>
      <c r="L22" s="34"/>
      <c r="M22" s="34"/>
      <c r="N22" s="34"/>
      <c r="O22" s="34"/>
      <c r="P22" s="34"/>
      <c r="Q22" s="34"/>
      <c r="R22" s="34">
        <v>100</v>
      </c>
      <c r="S22" s="34"/>
      <c r="T22" s="34"/>
      <c r="U22" s="34" t="s">
        <v>1068</v>
      </c>
      <c r="V22" s="72"/>
      <c r="W22" s="72"/>
      <c r="X22" s="72"/>
      <c r="Y22" s="72"/>
      <c r="Z22" s="72"/>
      <c r="AA22" s="72"/>
      <c r="AB22" s="72"/>
      <c r="AC22" s="72"/>
      <c r="AD22" s="34" t="s">
        <v>1017</v>
      </c>
    </row>
    <row r="23" spans="1:30" ht="255" x14ac:dyDescent="0.25">
      <c r="A23" s="34" t="s">
        <v>953</v>
      </c>
      <c r="B23" s="34" t="s">
        <v>704</v>
      </c>
      <c r="C23" s="34" t="s">
        <v>953</v>
      </c>
      <c r="D23" s="69" t="s">
        <v>1012</v>
      </c>
      <c r="E23" s="69" t="s">
        <v>1013</v>
      </c>
      <c r="F23" s="34" t="str">
        <f t="shared" si="1"/>
        <v>Hiper Personalization</v>
      </c>
      <c r="G23" s="34" t="e">
        <f>COUNTIFS(Applications!#REF!,Microtrends!B23)</f>
        <v>#REF!</v>
      </c>
      <c r="H23" s="34" t="str">
        <f t="array" ref="H23">_xlfn.CONCAT(IF(ISNUMBER(SEARCH(B23,Applications!$F$3:$F$104)),CONCATENATE(Applications!$B$3:$B$104,CHAR(10)),""))</f>
        <v xml:space="preserve">Adapt the conversation
</v>
      </c>
      <c r="I23" s="34" t="s">
        <v>1069</v>
      </c>
      <c r="J23" s="34">
        <f t="shared" si="2"/>
        <v>81</v>
      </c>
      <c r="K23" s="34" t="s">
        <v>1070</v>
      </c>
      <c r="L23" s="34"/>
      <c r="M23" s="34"/>
      <c r="N23" s="34"/>
      <c r="O23" s="34"/>
      <c r="P23" s="34">
        <v>80</v>
      </c>
      <c r="Q23" s="34">
        <v>20</v>
      </c>
      <c r="R23" s="34"/>
      <c r="S23" s="34"/>
      <c r="T23" s="34"/>
      <c r="U23" s="34" t="s">
        <v>1071</v>
      </c>
      <c r="V23" s="72"/>
      <c r="W23" s="72"/>
      <c r="X23" s="72"/>
      <c r="Y23" s="72"/>
      <c r="Z23" s="72"/>
      <c r="AA23" s="72"/>
      <c r="AB23" s="72"/>
      <c r="AC23" s="72"/>
      <c r="AD23" s="34" t="s">
        <v>1017</v>
      </c>
    </row>
    <row r="24" spans="1:30" ht="180" x14ac:dyDescent="0.25">
      <c r="A24" s="34" t="s">
        <v>923</v>
      </c>
      <c r="B24" s="34" t="s">
        <v>69</v>
      </c>
      <c r="C24" s="34" t="s">
        <v>923</v>
      </c>
      <c r="D24" s="69" t="s">
        <v>1012</v>
      </c>
      <c r="E24" s="69" t="s">
        <v>1013</v>
      </c>
      <c r="F24" s="34" t="str">
        <f t="shared" si="1"/>
        <v>Seamlessness/Ease</v>
      </c>
      <c r="G24" s="34" t="e">
        <f>COUNTIFS(Applications!#REF!,Microtrends!B24)</f>
        <v>#REF!</v>
      </c>
      <c r="H24" s="34" t="str">
        <f t="array" ref="H24">_xlfn.CONCAT(IF(ISNUMBER(SEARCH(B24,Applications!$F$3:$F$104)),CONCATENATE(Applications!$B$3:$B$104,CHAR(10)),""))</f>
        <v xml:space="preserve">Quick deliveries
Agile shopping experience
</v>
      </c>
      <c r="I24" s="35" t="s">
        <v>1072</v>
      </c>
      <c r="J24" s="34">
        <f t="shared" si="2"/>
        <v>81</v>
      </c>
      <c r="K24" s="34" t="s">
        <v>1073</v>
      </c>
      <c r="L24" s="34"/>
      <c r="M24" s="34">
        <v>10</v>
      </c>
      <c r="N24" s="34">
        <v>10</v>
      </c>
      <c r="O24" s="34"/>
      <c r="P24" s="34"/>
      <c r="Q24" s="34"/>
      <c r="R24" s="34"/>
      <c r="S24" s="34">
        <v>80</v>
      </c>
      <c r="T24" s="34"/>
      <c r="U24" s="34" t="s">
        <v>1074</v>
      </c>
      <c r="V24" s="72"/>
      <c r="W24" s="72"/>
      <c r="X24" s="72"/>
      <c r="Y24" s="72"/>
      <c r="Z24" s="72"/>
      <c r="AA24" s="72"/>
      <c r="AB24" s="72"/>
      <c r="AC24" s="72"/>
      <c r="AD24" s="34" t="s">
        <v>1017</v>
      </c>
    </row>
    <row r="25" spans="1:30" ht="225" x14ac:dyDescent="0.25">
      <c r="A25" s="34" t="s">
        <v>939</v>
      </c>
      <c r="B25" s="34" t="s">
        <v>25</v>
      </c>
      <c r="C25" s="34" t="s">
        <v>939</v>
      </c>
      <c r="D25" s="69" t="s">
        <v>1012</v>
      </c>
      <c r="E25" s="69" t="s">
        <v>1013</v>
      </c>
      <c r="F25" s="34" t="str">
        <f t="shared" si="1"/>
        <v>Seamlessness/Ease</v>
      </c>
      <c r="G25" s="34" t="e">
        <f>COUNTIFS(Applications!#REF!,Microtrends!B25)</f>
        <v>#REF!</v>
      </c>
      <c r="H25" s="34" t="str">
        <f t="array" ref="H25">_xlfn.CONCAT(IF(ISNUMBER(SEARCH(B25,Applications!$F$3:$F$104)),CONCATENATE(Applications!$B$3:$B$104,CHAR(10)),""))</f>
        <v xml:space="preserve">Virtual Assistants
Voice Control
Motion Control
Biometric Validation
</v>
      </c>
      <c r="I25" s="34" t="s">
        <v>664</v>
      </c>
      <c r="J25" s="34">
        <f t="shared" si="2"/>
        <v>99</v>
      </c>
      <c r="K25" s="34" t="s">
        <v>1075</v>
      </c>
      <c r="L25" s="34"/>
      <c r="M25" s="34">
        <v>20</v>
      </c>
      <c r="N25" s="34"/>
      <c r="O25" s="34"/>
      <c r="P25" s="34">
        <v>10</v>
      </c>
      <c r="Q25" s="34"/>
      <c r="R25" s="34"/>
      <c r="S25" s="34">
        <v>70</v>
      </c>
      <c r="T25" s="34"/>
      <c r="U25" s="34" t="s">
        <v>1076</v>
      </c>
      <c r="V25" s="72"/>
      <c r="W25" s="72"/>
      <c r="X25" s="72"/>
      <c r="Y25" s="72"/>
      <c r="Z25" s="72"/>
      <c r="AA25" s="72"/>
      <c r="AB25" s="72"/>
      <c r="AC25" s="72"/>
      <c r="AD25" s="34" t="s">
        <v>1017</v>
      </c>
    </row>
    <row r="26" spans="1:30" ht="225" x14ac:dyDescent="0.25">
      <c r="A26" s="34" t="s">
        <v>932</v>
      </c>
      <c r="B26" s="34" t="s">
        <v>124</v>
      </c>
      <c r="C26" s="34" t="s">
        <v>932</v>
      </c>
      <c r="D26" s="69" t="s">
        <v>1012</v>
      </c>
      <c r="E26" s="69" t="s">
        <v>1013</v>
      </c>
      <c r="F26" s="34" t="str">
        <f t="shared" si="1"/>
        <v>Seamlessness/Ease</v>
      </c>
      <c r="G26" s="34" t="e">
        <f>COUNTIFS(Applications!#REF!,Microtrends!B26)</f>
        <v>#REF!</v>
      </c>
      <c r="H26" s="34" t="str">
        <f t="array" ref="H26">_xlfn.CONCAT(IF(ISNUMBER(SEARCH(B26,Applications!$F$3:$F$104)),CONCATENATE(Applications!$B$3:$B$104,CHAR(10)),""))</f>
        <v xml:space="preserve">Virtual Card Acceptance
</v>
      </c>
      <c r="I26" s="34"/>
      <c r="J26" s="34">
        <f t="shared" si="2"/>
        <v>1</v>
      </c>
      <c r="K26" s="34" t="s">
        <v>1077</v>
      </c>
      <c r="L26" s="34"/>
      <c r="M26" s="34">
        <v>10</v>
      </c>
      <c r="N26" s="34">
        <v>20</v>
      </c>
      <c r="O26" s="34"/>
      <c r="P26" s="34"/>
      <c r="Q26" s="34"/>
      <c r="R26" s="34"/>
      <c r="S26" s="34">
        <v>70</v>
      </c>
      <c r="T26" s="34"/>
      <c r="U26" s="34" t="s">
        <v>1078</v>
      </c>
      <c r="V26" s="72"/>
      <c r="W26" s="72"/>
      <c r="X26" s="72"/>
      <c r="Y26" s="72"/>
      <c r="Z26" s="72"/>
      <c r="AA26" s="72"/>
      <c r="AB26" s="72"/>
      <c r="AC26" s="72"/>
      <c r="AD26" s="34" t="s">
        <v>1017</v>
      </c>
    </row>
    <row r="27" spans="1:30" ht="135" x14ac:dyDescent="0.25">
      <c r="A27" s="34" t="s">
        <v>905</v>
      </c>
      <c r="B27" s="34" t="s">
        <v>43</v>
      </c>
      <c r="C27" s="34" t="s">
        <v>905</v>
      </c>
      <c r="D27" s="69" t="s">
        <v>1012</v>
      </c>
      <c r="E27" s="69" t="s">
        <v>1013</v>
      </c>
      <c r="F27" s="34" t="str">
        <f t="shared" si="1"/>
        <v>Corporate Responsibility</v>
      </c>
      <c r="G27" s="34" t="e">
        <f>COUNTIFS(Applications!#REF!,Microtrends!B27)</f>
        <v>#REF!</v>
      </c>
      <c r="H27" s="34" t="str">
        <f t="array" ref="H27">_xlfn.CONCAT(IF(ISNUMBER(SEARCH(B27,Applications!$F$3:$F$104)),CONCATENATE(Applications!$B$3:$B$104,CHAR(10)),""))</f>
        <v xml:space="preserve">Corporate Oasis
</v>
      </c>
      <c r="I27" s="34"/>
      <c r="J27" s="34">
        <f t="shared" si="2"/>
        <v>1</v>
      </c>
      <c r="K27" s="34" t="s">
        <v>1079</v>
      </c>
      <c r="L27" s="34"/>
      <c r="M27" s="34"/>
      <c r="N27" s="34"/>
      <c r="O27" s="34"/>
      <c r="P27" s="34"/>
      <c r="Q27" s="34"/>
      <c r="R27" s="34">
        <v>50</v>
      </c>
      <c r="S27" s="34">
        <v>30</v>
      </c>
      <c r="T27" s="34">
        <v>20</v>
      </c>
      <c r="U27" s="34" t="s">
        <v>1080</v>
      </c>
      <c r="V27" s="72"/>
      <c r="W27" s="72"/>
      <c r="X27" s="72"/>
      <c r="Y27" s="72"/>
      <c r="Z27" s="72"/>
      <c r="AA27" s="72"/>
      <c r="AB27" s="72"/>
      <c r="AC27" s="72"/>
      <c r="AD27" s="34" t="s">
        <v>1017</v>
      </c>
    </row>
    <row r="28" spans="1:30" ht="75" x14ac:dyDescent="0.25">
      <c r="A28" s="34" t="s">
        <v>1081</v>
      </c>
      <c r="B28" s="34" t="s">
        <v>86</v>
      </c>
      <c r="C28" s="34" t="s">
        <v>1081</v>
      </c>
      <c r="D28" s="69" t="s">
        <v>1012</v>
      </c>
      <c r="E28" s="69" t="s">
        <v>1013</v>
      </c>
      <c r="F28" s="34" t="str">
        <f t="shared" si="1"/>
        <v>Informed People</v>
      </c>
      <c r="G28" s="34" t="e">
        <f>COUNTIFS(Applications!#REF!,Microtrends!B28)</f>
        <v>#REF!</v>
      </c>
      <c r="H28" s="34" t="str">
        <f t="array" ref="H28">_xlfn.CONCAT(IF(ISNUMBER(SEARCH(B28,Applications!$F$3:$F$104)),CONCATENATE(Applications!$B$3:$B$104,CHAR(10)),""))</f>
        <v xml:space="preserve">Home Try on real products
Virtual try on (remote or instore)
</v>
      </c>
      <c r="I28" s="35" t="s">
        <v>1082</v>
      </c>
      <c r="J28" s="34">
        <f t="shared" si="2"/>
        <v>48</v>
      </c>
      <c r="K28" s="68" t="s">
        <v>1083</v>
      </c>
      <c r="L28" s="34"/>
      <c r="M28" s="34"/>
      <c r="N28" s="34">
        <v>40</v>
      </c>
      <c r="O28" s="34"/>
      <c r="P28" s="34"/>
      <c r="Q28" s="34">
        <v>60</v>
      </c>
      <c r="R28" s="34"/>
      <c r="S28" s="34"/>
      <c r="T28" s="34"/>
      <c r="U28" s="34" t="s">
        <v>1084</v>
      </c>
      <c r="V28" s="72"/>
      <c r="W28" s="72"/>
      <c r="X28" s="72"/>
      <c r="Y28" s="72"/>
      <c r="Z28" s="72"/>
      <c r="AA28" s="72"/>
      <c r="AB28" s="72"/>
      <c r="AC28" s="72"/>
      <c r="AD28" s="34" t="s">
        <v>1017</v>
      </c>
    </row>
    <row r="29" spans="1:30" ht="105" x14ac:dyDescent="0.25">
      <c r="A29" s="34" t="s">
        <v>937</v>
      </c>
      <c r="B29" s="34" t="s">
        <v>92</v>
      </c>
      <c r="C29" s="34" t="s">
        <v>937</v>
      </c>
      <c r="D29" s="69" t="s">
        <v>1012</v>
      </c>
      <c r="E29" s="69" t="s">
        <v>1013</v>
      </c>
      <c r="F29" s="34" t="str">
        <f t="shared" si="1"/>
        <v>Experiences</v>
      </c>
      <c r="G29" s="34" t="e">
        <f>COUNTIFS(Applications!#REF!,Microtrends!B29)</f>
        <v>#REF!</v>
      </c>
      <c r="H29" s="34" t="str">
        <f t="array" ref="H29">_xlfn.CONCAT(IF(ISNUMBER(SEARCH(B29,Applications!$F$3:$F$104)),CONCATENATE(Applications!$B$3:$B$104,CHAR(10)),""))</f>
        <v xml:space="preserve">Multicultural Service and Product Offer
Inclusive Facilities
Omnilingue
Visitors' Pains Killer
Visitors' Perks
</v>
      </c>
      <c r="I29" s="34"/>
      <c r="J29" s="34">
        <f t="shared" si="2"/>
        <v>1</v>
      </c>
      <c r="K29" s="34" t="s">
        <v>1085</v>
      </c>
      <c r="L29" s="34">
        <v>20</v>
      </c>
      <c r="M29" s="34"/>
      <c r="N29" s="34">
        <v>80</v>
      </c>
      <c r="O29" s="34"/>
      <c r="P29" s="34"/>
      <c r="Q29" s="34"/>
      <c r="R29" s="34"/>
      <c r="S29" s="34"/>
      <c r="T29" s="34"/>
      <c r="U29" s="34" t="s">
        <v>1086</v>
      </c>
      <c r="V29" s="72"/>
      <c r="W29" s="72"/>
      <c r="X29" s="72"/>
      <c r="Y29" s="72"/>
      <c r="Z29" s="72"/>
      <c r="AA29" s="72"/>
      <c r="AB29" s="72"/>
      <c r="AC29" s="72"/>
      <c r="AD29" s="34" t="s">
        <v>1017</v>
      </c>
    </row>
    <row r="30" spans="1:30" ht="225" x14ac:dyDescent="0.25">
      <c r="A30" s="34" t="s">
        <v>1087</v>
      </c>
      <c r="B30" s="34" t="s">
        <v>89</v>
      </c>
      <c r="C30" s="34" t="s">
        <v>1087</v>
      </c>
      <c r="D30" s="69" t="s">
        <v>1012</v>
      </c>
      <c r="E30" s="69" t="s">
        <v>1013</v>
      </c>
      <c r="F30" s="34" t="str">
        <f t="shared" si="1"/>
        <v>Sustainability</v>
      </c>
      <c r="G30" s="34" t="e">
        <f>COUNTIFS(Applications!#REF!,Microtrends!B30)</f>
        <v>#REF!</v>
      </c>
      <c r="H30" s="34" t="str">
        <f t="array" ref="H30">_xlfn.CONCAT(IF(ISNUMBER(SEARCH(B30,Applications!$F$3:$F$104)),CONCATENATE(Applications!$B$3:$B$104,CHAR(10)),""))</f>
        <v xml:space="preserve">Alternative materials to plastic
Reusable Packaging
Rethink packages
Educate customers
Recycle 
</v>
      </c>
      <c r="I30" s="35" t="s">
        <v>670</v>
      </c>
      <c r="J30" s="34">
        <f t="shared" si="2"/>
        <v>97</v>
      </c>
      <c r="K30" s="34" t="s">
        <v>1088</v>
      </c>
      <c r="L30" s="34"/>
      <c r="M30" s="34"/>
      <c r="N30" s="34"/>
      <c r="O30" s="34"/>
      <c r="P30" s="34"/>
      <c r="Q30" s="34"/>
      <c r="R30" s="34">
        <v>40</v>
      </c>
      <c r="S30" s="34"/>
      <c r="T30" s="34">
        <v>60</v>
      </c>
      <c r="U30" s="34" t="s">
        <v>1089</v>
      </c>
      <c r="V30" s="72"/>
      <c r="W30" s="72"/>
      <c r="X30" s="72"/>
      <c r="Y30" s="72"/>
      <c r="Z30" s="72"/>
      <c r="AA30" s="72"/>
      <c r="AB30" s="72"/>
      <c r="AC30" s="72"/>
      <c r="AD30" s="34" t="s">
        <v>1090</v>
      </c>
    </row>
    <row r="31" spans="1:30" ht="105" x14ac:dyDescent="0.25">
      <c r="A31" s="34" t="s">
        <v>943</v>
      </c>
      <c r="B31" s="34" t="s">
        <v>71</v>
      </c>
      <c r="C31" s="34" t="s">
        <v>943</v>
      </c>
      <c r="D31" s="69" t="s">
        <v>1012</v>
      </c>
      <c r="E31" s="69" t="s">
        <v>1013</v>
      </c>
      <c r="F31" s="34" t="str">
        <f t="shared" si="1"/>
        <v>Continuous Connection</v>
      </c>
      <c r="G31" s="34" t="e">
        <f>COUNTIFS(Applications!#REF!,Microtrends!B31)</f>
        <v>#REF!</v>
      </c>
      <c r="H31" s="34" t="str">
        <f t="array" ref="H31">_xlfn.CONCAT(IF(ISNUMBER(SEARCH(B31,Applications!$F$3:$F$104)),CONCATENATE(Applications!$B$3:$B$104,CHAR(10)),""))</f>
        <v xml:space="preserve">Social Network Commerce
Vlogging
</v>
      </c>
      <c r="I31" s="35" t="s">
        <v>1091</v>
      </c>
      <c r="J31" s="34">
        <f t="shared" si="2"/>
        <v>59</v>
      </c>
      <c r="K31" s="34" t="s">
        <v>1092</v>
      </c>
      <c r="L31" s="34"/>
      <c r="M31" s="34">
        <v>60</v>
      </c>
      <c r="N31" s="34">
        <v>20</v>
      </c>
      <c r="O31" s="34"/>
      <c r="P31" s="34">
        <v>20</v>
      </c>
      <c r="Q31" s="34"/>
      <c r="R31" s="34"/>
      <c r="S31" s="34"/>
      <c r="T31" s="34"/>
      <c r="U31" s="34" t="s">
        <v>1093</v>
      </c>
      <c r="V31" s="72"/>
      <c r="W31" s="72"/>
      <c r="X31" s="72"/>
      <c r="Y31" s="72"/>
      <c r="Z31" s="72"/>
      <c r="AA31" s="72"/>
      <c r="AB31" s="72"/>
      <c r="AC31" s="72"/>
      <c r="AD31" s="34" t="s">
        <v>1017</v>
      </c>
    </row>
    <row r="32" spans="1:30" ht="30" x14ac:dyDescent="0.25">
      <c r="A32" s="34" t="s">
        <v>1094</v>
      </c>
      <c r="B32" s="34" t="s">
        <v>115</v>
      </c>
      <c r="C32" s="34" t="s">
        <v>1094</v>
      </c>
      <c r="D32" s="69" t="s">
        <v>1012</v>
      </c>
      <c r="E32" s="69" t="s">
        <v>1013</v>
      </c>
      <c r="F32" s="34" t="str">
        <f t="shared" si="1"/>
        <v>Seamlessness/Ease</v>
      </c>
      <c r="G32" s="34" t="e">
        <f>COUNTIFS(Applications!#REF!,Microtrends!B32)</f>
        <v>#REF!</v>
      </c>
      <c r="H32" s="34" t="str">
        <f t="array" ref="H32">_xlfn.CONCAT(IF(ISNUMBER(SEARCH(B32,Applications!$F$3:$F$104)),CONCATENATE(Applications!$B$3:$B$104,CHAR(10)),""))</f>
        <v/>
      </c>
      <c r="I32" s="34"/>
      <c r="J32" s="34">
        <f t="shared" si="2"/>
        <v>1</v>
      </c>
      <c r="K32" s="34" t="s">
        <v>1095</v>
      </c>
      <c r="L32" s="34"/>
      <c r="M32" s="34">
        <v>10</v>
      </c>
      <c r="N32" s="34"/>
      <c r="O32" s="34"/>
      <c r="P32" s="34">
        <v>10</v>
      </c>
      <c r="Q32" s="34"/>
      <c r="R32" s="34"/>
      <c r="S32" s="34">
        <v>80</v>
      </c>
      <c r="T32" s="34"/>
      <c r="U32" s="34" t="s">
        <v>1096</v>
      </c>
      <c r="V32" s="72"/>
      <c r="W32" s="72"/>
      <c r="X32" s="72"/>
      <c r="Y32" s="72"/>
      <c r="Z32" s="72"/>
      <c r="AA32" s="72"/>
      <c r="AB32" s="72"/>
      <c r="AC32" s="72"/>
      <c r="AD32" s="34" t="s">
        <v>1022</v>
      </c>
    </row>
    <row r="33" spans="1:30" ht="315" x14ac:dyDescent="0.25">
      <c r="A33" s="34" t="s">
        <v>1097</v>
      </c>
      <c r="B33" s="34" t="s">
        <v>61</v>
      </c>
      <c r="C33" s="34" t="s">
        <v>1097</v>
      </c>
      <c r="D33" s="69" t="s">
        <v>1012</v>
      </c>
      <c r="E33" s="69" t="s">
        <v>1013</v>
      </c>
      <c r="F33" s="34" t="str">
        <f t="shared" si="1"/>
        <v>Health And Wellness</v>
      </c>
      <c r="G33" s="34" t="e">
        <f>COUNTIFS(Applications!#REF!,Microtrends!B33)</f>
        <v>#REF!</v>
      </c>
      <c r="H33" s="34" t="str">
        <f t="array" ref="H33">_xlfn.CONCAT(IF(ISNUMBER(SEARCH(B33,Applications!$F$3:$F$104)),CONCATENATE(Applications!$B$3:$B$104,CHAR(10)),""))</f>
        <v xml:space="preserve">Food as Medicine Counseling
Range of Functional Food
Non-empty Calories
Food Purpose Communication
Nutritional Personal Counseling
Free From Products
</v>
      </c>
      <c r="I33" s="34"/>
      <c r="J33" s="34">
        <f t="shared" si="2"/>
        <v>1</v>
      </c>
      <c r="K33" s="34" t="s">
        <v>1098</v>
      </c>
      <c r="L33" s="34"/>
      <c r="M33" s="34"/>
      <c r="N33" s="34"/>
      <c r="O33" s="34">
        <v>70</v>
      </c>
      <c r="P33" s="34">
        <v>20</v>
      </c>
      <c r="Q33" s="34">
        <v>10</v>
      </c>
      <c r="R33" s="34"/>
      <c r="S33" s="34"/>
      <c r="T33" s="34"/>
      <c r="U33" s="34" t="s">
        <v>1099</v>
      </c>
      <c r="V33" s="72"/>
      <c r="W33" s="72"/>
      <c r="X33" s="72"/>
      <c r="Y33" s="72"/>
      <c r="Z33" s="72"/>
      <c r="AA33" s="72"/>
      <c r="AB33" s="72"/>
      <c r="AC33" s="72"/>
      <c r="AD33" s="34" t="s">
        <v>1017</v>
      </c>
    </row>
    <row r="34" spans="1:30" ht="195" x14ac:dyDescent="0.25">
      <c r="A34" s="34" t="s">
        <v>1100</v>
      </c>
      <c r="B34" s="34" t="s">
        <v>65</v>
      </c>
      <c r="C34" s="34" t="s">
        <v>1100</v>
      </c>
      <c r="D34" s="69" t="s">
        <v>1012</v>
      </c>
      <c r="E34" s="69" t="s">
        <v>1013</v>
      </c>
      <c r="F34" s="34" t="str">
        <f t="shared" si="1"/>
        <v>Experiences</v>
      </c>
      <c r="G34" s="34" t="e">
        <f>COUNTIFS(Applications!#REF!,Microtrends!B34)</f>
        <v>#REF!</v>
      </c>
      <c r="H34" s="34" t="str">
        <f t="array" ref="H34">_xlfn.CONCAT(IF(ISNUMBER(SEARCH(B34,Applications!$F$3:$F$104)),CONCATENATE(Applications!$B$3:$B$104,CHAR(10)),""))</f>
        <v xml:space="preserve">Substitute Proteins
Healthier Versions of Indulgences
Gourmet Junk Foods in restaurants
Gourmet Junk Foods in kits
</v>
      </c>
      <c r="I34" s="34"/>
      <c r="J34" s="34">
        <f t="shared" si="2"/>
        <v>1</v>
      </c>
      <c r="K34" s="34" t="s">
        <v>1101</v>
      </c>
      <c r="L34" s="34"/>
      <c r="M34" s="34"/>
      <c r="N34" s="34">
        <v>50</v>
      </c>
      <c r="O34" s="34">
        <v>40</v>
      </c>
      <c r="P34" s="34"/>
      <c r="Q34" s="34"/>
      <c r="R34" s="34"/>
      <c r="S34" s="34">
        <v>10</v>
      </c>
      <c r="T34" s="34"/>
      <c r="U34" s="34" t="s">
        <v>1102</v>
      </c>
      <c r="V34" s="72"/>
      <c r="W34" s="72"/>
      <c r="X34" s="72"/>
      <c r="Y34" s="72"/>
      <c r="Z34" s="72"/>
      <c r="AA34" s="72"/>
      <c r="AB34" s="72"/>
      <c r="AC34" s="72"/>
      <c r="AD34" s="34" t="s">
        <v>1017</v>
      </c>
    </row>
    <row r="35" spans="1:30" ht="150" x14ac:dyDescent="0.25">
      <c r="A35" s="34" t="s">
        <v>1103</v>
      </c>
      <c r="B35" s="34" t="s">
        <v>152</v>
      </c>
      <c r="C35" s="34" t="s">
        <v>1103</v>
      </c>
      <c r="D35" s="69" t="s">
        <v>1012</v>
      </c>
      <c r="E35" s="69" t="s">
        <v>1013</v>
      </c>
      <c r="F35" s="34" t="str">
        <f t="shared" si="1"/>
        <v>Corporate Responsibility</v>
      </c>
      <c r="G35" s="34" t="e">
        <f>COUNTIFS(Applications!#REF!,Microtrends!B35)</f>
        <v>#REF!</v>
      </c>
      <c r="H35" s="34" t="str">
        <f t="array" ref="H35">_xlfn.CONCAT(IF(ISNUMBER(SEARCH(B35,Applications!$F$3:$F$104)),CONCATENATE(Applications!$B$3:$B$104,CHAR(10)),""))</f>
        <v xml:space="preserve">Inclusive Facilities
Genderless Product Design
</v>
      </c>
      <c r="I35" s="34"/>
      <c r="J35" s="34">
        <f t="shared" si="2"/>
        <v>1</v>
      </c>
      <c r="K35" s="34" t="s">
        <v>1104</v>
      </c>
      <c r="L35" s="34"/>
      <c r="M35" s="34"/>
      <c r="N35" s="34"/>
      <c r="O35" s="34"/>
      <c r="P35" s="34"/>
      <c r="Q35" s="34"/>
      <c r="R35" s="34">
        <v>100</v>
      </c>
      <c r="S35" s="34"/>
      <c r="T35" s="34"/>
      <c r="U35" s="34" t="s">
        <v>1105</v>
      </c>
      <c r="V35" s="72"/>
      <c r="W35" s="72"/>
      <c r="X35" s="72"/>
      <c r="Y35" s="72"/>
      <c r="Z35" s="72"/>
      <c r="AA35" s="72"/>
      <c r="AB35" s="72"/>
      <c r="AC35" s="72"/>
      <c r="AD35" s="34" t="s">
        <v>1017</v>
      </c>
    </row>
    <row r="36" spans="1:30" ht="180" x14ac:dyDescent="0.25">
      <c r="A36" s="34" t="s">
        <v>912</v>
      </c>
      <c r="B36" s="34" t="s">
        <v>41</v>
      </c>
      <c r="C36" s="34" t="s">
        <v>912</v>
      </c>
      <c r="D36" s="69" t="s">
        <v>1012</v>
      </c>
      <c r="E36" s="69" t="s">
        <v>1013</v>
      </c>
      <c r="F36" s="34" t="str">
        <f t="shared" ref="F36:F67" si="3">INDEX($L$3:$T$3,1,MATCH(MAX(L36:T36),L36:T36,0))</f>
        <v>Sustainability</v>
      </c>
      <c r="G36" s="34" t="e">
        <f>COUNTIFS(Applications!#REF!,Microtrends!B36)</f>
        <v>#REF!</v>
      </c>
      <c r="H36" s="34" t="str">
        <f t="array" ref="H36">_xlfn.CONCAT(IF(ISNUMBER(SEARCH(B36,Applications!$F$3:$F$104)),CONCATENATE(Applications!$B$3:$B$104,CHAR(10)),""))</f>
        <v xml:space="preserve">Refill Packages/Reusable Packages
Omnichannel bulk foods
Instore Food Preparation
Reusable Packaging
</v>
      </c>
      <c r="I36" s="35" t="s">
        <v>1106</v>
      </c>
      <c r="J36" s="34">
        <f t="shared" si="2"/>
        <v>80</v>
      </c>
      <c r="K36" s="34" t="s">
        <v>1107</v>
      </c>
      <c r="L36" s="34"/>
      <c r="M36" s="34"/>
      <c r="N36" s="34"/>
      <c r="O36" s="34"/>
      <c r="P36" s="34"/>
      <c r="Q36" s="34"/>
      <c r="R36" s="34"/>
      <c r="S36" s="34"/>
      <c r="T36" s="34">
        <v>100</v>
      </c>
      <c r="U36" s="34" t="s">
        <v>1108</v>
      </c>
      <c r="V36" s="72"/>
      <c r="W36" s="72"/>
      <c r="X36" s="72"/>
      <c r="Y36" s="72"/>
      <c r="Z36" s="72"/>
      <c r="AA36" s="72"/>
      <c r="AB36" s="72"/>
      <c r="AC36" s="72"/>
      <c r="AD36" s="34" t="s">
        <v>1017</v>
      </c>
    </row>
    <row r="37" spans="1:30" ht="180" x14ac:dyDescent="0.25">
      <c r="A37" s="34" t="s">
        <v>935</v>
      </c>
      <c r="B37" s="34" t="s">
        <v>110</v>
      </c>
      <c r="C37" s="34" t="s">
        <v>935</v>
      </c>
      <c r="D37" s="69" t="s">
        <v>1012</v>
      </c>
      <c r="E37" s="69" t="s">
        <v>1013</v>
      </c>
      <c r="F37" s="34" t="str">
        <f t="shared" si="3"/>
        <v>Informed People</v>
      </c>
      <c r="G37" s="34" t="e">
        <f>COUNTIFS(Applications!#REF!,Microtrends!B37)</f>
        <v>#REF!</v>
      </c>
      <c r="H37" s="34" t="str">
        <f t="array" ref="H37">_xlfn.CONCAT(IF(ISNUMBER(SEARCH(B37,Applications!$F$3:$F$104)),CONCATENATE(Applications!$B$3:$B$104,CHAR(10)),""))</f>
        <v xml:space="preserve">Luxury in every range
Affordable luxury/exquisite items
</v>
      </c>
      <c r="I37" s="34"/>
      <c r="J37" s="34">
        <f t="shared" si="2"/>
        <v>1</v>
      </c>
      <c r="K37" s="34" t="s">
        <v>1109</v>
      </c>
      <c r="L37" s="34"/>
      <c r="M37" s="34"/>
      <c r="N37" s="34">
        <v>10</v>
      </c>
      <c r="O37" s="34"/>
      <c r="P37" s="34"/>
      <c r="Q37" s="34">
        <v>50</v>
      </c>
      <c r="R37" s="34"/>
      <c r="S37" s="34"/>
      <c r="T37" s="34">
        <v>40</v>
      </c>
      <c r="U37" s="34" t="s">
        <v>1110</v>
      </c>
      <c r="V37" s="72"/>
      <c r="W37" s="72"/>
      <c r="X37" s="72"/>
      <c r="Y37" s="72"/>
      <c r="Z37" s="72"/>
      <c r="AA37" s="72"/>
      <c r="AB37" s="72"/>
      <c r="AC37" s="72"/>
      <c r="AD37" s="34" t="s">
        <v>1017</v>
      </c>
    </row>
    <row r="38" spans="1:30" ht="105" x14ac:dyDescent="0.25">
      <c r="A38" s="34" t="s">
        <v>1111</v>
      </c>
      <c r="B38" s="34" t="s">
        <v>81</v>
      </c>
      <c r="C38" s="34" t="s">
        <v>1111</v>
      </c>
      <c r="D38" s="69" t="s">
        <v>1012</v>
      </c>
      <c r="E38" s="69" t="s">
        <v>1013</v>
      </c>
      <c r="F38" s="34" t="str">
        <f t="shared" si="3"/>
        <v>Experiences</v>
      </c>
      <c r="G38" s="34" t="e">
        <f>COUNTIFS(Applications!#REF!,Microtrends!B38)</f>
        <v>#REF!</v>
      </c>
      <c r="H38" s="34" t="str">
        <f t="array" ref="H38">_xlfn.CONCAT(IF(ISNUMBER(SEARCH(B38,Applications!$F$3:$F$104)),CONCATENATE(Applications!$B$3:$B$104,CHAR(10)),""))</f>
        <v xml:space="preserve">Customer neverending story
Product neverending story
Employee neverending story
</v>
      </c>
      <c r="I38" s="35" t="s">
        <v>1112</v>
      </c>
      <c r="J38" s="34">
        <f t="shared" si="2"/>
        <v>63</v>
      </c>
      <c r="K38" s="70" t="s">
        <v>1113</v>
      </c>
      <c r="L38" s="34"/>
      <c r="M38" s="34"/>
      <c r="N38" s="34">
        <v>80</v>
      </c>
      <c r="O38" s="34"/>
      <c r="P38" s="34"/>
      <c r="Q38" s="34">
        <v>20</v>
      </c>
      <c r="R38" s="34"/>
      <c r="S38" s="34"/>
      <c r="T38" s="34"/>
      <c r="U38" s="34" t="s">
        <v>1114</v>
      </c>
      <c r="V38" s="72"/>
      <c r="W38" s="72"/>
      <c r="X38" s="72"/>
      <c r="Y38" s="72"/>
      <c r="Z38" s="72"/>
      <c r="AA38" s="72"/>
      <c r="AB38" s="72"/>
      <c r="AC38" s="72"/>
      <c r="AD38" s="34" t="s">
        <v>1022</v>
      </c>
    </row>
    <row r="39" spans="1:30" ht="186" customHeight="1" x14ac:dyDescent="0.25">
      <c r="A39" s="34" t="s">
        <v>916</v>
      </c>
      <c r="B39" s="34" t="s">
        <v>68</v>
      </c>
      <c r="C39" s="34" t="s">
        <v>916</v>
      </c>
      <c r="D39" s="69" t="s">
        <v>1012</v>
      </c>
      <c r="E39" s="69" t="s">
        <v>1013</v>
      </c>
      <c r="F39" s="34" t="str">
        <f t="shared" si="3"/>
        <v>Continuous Connection</v>
      </c>
      <c r="G39" s="34" t="e">
        <f>COUNTIFS(Applications!#REF!,Microtrends!B39)</f>
        <v>#REF!</v>
      </c>
      <c r="H39" s="34" t="str">
        <f t="array" ref="H39">_xlfn.CONCAT(IF(ISNUMBER(SEARCH(B39,Applications!$F$3:$F$104)),CONCATENATE(Applications!$B$3:$B$104,CHAR(10)),""))</f>
        <v xml:space="preserve">Automatic Order and Checkout
Quick deliveries
Reward for each Consumer Journey Step
</v>
      </c>
      <c r="I39" s="35" t="s">
        <v>1115</v>
      </c>
      <c r="J39" s="34">
        <f t="shared" si="2"/>
        <v>60</v>
      </c>
      <c r="K39" s="34" t="s">
        <v>1116</v>
      </c>
      <c r="L39" s="34"/>
      <c r="M39" s="34">
        <v>80</v>
      </c>
      <c r="N39" s="34">
        <v>20</v>
      </c>
      <c r="O39" s="34"/>
      <c r="P39" s="34"/>
      <c r="Q39" s="34"/>
      <c r="R39" s="34"/>
      <c r="S39" s="34"/>
      <c r="T39" s="34"/>
      <c r="U39" s="34" t="s">
        <v>1117</v>
      </c>
      <c r="V39" s="72"/>
      <c r="W39" s="72"/>
      <c r="X39" s="72"/>
      <c r="Y39" s="72"/>
      <c r="Z39" s="72"/>
      <c r="AA39" s="72"/>
      <c r="AB39" s="72"/>
      <c r="AC39" s="72"/>
      <c r="AD39" s="34" t="s">
        <v>1017</v>
      </c>
    </row>
    <row r="40" spans="1:30" ht="135" x14ac:dyDescent="0.25">
      <c r="A40" s="34" t="s">
        <v>950</v>
      </c>
      <c r="B40" s="34" t="s">
        <v>49</v>
      </c>
      <c r="C40" s="34" t="s">
        <v>950</v>
      </c>
      <c r="D40" s="69" t="s">
        <v>1012</v>
      </c>
      <c r="E40" s="69" t="s">
        <v>1013</v>
      </c>
      <c r="F40" s="34" t="str">
        <f t="shared" si="3"/>
        <v>Continuous Connection</v>
      </c>
      <c r="G40" s="34" t="e">
        <f>COUNTIFS(Applications!#REF!,Microtrends!B40)</f>
        <v>#REF!</v>
      </c>
      <c r="H40" s="34" t="str">
        <f t="array" ref="H40">_xlfn.CONCAT(IF(ISNUMBER(SEARCH(B40,Applications!$F$3:$F$104)),CONCATENATE(Applications!$B$3:$B$104,CHAR(10)),""))</f>
        <v xml:space="preserve">Tribalize eCommerce
Temporary Exclusive Campaigns
</v>
      </c>
      <c r="I40" s="34" t="s">
        <v>1118</v>
      </c>
      <c r="J40" s="34">
        <f t="shared" si="2"/>
        <v>80</v>
      </c>
      <c r="K40" s="34" t="s">
        <v>1118</v>
      </c>
      <c r="L40" s="34"/>
      <c r="M40" s="34">
        <v>100</v>
      </c>
      <c r="N40" s="34"/>
      <c r="O40" s="34"/>
      <c r="P40" s="34"/>
      <c r="Q40" s="34"/>
      <c r="R40" s="34"/>
      <c r="S40" s="34"/>
      <c r="T40" s="34"/>
      <c r="U40" s="34" t="s">
        <v>1119</v>
      </c>
      <c r="V40" s="72"/>
      <c r="W40" s="72"/>
      <c r="X40" s="72"/>
      <c r="Y40" s="72"/>
      <c r="Z40" s="72"/>
      <c r="AA40" s="72"/>
      <c r="AB40" s="72"/>
      <c r="AC40" s="72"/>
      <c r="AD40" s="34" t="s">
        <v>1017</v>
      </c>
    </row>
    <row r="41" spans="1:30" ht="180" x14ac:dyDescent="0.25">
      <c r="A41" s="34" t="s">
        <v>952</v>
      </c>
      <c r="B41" s="34" t="s">
        <v>51</v>
      </c>
      <c r="C41" s="34" t="s">
        <v>952</v>
      </c>
      <c r="D41" s="69" t="s">
        <v>1012</v>
      </c>
      <c r="E41" s="69" t="s">
        <v>1013</v>
      </c>
      <c r="F41" s="34" t="str">
        <f t="shared" si="3"/>
        <v>Seamlessness/Ease</v>
      </c>
      <c r="G41" s="34" t="e">
        <f>COUNTIFS(Applications!#REF!,Microtrends!B41)</f>
        <v>#REF!</v>
      </c>
      <c r="H41" s="34" t="str">
        <f t="array" ref="H41">_xlfn.CONCAT(IF(ISNUMBER(SEARCH(B41,Applications!$F$3:$F$104)),CONCATENATE(Applications!$B$3:$B$104,CHAR(10)),""))</f>
        <v xml:space="preserve">Total work flexibility
Undocked offices
Coworking spaces/communities
Remote workforce
Outdoor workspaces
Inclusive Facilities
</v>
      </c>
      <c r="I41" s="34" t="s">
        <v>1120</v>
      </c>
      <c r="J41" s="34">
        <f t="shared" si="2"/>
        <v>31</v>
      </c>
      <c r="K41" s="34" t="s">
        <v>1121</v>
      </c>
      <c r="L41" s="34"/>
      <c r="M41" s="34"/>
      <c r="N41" s="34"/>
      <c r="O41" s="34"/>
      <c r="P41" s="34">
        <v>10</v>
      </c>
      <c r="Q41" s="34"/>
      <c r="R41" s="34">
        <v>20</v>
      </c>
      <c r="S41" s="34">
        <v>60</v>
      </c>
      <c r="T41" s="34">
        <v>10</v>
      </c>
      <c r="U41" s="34" t="s">
        <v>1122</v>
      </c>
      <c r="V41" s="72"/>
      <c r="W41" s="72"/>
      <c r="X41" s="72"/>
      <c r="Y41" s="72"/>
      <c r="Z41" s="72"/>
      <c r="AA41" s="72"/>
      <c r="AB41" s="72"/>
      <c r="AC41" s="72"/>
      <c r="AD41" s="34" t="s">
        <v>1090</v>
      </c>
    </row>
    <row r="42" spans="1:30" ht="105" x14ac:dyDescent="0.25">
      <c r="A42" s="34" t="s">
        <v>1123</v>
      </c>
      <c r="B42" s="34" t="s">
        <v>83</v>
      </c>
      <c r="C42" s="34" t="s">
        <v>1123</v>
      </c>
      <c r="D42" s="69" t="s">
        <v>1012</v>
      </c>
      <c r="E42" s="69" t="s">
        <v>1013</v>
      </c>
      <c r="F42" s="34" t="str">
        <f t="shared" si="3"/>
        <v>Seamlessness/Ease</v>
      </c>
      <c r="G42" s="34" t="e">
        <f>COUNTIFS(Applications!#REF!,Microtrends!B42)</f>
        <v>#REF!</v>
      </c>
      <c r="H42" s="34" t="str">
        <f t="array" ref="H42">_xlfn.CONCAT(IF(ISNUMBER(SEARCH(B42,Applications!$F$3:$F$104)),CONCATENATE(Applications!$B$3:$B$104,CHAR(10)),""))</f>
        <v xml:space="preserve">Automatic Recommendations
Kill the noise
</v>
      </c>
      <c r="I42" s="35" t="s">
        <v>1124</v>
      </c>
      <c r="J42" s="34">
        <f t="shared" si="2"/>
        <v>48</v>
      </c>
      <c r="K42" s="34" t="s">
        <v>1125</v>
      </c>
      <c r="L42" s="34">
        <v>20</v>
      </c>
      <c r="M42" s="34"/>
      <c r="N42" s="34"/>
      <c r="O42" s="34"/>
      <c r="P42" s="34"/>
      <c r="Q42" s="34"/>
      <c r="R42" s="34"/>
      <c r="S42" s="34">
        <v>80</v>
      </c>
      <c r="T42" s="34"/>
      <c r="U42" s="34" t="s">
        <v>1126</v>
      </c>
      <c r="V42" s="72"/>
      <c r="W42" s="72"/>
      <c r="X42" s="72"/>
      <c r="Y42" s="72"/>
      <c r="Z42" s="72"/>
      <c r="AA42" s="72"/>
      <c r="AB42" s="72"/>
      <c r="AC42" s="72"/>
      <c r="AD42" s="34" t="s">
        <v>1017</v>
      </c>
    </row>
    <row r="43" spans="1:30" ht="90" x14ac:dyDescent="0.25">
      <c r="A43" s="34" t="s">
        <v>1127</v>
      </c>
      <c r="B43" s="34" t="s">
        <v>79</v>
      </c>
      <c r="C43" s="34" t="s">
        <v>1127</v>
      </c>
      <c r="D43" s="69" t="s">
        <v>1012</v>
      </c>
      <c r="E43" s="69" t="s">
        <v>1013</v>
      </c>
      <c r="F43" s="34" t="str">
        <f t="shared" si="3"/>
        <v>Informed People</v>
      </c>
      <c r="G43" s="34" t="e">
        <f>COUNTIFS(Applications!#REF!,Microtrends!B43)</f>
        <v>#REF!</v>
      </c>
      <c r="H43" s="34" t="str">
        <f t="array" ref="H43">_xlfn.CONCAT(IF(ISNUMBER(SEARCH(B43,Applications!$F$3:$F$104)),CONCATENATE(Applications!$B$3:$B$104,CHAR(10)),""))</f>
        <v xml:space="preserve">Paradoxical Offer
Paradoxical products
</v>
      </c>
      <c r="I43" s="35" t="s">
        <v>1128</v>
      </c>
      <c r="J43" s="34">
        <f t="shared" si="2"/>
        <v>53</v>
      </c>
      <c r="K43" s="34" t="s">
        <v>1129</v>
      </c>
      <c r="L43" s="34"/>
      <c r="M43" s="34"/>
      <c r="N43" s="34">
        <v>40</v>
      </c>
      <c r="O43" s="34"/>
      <c r="P43" s="34"/>
      <c r="Q43" s="34">
        <v>50</v>
      </c>
      <c r="R43" s="34"/>
      <c r="S43" s="34">
        <v>10</v>
      </c>
      <c r="T43" s="34"/>
      <c r="U43" s="34" t="s">
        <v>1130</v>
      </c>
      <c r="V43" s="72"/>
      <c r="W43" s="72"/>
      <c r="X43" s="72"/>
      <c r="Y43" s="72"/>
      <c r="Z43" s="72"/>
      <c r="AA43" s="72"/>
      <c r="AB43" s="72"/>
      <c r="AC43" s="72"/>
      <c r="AD43" s="34" t="s">
        <v>1017</v>
      </c>
    </row>
    <row r="44" spans="1:30" ht="60" x14ac:dyDescent="0.25">
      <c r="A44" s="34" t="s">
        <v>951</v>
      </c>
      <c r="B44" s="34" t="s">
        <v>164</v>
      </c>
      <c r="C44" s="34" t="s">
        <v>951</v>
      </c>
      <c r="D44" s="69" t="s">
        <v>1012</v>
      </c>
      <c r="E44" s="69" t="s">
        <v>1013</v>
      </c>
      <c r="F44" s="34" t="str">
        <f t="shared" si="3"/>
        <v>Hiper Personalization</v>
      </c>
      <c r="G44" s="34" t="e">
        <f>COUNTIFS(Applications!#REF!,Microtrends!B44)</f>
        <v>#REF!</v>
      </c>
      <c r="H44" s="34" t="str">
        <f t="array" ref="H44">_xlfn.CONCAT(IF(ISNUMBER(SEARCH(B44,Applications!$F$3:$F$104)),CONCATENATE(Applications!$B$3:$B$104,CHAR(10)),""))</f>
        <v xml:space="preserve">Small form factors
</v>
      </c>
      <c r="I44" s="34" t="s">
        <v>1131</v>
      </c>
      <c r="J44" s="34">
        <f t="shared" si="2"/>
        <v>36</v>
      </c>
      <c r="K44" s="34" t="s">
        <v>1132</v>
      </c>
      <c r="L44" s="34"/>
      <c r="M44" s="34"/>
      <c r="N44" s="34"/>
      <c r="O44" s="34"/>
      <c r="P44" s="34">
        <v>50</v>
      </c>
      <c r="Q44" s="34"/>
      <c r="R44" s="34"/>
      <c r="S44" s="34">
        <v>20</v>
      </c>
      <c r="T44" s="34">
        <v>30</v>
      </c>
      <c r="U44" s="34" t="s">
        <v>1133</v>
      </c>
      <c r="V44" s="72"/>
      <c r="W44" s="72"/>
      <c r="X44" s="72"/>
      <c r="Y44" s="72"/>
      <c r="Z44" s="72"/>
      <c r="AA44" s="72"/>
      <c r="AB44" s="72"/>
      <c r="AC44" s="72"/>
      <c r="AD44" s="34" t="s">
        <v>1017</v>
      </c>
    </row>
    <row r="45" spans="1:30" ht="60" x14ac:dyDescent="0.25">
      <c r="A45" s="34" t="s">
        <v>931</v>
      </c>
      <c r="B45" s="34" t="s">
        <v>203</v>
      </c>
      <c r="C45" s="34" t="s">
        <v>931</v>
      </c>
      <c r="D45" s="69" t="s">
        <v>1012</v>
      </c>
      <c r="E45" s="69" t="s">
        <v>1013</v>
      </c>
      <c r="F45" s="34" t="str">
        <f t="shared" si="3"/>
        <v>Experiences</v>
      </c>
      <c r="G45" s="34" t="e">
        <f>COUNTIFS(Applications!#REF!,Microtrends!B45)</f>
        <v>#REF!</v>
      </c>
      <c r="H45" s="34" t="str">
        <f t="array" ref="H45">_xlfn.CONCAT(IF(ISNUMBER(SEARCH(B45,Applications!$F$3:$F$104)),CONCATENATE(Applications!$B$3:$B$104,CHAR(10)),""))</f>
        <v xml:space="preserve">Total work flexibility
Automate repetitive tasks
Job rotation
</v>
      </c>
      <c r="I45" s="34" t="s">
        <v>1134</v>
      </c>
      <c r="J45" s="34">
        <f t="shared" si="2"/>
        <v>18</v>
      </c>
      <c r="K45" s="68" t="s">
        <v>1135</v>
      </c>
      <c r="L45" s="34">
        <v>10</v>
      </c>
      <c r="M45" s="34"/>
      <c r="N45" s="34">
        <v>40</v>
      </c>
      <c r="O45" s="34"/>
      <c r="P45" s="34"/>
      <c r="Q45" s="34">
        <v>30</v>
      </c>
      <c r="R45" s="34">
        <v>10</v>
      </c>
      <c r="S45" s="34"/>
      <c r="T45" s="34">
        <v>10</v>
      </c>
      <c r="U45" s="34" t="s">
        <v>1136</v>
      </c>
      <c r="V45" s="72"/>
      <c r="W45" s="72"/>
      <c r="X45" s="72"/>
      <c r="Y45" s="72"/>
      <c r="Z45" s="72"/>
      <c r="AA45" s="72"/>
      <c r="AB45" s="72"/>
      <c r="AC45" s="72"/>
      <c r="AD45" s="34" t="s">
        <v>1017</v>
      </c>
    </row>
    <row r="46" spans="1:30" ht="45" x14ac:dyDescent="0.25">
      <c r="A46" s="34" t="s">
        <v>940</v>
      </c>
      <c r="B46" s="34" t="s">
        <v>31</v>
      </c>
      <c r="C46" s="34" t="s">
        <v>940</v>
      </c>
      <c r="D46" s="69" t="s">
        <v>1012</v>
      </c>
      <c r="E46" s="69" t="s">
        <v>1013</v>
      </c>
      <c r="F46" s="34" t="str">
        <f t="shared" si="3"/>
        <v>Corporate Responsibility</v>
      </c>
      <c r="G46" s="34" t="e">
        <f>COUNTIFS(Applications!#REF!,Microtrends!B46)</f>
        <v>#REF!</v>
      </c>
      <c r="H46" s="34" t="str">
        <f t="array" ref="H46">_xlfn.CONCAT(IF(ISNUMBER(SEARCH(B46,Applications!$F$3:$F$104)),CONCATENATE(Applications!$B$3:$B$104,CHAR(10)),""))</f>
        <v xml:space="preserve">Cruelty free products
Awareness Campaigns
</v>
      </c>
      <c r="I46" s="34" t="s">
        <v>1137</v>
      </c>
      <c r="J46" s="34">
        <f t="shared" si="2"/>
        <v>22</v>
      </c>
      <c r="K46" s="34" t="s">
        <v>1138</v>
      </c>
      <c r="L46" s="34"/>
      <c r="M46" s="34"/>
      <c r="N46" s="34"/>
      <c r="O46" s="34"/>
      <c r="P46" s="34"/>
      <c r="Q46" s="34">
        <v>20</v>
      </c>
      <c r="R46" s="34">
        <v>80</v>
      </c>
      <c r="S46" s="34"/>
      <c r="T46" s="34"/>
      <c r="U46" s="34" t="s">
        <v>1139</v>
      </c>
      <c r="V46" s="72"/>
      <c r="W46" s="72"/>
      <c r="X46" s="72"/>
      <c r="Y46" s="72"/>
      <c r="Z46" s="72"/>
      <c r="AA46" s="72"/>
      <c r="AB46" s="72"/>
      <c r="AC46" s="72"/>
      <c r="AD46" s="34" t="s">
        <v>1017</v>
      </c>
    </row>
    <row r="47" spans="1:30" ht="255" x14ac:dyDescent="0.25">
      <c r="A47" s="34" t="s">
        <v>1140</v>
      </c>
      <c r="B47" s="34" t="s">
        <v>1141</v>
      </c>
      <c r="C47" s="34" t="s">
        <v>1140</v>
      </c>
      <c r="D47" s="34" t="s">
        <v>1142</v>
      </c>
      <c r="E47" s="34" t="s">
        <v>1013</v>
      </c>
      <c r="F47" s="34" t="str">
        <f t="shared" si="3"/>
        <v>Seamlessness/Ease</v>
      </c>
      <c r="G47" s="34" t="e">
        <f>COUNTIFS(Applications!#REF!,Microtrends!B47)</f>
        <v>#REF!</v>
      </c>
      <c r="H47" s="34" t="str">
        <f t="array" ref="H47">_xlfn.CONCAT(IF(ISNUMBER(SEARCH(B47,Applications!$F$3:$F$104)),CONCATENATE(Applications!$B$3:$B$104,CHAR(10)),""))</f>
        <v xml:space="preserve">Adapt the conversation
</v>
      </c>
      <c r="I47" s="34"/>
      <c r="J47" s="34"/>
      <c r="K47" s="34" t="s">
        <v>1143</v>
      </c>
      <c r="L47" s="34"/>
      <c r="M47" s="34"/>
      <c r="N47" s="34"/>
      <c r="O47" s="34"/>
      <c r="P47" s="34"/>
      <c r="Q47" s="34"/>
      <c r="R47" s="34"/>
      <c r="S47" s="34">
        <v>100</v>
      </c>
      <c r="T47" s="34"/>
      <c r="U47" s="34"/>
      <c r="V47" s="72"/>
      <c r="W47" s="72"/>
      <c r="X47" s="72"/>
      <c r="Y47" s="72"/>
      <c r="Z47" s="72"/>
      <c r="AA47" s="72"/>
      <c r="AB47" s="72"/>
      <c r="AC47" s="72"/>
      <c r="AD47" s="34" t="s">
        <v>1017</v>
      </c>
    </row>
    <row r="48" spans="1:30" ht="60" x14ac:dyDescent="0.25">
      <c r="A48" s="34" t="s">
        <v>1144</v>
      </c>
      <c r="B48" s="34" t="s">
        <v>1145</v>
      </c>
      <c r="C48" s="34" t="s">
        <v>1144</v>
      </c>
      <c r="D48" s="34" t="s">
        <v>1142</v>
      </c>
      <c r="E48" s="34" t="s">
        <v>1146</v>
      </c>
      <c r="F48" s="34" t="str">
        <f t="shared" si="3"/>
        <v>Hiper Personalization</v>
      </c>
      <c r="G48" s="34" t="e">
        <f>COUNTIFS(Applications!#REF!,Microtrends!B48)</f>
        <v>#REF!</v>
      </c>
      <c r="H48" s="34" t="str">
        <f t="array" ref="H48">_xlfn.CONCAT(IF(ISNUMBER(SEARCH(B48,Applications!$F$3:$F$104)),CONCATENATE(Applications!$B$3:$B$104,CHAR(10)),""))</f>
        <v/>
      </c>
      <c r="I48" s="34"/>
      <c r="J48" s="34"/>
      <c r="K48" s="34" t="s">
        <v>1147</v>
      </c>
      <c r="L48" s="34"/>
      <c r="M48" s="34"/>
      <c r="N48" s="34">
        <v>30</v>
      </c>
      <c r="O48" s="34"/>
      <c r="P48" s="34">
        <v>50</v>
      </c>
      <c r="Q48" s="34"/>
      <c r="R48" s="34">
        <v>10</v>
      </c>
      <c r="S48" s="34"/>
      <c r="T48" s="34">
        <v>10</v>
      </c>
      <c r="U48" s="34"/>
      <c r="V48" s="72"/>
      <c r="W48" s="72"/>
      <c r="X48" s="72"/>
      <c r="Y48" s="72"/>
      <c r="Z48" s="72"/>
      <c r="AA48" s="72"/>
      <c r="AB48" s="72"/>
      <c r="AC48" s="72"/>
      <c r="AD48" s="34" t="s">
        <v>1017</v>
      </c>
    </row>
    <row r="49" spans="1:30" ht="225" x14ac:dyDescent="0.25">
      <c r="A49" s="34" t="s">
        <v>924</v>
      </c>
      <c r="B49" s="34" t="s">
        <v>1148</v>
      </c>
      <c r="C49" s="34" t="s">
        <v>924</v>
      </c>
      <c r="D49" s="34" t="s">
        <v>1142</v>
      </c>
      <c r="E49" s="34" t="s">
        <v>1013</v>
      </c>
      <c r="F49" s="34" t="str">
        <f t="shared" si="3"/>
        <v>Experiences</v>
      </c>
      <c r="G49" s="34" t="e">
        <f>COUNTIFS(Applications!#REF!,Microtrends!B49)</f>
        <v>#REF!</v>
      </c>
      <c r="H49" s="34" t="str">
        <f t="array" ref="H49">_xlfn.CONCAT(IF(ISNUMBER(SEARCH(B49,Applications!$F$3:$F$104)),CONCATENATE(Applications!$B$3:$B$104,CHAR(10)),""))</f>
        <v/>
      </c>
      <c r="I49" s="34"/>
      <c r="J49" s="34"/>
      <c r="K49" s="34" t="s">
        <v>1149</v>
      </c>
      <c r="L49" s="34"/>
      <c r="M49" s="34"/>
      <c r="N49" s="34">
        <v>100</v>
      </c>
      <c r="O49" s="34"/>
      <c r="P49" s="34"/>
      <c r="Q49" s="34"/>
      <c r="R49" s="34"/>
      <c r="S49" s="34"/>
      <c r="T49" s="34"/>
      <c r="U49" s="34"/>
      <c r="V49" s="72"/>
      <c r="W49" s="72"/>
      <c r="X49" s="72"/>
      <c r="Y49" s="72"/>
      <c r="Z49" s="72"/>
      <c r="AA49" s="72"/>
      <c r="AB49" s="72"/>
      <c r="AC49" s="72"/>
      <c r="AD49" s="34" t="s">
        <v>1017</v>
      </c>
    </row>
    <row r="50" spans="1:30" ht="165" x14ac:dyDescent="0.25">
      <c r="A50" s="34" t="s">
        <v>1150</v>
      </c>
      <c r="B50" s="34" t="s">
        <v>1151</v>
      </c>
      <c r="C50" s="34" t="s">
        <v>1150</v>
      </c>
      <c r="D50" s="34" t="s">
        <v>1142</v>
      </c>
      <c r="E50" s="34" t="s">
        <v>1013</v>
      </c>
      <c r="F50" s="34" t="str">
        <f t="shared" si="3"/>
        <v>Experiences</v>
      </c>
      <c r="G50" s="34" t="e">
        <f>COUNTIFS(Applications!#REF!,Microtrends!B50)</f>
        <v>#REF!</v>
      </c>
      <c r="H50" s="34" t="str">
        <f t="array" ref="H50">_xlfn.CONCAT(IF(ISNUMBER(SEARCH(B50,Applications!$F$3:$F$104)),CONCATENATE(Applications!$B$3:$B$104,CHAR(10)),""))</f>
        <v/>
      </c>
      <c r="I50" s="34"/>
      <c r="J50" s="34"/>
      <c r="K50" s="34" t="s">
        <v>1152</v>
      </c>
      <c r="L50" s="34"/>
      <c r="M50" s="34"/>
      <c r="N50" s="34">
        <v>100</v>
      </c>
      <c r="O50" s="34"/>
      <c r="P50" s="34"/>
      <c r="Q50" s="34"/>
      <c r="R50" s="34"/>
      <c r="S50" s="34"/>
      <c r="T50" s="34"/>
      <c r="U50" s="34"/>
      <c r="V50" s="72"/>
      <c r="W50" s="72"/>
      <c r="X50" s="72"/>
      <c r="Y50" s="72"/>
      <c r="Z50" s="72"/>
      <c r="AA50" s="72"/>
      <c r="AB50" s="72"/>
      <c r="AC50" s="72"/>
      <c r="AD50" s="34" t="s">
        <v>1022</v>
      </c>
    </row>
    <row r="51" spans="1:30" ht="255" x14ac:dyDescent="0.25">
      <c r="A51" s="34" t="s">
        <v>1153</v>
      </c>
      <c r="B51" s="34" t="s">
        <v>1154</v>
      </c>
      <c r="C51" s="34" t="s">
        <v>1153</v>
      </c>
      <c r="D51" s="34" t="s">
        <v>1142</v>
      </c>
      <c r="E51" s="34" t="s">
        <v>1013</v>
      </c>
      <c r="F51" s="34" t="str">
        <f t="shared" si="3"/>
        <v>Experiences</v>
      </c>
      <c r="G51" s="34" t="e">
        <f>COUNTIFS(Applications!#REF!,Microtrends!B51)</f>
        <v>#REF!</v>
      </c>
      <c r="H51" s="34" t="str">
        <f t="array" ref="H51">_xlfn.CONCAT(IF(ISNUMBER(SEARCH(B51,Applications!$F$3:$F$104)),CONCATENATE(Applications!$B$3:$B$104,CHAR(10)),""))</f>
        <v/>
      </c>
      <c r="I51" s="34"/>
      <c r="J51" s="34"/>
      <c r="K51" s="34" t="s">
        <v>1155</v>
      </c>
      <c r="L51" s="34"/>
      <c r="M51" s="34">
        <v>40</v>
      </c>
      <c r="N51" s="34">
        <v>60</v>
      </c>
      <c r="O51" s="34"/>
      <c r="P51" s="34"/>
      <c r="Q51" s="34"/>
      <c r="R51" s="34"/>
      <c r="S51" s="34"/>
      <c r="T51" s="34"/>
      <c r="U51" s="34"/>
      <c r="V51" s="72"/>
      <c r="W51" s="72"/>
      <c r="X51" s="72"/>
      <c r="Y51" s="72"/>
      <c r="Z51" s="72"/>
      <c r="AA51" s="72"/>
      <c r="AB51" s="72"/>
      <c r="AC51" s="72"/>
      <c r="AD51" s="34" t="s">
        <v>1017</v>
      </c>
    </row>
    <row r="52" spans="1:30" ht="150" x14ac:dyDescent="0.25">
      <c r="A52" s="34" t="s">
        <v>1156</v>
      </c>
      <c r="B52" s="34" t="s">
        <v>1157</v>
      </c>
      <c r="C52" s="34" t="s">
        <v>1156</v>
      </c>
      <c r="D52" s="34" t="s">
        <v>1142</v>
      </c>
      <c r="E52" s="34" t="s">
        <v>1013</v>
      </c>
      <c r="F52" s="34" t="str">
        <f t="shared" si="3"/>
        <v>Informed People</v>
      </c>
      <c r="G52" s="34" t="e">
        <f>COUNTIFS(Applications!#REF!,Microtrends!B52)</f>
        <v>#REF!</v>
      </c>
      <c r="H52" s="34" t="str">
        <f t="array" ref="H52">_xlfn.CONCAT(IF(ISNUMBER(SEARCH(B52,Applications!$F$3:$F$104)),CONCATENATE(Applications!$B$3:$B$104,CHAR(10)),""))</f>
        <v/>
      </c>
      <c r="I52" s="34"/>
      <c r="J52" s="34"/>
      <c r="K52" s="34" t="s">
        <v>1158</v>
      </c>
      <c r="L52" s="34"/>
      <c r="M52" s="34"/>
      <c r="N52" s="34"/>
      <c r="O52" s="34"/>
      <c r="P52" s="34"/>
      <c r="Q52" s="34">
        <v>60</v>
      </c>
      <c r="R52" s="34"/>
      <c r="S52" s="34"/>
      <c r="T52" s="34">
        <v>40</v>
      </c>
      <c r="U52" s="34"/>
      <c r="V52" s="72"/>
      <c r="W52" s="72"/>
      <c r="X52" s="72"/>
      <c r="Y52" s="72"/>
      <c r="Z52" s="72"/>
      <c r="AA52" s="72"/>
      <c r="AB52" s="72"/>
      <c r="AC52" s="72"/>
      <c r="AD52" s="34" t="s">
        <v>1017</v>
      </c>
    </row>
    <row r="53" spans="1:30" ht="195" x14ac:dyDescent="0.25">
      <c r="A53" s="34" t="s">
        <v>1159</v>
      </c>
      <c r="B53" s="34" t="s">
        <v>1160</v>
      </c>
      <c r="C53" s="34" t="s">
        <v>1159</v>
      </c>
      <c r="D53" s="34" t="s">
        <v>1142</v>
      </c>
      <c r="E53" s="34" t="s">
        <v>1013</v>
      </c>
      <c r="F53" s="34" t="str">
        <f t="shared" si="3"/>
        <v>Informed People</v>
      </c>
      <c r="G53" s="34" t="e">
        <f>COUNTIFS(Applications!#REF!,Microtrends!B53)</f>
        <v>#REF!</v>
      </c>
      <c r="H53" s="34" t="str">
        <f t="array" ref="H53">_xlfn.CONCAT(IF(ISNUMBER(SEARCH(B53,Applications!$F$3:$F$104)),CONCATENATE(Applications!$B$3:$B$104,CHAR(10)),""))</f>
        <v/>
      </c>
      <c r="I53" s="34"/>
      <c r="J53" s="34"/>
      <c r="K53" s="34" t="s">
        <v>1161</v>
      </c>
      <c r="L53" s="34"/>
      <c r="M53" s="34"/>
      <c r="N53" s="34"/>
      <c r="O53" s="34"/>
      <c r="P53" s="34"/>
      <c r="Q53" s="34">
        <v>80</v>
      </c>
      <c r="R53" s="34">
        <v>20</v>
      </c>
      <c r="S53" s="34"/>
      <c r="T53" s="34"/>
      <c r="U53" s="34"/>
      <c r="V53" s="72"/>
      <c r="W53" s="72"/>
      <c r="X53" s="72"/>
      <c r="Y53" s="72"/>
      <c r="Z53" s="72"/>
      <c r="AA53" s="72"/>
      <c r="AB53" s="72"/>
      <c r="AC53" s="72"/>
      <c r="AD53" s="34" t="s">
        <v>1017</v>
      </c>
    </row>
    <row r="54" spans="1:30" ht="180" x14ac:dyDescent="0.25">
      <c r="A54" s="34" t="s">
        <v>928</v>
      </c>
      <c r="B54" s="34" t="s">
        <v>1162</v>
      </c>
      <c r="C54" s="34" t="s">
        <v>928</v>
      </c>
      <c r="D54" s="34" t="s">
        <v>1142</v>
      </c>
      <c r="E54" s="34" t="s">
        <v>1146</v>
      </c>
      <c r="F54" s="34" t="str">
        <f t="shared" si="3"/>
        <v>Seamlessness/Ease</v>
      </c>
      <c r="G54" s="34" t="e">
        <f>COUNTIFS(Applications!#REF!,Microtrends!B54)</f>
        <v>#REF!</v>
      </c>
      <c r="H54" s="34" t="str">
        <f t="array" ref="H54">_xlfn.CONCAT(IF(ISNUMBER(SEARCH(B54,Applications!$F$3:$F$104)),CONCATENATE(Applications!$B$3:$B$104,CHAR(10)),""))</f>
        <v/>
      </c>
      <c r="I54" s="34"/>
      <c r="J54" s="34"/>
      <c r="K54" s="34" t="s">
        <v>1163</v>
      </c>
      <c r="L54" s="34"/>
      <c r="M54" s="34"/>
      <c r="N54" s="34"/>
      <c r="O54" s="34">
        <v>10</v>
      </c>
      <c r="P54" s="34">
        <v>20</v>
      </c>
      <c r="Q54" s="34"/>
      <c r="R54" s="34"/>
      <c r="S54" s="34">
        <v>70</v>
      </c>
      <c r="T54" s="34"/>
      <c r="U54" s="34"/>
      <c r="V54" s="72"/>
      <c r="W54" s="72"/>
      <c r="X54" s="72"/>
      <c r="Y54" s="72"/>
      <c r="Z54" s="72"/>
      <c r="AA54" s="72"/>
      <c r="AB54" s="72"/>
      <c r="AC54" s="72"/>
      <c r="AD54" s="34" t="s">
        <v>1017</v>
      </c>
    </row>
    <row r="55" spans="1:30" ht="150" x14ac:dyDescent="0.25">
      <c r="A55" s="34" t="s">
        <v>925</v>
      </c>
      <c r="B55" s="34" t="s">
        <v>1164</v>
      </c>
      <c r="C55" s="34" t="s">
        <v>925</v>
      </c>
      <c r="D55" s="34" t="s">
        <v>1012</v>
      </c>
      <c r="E55" s="34" t="s">
        <v>1146</v>
      </c>
      <c r="F55" s="34" t="str">
        <f t="shared" si="3"/>
        <v>Seamlessness/Ease</v>
      </c>
      <c r="G55" s="34" t="e">
        <f>COUNTIFS(Applications!#REF!,Microtrends!B55)</f>
        <v>#REF!</v>
      </c>
      <c r="H55" s="34" t="str">
        <f t="array" ref="H55">_xlfn.CONCAT(IF(ISNUMBER(SEARCH(B55,Applications!$F$3:$F$104)),CONCATENATE(Applications!$B$3:$B$104,CHAR(10)),""))</f>
        <v/>
      </c>
      <c r="I55" s="34"/>
      <c r="J55" s="34"/>
      <c r="K55" s="34" t="s">
        <v>1165</v>
      </c>
      <c r="L55" s="34"/>
      <c r="M55" s="34"/>
      <c r="N55" s="34"/>
      <c r="O55" s="34">
        <v>10</v>
      </c>
      <c r="P55" s="34">
        <v>20</v>
      </c>
      <c r="Q55" s="34"/>
      <c r="R55" s="34"/>
      <c r="S55" s="34">
        <v>70</v>
      </c>
      <c r="T55" s="34"/>
      <c r="U55" s="34"/>
      <c r="V55" s="72"/>
      <c r="W55" s="72"/>
      <c r="X55" s="72"/>
      <c r="Y55" s="72"/>
      <c r="Z55" s="72"/>
      <c r="AA55" s="72"/>
      <c r="AB55" s="72"/>
      <c r="AC55" s="72"/>
      <c r="AD55" s="34" t="s">
        <v>1090</v>
      </c>
    </row>
    <row r="56" spans="1:30" ht="315" x14ac:dyDescent="0.25">
      <c r="A56" s="34" t="s">
        <v>1166</v>
      </c>
      <c r="B56" s="34" t="s">
        <v>1167</v>
      </c>
      <c r="C56" s="34" t="s">
        <v>1166</v>
      </c>
      <c r="D56" s="34" t="s">
        <v>1142</v>
      </c>
      <c r="E56" s="34" t="s">
        <v>1013</v>
      </c>
      <c r="F56" s="34" t="str">
        <f t="shared" si="3"/>
        <v>Continuous Connection</v>
      </c>
      <c r="G56" s="34" t="e">
        <f>COUNTIFS(Applications!#REF!,Microtrends!B56)</f>
        <v>#REF!</v>
      </c>
      <c r="H56" s="34" t="str">
        <f t="array" ref="H56">_xlfn.CONCAT(IF(ISNUMBER(SEARCH(B56,Applications!$F$3:$F$104)),CONCATENATE(Applications!$B$3:$B$104,CHAR(10)),""))</f>
        <v/>
      </c>
      <c r="I56" s="34"/>
      <c r="J56" s="34"/>
      <c r="K56" s="34" t="s">
        <v>1168</v>
      </c>
      <c r="L56" s="34"/>
      <c r="M56" s="34">
        <v>90</v>
      </c>
      <c r="N56" s="34"/>
      <c r="O56" s="34"/>
      <c r="P56" s="34"/>
      <c r="Q56" s="34"/>
      <c r="R56" s="34"/>
      <c r="S56" s="34">
        <v>10</v>
      </c>
      <c r="T56" s="34"/>
      <c r="U56" s="34"/>
      <c r="V56" s="72"/>
      <c r="W56" s="72"/>
      <c r="X56" s="72"/>
      <c r="Y56" s="72"/>
      <c r="Z56" s="72"/>
      <c r="AA56" s="72"/>
      <c r="AB56" s="72"/>
      <c r="AC56" s="72"/>
      <c r="AD56" s="34" t="s">
        <v>1017</v>
      </c>
    </row>
    <row r="57" spans="1:30" ht="300" x14ac:dyDescent="0.25">
      <c r="A57" s="34" t="s">
        <v>1169</v>
      </c>
      <c r="B57" s="34" t="s">
        <v>1170</v>
      </c>
      <c r="C57" s="34" t="s">
        <v>1169</v>
      </c>
      <c r="D57" s="34" t="s">
        <v>1142</v>
      </c>
      <c r="E57" s="34" t="s">
        <v>1013</v>
      </c>
      <c r="F57" s="34" t="str">
        <f t="shared" si="3"/>
        <v>Sustainability</v>
      </c>
      <c r="G57" s="34" t="e">
        <f>COUNTIFS(Applications!#REF!,Microtrends!B57)</f>
        <v>#REF!</v>
      </c>
      <c r="H57" s="34" t="str">
        <f t="array" ref="H57">_xlfn.CONCAT(IF(ISNUMBER(SEARCH(B57,Applications!$F$3:$F$104)),CONCATENATE(Applications!$B$3:$B$104,CHAR(10)),""))</f>
        <v/>
      </c>
      <c r="I57" s="34"/>
      <c r="J57" s="34"/>
      <c r="K57" s="34" t="s">
        <v>1171</v>
      </c>
      <c r="L57" s="34"/>
      <c r="M57" s="34"/>
      <c r="N57" s="34"/>
      <c r="O57" s="34"/>
      <c r="P57" s="34"/>
      <c r="Q57" s="34"/>
      <c r="R57" s="34"/>
      <c r="S57" s="34"/>
      <c r="T57" s="34">
        <v>100</v>
      </c>
      <c r="U57" s="34"/>
      <c r="V57" s="72"/>
      <c r="W57" s="72"/>
      <c r="X57" s="72"/>
      <c r="Y57" s="72"/>
      <c r="Z57" s="72"/>
      <c r="AA57" s="72"/>
      <c r="AB57" s="72"/>
      <c r="AC57" s="72"/>
      <c r="AD57" s="34" t="s">
        <v>1022</v>
      </c>
    </row>
    <row r="58" spans="1:30" ht="90" x14ac:dyDescent="0.25">
      <c r="A58" s="34" t="s">
        <v>1172</v>
      </c>
      <c r="B58" s="34" t="s">
        <v>1173</v>
      </c>
      <c r="C58" s="34" t="s">
        <v>1172</v>
      </c>
      <c r="D58" s="34" t="s">
        <v>1142</v>
      </c>
      <c r="E58" s="34" t="s">
        <v>1146</v>
      </c>
      <c r="F58" s="34" t="str">
        <f t="shared" si="3"/>
        <v>Sustainability</v>
      </c>
      <c r="G58" s="34" t="e">
        <f>COUNTIFS(Applications!#REF!,Microtrends!B58)</f>
        <v>#REF!</v>
      </c>
      <c r="H58" s="34" t="str">
        <f t="array" ref="H58">_xlfn.CONCAT(IF(ISNUMBER(SEARCH(B58,Applications!$F$3:$F$104)),CONCATENATE(Applications!$B$3:$B$104,CHAR(10)),""))</f>
        <v/>
      </c>
      <c r="I58" s="34"/>
      <c r="J58" s="34"/>
      <c r="K58" s="34" t="s">
        <v>1174</v>
      </c>
      <c r="L58" s="34"/>
      <c r="M58" s="34"/>
      <c r="N58" s="34"/>
      <c r="O58" s="34"/>
      <c r="P58" s="34"/>
      <c r="Q58" s="34"/>
      <c r="R58" s="34"/>
      <c r="S58" s="34" t="s">
        <v>1175</v>
      </c>
      <c r="T58" s="34">
        <v>100</v>
      </c>
      <c r="U58" s="34"/>
      <c r="V58" s="72"/>
      <c r="W58" s="72"/>
      <c r="X58" s="72"/>
      <c r="Y58" s="72"/>
      <c r="Z58" s="72"/>
      <c r="AA58" s="72"/>
      <c r="AB58" s="72"/>
      <c r="AC58" s="72"/>
      <c r="AD58" s="34" t="s">
        <v>1017</v>
      </c>
    </row>
    <row r="59" spans="1:30" ht="405" x14ac:dyDescent="0.25">
      <c r="A59" s="34" t="s">
        <v>1176</v>
      </c>
      <c r="B59" s="34" t="s">
        <v>1177</v>
      </c>
      <c r="C59" s="34" t="s">
        <v>1176</v>
      </c>
      <c r="D59" s="34" t="s">
        <v>1142</v>
      </c>
      <c r="E59" s="34" t="s">
        <v>1146</v>
      </c>
      <c r="F59" s="34" t="str">
        <f t="shared" si="3"/>
        <v>Continuous Connection</v>
      </c>
      <c r="G59" s="34" t="e">
        <f>COUNTIFS(Applications!#REF!,Microtrends!B59)</f>
        <v>#REF!</v>
      </c>
      <c r="H59" s="34" t="str">
        <f t="array" ref="H59">_xlfn.CONCAT(IF(ISNUMBER(SEARCH(B59,Applications!$F$3:$F$104)),CONCATENATE(Applications!$B$3:$B$104,CHAR(10)),""))</f>
        <v/>
      </c>
      <c r="I59" s="34"/>
      <c r="J59" s="34"/>
      <c r="K59" s="34" t="s">
        <v>1178</v>
      </c>
      <c r="L59" s="34"/>
      <c r="M59" s="34">
        <v>80</v>
      </c>
      <c r="N59" s="34"/>
      <c r="O59" s="34"/>
      <c r="P59" s="34"/>
      <c r="Q59" s="34"/>
      <c r="R59" s="34"/>
      <c r="S59" s="34">
        <v>20</v>
      </c>
      <c r="T59" s="34"/>
      <c r="U59" s="34"/>
      <c r="V59" s="72"/>
      <c r="W59" s="72"/>
      <c r="X59" s="72"/>
      <c r="Y59" s="72"/>
      <c r="Z59" s="72"/>
      <c r="AA59" s="72"/>
      <c r="AB59" s="72"/>
      <c r="AC59" s="72"/>
      <c r="AD59" s="34" t="s">
        <v>1017</v>
      </c>
    </row>
    <row r="60" spans="1:30" ht="330" x14ac:dyDescent="0.25">
      <c r="A60" s="34" t="s">
        <v>1179</v>
      </c>
      <c r="B60" s="34" t="s">
        <v>1180</v>
      </c>
      <c r="C60" s="34" t="s">
        <v>1179</v>
      </c>
      <c r="D60" s="34" t="s">
        <v>1142</v>
      </c>
      <c r="E60" s="34" t="s">
        <v>1146</v>
      </c>
      <c r="F60" s="34" t="str">
        <f t="shared" si="3"/>
        <v>Sustainability</v>
      </c>
      <c r="G60" s="34" t="e">
        <f>COUNTIFS(Applications!#REF!,Microtrends!B60)</f>
        <v>#REF!</v>
      </c>
      <c r="H60" s="34" t="str">
        <f t="array" ref="H60">_xlfn.CONCAT(IF(ISNUMBER(SEARCH(B60,Applications!$F$3:$F$104)),CONCATENATE(Applications!$B$3:$B$104,CHAR(10)),""))</f>
        <v/>
      </c>
      <c r="I60" s="34"/>
      <c r="J60" s="34"/>
      <c r="K60" s="34" t="s">
        <v>1181</v>
      </c>
      <c r="L60" s="34"/>
      <c r="M60" s="34"/>
      <c r="N60" s="34"/>
      <c r="O60" s="34"/>
      <c r="P60" s="34"/>
      <c r="Q60" s="34"/>
      <c r="R60" s="34"/>
      <c r="S60" s="34">
        <v>20</v>
      </c>
      <c r="T60" s="34">
        <v>80</v>
      </c>
      <c r="U60" s="34"/>
      <c r="V60" s="72"/>
      <c r="W60" s="72"/>
      <c r="X60" s="72"/>
      <c r="Y60" s="72"/>
      <c r="Z60" s="72"/>
      <c r="AA60" s="72"/>
      <c r="AB60" s="72"/>
      <c r="AC60" s="72"/>
      <c r="AD60" s="34" t="s">
        <v>1017</v>
      </c>
    </row>
    <row r="61" spans="1:30" ht="30" x14ac:dyDescent="0.25">
      <c r="A61" s="34" t="s">
        <v>1182</v>
      </c>
      <c r="B61" s="34" t="s">
        <v>1183</v>
      </c>
      <c r="C61" s="34" t="s">
        <v>1182</v>
      </c>
      <c r="D61" s="34" t="s">
        <v>1012</v>
      </c>
      <c r="E61" s="34" t="s">
        <v>1146</v>
      </c>
      <c r="F61" s="34" t="str">
        <f t="shared" si="3"/>
        <v>Informed People</v>
      </c>
      <c r="G61" s="34" t="e">
        <f>COUNTIFS(Applications!#REF!,Microtrends!B61)</f>
        <v>#REF!</v>
      </c>
      <c r="H61" s="34" t="str">
        <f t="array" ref="H61">_xlfn.CONCAT(IF(ISNUMBER(SEARCH(B61,Applications!$F$3:$F$104)),CONCATENATE(Applications!$B$3:$B$104,CHAR(10)),""))</f>
        <v/>
      </c>
      <c r="I61" s="34"/>
      <c r="J61" s="34"/>
      <c r="K61" s="34" t="s">
        <v>1184</v>
      </c>
      <c r="L61" s="34"/>
      <c r="M61" s="34"/>
      <c r="N61" s="34"/>
      <c r="O61" s="34"/>
      <c r="P61" s="34"/>
      <c r="Q61" s="34">
        <v>70</v>
      </c>
      <c r="R61" s="34"/>
      <c r="S61" s="34"/>
      <c r="T61" s="34">
        <v>30</v>
      </c>
      <c r="U61" s="34"/>
      <c r="V61" s="72"/>
      <c r="W61" s="72"/>
      <c r="X61" s="72"/>
      <c r="Y61" s="72"/>
      <c r="Z61" s="72"/>
      <c r="AA61" s="72"/>
      <c r="AB61" s="72"/>
      <c r="AC61" s="72"/>
      <c r="AD61" s="34"/>
    </row>
    <row r="62" spans="1:30" ht="45" x14ac:dyDescent="0.25">
      <c r="A62" s="34" t="s">
        <v>914</v>
      </c>
      <c r="B62" s="34" t="s">
        <v>1185</v>
      </c>
      <c r="C62" s="34" t="s">
        <v>914</v>
      </c>
      <c r="D62" s="34" t="s">
        <v>1142</v>
      </c>
      <c r="E62" s="34" t="s">
        <v>1013</v>
      </c>
      <c r="F62" s="34" t="str">
        <f t="shared" si="3"/>
        <v>Continuous Connection</v>
      </c>
      <c r="G62" s="34" t="e">
        <f>COUNTIFS(Applications!#REF!,Microtrends!B62)</f>
        <v>#REF!</v>
      </c>
      <c r="H62" s="34" t="str">
        <f t="array" ref="H62">_xlfn.CONCAT(IF(ISNUMBER(SEARCH(B62,Applications!$F$3:$F$104)),CONCATENATE(Applications!$B$3:$B$104,CHAR(10)),""))</f>
        <v/>
      </c>
      <c r="I62" s="34"/>
      <c r="J62" s="34"/>
      <c r="K62" s="34" t="s">
        <v>1186</v>
      </c>
      <c r="L62" s="34"/>
      <c r="M62" s="34">
        <v>40</v>
      </c>
      <c r="N62" s="34">
        <v>30</v>
      </c>
      <c r="O62" s="34"/>
      <c r="P62" s="34">
        <v>30</v>
      </c>
      <c r="Q62" s="34"/>
      <c r="R62" s="34"/>
      <c r="S62" s="34"/>
      <c r="T62" s="34"/>
      <c r="U62" s="34"/>
      <c r="V62" s="72"/>
      <c r="W62" s="72"/>
      <c r="X62" s="72"/>
      <c r="Y62" s="72"/>
      <c r="Z62" s="72"/>
      <c r="AA62" s="72"/>
      <c r="AB62" s="72"/>
      <c r="AC62" s="72"/>
      <c r="AD62" s="34" t="s">
        <v>1017</v>
      </c>
    </row>
    <row r="63" spans="1:30" ht="165" x14ac:dyDescent="0.25">
      <c r="A63" s="34" t="s">
        <v>1187</v>
      </c>
      <c r="B63" s="34" t="s">
        <v>1188</v>
      </c>
      <c r="C63" s="34" t="s">
        <v>1187</v>
      </c>
      <c r="D63" s="34" t="s">
        <v>1142</v>
      </c>
      <c r="E63" s="34" t="s">
        <v>1013</v>
      </c>
      <c r="F63" s="34" t="str">
        <f t="shared" si="3"/>
        <v>Experiences</v>
      </c>
      <c r="G63" s="34" t="e">
        <f>COUNTIFS(Applications!#REF!,Microtrends!B63)</f>
        <v>#REF!</v>
      </c>
      <c r="H63" s="34" t="str">
        <f t="array" ref="H63">_xlfn.CONCAT(IF(ISNUMBER(SEARCH(B63,Applications!$F$3:$F$104)),CONCATENATE(Applications!$B$3:$B$104,CHAR(10)),""))</f>
        <v/>
      </c>
      <c r="I63" s="34"/>
      <c r="J63" s="34"/>
      <c r="K63" s="34" t="s">
        <v>1189</v>
      </c>
      <c r="L63" s="34"/>
      <c r="M63" s="34"/>
      <c r="N63" s="34">
        <v>100</v>
      </c>
      <c r="O63" s="34"/>
      <c r="P63" s="34"/>
      <c r="Q63" s="34"/>
      <c r="R63" s="34"/>
      <c r="S63" s="34"/>
      <c r="T63" s="34"/>
      <c r="U63" s="34"/>
      <c r="V63" s="72"/>
      <c r="W63" s="72"/>
      <c r="X63" s="72"/>
      <c r="Y63" s="72"/>
      <c r="Z63" s="72"/>
      <c r="AA63" s="72"/>
      <c r="AB63" s="72"/>
      <c r="AC63" s="72"/>
      <c r="AD63" s="34" t="s">
        <v>1017</v>
      </c>
    </row>
    <row r="64" spans="1:30" ht="195" x14ac:dyDescent="0.25">
      <c r="A64" s="34" t="s">
        <v>936</v>
      </c>
      <c r="B64" s="34" t="s">
        <v>1190</v>
      </c>
      <c r="C64" s="34" t="s">
        <v>936</v>
      </c>
      <c r="D64" s="34" t="s">
        <v>1142</v>
      </c>
      <c r="E64" s="34" t="s">
        <v>1013</v>
      </c>
      <c r="F64" s="34" t="str">
        <f t="shared" si="3"/>
        <v>Hiper Personalization</v>
      </c>
      <c r="G64" s="34" t="e">
        <f>COUNTIFS(Applications!#REF!,Microtrends!B64)</f>
        <v>#REF!</v>
      </c>
      <c r="H64" s="34" t="str">
        <f t="array" ref="H64">_xlfn.CONCAT(IF(ISNUMBER(SEARCH(B64,Applications!$F$3:$F$104)),CONCATENATE(Applications!$B$3:$B$104,CHAR(10)),""))</f>
        <v/>
      </c>
      <c r="I64" s="34"/>
      <c r="J64" s="34"/>
      <c r="K64" s="34" t="s">
        <v>1191</v>
      </c>
      <c r="L64" s="34"/>
      <c r="M64" s="34"/>
      <c r="N64" s="34"/>
      <c r="O64" s="34">
        <v>20</v>
      </c>
      <c r="P64" s="34">
        <v>80</v>
      </c>
      <c r="Q64" s="34"/>
      <c r="R64" s="34"/>
      <c r="S64" s="34"/>
      <c r="T64" s="34"/>
      <c r="U64" s="34"/>
      <c r="V64" s="72"/>
      <c r="W64" s="72"/>
      <c r="X64" s="72"/>
      <c r="Y64" s="72"/>
      <c r="Z64" s="72"/>
      <c r="AA64" s="72"/>
      <c r="AB64" s="72"/>
      <c r="AC64" s="72"/>
      <c r="AD64" s="34"/>
    </row>
    <row r="65" spans="1:30" ht="135" x14ac:dyDescent="0.25">
      <c r="A65" s="34" t="s">
        <v>947</v>
      </c>
      <c r="B65" s="34" t="s">
        <v>1192</v>
      </c>
      <c r="C65" s="34" t="s">
        <v>947</v>
      </c>
      <c r="D65" s="34" t="s">
        <v>1142</v>
      </c>
      <c r="E65" s="34" t="s">
        <v>1146</v>
      </c>
      <c r="F65" s="34" t="str">
        <f t="shared" si="3"/>
        <v>Corporate Responsibility</v>
      </c>
      <c r="G65" s="34" t="e">
        <f>COUNTIFS(Applications!#REF!,Microtrends!B65)</f>
        <v>#REF!</v>
      </c>
      <c r="H65" s="34" t="str">
        <f t="array" ref="H65">_xlfn.CONCAT(IF(ISNUMBER(SEARCH(B65,Applications!$F$3:$F$104)),CONCATENATE(Applications!$B$3:$B$104,CHAR(10)),""))</f>
        <v/>
      </c>
      <c r="I65" s="34"/>
      <c r="J65" s="34"/>
      <c r="K65" s="34" t="s">
        <v>1193</v>
      </c>
      <c r="L65" s="34"/>
      <c r="M65" s="34"/>
      <c r="N65" s="34"/>
      <c r="O65" s="34"/>
      <c r="P65" s="34"/>
      <c r="Q65" s="34"/>
      <c r="R65" s="34">
        <v>100</v>
      </c>
      <c r="S65" s="34"/>
      <c r="T65" s="34"/>
      <c r="U65" s="34"/>
      <c r="V65" s="72"/>
      <c r="W65" s="72"/>
      <c r="X65" s="72"/>
      <c r="Y65" s="72"/>
      <c r="Z65" s="72"/>
      <c r="AA65" s="72"/>
      <c r="AB65" s="72"/>
      <c r="AC65" s="72"/>
      <c r="AD65" s="34"/>
    </row>
    <row r="66" spans="1:30" ht="93.6" customHeight="1" x14ac:dyDescent="0.25">
      <c r="A66" s="34" t="s">
        <v>929</v>
      </c>
      <c r="B66" s="34" t="s">
        <v>1194</v>
      </c>
      <c r="C66" s="34" t="s">
        <v>929</v>
      </c>
      <c r="D66" s="34" t="s">
        <v>1142</v>
      </c>
      <c r="E66" s="34" t="s">
        <v>1013</v>
      </c>
      <c r="F66" s="34" t="str">
        <f t="shared" si="3"/>
        <v>Authenticity/Disconnection</v>
      </c>
      <c r="G66" s="34" t="e">
        <f>COUNTIFS(Applications!#REF!,Microtrends!B66)</f>
        <v>#REF!</v>
      </c>
      <c r="H66" s="34" t="str">
        <f t="array" ref="H66">_xlfn.CONCAT(IF(ISNUMBER(SEARCH(B66,Applications!$F$3:$F$104)),CONCATENATE(Applications!$B$3:$B$104,CHAR(10)),""))</f>
        <v/>
      </c>
      <c r="I66" s="34"/>
      <c r="J66" s="34"/>
      <c r="K66" s="34" t="s">
        <v>1195</v>
      </c>
      <c r="L66" s="34">
        <v>50</v>
      </c>
      <c r="M66" s="34"/>
      <c r="N66" s="34">
        <v>10</v>
      </c>
      <c r="O66" s="34"/>
      <c r="P66" s="34">
        <v>10</v>
      </c>
      <c r="Q66" s="34"/>
      <c r="R66" s="34"/>
      <c r="S66" s="34"/>
      <c r="T66" s="34">
        <v>30</v>
      </c>
      <c r="U66" s="34"/>
      <c r="V66" s="72"/>
      <c r="W66" s="72"/>
      <c r="X66" s="72"/>
      <c r="Y66" s="72"/>
      <c r="Z66" s="72"/>
      <c r="AA66" s="72"/>
      <c r="AB66" s="72"/>
      <c r="AC66" s="72"/>
      <c r="AD66" s="34"/>
    </row>
    <row r="67" spans="1:30" ht="225" x14ac:dyDescent="0.25">
      <c r="A67" s="34" t="s">
        <v>1196</v>
      </c>
      <c r="B67" s="34" t="s">
        <v>1197</v>
      </c>
      <c r="C67" s="34" t="s">
        <v>1196</v>
      </c>
      <c r="D67" s="34" t="s">
        <v>1142</v>
      </c>
      <c r="E67" s="34" t="s">
        <v>1013</v>
      </c>
      <c r="F67" s="34" t="str">
        <f t="shared" si="3"/>
        <v>Sustainability</v>
      </c>
      <c r="G67" s="34" t="e">
        <f>COUNTIFS(Applications!#REF!,Microtrends!B67)</f>
        <v>#REF!</v>
      </c>
      <c r="H67" s="34" t="str">
        <f t="array" ref="H67">_xlfn.CONCAT(IF(ISNUMBER(SEARCH(B67,Applications!$F$3:$F$104)),CONCATENATE(Applications!$B$3:$B$104,CHAR(10)),""))</f>
        <v/>
      </c>
      <c r="I67" s="34"/>
      <c r="J67" s="34"/>
      <c r="K67" s="34" t="s">
        <v>1198</v>
      </c>
      <c r="L67" s="34"/>
      <c r="M67" s="34"/>
      <c r="N67" s="34"/>
      <c r="O67" s="34"/>
      <c r="P67" s="34"/>
      <c r="Q67" s="34"/>
      <c r="R67" s="34">
        <v>40</v>
      </c>
      <c r="S67" s="34"/>
      <c r="T67" s="34">
        <v>60</v>
      </c>
      <c r="U67" s="34"/>
      <c r="V67" s="72"/>
      <c r="W67" s="72"/>
      <c r="X67" s="72"/>
      <c r="Y67" s="72"/>
      <c r="Z67" s="72"/>
      <c r="AA67" s="72"/>
      <c r="AB67" s="72"/>
      <c r="AC67" s="72"/>
      <c r="AD67" s="34"/>
    </row>
    <row r="68" spans="1:30" ht="315" x14ac:dyDescent="0.25">
      <c r="A68" s="34" t="s">
        <v>919</v>
      </c>
      <c r="B68" s="34" t="s">
        <v>1199</v>
      </c>
      <c r="C68" s="34" t="s">
        <v>919</v>
      </c>
      <c r="D68" s="34" t="s">
        <v>1012</v>
      </c>
      <c r="E68" s="34" t="s">
        <v>1146</v>
      </c>
      <c r="F68" s="34" t="str">
        <f t="shared" ref="F68:F80" si="4">INDEX($L$3:$T$3,1,MATCH(MAX(L68:T68),L68:T68,0))</f>
        <v>Authenticity/Disconnection</v>
      </c>
      <c r="G68" s="34" t="e">
        <f>COUNTIFS(Applications!#REF!,Microtrends!B68)</f>
        <v>#REF!</v>
      </c>
      <c r="H68" s="34" t="str">
        <f t="array" ref="H68">_xlfn.CONCAT(IF(ISNUMBER(SEARCH(B68,Applications!$F$3:$F$104)),CONCATENATE(Applications!$B$3:$B$104,CHAR(10)),""))</f>
        <v/>
      </c>
      <c r="I68" s="34"/>
      <c r="J68" s="34"/>
      <c r="K68" s="34" t="s">
        <v>1200</v>
      </c>
      <c r="L68" s="34">
        <v>60</v>
      </c>
      <c r="M68" s="34"/>
      <c r="N68" s="34">
        <v>10</v>
      </c>
      <c r="O68" s="34"/>
      <c r="P68" s="34">
        <v>10</v>
      </c>
      <c r="Q68" s="34"/>
      <c r="R68" s="34"/>
      <c r="S68" s="34"/>
      <c r="T68" s="34">
        <v>20</v>
      </c>
      <c r="U68" s="34"/>
      <c r="V68" s="72"/>
      <c r="W68" s="72"/>
      <c r="X68" s="72"/>
      <c r="Y68" s="72"/>
      <c r="Z68" s="72"/>
      <c r="AA68" s="72"/>
      <c r="AB68" s="72"/>
      <c r="AC68" s="72"/>
      <c r="AD68" s="34"/>
    </row>
    <row r="69" spans="1:30" ht="120" x14ac:dyDescent="0.25">
      <c r="A69" s="34" t="s">
        <v>1201</v>
      </c>
      <c r="B69" s="34" t="s">
        <v>1202</v>
      </c>
      <c r="C69" s="34" t="s">
        <v>1201</v>
      </c>
      <c r="D69" s="34" t="s">
        <v>1142</v>
      </c>
      <c r="E69" s="34" t="s">
        <v>1013</v>
      </c>
      <c r="F69" s="34" t="str">
        <f t="shared" si="4"/>
        <v>Sustainability</v>
      </c>
      <c r="G69" s="34" t="e">
        <f>COUNTIFS(Applications!#REF!,Microtrends!B69)</f>
        <v>#REF!</v>
      </c>
      <c r="H69" s="34" t="str">
        <f t="array" ref="H69">_xlfn.CONCAT(IF(ISNUMBER(SEARCH(B69,Applications!$F$3:$F$104)),CONCATENATE(Applications!$B$3:$B$104,CHAR(10)),""))</f>
        <v/>
      </c>
      <c r="I69" s="34"/>
      <c r="J69" s="34"/>
      <c r="K69" s="34" t="s">
        <v>1203</v>
      </c>
      <c r="L69" s="34">
        <v>30</v>
      </c>
      <c r="M69" s="34"/>
      <c r="N69" s="34">
        <v>20</v>
      </c>
      <c r="O69" s="34"/>
      <c r="P69" s="34">
        <v>10</v>
      </c>
      <c r="Q69" s="34"/>
      <c r="R69" s="34"/>
      <c r="S69" s="34"/>
      <c r="T69" s="34">
        <v>40</v>
      </c>
      <c r="U69" s="34"/>
      <c r="V69" s="72"/>
      <c r="W69" s="72"/>
      <c r="X69" s="72"/>
      <c r="Y69" s="72"/>
      <c r="Z69" s="72"/>
      <c r="AA69" s="72"/>
      <c r="AB69" s="72"/>
      <c r="AC69" s="72"/>
      <c r="AD69" s="34"/>
    </row>
    <row r="70" spans="1:30" ht="409.5" x14ac:dyDescent="0.25">
      <c r="A70" s="34" t="s">
        <v>1204</v>
      </c>
      <c r="B70" s="34" t="s">
        <v>1205</v>
      </c>
      <c r="C70" s="34" t="s">
        <v>1204</v>
      </c>
      <c r="D70" s="34" t="s">
        <v>1012</v>
      </c>
      <c r="E70" s="34" t="s">
        <v>1146</v>
      </c>
      <c r="F70" s="34" t="str">
        <f t="shared" si="4"/>
        <v>Continuous Connection</v>
      </c>
      <c r="G70" s="34" t="e">
        <f>COUNTIFS(Applications!#REF!,Microtrends!B70)</f>
        <v>#REF!</v>
      </c>
      <c r="H70" s="34" t="str">
        <f t="array" ref="H70">_xlfn.CONCAT(IF(ISNUMBER(SEARCH(B70,Applications!$F$3:$F$104)),CONCATENATE(Applications!$B$3:$B$104,CHAR(10)),""))</f>
        <v/>
      </c>
      <c r="I70" s="34"/>
      <c r="J70" s="34"/>
      <c r="K70" s="34" t="s">
        <v>1206</v>
      </c>
      <c r="L70" s="34"/>
      <c r="M70" s="34">
        <v>80</v>
      </c>
      <c r="N70" s="34"/>
      <c r="O70" s="34"/>
      <c r="P70" s="34"/>
      <c r="Q70" s="34">
        <v>20</v>
      </c>
      <c r="R70" s="34"/>
      <c r="S70" s="34"/>
      <c r="T70" s="34"/>
      <c r="U70" s="34"/>
      <c r="V70" s="72"/>
      <c r="W70" s="72"/>
      <c r="X70" s="72"/>
      <c r="Y70" s="72"/>
      <c r="Z70" s="72"/>
      <c r="AA70" s="72"/>
      <c r="AB70" s="72"/>
      <c r="AC70" s="72"/>
      <c r="AD70" s="34"/>
    </row>
    <row r="71" spans="1:30" ht="120" x14ac:dyDescent="0.25">
      <c r="A71" s="34" t="s">
        <v>1207</v>
      </c>
      <c r="B71" s="34" t="s">
        <v>1208</v>
      </c>
      <c r="C71" s="34" t="s">
        <v>1207</v>
      </c>
      <c r="D71" s="34" t="s">
        <v>1142</v>
      </c>
      <c r="E71" s="34" t="s">
        <v>1013</v>
      </c>
      <c r="F71" s="34" t="str">
        <f t="shared" si="4"/>
        <v>Informed People</v>
      </c>
      <c r="G71" s="34" t="e">
        <f>COUNTIFS(Applications!#REF!,Microtrends!B71)</f>
        <v>#REF!</v>
      </c>
      <c r="H71" s="34" t="str">
        <f t="array" ref="H71">_xlfn.CONCAT(IF(ISNUMBER(SEARCH(B71,Applications!$F$3:$F$104)),CONCATENATE(Applications!$B$3:$B$104,CHAR(10)),""))</f>
        <v/>
      </c>
      <c r="I71" s="34"/>
      <c r="J71" s="34"/>
      <c r="K71" s="34" t="s">
        <v>1209</v>
      </c>
      <c r="L71" s="34"/>
      <c r="M71" s="34"/>
      <c r="N71" s="34"/>
      <c r="O71" s="34"/>
      <c r="P71" s="34">
        <v>30</v>
      </c>
      <c r="Q71" s="34">
        <v>50</v>
      </c>
      <c r="R71" s="34"/>
      <c r="S71" s="34">
        <v>20</v>
      </c>
      <c r="T71" s="34"/>
      <c r="U71" s="34"/>
      <c r="V71" s="72"/>
      <c r="W71" s="72"/>
      <c r="X71" s="72"/>
      <c r="Y71" s="72"/>
      <c r="Z71" s="72"/>
      <c r="AA71" s="72"/>
      <c r="AB71" s="72"/>
      <c r="AC71" s="72"/>
      <c r="AD71" s="34"/>
    </row>
    <row r="72" spans="1:30" ht="285" x14ac:dyDescent="0.25">
      <c r="A72" s="34" t="s">
        <v>1210</v>
      </c>
      <c r="B72" s="34" t="s">
        <v>1211</v>
      </c>
      <c r="C72" s="34" t="s">
        <v>1210</v>
      </c>
      <c r="D72" s="34" t="s">
        <v>1142</v>
      </c>
      <c r="E72" s="34" t="s">
        <v>1146</v>
      </c>
      <c r="F72" s="34" t="str">
        <f t="shared" si="4"/>
        <v>Health And Wellness</v>
      </c>
      <c r="G72" s="34" t="e">
        <f>COUNTIFS(Applications!#REF!,Microtrends!B72)</f>
        <v>#REF!</v>
      </c>
      <c r="H72" s="34" t="str">
        <f t="array" ref="H72">_xlfn.CONCAT(IF(ISNUMBER(SEARCH(B72,Applications!$F$3:$F$104)),CONCATENATE(Applications!$B$3:$B$104,CHAR(10)),""))</f>
        <v/>
      </c>
      <c r="I72" s="34"/>
      <c r="J72" s="34"/>
      <c r="K72" s="34" t="s">
        <v>1212</v>
      </c>
      <c r="L72" s="34"/>
      <c r="M72" s="34"/>
      <c r="N72" s="34"/>
      <c r="O72" s="34">
        <v>80</v>
      </c>
      <c r="P72" s="34">
        <v>20</v>
      </c>
      <c r="Q72" s="34"/>
      <c r="R72" s="34"/>
      <c r="S72" s="34"/>
      <c r="T72" s="34"/>
      <c r="U72" s="34"/>
      <c r="V72" s="72"/>
      <c r="W72" s="72"/>
      <c r="X72" s="72"/>
      <c r="Y72" s="72"/>
      <c r="Z72" s="72"/>
      <c r="AA72" s="72"/>
      <c r="AB72" s="72"/>
      <c r="AC72" s="72"/>
      <c r="AD72" s="34" t="s">
        <v>1022</v>
      </c>
    </row>
    <row r="73" spans="1:30" ht="210" x14ac:dyDescent="0.25">
      <c r="A73" s="34" t="s">
        <v>1213</v>
      </c>
      <c r="B73" s="34" t="s">
        <v>1214</v>
      </c>
      <c r="C73" s="34" t="s">
        <v>1213</v>
      </c>
      <c r="D73" s="34" t="s">
        <v>1142</v>
      </c>
      <c r="E73" s="34" t="s">
        <v>1013</v>
      </c>
      <c r="F73" s="34" t="str">
        <f t="shared" si="4"/>
        <v>Seamlessness/Ease</v>
      </c>
      <c r="G73" s="34" t="e">
        <f>COUNTIFS(Applications!#REF!,Microtrends!B73)</f>
        <v>#REF!</v>
      </c>
      <c r="H73" s="34" t="str">
        <f t="array" ref="H73">_xlfn.CONCAT(IF(ISNUMBER(SEARCH(B73,Applications!$F$3:$F$104)),CONCATENATE(Applications!$B$3:$B$104,CHAR(10)),""))</f>
        <v/>
      </c>
      <c r="I73" s="34"/>
      <c r="J73" s="34"/>
      <c r="K73" s="34" t="s">
        <v>1215</v>
      </c>
      <c r="L73" s="34"/>
      <c r="M73" s="34"/>
      <c r="N73" s="34"/>
      <c r="O73" s="34"/>
      <c r="P73" s="34">
        <v>40</v>
      </c>
      <c r="Q73" s="34"/>
      <c r="R73" s="34"/>
      <c r="S73" s="34">
        <v>60</v>
      </c>
      <c r="T73" s="34"/>
      <c r="U73" s="34"/>
      <c r="V73" s="72"/>
      <c r="W73" s="72"/>
      <c r="X73" s="72"/>
      <c r="Y73" s="72"/>
      <c r="Z73" s="72"/>
      <c r="AA73" s="72"/>
      <c r="AB73" s="72"/>
      <c r="AC73" s="72"/>
      <c r="AD73" s="34"/>
    </row>
    <row r="74" spans="1:30" ht="75" x14ac:dyDescent="0.25">
      <c r="A74" s="34" t="s">
        <v>920</v>
      </c>
      <c r="B74" s="34" t="s">
        <v>1216</v>
      </c>
      <c r="C74" s="34" t="s">
        <v>920</v>
      </c>
      <c r="D74" s="34" t="s">
        <v>1142</v>
      </c>
      <c r="E74" s="34" t="s">
        <v>1013</v>
      </c>
      <c r="F74" s="34" t="str">
        <f t="shared" si="4"/>
        <v>Corporate Responsibility</v>
      </c>
      <c r="G74" s="34" t="e">
        <f>COUNTIFS(Applications!#REF!,Microtrends!B74)</f>
        <v>#REF!</v>
      </c>
      <c r="H74" s="34" t="str">
        <f t="array" ref="H74">_xlfn.CONCAT(IF(ISNUMBER(SEARCH(B74,Applications!$F$3:$F$104)),CONCATENATE(Applications!$B$3:$B$104,CHAR(10)),""))</f>
        <v/>
      </c>
      <c r="I74" s="34"/>
      <c r="J74" s="34"/>
      <c r="K74" s="34" t="s">
        <v>1217</v>
      </c>
      <c r="L74" s="34"/>
      <c r="M74" s="34"/>
      <c r="N74" s="34"/>
      <c r="O74" s="34"/>
      <c r="P74" s="34"/>
      <c r="Q74" s="34"/>
      <c r="R74" s="34">
        <v>100</v>
      </c>
      <c r="S74" s="34"/>
      <c r="T74" s="34"/>
      <c r="U74" s="34"/>
      <c r="V74" s="72"/>
      <c r="W74" s="72"/>
      <c r="X74" s="72"/>
      <c r="Y74" s="72"/>
      <c r="Z74" s="72"/>
      <c r="AA74" s="72"/>
      <c r="AB74" s="72"/>
      <c r="AC74" s="72"/>
      <c r="AD74" s="34"/>
    </row>
    <row r="75" spans="1:30" ht="135" x14ac:dyDescent="0.25">
      <c r="A75" s="34" t="s">
        <v>948</v>
      </c>
      <c r="B75" s="34" t="s">
        <v>1218</v>
      </c>
      <c r="C75" s="34" t="s">
        <v>948</v>
      </c>
      <c r="D75" s="34" t="s">
        <v>1142</v>
      </c>
      <c r="E75" s="34" t="s">
        <v>1013</v>
      </c>
      <c r="F75" s="34" t="str">
        <f t="shared" si="4"/>
        <v>Authenticity/Disconnection</v>
      </c>
      <c r="G75" s="34" t="e">
        <f>COUNTIFS(Applications!#REF!,Microtrends!B75)</f>
        <v>#REF!</v>
      </c>
      <c r="H75" s="34" t="str">
        <f t="array" ref="H75">_xlfn.CONCAT(IF(ISNUMBER(SEARCH(B75,Applications!$F$3:$F$104)),CONCATENATE(Applications!$B$3:$B$104,CHAR(10)),""))</f>
        <v/>
      </c>
      <c r="I75" s="34"/>
      <c r="J75" s="34"/>
      <c r="K75" s="34" t="s">
        <v>1219</v>
      </c>
      <c r="L75" s="34">
        <v>80</v>
      </c>
      <c r="M75" s="34"/>
      <c r="N75" s="34"/>
      <c r="O75" s="34"/>
      <c r="P75" s="34"/>
      <c r="Q75" s="34">
        <v>20</v>
      </c>
      <c r="R75" s="34"/>
      <c r="S75" s="34"/>
      <c r="T75" s="34"/>
      <c r="U75" s="34"/>
      <c r="V75" s="72"/>
      <c r="W75" s="72"/>
      <c r="X75" s="72"/>
      <c r="Y75" s="72"/>
      <c r="Z75" s="72"/>
      <c r="AA75" s="72"/>
      <c r="AB75" s="72"/>
      <c r="AC75" s="72"/>
      <c r="AD75" s="34"/>
    </row>
    <row r="76" spans="1:30" ht="165" x14ac:dyDescent="0.25">
      <c r="A76" s="34" t="s">
        <v>1220</v>
      </c>
      <c r="B76" s="34" t="s">
        <v>1221</v>
      </c>
      <c r="C76" s="34" t="s">
        <v>1220</v>
      </c>
      <c r="D76" s="34" t="s">
        <v>1142</v>
      </c>
      <c r="E76" s="34" t="s">
        <v>1013</v>
      </c>
      <c r="F76" s="34" t="str">
        <f t="shared" si="4"/>
        <v>Experiences</v>
      </c>
      <c r="G76" s="34" t="e">
        <f>COUNTIFS(Applications!#REF!,Microtrends!B76)</f>
        <v>#REF!</v>
      </c>
      <c r="H76" s="34" t="str">
        <f t="array" ref="H76">_xlfn.CONCAT(IF(ISNUMBER(SEARCH(B76,Applications!$F$3:$F$104)),CONCATENATE(Applications!$B$3:$B$104,CHAR(10)),""))</f>
        <v/>
      </c>
      <c r="I76" s="34"/>
      <c r="J76" s="34"/>
      <c r="K76" s="34" t="s">
        <v>1222</v>
      </c>
      <c r="L76" s="34">
        <v>20</v>
      </c>
      <c r="M76" s="34"/>
      <c r="N76" s="34">
        <v>80</v>
      </c>
      <c r="O76" s="34"/>
      <c r="P76" s="34"/>
      <c r="Q76" s="34"/>
      <c r="R76" s="34"/>
      <c r="S76" s="34"/>
      <c r="T76" s="34"/>
      <c r="U76" s="34"/>
      <c r="V76" s="72"/>
      <c r="W76" s="72"/>
      <c r="X76" s="72"/>
      <c r="Y76" s="72"/>
      <c r="Z76" s="72"/>
      <c r="AA76" s="72"/>
      <c r="AB76" s="72"/>
      <c r="AC76" s="72"/>
      <c r="AD76" s="34"/>
    </row>
    <row r="77" spans="1:30" ht="105" x14ac:dyDescent="0.25">
      <c r="A77" s="34" t="s">
        <v>945</v>
      </c>
      <c r="B77" s="34" t="s">
        <v>1223</v>
      </c>
      <c r="C77" s="34" t="s">
        <v>945</v>
      </c>
      <c r="D77" s="34" t="s">
        <v>1012</v>
      </c>
      <c r="E77" s="34" t="s">
        <v>1146</v>
      </c>
      <c r="F77" s="34" t="str">
        <f t="shared" si="4"/>
        <v>Seamlessness/Ease</v>
      </c>
      <c r="G77" s="34" t="e">
        <f>COUNTIFS(Applications!#REF!,Microtrends!B77)</f>
        <v>#REF!</v>
      </c>
      <c r="H77" s="34" t="str">
        <f t="array" ref="H77">_xlfn.CONCAT(IF(ISNUMBER(SEARCH(B77,Applications!$F$3:$F$104)),CONCATENATE(Applications!$B$3:$B$104,CHAR(10)),""))</f>
        <v/>
      </c>
      <c r="I77" s="34"/>
      <c r="J77" s="34"/>
      <c r="K77" s="34" t="s">
        <v>1224</v>
      </c>
      <c r="L77" s="34"/>
      <c r="M77" s="34">
        <v>30</v>
      </c>
      <c r="N77" s="34">
        <v>10</v>
      </c>
      <c r="O77" s="34"/>
      <c r="P77" s="34"/>
      <c r="Q77" s="34">
        <v>10</v>
      </c>
      <c r="R77" s="34"/>
      <c r="S77" s="34">
        <v>50</v>
      </c>
      <c r="T77" s="34"/>
      <c r="U77" s="34"/>
      <c r="V77" s="72"/>
      <c r="W77" s="72"/>
      <c r="X77" s="72"/>
      <c r="Y77" s="72"/>
      <c r="Z77" s="72"/>
      <c r="AA77" s="72"/>
      <c r="AB77" s="72"/>
      <c r="AC77" s="72"/>
      <c r="AD77" s="34"/>
    </row>
    <row r="78" spans="1:30" ht="360" x14ac:dyDescent="0.25">
      <c r="A78" s="34" t="s">
        <v>934</v>
      </c>
      <c r="B78" s="34" t="s">
        <v>1225</v>
      </c>
      <c r="C78" s="34" t="s">
        <v>934</v>
      </c>
      <c r="D78" s="34" t="s">
        <v>1142</v>
      </c>
      <c r="E78" s="34" t="s">
        <v>1013</v>
      </c>
      <c r="F78" s="34" t="str">
        <f t="shared" si="4"/>
        <v>Experiences</v>
      </c>
      <c r="G78" s="34" t="e">
        <f>COUNTIFS(Applications!#REF!,Microtrends!B78)</f>
        <v>#REF!</v>
      </c>
      <c r="H78" s="34" t="str">
        <f t="array" ref="H78">_xlfn.CONCAT(IF(ISNUMBER(SEARCH(B78,Applications!$F$3:$F$104)),CONCATENATE(Applications!$B$3:$B$104,CHAR(10)),""))</f>
        <v/>
      </c>
      <c r="I78" s="34"/>
      <c r="J78" s="34"/>
      <c r="K78" s="34" t="s">
        <v>1226</v>
      </c>
      <c r="L78" s="34"/>
      <c r="M78" s="34"/>
      <c r="N78" s="34">
        <v>70</v>
      </c>
      <c r="O78" s="34">
        <v>30</v>
      </c>
      <c r="P78" s="34"/>
      <c r="Q78" s="34"/>
      <c r="R78" s="34"/>
      <c r="S78" s="34"/>
      <c r="T78" s="34"/>
      <c r="U78" s="34"/>
      <c r="V78" s="72"/>
      <c r="W78" s="72"/>
      <c r="X78" s="72"/>
      <c r="Y78" s="72"/>
      <c r="Z78" s="72"/>
      <c r="AA78" s="72"/>
      <c r="AB78" s="72"/>
      <c r="AC78" s="72"/>
      <c r="AD78" s="34"/>
    </row>
    <row r="79" spans="1:30" ht="45" x14ac:dyDescent="0.25">
      <c r="A79" s="34" t="s">
        <v>933</v>
      </c>
      <c r="B79" s="34" t="s">
        <v>1227</v>
      </c>
      <c r="C79" s="34" t="s">
        <v>933</v>
      </c>
      <c r="D79" s="34" t="s">
        <v>1142</v>
      </c>
      <c r="E79" s="34" t="s">
        <v>1013</v>
      </c>
      <c r="F79" s="34" t="str">
        <f t="shared" si="4"/>
        <v>Continuous Connection</v>
      </c>
      <c r="G79" s="34" t="e">
        <f>COUNTIFS(Applications!#REF!,Microtrends!B79)</f>
        <v>#REF!</v>
      </c>
      <c r="H79" s="34" t="str">
        <f t="array" ref="H79">_xlfn.CONCAT(IF(ISNUMBER(SEARCH(B79,Applications!$F$3:$F$104)),CONCATENATE(Applications!$B$3:$B$104,CHAR(10)),""))</f>
        <v/>
      </c>
      <c r="I79" s="34"/>
      <c r="J79" s="34"/>
      <c r="K79" s="34" t="s">
        <v>1228</v>
      </c>
      <c r="L79" s="34"/>
      <c r="M79" s="34">
        <v>100</v>
      </c>
      <c r="N79" s="34"/>
      <c r="O79" s="34"/>
      <c r="P79" s="34"/>
      <c r="Q79" s="34"/>
      <c r="R79" s="34"/>
      <c r="S79" s="34"/>
      <c r="T79" s="34"/>
      <c r="U79" s="34"/>
      <c r="V79" s="72"/>
      <c r="W79" s="72"/>
      <c r="X79" s="72"/>
      <c r="Y79" s="72"/>
      <c r="Z79" s="72"/>
      <c r="AA79" s="72"/>
      <c r="AB79" s="72"/>
      <c r="AC79" s="72"/>
      <c r="AD79" s="34"/>
    </row>
    <row r="80" spans="1:30" ht="60" x14ac:dyDescent="0.25">
      <c r="A80" s="34" t="s">
        <v>907</v>
      </c>
      <c r="B80" s="34" t="s">
        <v>1229</v>
      </c>
      <c r="C80" s="34" t="s">
        <v>907</v>
      </c>
      <c r="D80" s="34" t="s">
        <v>1142</v>
      </c>
      <c r="E80" s="34" t="s">
        <v>1013</v>
      </c>
      <c r="F80" s="34" t="str">
        <f t="shared" si="4"/>
        <v>Sustainability</v>
      </c>
      <c r="G80" s="34" t="e">
        <f>COUNTIFS(Applications!#REF!,Microtrends!B80)</f>
        <v>#REF!</v>
      </c>
      <c r="H80" s="34" t="str">
        <f t="array" ref="H80">_xlfn.CONCAT(IF(ISNUMBER(SEARCH(B80,Applications!$F$3:$F$104)),CONCATENATE(Applications!$B$3:$B$104,CHAR(10)),""))</f>
        <v/>
      </c>
      <c r="I80" s="34"/>
      <c r="J80" s="34"/>
      <c r="K80" s="34" t="s">
        <v>1230</v>
      </c>
      <c r="L80" s="34"/>
      <c r="M80" s="34"/>
      <c r="N80" s="34"/>
      <c r="O80" s="34"/>
      <c r="P80" s="34"/>
      <c r="Q80" s="34"/>
      <c r="R80" s="34">
        <v>30</v>
      </c>
      <c r="S80" s="34">
        <v>20</v>
      </c>
      <c r="T80" s="34">
        <v>50</v>
      </c>
      <c r="U80" s="34"/>
      <c r="V80" s="72"/>
      <c r="W80" s="72"/>
      <c r="X80" s="72"/>
      <c r="Y80" s="72"/>
      <c r="Z80" s="72"/>
      <c r="AA80" s="72"/>
      <c r="AB80" s="72"/>
      <c r="AC80" s="72"/>
      <c r="AD80" s="34"/>
    </row>
  </sheetData>
  <autoFilter ref="A3:AD80" xr:uid="{8D2FA164-B4D7-40BD-A73F-35DEB9FDF3E2}"/>
  <conditionalFormatting sqref="L1:T2">
    <cfRule type="colorScale" priority="28">
      <colorScale>
        <cfvo type="min"/>
        <cfvo type="max"/>
        <color rgb="FFFCFCFF"/>
        <color rgb="FF63BE7B"/>
      </colorScale>
    </cfRule>
  </conditionalFormatting>
  <dataValidations count="2">
    <dataValidation type="list" allowBlank="1" showInputMessage="1" showErrorMessage="1" sqref="E4:F80" xr:uid="{716A19E1-28CC-4AED-9BCE-36C965E00907}">
      <formula1>"Low degree, High degree"</formula1>
    </dataValidation>
    <dataValidation type="list" allowBlank="1" showInputMessage="1" showErrorMessage="1" sqref="D4:D80" xr:uid="{20EEF1ED-7A5D-4224-9DD6-99211242A71D}">
      <formula1>"Longterm, Immediate, Low, High"</formula1>
    </dataValidation>
  </dataValidations>
  <hyperlinks>
    <hyperlink ref="K38" r:id="rId1" display="https://www.adweek.com/files/imagecache/node-blog/telling-tales.png" xr:uid="{386BCDF5-18B7-49AF-9AFA-2B3D222A7E56}"/>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C25F-DFE4-4EA3-AB7A-7D3EE26FDFF9}">
  <sheetPr codeName="Sheet6"/>
  <dimension ref="A1:R104"/>
  <sheetViews>
    <sheetView workbookViewId="0">
      <pane xSplit="2" ySplit="2" topLeftCell="C10" activePane="bottomRight" state="frozen"/>
      <selection pane="topRight" activeCell="B1" sqref="B1"/>
      <selection pane="bottomLeft" activeCell="A2" sqref="A2"/>
      <selection pane="bottomRight" activeCell="A14" sqref="A14"/>
    </sheetView>
  </sheetViews>
  <sheetFormatPr defaultColWidth="8.85546875" defaultRowHeight="15" x14ac:dyDescent="0.25"/>
  <cols>
    <col min="1" max="1" width="14.140625" style="17" customWidth="1"/>
    <col min="2" max="2" width="13.28515625" style="17" customWidth="1"/>
    <col min="3" max="3" width="6.7109375" style="17" customWidth="1"/>
    <col min="4" max="4" width="23.42578125" style="17" bestFit="1" customWidth="1"/>
    <col min="5" max="5" width="9.7109375" style="17" customWidth="1"/>
    <col min="6" max="6" width="35.7109375" style="17" customWidth="1"/>
    <col min="7" max="14" width="6.7109375" style="17" customWidth="1"/>
    <col min="15" max="15" width="68.7109375" style="17" customWidth="1"/>
    <col min="16" max="18" width="10.7109375" style="17" customWidth="1"/>
    <col min="19" max="16384" width="8.85546875" style="17"/>
  </cols>
  <sheetData>
    <row r="1" spans="1:18" ht="15" customHeight="1" x14ac:dyDescent="0.25">
      <c r="D1" s="74" t="s">
        <v>996</v>
      </c>
      <c r="E1" s="74"/>
      <c r="F1" s="74" t="s">
        <v>993</v>
      </c>
      <c r="P1" s="90" t="s">
        <v>1231</v>
      </c>
      <c r="Q1" s="90"/>
      <c r="R1" s="90"/>
    </row>
    <row r="2" spans="1:18" ht="45" x14ac:dyDescent="0.25">
      <c r="A2" s="35" t="s">
        <v>1232</v>
      </c>
      <c r="B2" s="35" t="s">
        <v>1233</v>
      </c>
      <c r="C2" s="35" t="s">
        <v>289</v>
      </c>
      <c r="D2" s="35" t="s">
        <v>1234</v>
      </c>
      <c r="E2" s="35" t="s">
        <v>1235</v>
      </c>
      <c r="F2" s="35" t="s">
        <v>2</v>
      </c>
      <c r="G2" s="77" t="s">
        <v>1236</v>
      </c>
      <c r="H2" s="77" t="s">
        <v>1237</v>
      </c>
      <c r="I2" s="77" t="s">
        <v>1238</v>
      </c>
      <c r="J2" s="77" t="s">
        <v>1239</v>
      </c>
      <c r="K2" s="78" t="s">
        <v>1240</v>
      </c>
      <c r="L2" s="78" t="s">
        <v>1241</v>
      </c>
      <c r="M2" s="78" t="s">
        <v>1242</v>
      </c>
      <c r="N2" s="78" t="s">
        <v>1243</v>
      </c>
      <c r="O2" s="35" t="s">
        <v>1244</v>
      </c>
      <c r="P2" s="35" t="s">
        <v>312</v>
      </c>
      <c r="Q2" s="35" t="s">
        <v>318</v>
      </c>
      <c r="R2" s="35" t="s">
        <v>283</v>
      </c>
    </row>
    <row r="3" spans="1:18" ht="60" customHeight="1" x14ac:dyDescent="0.25">
      <c r="A3" s="35" t="s">
        <v>1245</v>
      </c>
      <c r="B3" s="35" t="s">
        <v>23</v>
      </c>
      <c r="C3" s="35" t="s">
        <v>22</v>
      </c>
      <c r="D3" s="35" t="str">
        <f>SUBSTITUTE(TRIM(K3&amp;"$"&amp;IF(L3&lt;&gt;K3,L3,"")&amp;"$"&amp;IF(COUNTIF(K3:L3,M3)=0,M3,"")&amp;"$"&amp;IF(COUNTIF(K3:M3,N3)=0,N3,"")), "$", CHAR(10))</f>
        <v xml:space="preserve">Seamlessness/Ease
</v>
      </c>
      <c r="E3" s="35">
        <f t="array" ref="E3">SUM(IF(FREQUENCY(IF(LEN(K3:N3)&gt;0,MATCH(K3:N3,K3:N3,0),""), IF(LEN(K3:N3)&gt;0,MATCH(K3:N3,K3:N3,0),""))&gt;0,1))</f>
        <v>1</v>
      </c>
      <c r="F3" s="35" t="str">
        <f>_xlfn.CONCAT(IFERROR(VLOOKUP(G3,Microtrends!$A$4:$F$80,MATCH($F$1,Microtrends!$A$3:$F$3,0),FALSE),""),IF(H3&lt;&gt;"",CHAR(10),""),IFERROR(VLOOKUP(H3,Microtrends!$A$4:$F$80,MATCH($F$1,Microtrends!$A$3:$F$3,0),FALSE),""),IF(I3&lt;&gt;"",CHAR(10),""),IFERROR(VLOOKUP(I3,Microtrends!$A$4:$F$80,MATCH($F$1,Microtrends!$A$3:$F$3,0),FALSE),""),IF(J3&lt;&gt;"",CHAR(10),""),IFERROR(VLOOKUP(J3,Microtrends!$A$4:$F$80,MATCH($F$1,Microtrends!$A$3:$F$3,0),FALSE),""))</f>
        <v>A-Commerce
Body As Interface
Instant Written Customer Service</v>
      </c>
      <c r="G3" s="77" t="s">
        <v>922</v>
      </c>
      <c r="H3" s="77" t="s">
        <v>939</v>
      </c>
      <c r="I3" s="77" t="s">
        <v>941</v>
      </c>
      <c r="J3" s="77" t="s">
        <v>326</v>
      </c>
      <c r="K3" s="78" t="str">
        <f>IF(G3="","",VLOOKUP(G3,Microtrends!$A$4:$F$80,MATCH($D$1,Microtrends!$A$3:$F$3,0),FALSE))</f>
        <v>Seamlessness/Ease</v>
      </c>
      <c r="L3" s="78" t="str">
        <f>IF(H3="","",VLOOKUP(H3,Microtrends!$A$4:$F$80,MATCH($D$1,Microtrends!$A$3:$F$3,0),FALSE))</f>
        <v>Seamlessness/Ease</v>
      </c>
      <c r="M3" s="78" t="str">
        <f>IF(I3="","",VLOOKUP(I3,Microtrends!$A$4:$F$80,MATCH($D$1,Microtrends!$A$3:$F$3,0),FALSE))</f>
        <v>Seamlessness/Ease</v>
      </c>
      <c r="N3" s="78"/>
      <c r="O3" s="35" t="s">
        <v>674</v>
      </c>
      <c r="P3" s="35">
        <f t="array" aca="1" ref="P3" ca="1">SUM(IF(ISNUMBER(SEARCH(Applications!$B3,OFFSET(Highlights!$E$6,0,0,COUNTA(Highlights!$E:$E)-5,1))),IF(OFFSET(Highlights!$C$6,0,0,COUNTA(Highlights!$C:$C)-5,1)=Applications!P$2,1,0),0))</f>
        <v>3</v>
      </c>
      <c r="Q3" s="35">
        <f t="array" aca="1" ref="Q3" ca="1">SUM(IF(ISNUMBER(SEARCH(Applications!$B3,OFFSET(Highlights!$E$6,0,0,COUNTA(Highlights!$E:$E)-5,1))),IF(OFFSET(Highlights!$C$6,0,0,COUNTA(Highlights!$C:$C)-5,1)=Applications!Q$2,1,0),0))</f>
        <v>0</v>
      </c>
      <c r="R3" s="35">
        <f t="array" aca="1" ref="R3" ca="1">SUM(IF(ISNUMBER(SEARCH(Applications!$B3,OFFSET(Highlights!$E$6,0,0,COUNTA(Highlights!$E:$E)-5,1))),IF(OFFSET(Highlights!$C$6,0,0,COUNTA(Highlights!$C:$C)-5,1)=Applications!R$2,1,0),0))</f>
        <v>1</v>
      </c>
    </row>
    <row r="4" spans="1:18" ht="60" customHeight="1" x14ac:dyDescent="0.25">
      <c r="A4" s="35" t="s">
        <v>1246</v>
      </c>
      <c r="B4" s="35" t="s">
        <v>98</v>
      </c>
      <c r="C4" s="35" t="s">
        <v>18</v>
      </c>
      <c r="D4" s="35" t="str">
        <f t="shared" ref="D4:D64" si="0">SUBSTITUTE(TRIM(K4&amp;"$"&amp;IF(L4&lt;&gt;K4,L4,"")&amp;"$"&amp;IF(COUNTIF(K4:L4,M4)=0,M4,"")&amp;"$"&amp;IF(COUNTIF(K4:M4,N4)=0,N4,"")), "$", CHAR(10))</f>
        <v xml:space="preserve">Seamlessness/Ease
Continuous Connection
</v>
      </c>
      <c r="E4" s="35">
        <f t="array" ref="E4">SUM(IF(FREQUENCY(IF(LEN(K4:N4)&gt;0,MATCH(K4:N4,K4:N4,0),""), IF(LEN(K4:N4)&gt;0,MATCH(K4:N4,K4:N4,0),""))&gt;0,1))</f>
        <v>2</v>
      </c>
      <c r="F4" s="35" t="str">
        <f>_xlfn.CONCAT(IFERROR(VLOOKUP(G4,Microtrends!$A$4:$F$80,MATCH($F$1,Microtrends!$A$3:$F$3,0),FALSE),""),IF(H4&lt;&gt;"",CHAR(10),""),IFERROR(VLOOKUP(H4,Microtrends!$A$4:$F$80,MATCH($F$1,Microtrends!$A$3:$F$3,0),FALSE),""),IF(I4&lt;&gt;"",CHAR(10),""),IFERROR(VLOOKUP(I4,Microtrends!$A$4:$F$80,MATCH($F$1,Microtrends!$A$3:$F$3,0),FALSE),""),IF(J4&lt;&gt;"",CHAR(10),""),IFERROR(VLOOKUP(J4,Microtrends!$A$4:$F$80,MATCH($F$1,Microtrends!$A$3:$F$3,0),FALSE),""))</f>
        <v>A-Commerce
Instant Gratification</v>
      </c>
      <c r="G4" s="77" t="s">
        <v>922</v>
      </c>
      <c r="H4" s="77" t="s">
        <v>916</v>
      </c>
      <c r="I4" s="77" t="s">
        <v>326</v>
      </c>
      <c r="J4" s="77" t="s">
        <v>326</v>
      </c>
      <c r="K4" s="78" t="str">
        <f>IF(G4="","",VLOOKUP(G4,Microtrends!$A$4:$F$80,MATCH($D$1,Microtrends!$A$3:$F$3,0),FALSE))</f>
        <v>Seamlessness/Ease</v>
      </c>
      <c r="L4" s="78" t="str">
        <f>IF(H4="","",VLOOKUP(H4,Microtrends!$A$4:$F$80,MATCH($D$1,Microtrends!$A$3:$F$3,0),FALSE))</f>
        <v>Continuous Connection</v>
      </c>
      <c r="M4" s="78" t="str">
        <f>IF(I4="","",VLOOKUP(I4,Microtrends!$A$4:$F$80,MATCH($D$1,Microtrends!$A$3:$F$3,0),FALSE))</f>
        <v/>
      </c>
      <c r="N4" s="78" t="str">
        <f>IF(J4="","",VLOOKUP(J4,Microtrends!$A$4:$F$80,MATCH($D$1,Microtrends!$A$3:$F$3,0),FALSE))</f>
        <v/>
      </c>
      <c r="O4" s="35" t="s">
        <v>662</v>
      </c>
      <c r="P4" s="35">
        <f t="array" aca="1" ref="P4" ca="1">SUM(IF(ISNUMBER(SEARCH(Applications!$B4,OFFSET(Highlights!$E$6,0,0,COUNTA(Highlights!$E:$E)-5,1))),IF(OFFSET(Highlights!$C$6,0,0,COUNTA(Highlights!$C:$C)-5,1)=Applications!P$2,1,0),0))</f>
        <v>2</v>
      </c>
      <c r="Q4" s="35">
        <f t="array" aca="1" ref="Q4" ca="1">SUM(IF(ISNUMBER(SEARCH(Applications!$B4,OFFSET(Highlights!$E$6,0,0,COUNTA(Highlights!$E:$E)-5,1))),IF(OFFSET(Highlights!$C$6,0,0,COUNTA(Highlights!$C:$C)-5,1)=Applications!Q$2,1,0),0))</f>
        <v>0</v>
      </c>
      <c r="R4" s="35">
        <f t="array" aca="1" ref="R4" ca="1">SUM(IF(ISNUMBER(SEARCH(Applications!$B4,OFFSET(Highlights!$E$6,0,0,COUNTA(Highlights!$E:$E)-5,1))),IF(OFFSET(Highlights!$C$6,0,0,COUNTA(Highlights!$C:$C)-5,1)=Applications!R$2,1,0),0))</f>
        <v>2</v>
      </c>
    </row>
    <row r="5" spans="1:18" ht="60" customHeight="1" x14ac:dyDescent="0.25">
      <c r="A5" s="35" t="s">
        <v>1247</v>
      </c>
      <c r="B5" s="35" t="s">
        <v>97</v>
      </c>
      <c r="C5" s="35" t="s">
        <v>18</v>
      </c>
      <c r="D5" s="35" t="str">
        <f t="shared" si="0"/>
        <v xml:space="preserve">Seamlessness/Ease
</v>
      </c>
      <c r="E5" s="35">
        <f t="array" ref="E5">SUM(IF(FREQUENCY(IF(LEN(K5:N5)&gt;0,MATCH(K5:N5,K5:N5,0),""), IF(LEN(K5:N5)&gt;0,MATCH(K5:N5,K5:N5,0),""))&gt;0,1))</f>
        <v>1</v>
      </c>
      <c r="F5" s="35" t="str">
        <f>_xlfn.CONCAT(IFERROR(VLOOKUP(G5,Microtrends!$A$4:$F$80,MATCH($F$1,Microtrends!$A$3:$F$3,0),FALSE),""),IF(H5&lt;&gt;"",CHAR(10),""),IFERROR(VLOOKUP(H5,Microtrends!$A$4:$F$80,MATCH($F$1,Microtrends!$A$3:$F$3,0),FALSE),""),IF(I5&lt;&gt;"",CHAR(10),""),IFERROR(VLOOKUP(I5,Microtrends!$A$4:$F$80,MATCH($F$1,Microtrends!$A$3:$F$3,0),FALSE),""),IF(J5&lt;&gt;"",CHAR(10),""),IFERROR(VLOOKUP(J5,Microtrends!$A$4:$F$80,MATCH($F$1,Microtrends!$A$3:$F$3,0),FALSE),""))</f>
        <v>A-Commerce</v>
      </c>
      <c r="G5" s="77" t="s">
        <v>922</v>
      </c>
      <c r="H5" s="77" t="s">
        <v>326</v>
      </c>
      <c r="I5" s="77" t="s">
        <v>326</v>
      </c>
      <c r="J5" s="77" t="s">
        <v>326</v>
      </c>
      <c r="K5" s="78" t="str">
        <f>IF(G5="","",VLOOKUP(G5,Microtrends!$A$4:$F$80,MATCH($D$1,Microtrends!$A$3:$F$3,0),FALSE))</f>
        <v>Seamlessness/Ease</v>
      </c>
      <c r="L5" s="78" t="str">
        <f>IF(H5="","",VLOOKUP(H5,Microtrends!$A$4:$F$80,MATCH($D$1,Microtrends!$A$3:$F$3,0),FALSE))</f>
        <v/>
      </c>
      <c r="M5" s="78" t="str">
        <f>IF(I5="","",VLOOKUP(I5,Microtrends!$A$4:$F$80,MATCH($D$1,Microtrends!$A$3:$F$3,0),FALSE))</f>
        <v/>
      </c>
      <c r="N5" s="78" t="str">
        <f>IF(J5="","",VLOOKUP(J5,Microtrends!$A$4:$F$80,MATCH($D$1,Microtrends!$A$3:$F$3,0),FALSE))</f>
        <v/>
      </c>
      <c r="O5" s="35" t="s">
        <v>661</v>
      </c>
      <c r="P5" s="35">
        <f t="array" aca="1" ref="P5" ca="1">SUM(IF(ISNUMBER(SEARCH(Applications!$B5,OFFSET(Highlights!$E$6,0,0,COUNTA(Highlights!$E:$E)-5,1))),IF(OFFSET(Highlights!$C$6,0,0,COUNTA(Highlights!$C:$C)-5,1)=Applications!P$2,1,0),0))</f>
        <v>4</v>
      </c>
      <c r="Q5" s="35">
        <f t="array" aca="1" ref="Q5" ca="1">SUM(IF(ISNUMBER(SEARCH(Applications!$B5,OFFSET(Highlights!$E$6,0,0,COUNTA(Highlights!$E:$E)-5,1))),IF(OFFSET(Highlights!$C$6,0,0,COUNTA(Highlights!$C:$C)-5,1)=Applications!Q$2,1,0),0))</f>
        <v>0</v>
      </c>
      <c r="R5" s="35">
        <f t="array" aca="1" ref="R5" ca="1">SUM(IF(ISNUMBER(SEARCH(Applications!$B5,OFFSET(Highlights!$E$6,0,0,COUNTA(Highlights!$E:$E)-5,1))),IF(OFFSET(Highlights!$C$6,0,0,COUNTA(Highlights!$C:$C)-5,1)=Applications!R$2,1,0),0))</f>
        <v>2</v>
      </c>
    </row>
    <row r="6" spans="1:18" ht="60" customHeight="1" x14ac:dyDescent="0.25">
      <c r="A6" s="35" t="s">
        <v>1248</v>
      </c>
      <c r="B6" s="35" t="s">
        <v>100</v>
      </c>
      <c r="C6" s="35" t="s">
        <v>18</v>
      </c>
      <c r="D6" s="35" t="str">
        <f t="shared" si="0"/>
        <v xml:space="preserve">Corporate Responsibility
</v>
      </c>
      <c r="E6" s="35">
        <f t="array" ref="E6">SUM(IF(FREQUENCY(IF(LEN(K6:N6)&gt;0,MATCH(K6:N6,K6:N6,0),""), IF(LEN(K6:N6)&gt;0,MATCH(K6:N6,K6:N6,0),""))&gt;0,1))</f>
        <v>1</v>
      </c>
      <c r="F6" s="35" t="str">
        <f>_xlfn.CONCAT(IFERROR(VLOOKUP(G6,Microtrends!$A$4:$F$80,MATCH($F$1,Microtrends!$A$3:$F$3,0),FALSE),""),IF(H6&lt;&gt;"",CHAR(10),""),IFERROR(VLOOKUP(H6,Microtrends!$A$4:$F$80,MATCH($F$1,Microtrends!$A$3:$F$3,0),FALSE),""),IF(I6&lt;&gt;"",CHAR(10),""),IFERROR(VLOOKUP(I6,Microtrends!$A$4:$F$80,MATCH($F$1,Microtrends!$A$3:$F$3,0),FALSE),""),IF(J6&lt;&gt;"",CHAR(10),""),IFERROR(VLOOKUP(J6,Microtrends!$A$4:$F$80,MATCH($F$1,Microtrends!$A$3:$F$3,0),FALSE),""))</f>
        <v>Aging Workforce</v>
      </c>
      <c r="G6" s="77" t="s">
        <v>1065</v>
      </c>
      <c r="H6" s="77" t="s">
        <v>326</v>
      </c>
      <c r="I6" s="77" t="s">
        <v>326</v>
      </c>
      <c r="J6" s="77" t="s">
        <v>326</v>
      </c>
      <c r="K6" s="78" t="str">
        <f>IF(G6="","",VLOOKUP(G6,Microtrends!$A$4:$F$80,MATCH($D$1,Microtrends!$A$3:$F$3,0),FALSE))</f>
        <v>Corporate Responsibility</v>
      </c>
      <c r="L6" s="78" t="str">
        <f>IF(H6="","",VLOOKUP(H6,Microtrends!$A$4:$F$80,MATCH($D$1,Microtrends!$A$3:$F$3,0),FALSE))</f>
        <v/>
      </c>
      <c r="M6" s="78" t="str">
        <f>IF(I6="","",VLOOKUP(I6,Microtrends!$A$4:$F$80,MATCH($D$1,Microtrends!$A$3:$F$3,0),FALSE))</f>
        <v/>
      </c>
      <c r="N6" s="78" t="str">
        <f>IF(J6="","",VLOOKUP(J6,Microtrends!$A$4:$F$80,MATCH($D$1,Microtrends!$A$3:$F$3,0),FALSE))</f>
        <v/>
      </c>
      <c r="O6" s="35" t="s">
        <v>664</v>
      </c>
      <c r="P6" s="35">
        <f t="array" aca="1" ref="P6" ca="1">SUM(IF(ISNUMBER(SEARCH(Applications!$B6,OFFSET(Highlights!$E$6,0,0,COUNTA(Highlights!$E:$E)-5,1))),IF(OFFSET(Highlights!$C$6,0,0,COUNTA(Highlights!$C:$C)-5,1)=Applications!P$2,1,0),0))</f>
        <v>0</v>
      </c>
      <c r="Q6" s="35">
        <f t="array" aca="1" ref="Q6" ca="1">SUM(IF(ISNUMBER(SEARCH(Applications!$B6,OFFSET(Highlights!$E$6,0,0,COUNTA(Highlights!$E:$E)-5,1))),IF(OFFSET(Highlights!$C$6,0,0,COUNTA(Highlights!$C:$C)-5,1)=Applications!Q$2,1,0),0))</f>
        <v>0</v>
      </c>
      <c r="R6" s="35">
        <f t="array" aca="1" ref="R6" ca="1">SUM(IF(ISNUMBER(SEARCH(Applications!$B6,OFFSET(Highlights!$E$6,0,0,COUNTA(Highlights!$E:$E)-5,1))),IF(OFFSET(Highlights!$C$6,0,0,COUNTA(Highlights!$C:$C)-5,1)=Applications!R$2,1,0),0))</f>
        <v>0</v>
      </c>
    </row>
    <row r="7" spans="1:18" ht="60" customHeight="1" x14ac:dyDescent="0.25">
      <c r="A7" s="35" t="s">
        <v>1249</v>
      </c>
      <c r="B7" s="35" t="s">
        <v>27</v>
      </c>
      <c r="C7" s="35" t="s">
        <v>22</v>
      </c>
      <c r="D7" s="35" t="str">
        <f t="shared" si="0"/>
        <v xml:space="preserve">Corporate Responsibility
</v>
      </c>
      <c r="E7" s="35">
        <f t="array" ref="E7">SUM(IF(FREQUENCY(IF(LEN(K7:N7)&gt;0,MATCH(K7:N7,K7:N7,0),""), IF(LEN(K7:N7)&gt;0,MATCH(K7:N7,K7:N7,0),""))&gt;0,1))</f>
        <v>1</v>
      </c>
      <c r="F7" s="35" t="str">
        <f>_xlfn.CONCAT(IFERROR(VLOOKUP(G7,Microtrends!$A$4:$F$80,MATCH($F$1,Microtrends!$A$3:$F$3,0),FALSE),""),IF(H7&lt;&gt;"",CHAR(10),""),IFERROR(VLOOKUP(H7,Microtrends!$A$4:$F$80,MATCH($F$1,Microtrends!$A$3:$F$3,0),FALSE),""),IF(I7&lt;&gt;"",CHAR(10),""),IFERROR(VLOOKUP(I7,Microtrends!$A$4:$F$80,MATCH($F$1,Microtrends!$A$3:$F$3,0),FALSE),""),IF(J7&lt;&gt;"",CHAR(10),""),IFERROR(VLOOKUP(J7,Microtrends!$A$4:$F$80,MATCH($F$1,Microtrends!$A$3:$F$3,0),FALSE),""))</f>
        <v>Aging Workforce</v>
      </c>
      <c r="G7" s="77" t="s">
        <v>1065</v>
      </c>
      <c r="H7" s="77" t="s">
        <v>326</v>
      </c>
      <c r="I7" s="77" t="s">
        <v>326</v>
      </c>
      <c r="J7" s="77" t="s">
        <v>326</v>
      </c>
      <c r="K7" s="78" t="str">
        <f>IF(G7="","",VLOOKUP(G7,Microtrends!$A$4:$F$80,MATCH($D$1,Microtrends!$A$3:$F$3,0),FALSE))</f>
        <v>Corporate Responsibility</v>
      </c>
      <c r="L7" s="78" t="str">
        <f>IF(H7="","",VLOOKUP(H7,Microtrends!$A$4:$F$80,MATCH($D$1,Microtrends!$A$3:$F$3,0),FALSE))</f>
        <v/>
      </c>
      <c r="M7" s="78" t="str">
        <f>IF(I7="","",VLOOKUP(I7,Microtrends!$A$4:$F$80,MATCH($D$1,Microtrends!$A$3:$F$3,0),FALSE))</f>
        <v/>
      </c>
      <c r="N7" s="78" t="str">
        <f>IF(J7="","",VLOOKUP(J7,Microtrends!$A$4:$F$80,MATCH($D$1,Microtrends!$A$3:$F$3,0),FALSE))</f>
        <v/>
      </c>
      <c r="O7" s="35"/>
      <c r="P7" s="35">
        <f t="array" aca="1" ref="P7" ca="1">SUM(IF(ISNUMBER(SEARCH(Applications!$B7,OFFSET(Highlights!$E$6,0,0,COUNTA(Highlights!$E:$E)-5,1))),IF(OFFSET(Highlights!$C$6,0,0,COUNTA(Highlights!$C:$C)-5,1)=Applications!P$2,1,0),0))</f>
        <v>3</v>
      </c>
      <c r="Q7" s="35">
        <f t="array" aca="1" ref="Q7" ca="1">SUM(IF(ISNUMBER(SEARCH(Applications!$B7,OFFSET(Highlights!$E$6,0,0,COUNTA(Highlights!$E:$E)-5,1))),IF(OFFSET(Highlights!$C$6,0,0,COUNTA(Highlights!$C:$C)-5,1)=Applications!Q$2,1,0),0))</f>
        <v>2</v>
      </c>
      <c r="R7" s="35">
        <f t="array" aca="1" ref="R7" ca="1">SUM(IF(ISNUMBER(SEARCH(Applications!$B7,OFFSET(Highlights!$E$6,0,0,COUNTA(Highlights!$E:$E)-5,1))),IF(OFFSET(Highlights!$C$6,0,0,COUNTA(Highlights!$C:$C)-5,1)=Applications!R$2,1,0),0))</f>
        <v>0</v>
      </c>
    </row>
    <row r="8" spans="1:18" ht="60" customHeight="1" x14ac:dyDescent="0.25">
      <c r="A8" s="35" t="s">
        <v>1250</v>
      </c>
      <c r="B8" s="79" t="s">
        <v>352</v>
      </c>
      <c r="C8" s="35" t="s">
        <v>18</v>
      </c>
      <c r="D8" s="35" t="str">
        <f t="shared" si="0"/>
        <v xml:space="preserve">Corporate Responsibility
</v>
      </c>
      <c r="E8" s="35">
        <f t="array" ref="E8">SUM(IF(FREQUENCY(IF(LEN(K8:N8)&gt;0,MATCH(K8:N8,K8:N8,0),""), IF(LEN(K8:N8)&gt;0,MATCH(K8:N8,K8:N8,0),""))&gt;0,1))</f>
        <v>1</v>
      </c>
      <c r="F8" s="35" t="str">
        <f>_xlfn.CONCAT(IFERROR(VLOOKUP(G8,Microtrends!$A$4:$F$80,MATCH($F$1,Microtrends!$A$3:$F$3,0),FALSE),""),IF(H8&lt;&gt;"",CHAR(10),""),IFERROR(VLOOKUP(H8,Microtrends!$A$4:$F$80,MATCH($F$1,Microtrends!$A$3:$F$3,0),FALSE),""),IF(I8&lt;&gt;"",CHAR(10),""),IFERROR(VLOOKUP(I8,Microtrends!$A$4:$F$80,MATCH($F$1,Microtrends!$A$3:$F$3,0),FALSE),""),IF(J8&lt;&gt;"",CHAR(10),""),IFERROR(VLOOKUP(J8,Microtrends!$A$4:$F$80,MATCH($F$1,Microtrends!$A$3:$F$3,0),FALSE),""))</f>
        <v>Aging Workforce</v>
      </c>
      <c r="G8" s="77" t="s">
        <v>1065</v>
      </c>
      <c r="H8" s="77" t="s">
        <v>326</v>
      </c>
      <c r="I8" s="77" t="s">
        <v>326</v>
      </c>
      <c r="J8" s="77" t="s">
        <v>326</v>
      </c>
      <c r="K8" s="78" t="str">
        <f>IF(G8="","",VLOOKUP(G8,Microtrends!$A$4:$F$80,MATCH($D$1,Microtrends!$A$3:$F$3,0),FALSE))</f>
        <v>Corporate Responsibility</v>
      </c>
      <c r="L8" s="78" t="str">
        <f>IF(H8="","",VLOOKUP(H8,Microtrends!$A$4:$F$80,MATCH($D$1,Microtrends!$A$3:$F$3,0),FALSE))</f>
        <v/>
      </c>
      <c r="M8" s="78" t="str">
        <f>IF(I8="","",VLOOKUP(I8,Microtrends!$A$4:$F$80,MATCH($D$1,Microtrends!$A$3:$F$3,0),FALSE))</f>
        <v/>
      </c>
      <c r="N8" s="78" t="str">
        <f>IF(J8="","",VLOOKUP(J8,Microtrends!$A$4:$F$80,MATCH($D$1,Microtrends!$A$3:$F$3,0),FALSE))</f>
        <v/>
      </c>
      <c r="O8" s="35"/>
      <c r="P8" s="35">
        <f t="array" aca="1" ref="P8" ca="1">SUM(IF(ISNUMBER(SEARCH(Applications!$B8,OFFSET(Highlights!$E$6,0,0,COUNTA(Highlights!$E:$E)-5,1))),IF(OFFSET(Highlights!$C$6,0,0,COUNTA(Highlights!$C:$C)-5,1)=Applications!P$2,1,0),0))</f>
        <v>3</v>
      </c>
      <c r="Q8" s="35">
        <f t="array" aca="1" ref="Q8" ca="1">SUM(IF(ISNUMBER(SEARCH(Applications!$B8,OFFSET(Highlights!$E$6,0,0,COUNTA(Highlights!$E:$E)-5,1))),IF(OFFSET(Highlights!$C$6,0,0,COUNTA(Highlights!$C:$C)-5,1)=Applications!Q$2,1,0),0))</f>
        <v>0</v>
      </c>
      <c r="R8" s="35">
        <f t="array" aca="1" ref="R8" ca="1">SUM(IF(ISNUMBER(SEARCH(Applications!$B8,OFFSET(Highlights!$E$6,0,0,COUNTA(Highlights!$E:$E)-5,1))),IF(OFFSET(Highlights!$C$6,0,0,COUNTA(Highlights!$C:$C)-5,1)=Applications!R$2,1,0),0))</f>
        <v>0</v>
      </c>
    </row>
    <row r="9" spans="1:18" ht="60" customHeight="1" x14ac:dyDescent="0.25">
      <c r="A9" s="35" t="s">
        <v>1251</v>
      </c>
      <c r="B9" s="35" t="s">
        <v>228</v>
      </c>
      <c r="C9" s="35" t="s">
        <v>227</v>
      </c>
      <c r="D9" s="35" t="str">
        <f t="shared" si="0"/>
        <v xml:space="preserve">Corporate Responsibility
</v>
      </c>
      <c r="E9" s="35">
        <f t="array" ref="E9">SUM(IF(FREQUENCY(IF(LEN(K9:N9)&gt;0,MATCH(K9:N9,K9:N9,0),""), IF(LEN(K9:N9)&gt;0,MATCH(K9:N9,K9:N9,0),""))&gt;0,1))</f>
        <v>1</v>
      </c>
      <c r="F9" s="35" t="str">
        <f>_xlfn.CONCAT(IFERROR(VLOOKUP(G9,Microtrends!$A$4:$F$80,MATCH($F$1,Microtrends!$A$3:$F$3,0),FALSE),""),IF(H9&lt;&gt;"",CHAR(10),""),IFERROR(VLOOKUP(H9,Microtrends!$A$4:$F$80,MATCH($F$1,Microtrends!$A$3:$F$3,0),FALSE),""),IF(I9&lt;&gt;"",CHAR(10),""),IFERROR(VLOOKUP(I9,Microtrends!$A$4:$F$80,MATCH($F$1,Microtrends!$A$3:$F$3,0),FALSE),""),IF(J9&lt;&gt;"",CHAR(10),""),IFERROR(VLOOKUP(J9,Microtrends!$A$4:$F$80,MATCH($F$1,Microtrends!$A$3:$F$3,0),FALSE),""))</f>
        <v>Aging Workforce</v>
      </c>
      <c r="G9" s="77" t="s">
        <v>1065</v>
      </c>
      <c r="H9" s="77" t="s">
        <v>326</v>
      </c>
      <c r="I9" s="77" t="s">
        <v>326</v>
      </c>
      <c r="J9" s="77" t="s">
        <v>326</v>
      </c>
      <c r="K9" s="78" t="str">
        <f>IF(G9="","",VLOOKUP(G9,Microtrends!$A$4:$F$80,MATCH($D$1,Microtrends!$A$3:$F$3,0),FALSE))</f>
        <v>Corporate Responsibility</v>
      </c>
      <c r="L9" s="78" t="str">
        <f>IF(H9="","",VLOOKUP(H9,Microtrends!$A$4:$F$80,MATCH($D$1,Microtrends!$A$3:$F$3,0),FALSE))</f>
        <v/>
      </c>
      <c r="M9" s="78" t="str">
        <f>IF(I9="","",VLOOKUP(I9,Microtrends!$A$4:$F$80,MATCH($D$1,Microtrends!$A$3:$F$3,0),FALSE))</f>
        <v/>
      </c>
      <c r="N9" s="78" t="str">
        <f>IF(J9="","",VLOOKUP(J9,Microtrends!$A$4:$F$80,MATCH($D$1,Microtrends!$A$3:$F$3,0),FALSE))</f>
        <v/>
      </c>
      <c r="O9" s="35"/>
      <c r="P9" s="35">
        <f t="array" aca="1" ref="P9" ca="1">SUM(IF(ISNUMBER(SEARCH(Applications!$B9,OFFSET(Highlights!$E$6,0,0,COUNTA(Highlights!$E:$E)-5,1))),IF(OFFSET(Highlights!$C$6,0,0,COUNTA(Highlights!$C:$C)-5,1)=Applications!P$2,1,0),0))</f>
        <v>1</v>
      </c>
      <c r="Q9" s="35">
        <f t="array" aca="1" ref="Q9" ca="1">SUM(IF(ISNUMBER(SEARCH(Applications!$B9,OFFSET(Highlights!$E$6,0,0,COUNTA(Highlights!$E:$E)-5,1))),IF(OFFSET(Highlights!$C$6,0,0,COUNTA(Highlights!$C:$C)-5,1)=Applications!Q$2,1,0),0))</f>
        <v>0</v>
      </c>
      <c r="R9" s="35">
        <f t="array" aca="1" ref="R9" ca="1">SUM(IF(ISNUMBER(SEARCH(Applications!$B9,OFFSET(Highlights!$E$6,0,0,COUNTA(Highlights!$E:$E)-5,1))),IF(OFFSET(Highlights!$C$6,0,0,COUNTA(Highlights!$C:$C)-5,1)=Applications!R$2,1,0),0))</f>
        <v>0</v>
      </c>
    </row>
    <row r="10" spans="1:18" ht="60" customHeight="1" x14ac:dyDescent="0.25">
      <c r="A10" s="35" t="s">
        <v>1252</v>
      </c>
      <c r="B10" s="35" t="s">
        <v>199</v>
      </c>
      <c r="C10" s="35" t="s">
        <v>22</v>
      </c>
      <c r="D10" s="35" t="str">
        <f t="shared" si="0"/>
        <v xml:space="preserve">Corporate Responsibility
</v>
      </c>
      <c r="E10" s="35">
        <f t="array" ref="E10">SUM(IF(FREQUENCY(IF(LEN(K10:N10)&gt;0,MATCH(K10:N10,K10:N10,0),""), IF(LEN(K10:N10)&gt;0,MATCH(K10:N10,K10:N10,0),""))&gt;0,1))</f>
        <v>1</v>
      </c>
      <c r="F10" s="35" t="str">
        <f>_xlfn.CONCAT(IFERROR(VLOOKUP(G10,Microtrends!$A$4:$F$80,MATCH($F$1,Microtrends!$A$3:$F$3,0),FALSE),""),IF(H10&lt;&gt;"",CHAR(10),""),IFERROR(VLOOKUP(H10,Microtrends!$A$4:$F$80,MATCH($F$1,Microtrends!$A$3:$F$3,0),FALSE),""),IF(I10&lt;&gt;"",CHAR(10),""),IFERROR(VLOOKUP(I10,Microtrends!$A$4:$F$80,MATCH($F$1,Microtrends!$A$3:$F$3,0),FALSE),""),IF(J10&lt;&gt;"",CHAR(10),""),IFERROR(VLOOKUP(J10,Microtrends!$A$4:$F$80,MATCH($F$1,Microtrends!$A$3:$F$3,0),FALSE),""))</f>
        <v>Animal Rights</v>
      </c>
      <c r="G10" s="77" t="s">
        <v>940</v>
      </c>
      <c r="H10" s="77" t="s">
        <v>326</v>
      </c>
      <c r="I10" s="77" t="s">
        <v>326</v>
      </c>
      <c r="J10" s="77" t="s">
        <v>326</v>
      </c>
      <c r="K10" s="78" t="str">
        <f>IF(G10="","",VLOOKUP(G10,Microtrends!$A$4:$F$80,MATCH($D$1,Microtrends!$A$3:$F$3,0),FALSE))</f>
        <v>Corporate Responsibility</v>
      </c>
      <c r="L10" s="78" t="str">
        <f>IF(H10="","",VLOOKUP(H10,Microtrends!$A$4:$F$80,MATCH($D$1,Microtrends!$A$3:$F$3,0),FALSE))</f>
        <v/>
      </c>
      <c r="M10" s="78" t="str">
        <f>IF(I10="","",VLOOKUP(I10,Microtrends!$A$4:$F$80,MATCH($D$1,Microtrends!$A$3:$F$3,0),FALSE))</f>
        <v/>
      </c>
      <c r="N10" s="78" t="str">
        <f>IF(J10="","",VLOOKUP(J10,Microtrends!$A$4:$F$80,MATCH($D$1,Microtrends!$A$3:$F$3,0),FALSE))</f>
        <v/>
      </c>
      <c r="O10" s="35"/>
      <c r="P10" s="35">
        <f t="array" aca="1" ref="P10" ca="1">SUM(IF(ISNUMBER(SEARCH(Applications!$B10,OFFSET(Highlights!$E$6,0,0,COUNTA(Highlights!$E:$E)-5,1))),IF(OFFSET(Highlights!$C$6,0,0,COUNTA(Highlights!$C:$C)-5,1)=Applications!P$2,1,0),0))</f>
        <v>3</v>
      </c>
      <c r="Q10" s="35">
        <f t="array" aca="1" ref="Q10" ca="1">SUM(IF(ISNUMBER(SEARCH(Applications!$B10,OFFSET(Highlights!$E$6,0,0,COUNTA(Highlights!$E:$E)-5,1))),IF(OFFSET(Highlights!$C$6,0,0,COUNTA(Highlights!$C:$C)-5,1)=Applications!Q$2,1,0),0))</f>
        <v>0</v>
      </c>
      <c r="R10" s="35">
        <f t="array" aca="1" ref="R10" ca="1">SUM(IF(ISNUMBER(SEARCH(Applications!$B10,OFFSET(Highlights!$E$6,0,0,COUNTA(Highlights!$E:$E)-5,1))),IF(OFFSET(Highlights!$C$6,0,0,COUNTA(Highlights!$C:$C)-5,1)=Applications!R$2,1,0),0))</f>
        <v>0</v>
      </c>
    </row>
    <row r="11" spans="1:18" ht="60" customHeight="1" x14ac:dyDescent="0.25">
      <c r="A11" s="35" t="s">
        <v>1253</v>
      </c>
      <c r="B11" s="35" t="s">
        <v>363</v>
      </c>
      <c r="C11" s="35" t="s">
        <v>133</v>
      </c>
      <c r="D11" s="35" t="str">
        <f t="shared" si="0"/>
        <v xml:space="preserve">Corporate Responsibility
</v>
      </c>
      <c r="E11" s="35">
        <f t="array" ref="E11">SUM(IF(FREQUENCY(IF(LEN(K11:N11)&gt;0,MATCH(K11:N11,K11:N11,0),""), IF(LEN(K11:N11)&gt;0,MATCH(K11:N11,K11:N11,0),""))&gt;0,1))</f>
        <v>1</v>
      </c>
      <c r="F11" s="35" t="str">
        <f>_xlfn.CONCAT(IFERROR(VLOOKUP(G11,Microtrends!$A$4:$F$80,MATCH($F$1,Microtrends!$A$3:$F$3,0),FALSE),""),IF(H11&lt;&gt;"",CHAR(10),""),IFERROR(VLOOKUP(H11,Microtrends!$A$4:$F$80,MATCH($F$1,Microtrends!$A$3:$F$3,0),FALSE),""),IF(I11&lt;&gt;"",CHAR(10),""),IFERROR(VLOOKUP(I11,Microtrends!$A$4:$F$80,MATCH($F$1,Microtrends!$A$3:$F$3,0),FALSE),""),IF(J11&lt;&gt;"",CHAR(10),""),IFERROR(VLOOKUP(J11,Microtrends!$A$4:$F$80,MATCH($F$1,Microtrends!$A$3:$F$3,0),FALSE),""))</f>
        <v>Animal Rights</v>
      </c>
      <c r="G11" s="77" t="s">
        <v>940</v>
      </c>
      <c r="H11" s="77" t="s">
        <v>326</v>
      </c>
      <c r="I11" s="77" t="s">
        <v>326</v>
      </c>
      <c r="J11" s="77" t="s">
        <v>326</v>
      </c>
      <c r="K11" s="78" t="str">
        <f>IF(G11="","",VLOOKUP(G11,Microtrends!$A$4:$F$80,MATCH($D$1,Microtrends!$A$3:$F$3,0),FALSE))</f>
        <v>Corporate Responsibility</v>
      </c>
      <c r="L11" s="78" t="str">
        <f>IF(H11="","",VLOOKUP(H11,Microtrends!$A$4:$F$80,MATCH($D$1,Microtrends!$A$3:$F$3,0),FALSE))</f>
        <v/>
      </c>
      <c r="M11" s="78" t="str">
        <f>IF(I11="","",VLOOKUP(I11,Microtrends!$A$4:$F$80,MATCH($D$1,Microtrends!$A$3:$F$3,0),FALSE))</f>
        <v/>
      </c>
      <c r="N11" s="78" t="str">
        <f>IF(J11="","",VLOOKUP(J11,Microtrends!$A$4:$F$80,MATCH($D$1,Microtrends!$A$3:$F$3,0),FALSE))</f>
        <v/>
      </c>
      <c r="O11" s="35"/>
      <c r="P11" s="35">
        <f t="array" aca="1" ref="P11" ca="1">SUM(IF(ISNUMBER(SEARCH(Applications!$B11,OFFSET(Highlights!$E$6,0,0,COUNTA(Highlights!$E:$E)-5,1))),IF(OFFSET(Highlights!$C$6,0,0,COUNTA(Highlights!$C:$C)-5,1)=Applications!P$2,1,0),0))</f>
        <v>1</v>
      </c>
      <c r="Q11" s="35">
        <f t="array" aca="1" ref="Q11" ca="1">SUM(IF(ISNUMBER(SEARCH(Applications!$B11,OFFSET(Highlights!$E$6,0,0,COUNTA(Highlights!$E:$E)-5,1))),IF(OFFSET(Highlights!$C$6,0,0,COUNTA(Highlights!$C:$C)-5,1)=Applications!Q$2,1,0),0))</f>
        <v>0</v>
      </c>
      <c r="R11" s="35">
        <f t="array" aca="1" ref="R11" ca="1">SUM(IF(ISNUMBER(SEARCH(Applications!$B11,OFFSET(Highlights!$E$6,0,0,COUNTA(Highlights!$E:$E)-5,1))),IF(OFFSET(Highlights!$C$6,0,0,COUNTA(Highlights!$C:$C)-5,1)=Applications!R$2,1,0),0))</f>
        <v>0</v>
      </c>
    </row>
    <row r="12" spans="1:18" ht="60" customHeight="1" x14ac:dyDescent="0.25">
      <c r="A12" s="35" t="s">
        <v>1254</v>
      </c>
      <c r="B12" s="35" t="s">
        <v>35</v>
      </c>
      <c r="C12" s="35" t="s">
        <v>22</v>
      </c>
      <c r="D12" s="35" t="str">
        <f t="shared" si="0"/>
        <v xml:space="preserve">Authenticity/Disconnection
Seamlessness/Ease
</v>
      </c>
      <c r="E12" s="35">
        <f t="array" ref="E12">SUM(IF(FREQUENCY(IF(LEN(K12:N12)&gt;0,MATCH(K12:N12,K12:N12,0),""), IF(LEN(K12:N12)&gt;0,MATCH(K12:N12,K12:N12,0),""))&gt;0,1))</f>
        <v>2</v>
      </c>
      <c r="F12" s="35" t="str">
        <f>_xlfn.CONCAT(IFERROR(VLOOKUP(G12,Microtrends!$A$4:$F$80,MATCH($F$1,Microtrends!$A$3:$F$3,0),FALSE),""),IF(H12&lt;&gt;"",CHAR(10),""),IFERROR(VLOOKUP(H12,Microtrends!$A$4:$F$80,MATCH($F$1,Microtrends!$A$3:$F$3,0),FALSE),""),IF(I12&lt;&gt;"",CHAR(10),""),IFERROR(VLOOKUP(I12,Microtrends!$A$4:$F$80,MATCH($F$1,Microtrends!$A$3:$F$3,0),FALSE),""),IF(J12&lt;&gt;"",CHAR(10),""),IFERROR(VLOOKUP(J12,Microtrends!$A$4:$F$80,MATCH($F$1,Microtrends!$A$3:$F$3,0),FALSE),""))</f>
        <v>Authentic People
Instant Written Customer Service</v>
      </c>
      <c r="G12" s="77" t="s">
        <v>938</v>
      </c>
      <c r="H12" s="77" t="s">
        <v>941</v>
      </c>
      <c r="I12" s="77" t="s">
        <v>326</v>
      </c>
      <c r="J12" s="77" t="s">
        <v>326</v>
      </c>
      <c r="K12" s="78" t="str">
        <f>IF(G12="","",VLOOKUP(G12,Microtrends!$A$4:$F$80,MATCH($D$1,Microtrends!$A$3:$F$3,0),FALSE))</f>
        <v>Authenticity/Disconnection</v>
      </c>
      <c r="L12" s="78" t="str">
        <f>IF(H12="","",VLOOKUP(H12,Microtrends!$A$4:$F$80,MATCH($D$1,Microtrends!$A$3:$F$3,0),FALSE))</f>
        <v>Seamlessness/Ease</v>
      </c>
      <c r="M12" s="78" t="str">
        <f>IF(I12="","",VLOOKUP(I12,Microtrends!$A$4:$F$80,MATCH($D$1,Microtrends!$A$3:$F$3,0),FALSE))</f>
        <v/>
      </c>
      <c r="N12" s="78" t="str">
        <f>IF(J12="","",VLOOKUP(J12,Microtrends!$A$4:$F$80,MATCH($D$1,Microtrends!$A$3:$F$3,0),FALSE))</f>
        <v/>
      </c>
      <c r="O12" s="35" t="s">
        <v>189</v>
      </c>
      <c r="P12" s="35">
        <f t="array" aca="1" ref="P12" ca="1">SUM(IF(ISNUMBER(SEARCH(Applications!$B12,OFFSET(Highlights!$E$6,0,0,COUNTA(Highlights!$E:$E)-5,1))),IF(OFFSET(Highlights!$C$6,0,0,COUNTA(Highlights!$C:$C)-5,1)=Applications!P$2,1,0),0))</f>
        <v>0</v>
      </c>
      <c r="Q12" s="35">
        <f t="array" aca="1" ref="Q12" ca="1">SUM(IF(ISNUMBER(SEARCH(Applications!$B12,OFFSET(Highlights!$E$6,0,0,COUNTA(Highlights!$E:$E)-5,1))),IF(OFFSET(Highlights!$C$6,0,0,COUNTA(Highlights!$C:$C)-5,1)=Applications!Q$2,1,0),0))</f>
        <v>1</v>
      </c>
      <c r="R12" s="35">
        <f t="array" aca="1" ref="R12" ca="1">SUM(IF(ISNUMBER(SEARCH(Applications!$B12,OFFSET(Highlights!$E$6,0,0,COUNTA(Highlights!$E:$E)-5,1))),IF(OFFSET(Highlights!$C$6,0,0,COUNTA(Highlights!$C:$C)-5,1)=Applications!R$2,1,0),0))</f>
        <v>0</v>
      </c>
    </row>
    <row r="13" spans="1:18" ht="60" customHeight="1" x14ac:dyDescent="0.25">
      <c r="A13" s="35" t="s">
        <v>1255</v>
      </c>
      <c r="B13" s="35" t="s">
        <v>101</v>
      </c>
      <c r="C13" s="35" t="s">
        <v>18</v>
      </c>
      <c r="D13" s="35" t="str">
        <f t="shared" si="0"/>
        <v xml:space="preserve">Authenticity/Disconnection
</v>
      </c>
      <c r="E13" s="35">
        <f t="array" ref="E13">SUM(IF(FREQUENCY(IF(LEN(K13:N13)&gt;0,MATCH(K13:N13,K13:N13,0),""), IF(LEN(K13:N13)&gt;0,MATCH(K13:N13,K13:N13,0),""))&gt;0,1))</f>
        <v>1</v>
      </c>
      <c r="F13" s="35" t="str">
        <f>_xlfn.CONCAT(IFERROR(VLOOKUP(G13,Microtrends!$A$4:$F$80,MATCH($F$1,Microtrends!$A$3:$F$3,0),FALSE),""),IF(H13&lt;&gt;"",CHAR(10),""),IFERROR(VLOOKUP(H13,Microtrends!$A$4:$F$80,MATCH($F$1,Microtrends!$A$3:$F$3,0),FALSE),""),IF(I13&lt;&gt;"",CHAR(10),""),IFERROR(VLOOKUP(I13,Microtrends!$A$4:$F$80,MATCH($F$1,Microtrends!$A$3:$F$3,0),FALSE),""),IF(J13&lt;&gt;"",CHAR(10),""),IFERROR(VLOOKUP(J13,Microtrends!$A$4:$F$80,MATCH($F$1,Microtrends!$A$3:$F$3,0),FALSE),""))</f>
        <v>Authentic People</v>
      </c>
      <c r="G13" s="77" t="s">
        <v>938</v>
      </c>
      <c r="H13" s="77" t="s">
        <v>326</v>
      </c>
      <c r="I13" s="77" t="s">
        <v>326</v>
      </c>
      <c r="J13" s="77" t="s">
        <v>326</v>
      </c>
      <c r="K13" s="78" t="str">
        <f>IF(G13="","",VLOOKUP(G13,Microtrends!$A$4:$F$80,MATCH($D$1,Microtrends!$A$3:$F$3,0),FALSE))</f>
        <v>Authenticity/Disconnection</v>
      </c>
      <c r="L13" s="78" t="str">
        <f>IF(H13="","",VLOOKUP(H13,Microtrends!$A$4:$F$80,MATCH($D$1,Microtrends!$A$3:$F$3,0),FALSE))</f>
        <v/>
      </c>
      <c r="M13" s="78" t="str">
        <f>IF(I13="","",VLOOKUP(I13,Microtrends!$A$4:$F$80,MATCH($D$1,Microtrends!$A$3:$F$3,0),FALSE))</f>
        <v/>
      </c>
      <c r="N13" s="78" t="str">
        <f>IF(J13="","",VLOOKUP(J13,Microtrends!$A$4:$F$80,MATCH($D$1,Microtrends!$A$3:$F$3,0),FALSE))</f>
        <v/>
      </c>
      <c r="O13" s="35" t="s">
        <v>326</v>
      </c>
      <c r="P13" s="35">
        <f t="array" aca="1" ref="P13" ca="1">SUM(IF(ISNUMBER(SEARCH(Applications!$B13,OFFSET(Highlights!$E$6,0,0,COUNTA(Highlights!$E:$E)-5,1))),IF(OFFSET(Highlights!$C$6,0,0,COUNTA(Highlights!$C:$C)-5,1)=Applications!P$2,1,0),0))</f>
        <v>1</v>
      </c>
      <c r="Q13" s="35">
        <f t="array" aca="1" ref="Q13" ca="1">SUM(IF(ISNUMBER(SEARCH(Applications!$B13,OFFSET(Highlights!$E$6,0,0,COUNTA(Highlights!$E:$E)-5,1))),IF(OFFSET(Highlights!$C$6,0,0,COUNTA(Highlights!$C:$C)-5,1)=Applications!Q$2,1,0),0))</f>
        <v>1</v>
      </c>
      <c r="R13" s="35">
        <f t="array" aca="1" ref="R13" ca="1">SUM(IF(ISNUMBER(SEARCH(Applications!$B13,OFFSET(Highlights!$E$6,0,0,COUNTA(Highlights!$E:$E)-5,1))),IF(OFFSET(Highlights!$C$6,0,0,COUNTA(Highlights!$C:$C)-5,1)=Applications!R$2,1,0),0))</f>
        <v>0</v>
      </c>
    </row>
    <row r="14" spans="1:18" ht="60" customHeight="1" x14ac:dyDescent="0.25">
      <c r="A14" s="35" t="s">
        <v>1256</v>
      </c>
      <c r="B14" s="35" t="s">
        <v>32</v>
      </c>
      <c r="C14" s="35" t="s">
        <v>22</v>
      </c>
      <c r="D14" s="35" t="str">
        <f t="shared" si="0"/>
        <v xml:space="preserve">Authenticity/Disconnection
</v>
      </c>
      <c r="E14" s="35">
        <f t="array" ref="E14">SUM(IF(FREQUENCY(IF(LEN(K14:N14)&gt;0,MATCH(K14:N14,K14:N14,0),""), IF(LEN(K14:N14)&gt;0,MATCH(K14:N14,K14:N14,0),""))&gt;0,1))</f>
        <v>1</v>
      </c>
      <c r="F14" s="35" t="str">
        <f>_xlfn.CONCAT(IFERROR(VLOOKUP(G14,Microtrends!$A$4:$F$80,MATCH($F$1,Microtrends!$A$3:$F$3,0),FALSE),""),IF(H14&lt;&gt;"",CHAR(10),""),IFERROR(VLOOKUP(H14,Microtrends!$A$4:$F$80,MATCH($F$1,Microtrends!$A$3:$F$3,0),FALSE),""),IF(I14&lt;&gt;"",CHAR(10),""),IFERROR(VLOOKUP(I14,Microtrends!$A$4:$F$80,MATCH($F$1,Microtrends!$A$3:$F$3,0),FALSE),""),IF(J14&lt;&gt;"",CHAR(10),""),IFERROR(VLOOKUP(J14,Microtrends!$A$4:$F$80,MATCH($F$1,Microtrends!$A$3:$F$3,0),FALSE),""))</f>
        <v>Authentic People</v>
      </c>
      <c r="G14" s="77" t="s">
        <v>938</v>
      </c>
      <c r="H14" s="77" t="s">
        <v>326</v>
      </c>
      <c r="I14" s="77" t="s">
        <v>326</v>
      </c>
      <c r="J14" s="77" t="s">
        <v>326</v>
      </c>
      <c r="K14" s="78" t="str">
        <f>IF(G14="","",VLOOKUP(G14,Microtrends!$A$4:$F$80,MATCH($D$1,Microtrends!$A$3:$F$3,0),FALSE))</f>
        <v>Authenticity/Disconnection</v>
      </c>
      <c r="L14" s="78" t="str">
        <f>IF(H14="","",VLOOKUP(H14,Microtrends!$A$4:$F$80,MATCH($D$1,Microtrends!$A$3:$F$3,0),FALSE))</f>
        <v/>
      </c>
      <c r="M14" s="78" t="str">
        <f>IF(I14="","",VLOOKUP(I14,Microtrends!$A$4:$F$80,MATCH($D$1,Microtrends!$A$3:$F$3,0),FALSE))</f>
        <v/>
      </c>
      <c r="N14" s="78" t="str">
        <f>IF(J14="","",VLOOKUP(J14,Microtrends!$A$4:$F$80,MATCH($D$1,Microtrends!$A$3:$F$3,0),FALSE))</f>
        <v/>
      </c>
      <c r="O14" s="35"/>
      <c r="P14" s="35">
        <f t="array" aca="1" ref="P14" ca="1">SUM(IF(ISNUMBER(SEARCH(Applications!$B14,OFFSET(Highlights!$E$6,0,0,COUNTA(Highlights!$E:$E)-5,1))),IF(OFFSET(Highlights!$C$6,0,0,COUNTA(Highlights!$C:$C)-5,1)=Applications!P$2,1,0),0))</f>
        <v>3</v>
      </c>
      <c r="Q14" s="35">
        <f t="array" aca="1" ref="Q14" ca="1">SUM(IF(ISNUMBER(SEARCH(Applications!$B14,OFFSET(Highlights!$E$6,0,0,COUNTA(Highlights!$E:$E)-5,1))),IF(OFFSET(Highlights!$C$6,0,0,COUNTA(Highlights!$C:$C)-5,1)=Applications!Q$2,1,0),0))</f>
        <v>0</v>
      </c>
      <c r="R14" s="35">
        <f t="array" aca="1" ref="R14" ca="1">SUM(IF(ISNUMBER(SEARCH(Applications!$B14,OFFSET(Highlights!$E$6,0,0,COUNTA(Highlights!$E:$E)-5,1))),IF(OFFSET(Highlights!$C$6,0,0,COUNTA(Highlights!$C:$C)-5,1)=Applications!R$2,1,0),0))</f>
        <v>0</v>
      </c>
    </row>
    <row r="15" spans="1:18" ht="60" customHeight="1" x14ac:dyDescent="0.25">
      <c r="A15" s="35" t="s">
        <v>1257</v>
      </c>
      <c r="B15" s="35" t="s">
        <v>137</v>
      </c>
      <c r="C15" s="35" t="s">
        <v>133</v>
      </c>
      <c r="D15" s="35" t="str">
        <f t="shared" si="0"/>
        <v xml:space="preserve">Authenticity/Disconnection
</v>
      </c>
      <c r="E15" s="35">
        <f t="array" ref="E15">SUM(IF(FREQUENCY(IF(LEN(K15:N15)&gt;0,MATCH(K15:N15,K15:N15,0),""), IF(LEN(K15:N15)&gt;0,MATCH(K15:N15,K15:N15,0),""))&gt;0,1))</f>
        <v>1</v>
      </c>
      <c r="F15" s="35" t="str">
        <f>_xlfn.CONCAT(IFERROR(VLOOKUP(G15,Microtrends!$A$4:$F$80,MATCH($F$1,Microtrends!$A$3:$F$3,0),FALSE),""),IF(H15&lt;&gt;"",CHAR(10),""),IFERROR(VLOOKUP(H15,Microtrends!$A$4:$F$80,MATCH($F$1,Microtrends!$A$3:$F$3,0),FALSE),""),IF(I15&lt;&gt;"",CHAR(10),""),IFERROR(VLOOKUP(I15,Microtrends!$A$4:$F$80,MATCH($F$1,Microtrends!$A$3:$F$3,0),FALSE),""),IF(J15&lt;&gt;"",CHAR(10),""),IFERROR(VLOOKUP(J15,Microtrends!$A$4:$F$80,MATCH($F$1,Microtrends!$A$3:$F$3,0),FALSE),""))</f>
        <v>Authentic People</v>
      </c>
      <c r="G15" s="77" t="s">
        <v>938</v>
      </c>
      <c r="H15" s="77" t="s">
        <v>326</v>
      </c>
      <c r="I15" s="77" t="s">
        <v>326</v>
      </c>
      <c r="J15" s="77" t="s">
        <v>326</v>
      </c>
      <c r="K15" s="78" t="str">
        <f>IF(G15="","",VLOOKUP(G15,Microtrends!$A$4:$F$80,MATCH($D$1,Microtrends!$A$3:$F$3,0),FALSE))</f>
        <v>Authenticity/Disconnection</v>
      </c>
      <c r="L15" s="78" t="str">
        <f>IF(H15="","",VLOOKUP(H15,Microtrends!$A$4:$F$80,MATCH($D$1,Microtrends!$A$3:$F$3,0),FALSE))</f>
        <v/>
      </c>
      <c r="M15" s="78" t="str">
        <f>IF(I15="","",VLOOKUP(I15,Microtrends!$A$4:$F$80,MATCH($D$1,Microtrends!$A$3:$F$3,0),FALSE))</f>
        <v/>
      </c>
      <c r="N15" s="78" t="str">
        <f>IF(J15="","",VLOOKUP(J15,Microtrends!$A$4:$F$80,MATCH($D$1,Microtrends!$A$3:$F$3,0),FALSE))</f>
        <v/>
      </c>
      <c r="O15" s="35"/>
      <c r="P15" s="35">
        <f t="array" aca="1" ref="P15" ca="1">SUM(IF(ISNUMBER(SEARCH(Applications!$B15,OFFSET(Highlights!$E$6,0,0,COUNTA(Highlights!$E:$E)-5,1))),IF(OFFSET(Highlights!$C$6,0,0,COUNTA(Highlights!$C:$C)-5,1)=Applications!P$2,1,0),0))</f>
        <v>0</v>
      </c>
      <c r="Q15" s="35">
        <f t="array" aca="1" ref="Q15" ca="1">SUM(IF(ISNUMBER(SEARCH(Applications!$B15,OFFSET(Highlights!$E$6,0,0,COUNTA(Highlights!$E:$E)-5,1))),IF(OFFSET(Highlights!$C$6,0,0,COUNTA(Highlights!$C:$C)-5,1)=Applications!Q$2,1,0),0))</f>
        <v>0</v>
      </c>
      <c r="R15" s="35">
        <f t="array" aca="1" ref="R15" ca="1">SUM(IF(ISNUMBER(SEARCH(Applications!$B15,OFFSET(Highlights!$E$6,0,0,COUNTA(Highlights!$E:$E)-5,1))),IF(OFFSET(Highlights!$C$6,0,0,COUNTA(Highlights!$C:$C)-5,1)=Applications!R$2,1,0),0))</f>
        <v>0</v>
      </c>
    </row>
    <row r="16" spans="1:18" ht="60" customHeight="1" x14ac:dyDescent="0.25">
      <c r="A16" s="35" t="s">
        <v>1258</v>
      </c>
      <c r="B16" s="35" t="s">
        <v>102</v>
      </c>
      <c r="C16" s="35" t="s">
        <v>18</v>
      </c>
      <c r="D16" s="35" t="str">
        <f t="shared" si="0"/>
        <v xml:space="preserve">Seamlessness/Ease
</v>
      </c>
      <c r="E16" s="35">
        <f t="array" ref="E16">SUM(IF(FREQUENCY(IF(LEN(K16:N16)&gt;0,MATCH(K16:N16,K16:N16,0),""), IF(LEN(K16:N16)&gt;0,MATCH(K16:N16,K16:N16,0),""))&gt;0,1))</f>
        <v>1</v>
      </c>
      <c r="F16" s="35" t="str">
        <f>_xlfn.CONCAT(IFERROR(VLOOKUP(G16,Microtrends!$A$4:$F$80,MATCH($F$1,Microtrends!$A$3:$F$3,0),FALSE),""),IF(H16&lt;&gt;"",CHAR(10),""),IFERROR(VLOOKUP(H16,Microtrends!$A$4:$F$80,MATCH($F$1,Microtrends!$A$3:$F$3,0),FALSE),""),IF(I16&lt;&gt;"",CHAR(10),""),IFERROR(VLOOKUP(I16,Microtrends!$A$4:$F$80,MATCH($F$1,Microtrends!$A$3:$F$3,0),FALSE),""),IF(J16&lt;&gt;"",CHAR(10),""),IFERROR(VLOOKUP(J16,Microtrends!$A$4:$F$80,MATCH($F$1,Microtrends!$A$3:$F$3,0),FALSE),""))</f>
        <v>Body As Interface</v>
      </c>
      <c r="G16" s="77" t="s">
        <v>939</v>
      </c>
      <c r="H16" s="77" t="s">
        <v>326</v>
      </c>
      <c r="I16" s="77" t="s">
        <v>326</v>
      </c>
      <c r="J16" s="77" t="s">
        <v>326</v>
      </c>
      <c r="K16" s="78" t="str">
        <f>IF(G16="","",VLOOKUP(G16,Microtrends!$A$4:$F$80,MATCH($D$1,Microtrends!$A$3:$F$3,0),FALSE))</f>
        <v>Seamlessness/Ease</v>
      </c>
      <c r="L16" s="78" t="str">
        <f>IF(H16="","",VLOOKUP(H16,Microtrends!$A$4:$F$80,MATCH($D$1,Microtrends!$A$3:$F$3,0),FALSE))</f>
        <v/>
      </c>
      <c r="M16" s="78" t="str">
        <f>IF(I16="","",VLOOKUP(I16,Microtrends!$A$4:$F$80,MATCH($D$1,Microtrends!$A$3:$F$3,0),FALSE))</f>
        <v/>
      </c>
      <c r="N16" s="78" t="str">
        <f>IF(J16="","",VLOOKUP(J16,Microtrends!$A$4:$F$80,MATCH($D$1,Microtrends!$A$3:$F$3,0),FALSE))</f>
        <v/>
      </c>
      <c r="O16" s="35" t="s">
        <v>326</v>
      </c>
      <c r="P16" s="35">
        <f t="array" aca="1" ref="P16" ca="1">SUM(IF(ISNUMBER(SEARCH(Applications!$B16,OFFSET(Highlights!$E$6,0,0,COUNTA(Highlights!$E:$E)-5,1))),IF(OFFSET(Highlights!$C$6,0,0,COUNTA(Highlights!$C:$C)-5,1)=Applications!P$2,1,0),0))</f>
        <v>3</v>
      </c>
      <c r="Q16" s="35">
        <f t="array" aca="1" ref="Q16" ca="1">SUM(IF(ISNUMBER(SEARCH(Applications!$B16,OFFSET(Highlights!$E$6,0,0,COUNTA(Highlights!$E:$E)-5,1))),IF(OFFSET(Highlights!$C$6,0,0,COUNTA(Highlights!$C:$C)-5,1)=Applications!Q$2,1,0),0))</f>
        <v>0</v>
      </c>
      <c r="R16" s="35">
        <f t="array" aca="1" ref="R16" ca="1">SUM(IF(ISNUMBER(SEARCH(Applications!$B16,OFFSET(Highlights!$E$6,0,0,COUNTA(Highlights!$E:$E)-5,1))),IF(OFFSET(Highlights!$C$6,0,0,COUNTA(Highlights!$C:$C)-5,1)=Applications!R$2,1,0),0))</f>
        <v>0</v>
      </c>
    </row>
    <row r="17" spans="1:18" ht="60" customHeight="1" x14ac:dyDescent="0.25">
      <c r="A17" s="35" t="s">
        <v>1259</v>
      </c>
      <c r="B17" s="35" t="s">
        <v>103</v>
      </c>
      <c r="C17" s="35" t="s">
        <v>18</v>
      </c>
      <c r="D17" s="35" t="str">
        <f t="shared" si="0"/>
        <v xml:space="preserve">Seamlessness/Ease
</v>
      </c>
      <c r="E17" s="35">
        <f t="array" ref="E17">SUM(IF(FREQUENCY(IF(LEN(K17:N17)&gt;0,MATCH(K17:N17,K17:N17,0),""), IF(LEN(K17:N17)&gt;0,MATCH(K17:N17,K17:N17,0),""))&gt;0,1))</f>
        <v>1</v>
      </c>
      <c r="F17" s="35" t="str">
        <f>_xlfn.CONCAT(IFERROR(VLOOKUP(G17,Microtrends!$A$4:$F$80,MATCH($F$1,Microtrends!$A$3:$F$3,0),FALSE),""),IF(H17&lt;&gt;"",CHAR(10),""),IFERROR(VLOOKUP(H17,Microtrends!$A$4:$F$80,MATCH($F$1,Microtrends!$A$3:$F$3,0),FALSE),""),IF(I17&lt;&gt;"",CHAR(10),""),IFERROR(VLOOKUP(I17,Microtrends!$A$4:$F$80,MATCH($F$1,Microtrends!$A$3:$F$3,0),FALSE),""),IF(J17&lt;&gt;"",CHAR(10),""),IFERROR(VLOOKUP(J17,Microtrends!$A$4:$F$80,MATCH($F$1,Microtrends!$A$3:$F$3,0),FALSE),""))</f>
        <v>Body As Interface</v>
      </c>
      <c r="G17" s="77" t="s">
        <v>939</v>
      </c>
      <c r="H17" s="77" t="s">
        <v>326</v>
      </c>
      <c r="I17" s="77" t="s">
        <v>326</v>
      </c>
      <c r="J17" s="77" t="s">
        <v>326</v>
      </c>
      <c r="K17" s="78" t="str">
        <f>IF(G17="","",VLOOKUP(G17,Microtrends!$A$4:$F$80,MATCH($D$1,Microtrends!$A$3:$F$3,0),FALSE))</f>
        <v>Seamlessness/Ease</v>
      </c>
      <c r="L17" s="78" t="str">
        <f>IF(H17="","",VLOOKUP(H17,Microtrends!$A$4:$F$80,MATCH($D$1,Microtrends!$A$3:$F$3,0),FALSE))</f>
        <v/>
      </c>
      <c r="M17" s="78" t="str">
        <f>IF(I17="","",VLOOKUP(I17,Microtrends!$A$4:$F$80,MATCH($D$1,Microtrends!$A$3:$F$3,0),FALSE))</f>
        <v/>
      </c>
      <c r="N17" s="78" t="str">
        <f>IF(J17="","",VLOOKUP(J17,Microtrends!$A$4:$F$80,MATCH($D$1,Microtrends!$A$3:$F$3,0),FALSE))</f>
        <v/>
      </c>
      <c r="O17" s="35" t="s">
        <v>665</v>
      </c>
      <c r="P17" s="35">
        <f t="array" aca="1" ref="P17" ca="1">SUM(IF(ISNUMBER(SEARCH(Applications!$B17,OFFSET(Highlights!$E$6,0,0,COUNTA(Highlights!$E:$E)-5,1))),IF(OFFSET(Highlights!$C$6,0,0,COUNTA(Highlights!$C:$C)-5,1)=Applications!P$2,1,0),0))</f>
        <v>2</v>
      </c>
      <c r="Q17" s="35">
        <f t="array" aca="1" ref="Q17" ca="1">SUM(IF(ISNUMBER(SEARCH(Applications!$B17,OFFSET(Highlights!$E$6,0,0,COUNTA(Highlights!$E:$E)-5,1))),IF(OFFSET(Highlights!$C$6,0,0,COUNTA(Highlights!$C:$C)-5,1)=Applications!Q$2,1,0),0))</f>
        <v>3</v>
      </c>
      <c r="R17" s="35">
        <f t="array" aca="1" ref="R17" ca="1">SUM(IF(ISNUMBER(SEARCH(Applications!$B17,OFFSET(Highlights!$E$6,0,0,COUNTA(Highlights!$E:$E)-5,1))),IF(OFFSET(Highlights!$C$6,0,0,COUNTA(Highlights!$C:$C)-5,1)=Applications!R$2,1,0),0))</f>
        <v>2</v>
      </c>
    </row>
    <row r="18" spans="1:18" ht="60" customHeight="1" x14ac:dyDescent="0.25">
      <c r="A18" s="35" t="s">
        <v>1260</v>
      </c>
      <c r="B18" s="35" t="s">
        <v>675</v>
      </c>
      <c r="C18" s="35" t="s">
        <v>22</v>
      </c>
      <c r="D18" s="35" t="str">
        <f t="shared" si="0"/>
        <v xml:space="preserve">Seamlessness/Ease
</v>
      </c>
      <c r="E18" s="35">
        <f t="array" ref="E18">SUM(IF(FREQUENCY(IF(LEN(K18:N18)&gt;0,MATCH(K18:N18,K18:N18,0),""), IF(LEN(K18:N18)&gt;0,MATCH(K18:N18,K18:N18,0),""))&gt;0,1))</f>
        <v>1</v>
      </c>
      <c r="F18" s="35" t="str">
        <f>_xlfn.CONCAT(IFERROR(VLOOKUP(G18,Microtrends!$A$4:$F$80,MATCH($F$1,Microtrends!$A$3:$F$3,0),FALSE),""),IF(H18&lt;&gt;"",CHAR(10),""),IFERROR(VLOOKUP(H18,Microtrends!$A$4:$F$80,MATCH($F$1,Microtrends!$A$3:$F$3,0),FALSE),""),IF(I18&lt;&gt;"",CHAR(10),""),IFERROR(VLOOKUP(I18,Microtrends!$A$4:$F$80,MATCH($F$1,Microtrends!$A$3:$F$3,0),FALSE),""),IF(J18&lt;&gt;"",CHAR(10),""),IFERROR(VLOOKUP(J18,Microtrends!$A$4:$F$80,MATCH($F$1,Microtrends!$A$3:$F$3,0),FALSE),""))</f>
        <v>Body As Interface</v>
      </c>
      <c r="G18" s="77" t="s">
        <v>939</v>
      </c>
      <c r="H18" s="77" t="s">
        <v>326</v>
      </c>
      <c r="I18" s="77" t="s">
        <v>326</v>
      </c>
      <c r="J18" s="77" t="s">
        <v>326</v>
      </c>
      <c r="K18" s="78" t="str">
        <f>IF(G18="","",VLOOKUP(G18,Microtrends!$A$4:$F$80,MATCH($D$1,Microtrends!$A$3:$F$3,0),FALSE))</f>
        <v>Seamlessness/Ease</v>
      </c>
      <c r="L18" s="78" t="str">
        <f>IF(H18="","",VLOOKUP(H18,Microtrends!$A$4:$F$80,MATCH($D$1,Microtrends!$A$3:$F$3,0),FALSE))</f>
        <v/>
      </c>
      <c r="M18" s="78" t="str">
        <f>IF(I18="","",VLOOKUP(I18,Microtrends!$A$4:$F$80,MATCH($D$1,Microtrends!$A$3:$F$3,0),FALSE))</f>
        <v/>
      </c>
      <c r="N18" s="78" t="str">
        <f>IF(J18="","",VLOOKUP(J18,Microtrends!$A$4:$F$80,MATCH($D$1,Microtrends!$A$3:$F$3,0),FALSE))</f>
        <v/>
      </c>
      <c r="O18" s="35" t="s">
        <v>38</v>
      </c>
      <c r="P18" s="35">
        <f t="array" aca="1" ref="P18" ca="1">SUM(IF(ISNUMBER(SEARCH(Applications!$B18,OFFSET(Highlights!$E$6,0,0,COUNTA(Highlights!$E:$E)-5,1))),IF(OFFSET(Highlights!$C$6,0,0,COUNTA(Highlights!$C:$C)-5,1)=Applications!P$2,1,0),0))</f>
        <v>0</v>
      </c>
      <c r="Q18" s="35">
        <f t="array" aca="1" ref="Q18" ca="1">SUM(IF(ISNUMBER(SEARCH(Applications!$B18,OFFSET(Highlights!$E$6,0,0,COUNTA(Highlights!$E:$E)-5,1))),IF(OFFSET(Highlights!$C$6,0,0,COUNTA(Highlights!$C:$C)-5,1)=Applications!Q$2,1,0),0))</f>
        <v>0</v>
      </c>
      <c r="R18" s="35">
        <f t="array" aca="1" ref="R18" ca="1">SUM(IF(ISNUMBER(SEARCH(Applications!$B18,OFFSET(Highlights!$E$6,0,0,COUNTA(Highlights!$E:$E)-5,1))),IF(OFFSET(Highlights!$C$6,0,0,COUNTA(Highlights!$C:$C)-5,1)=Applications!R$2,1,0),0))</f>
        <v>0</v>
      </c>
    </row>
    <row r="19" spans="1:18" ht="60" customHeight="1" x14ac:dyDescent="0.25">
      <c r="A19" s="35" t="s">
        <v>1261</v>
      </c>
      <c r="B19" s="35" t="s">
        <v>139</v>
      </c>
      <c r="C19" s="35" t="s">
        <v>133</v>
      </c>
      <c r="D19" s="35" t="str">
        <f t="shared" si="0"/>
        <v xml:space="preserve">Sustainability
</v>
      </c>
      <c r="E19" s="35">
        <f t="array" ref="E19">SUM(IF(FREQUENCY(IF(LEN(K19:N19)&gt;0,MATCH(K19:N19,K19:N19,0),""), IF(LEN(K19:N19)&gt;0,MATCH(K19:N19,K19:N19,0),""))&gt;0,1))</f>
        <v>1</v>
      </c>
      <c r="F19" s="35" t="str">
        <f>_xlfn.CONCAT(IFERROR(VLOOKUP(G19,Microtrends!$A$4:$F$80,MATCH($F$1,Microtrends!$A$3:$F$3,0),FALSE),""),IF(H19&lt;&gt;"",CHAR(10),""),IFERROR(VLOOKUP(H19,Microtrends!$A$4:$F$80,MATCH($F$1,Microtrends!$A$3:$F$3,0),FALSE),""),IF(I19&lt;&gt;"",CHAR(10),""),IFERROR(VLOOKUP(I19,Microtrends!$A$4:$F$80,MATCH($F$1,Microtrends!$A$3:$F$3,0),FALSE),""),IF(J19&lt;&gt;"",CHAR(10),""),IFERROR(VLOOKUP(J19,Microtrends!$A$4:$F$80,MATCH($F$1,Microtrends!$A$3:$F$3,0),FALSE),""))</f>
        <v>Bulk Foods</v>
      </c>
      <c r="G19" s="77" t="s">
        <v>912</v>
      </c>
      <c r="H19" s="77" t="s">
        <v>326</v>
      </c>
      <c r="I19" s="77" t="s">
        <v>326</v>
      </c>
      <c r="J19" s="77" t="s">
        <v>326</v>
      </c>
      <c r="K19" s="78" t="str">
        <f>IF(G19="","",VLOOKUP(G19,Microtrends!$A$4:$F$80,MATCH($D$1,Microtrends!$A$3:$F$3,0),FALSE))</f>
        <v>Sustainability</v>
      </c>
      <c r="L19" s="78" t="str">
        <f>IF(H19="","",VLOOKUP(H19,Microtrends!$A$4:$F$80,MATCH($D$1,Microtrends!$A$3:$F$3,0),FALSE))</f>
        <v/>
      </c>
      <c r="M19" s="78" t="str">
        <f>IF(I19="","",VLOOKUP(I19,Microtrends!$A$4:$F$80,MATCH($D$1,Microtrends!$A$3:$F$3,0),FALSE))</f>
        <v/>
      </c>
      <c r="N19" s="78" t="str">
        <f>IF(J19="","",VLOOKUP(J19,Microtrends!$A$4:$F$80,MATCH($D$1,Microtrends!$A$3:$F$3,0),FALSE))</f>
        <v/>
      </c>
      <c r="O19" s="35"/>
      <c r="P19" s="35">
        <f t="array" aca="1" ref="P19" ca="1">SUM(IF(ISNUMBER(SEARCH(Applications!$B19,OFFSET(Highlights!$E$6,0,0,COUNTA(Highlights!$E:$E)-5,1))),IF(OFFSET(Highlights!$C$6,0,0,COUNTA(Highlights!$C:$C)-5,1)=Applications!P$2,1,0),0))</f>
        <v>1</v>
      </c>
      <c r="Q19" s="35">
        <f t="array" aca="1" ref="Q19" ca="1">SUM(IF(ISNUMBER(SEARCH(Applications!$B19,OFFSET(Highlights!$E$6,0,0,COUNTA(Highlights!$E:$E)-5,1))),IF(OFFSET(Highlights!$C$6,0,0,COUNTA(Highlights!$C:$C)-5,1)=Applications!Q$2,1,0),0))</f>
        <v>0</v>
      </c>
      <c r="R19" s="35">
        <f t="array" aca="1" ref="R19" ca="1">SUM(IF(ISNUMBER(SEARCH(Applications!$B19,OFFSET(Highlights!$E$6,0,0,COUNTA(Highlights!$E:$E)-5,1))),IF(OFFSET(Highlights!$C$6,0,0,COUNTA(Highlights!$C:$C)-5,1)=Applications!R$2,1,0),0))</f>
        <v>2</v>
      </c>
    </row>
    <row r="20" spans="1:18" ht="60" customHeight="1" x14ac:dyDescent="0.25">
      <c r="A20" s="35" t="s">
        <v>1262</v>
      </c>
      <c r="B20" s="35" t="s">
        <v>687</v>
      </c>
      <c r="C20" s="35" t="s">
        <v>133</v>
      </c>
      <c r="D20" s="35" t="str">
        <f t="shared" si="0"/>
        <v xml:space="preserve">Sustainability
</v>
      </c>
      <c r="E20" s="35">
        <f t="array" ref="E20">SUM(IF(FREQUENCY(IF(LEN(K20:N20)&gt;0,MATCH(K20:N20,K20:N20,0),""), IF(LEN(K20:N20)&gt;0,MATCH(K20:N20,K20:N20,0),""))&gt;0,1))</f>
        <v>1</v>
      </c>
      <c r="F20" s="35" t="str">
        <f>_xlfn.CONCAT(IFERROR(VLOOKUP(G20,Microtrends!$A$4:$F$80,MATCH($F$1,Microtrends!$A$3:$F$3,0),FALSE),""),IF(H20&lt;&gt;"",CHAR(10),""),IFERROR(VLOOKUP(H20,Microtrends!$A$4:$F$80,MATCH($F$1,Microtrends!$A$3:$F$3,0),FALSE),""),IF(I20&lt;&gt;"",CHAR(10),""),IFERROR(VLOOKUP(I20,Microtrends!$A$4:$F$80,MATCH($F$1,Microtrends!$A$3:$F$3,0),FALSE),""),IF(J20&lt;&gt;"",CHAR(10),""),IFERROR(VLOOKUP(J20,Microtrends!$A$4:$F$80,MATCH($F$1,Microtrends!$A$3:$F$3,0),FALSE),""))</f>
        <v>Bulk Foods</v>
      </c>
      <c r="G20" s="77" t="s">
        <v>912</v>
      </c>
      <c r="H20" s="77" t="s">
        <v>326</v>
      </c>
      <c r="I20" s="77" t="s">
        <v>326</v>
      </c>
      <c r="J20" s="77" t="s">
        <v>326</v>
      </c>
      <c r="K20" s="78" t="str">
        <f>IF(G20="","",VLOOKUP(G20,Microtrends!$A$4:$F$80,MATCH($D$1,Microtrends!$A$3:$F$3,0),FALSE))</f>
        <v>Sustainability</v>
      </c>
      <c r="L20" s="78" t="str">
        <f>IF(H20="","",VLOOKUP(H20,Microtrends!$A$4:$F$80,MATCH($D$1,Microtrends!$A$3:$F$3,0),FALSE))</f>
        <v/>
      </c>
      <c r="M20" s="78" t="str">
        <f>IF(I20="","",VLOOKUP(I20,Microtrends!$A$4:$F$80,MATCH($D$1,Microtrends!$A$3:$F$3,0),FALSE))</f>
        <v/>
      </c>
      <c r="N20" s="78" t="str">
        <f>IF(J20="","",VLOOKUP(J20,Microtrends!$A$4:$F$80,MATCH($D$1,Microtrends!$A$3:$F$3,0),FALSE))</f>
        <v/>
      </c>
      <c r="O20" s="35"/>
      <c r="P20" s="35">
        <f t="array" aca="1" ref="P20" ca="1">SUM(IF(ISNUMBER(SEARCH(Applications!$B20,OFFSET(Highlights!$E$6,0,0,COUNTA(Highlights!$E:$E)-5,1))),IF(OFFSET(Highlights!$C$6,0,0,COUNTA(Highlights!$C:$C)-5,1)=Applications!P$2,1,0),0))</f>
        <v>2</v>
      </c>
      <c r="Q20" s="35">
        <f t="array" aca="1" ref="Q20" ca="1">SUM(IF(ISNUMBER(SEARCH(Applications!$B20,OFFSET(Highlights!$E$6,0,0,COUNTA(Highlights!$E:$E)-5,1))),IF(OFFSET(Highlights!$C$6,0,0,COUNTA(Highlights!$C:$C)-5,1)=Applications!Q$2,1,0),0))</f>
        <v>0</v>
      </c>
      <c r="R20" s="35">
        <f t="array" aca="1" ref="R20" ca="1">SUM(IF(ISNUMBER(SEARCH(Applications!$B20,OFFSET(Highlights!$E$6,0,0,COUNTA(Highlights!$E:$E)-5,1))),IF(OFFSET(Highlights!$C$6,0,0,COUNTA(Highlights!$C:$C)-5,1)=Applications!R$2,1,0),0))</f>
        <v>1</v>
      </c>
    </row>
    <row r="21" spans="1:18" ht="60" customHeight="1" x14ac:dyDescent="0.25">
      <c r="A21" s="35" t="s">
        <v>1263</v>
      </c>
      <c r="B21" s="35" t="s">
        <v>141</v>
      </c>
      <c r="C21" s="35" t="s">
        <v>133</v>
      </c>
      <c r="D21" s="35" t="str">
        <f t="shared" si="0"/>
        <v xml:space="preserve">Sustainability
</v>
      </c>
      <c r="E21" s="35">
        <f t="array" ref="E21">SUM(IF(FREQUENCY(IF(LEN(K21:N21)&gt;0,MATCH(K21:N21,K21:N21,0),""), IF(LEN(K21:N21)&gt;0,MATCH(K21:N21,K21:N21,0),""))&gt;0,1))</f>
        <v>1</v>
      </c>
      <c r="F21" s="35" t="str">
        <f>_xlfn.CONCAT(IFERROR(VLOOKUP(G21,Microtrends!$A$4:$F$80,MATCH($F$1,Microtrends!$A$3:$F$3,0),FALSE),""),IF(H21&lt;&gt;"",CHAR(10),""),IFERROR(VLOOKUP(H21,Microtrends!$A$4:$F$80,MATCH($F$1,Microtrends!$A$3:$F$3,0),FALSE),""),IF(I21&lt;&gt;"",CHAR(10),""),IFERROR(VLOOKUP(I21,Microtrends!$A$4:$F$80,MATCH($F$1,Microtrends!$A$3:$F$3,0),FALSE),""),IF(J21&lt;&gt;"",CHAR(10),""),IFERROR(VLOOKUP(J21,Microtrends!$A$4:$F$80,MATCH($F$1,Microtrends!$A$3:$F$3,0),FALSE),""))</f>
        <v>Bulk Foods</v>
      </c>
      <c r="G21" s="77" t="s">
        <v>912</v>
      </c>
      <c r="H21" s="77" t="s">
        <v>326</v>
      </c>
      <c r="I21" s="77" t="s">
        <v>326</v>
      </c>
      <c r="J21" s="77" t="s">
        <v>326</v>
      </c>
      <c r="K21" s="78" t="str">
        <f>IF(G21="","",VLOOKUP(G21,Microtrends!$A$4:$F$80,MATCH($D$1,Microtrends!$A$3:$F$3,0),FALSE))</f>
        <v>Sustainability</v>
      </c>
      <c r="L21" s="78" t="str">
        <f>IF(H21="","",VLOOKUP(H21,Microtrends!$A$4:$F$80,MATCH($D$1,Microtrends!$A$3:$F$3,0),FALSE))</f>
        <v/>
      </c>
      <c r="M21" s="78" t="str">
        <f>IF(I21="","",VLOOKUP(I21,Microtrends!$A$4:$F$80,MATCH($D$1,Microtrends!$A$3:$F$3,0),FALSE))</f>
        <v/>
      </c>
      <c r="N21" s="78" t="str">
        <f>IF(J21="","",VLOOKUP(J21,Microtrends!$A$4:$F$80,MATCH($D$1,Microtrends!$A$3:$F$3,0),FALSE))</f>
        <v/>
      </c>
      <c r="O21" s="35"/>
      <c r="P21" s="35">
        <f t="array" aca="1" ref="P21" ca="1">SUM(IF(ISNUMBER(SEARCH(Applications!$B21,OFFSET(Highlights!$E$6,0,0,COUNTA(Highlights!$E:$E)-5,1))),IF(OFFSET(Highlights!$C$6,0,0,COUNTA(Highlights!$C:$C)-5,1)=Applications!P$2,1,0),0))</f>
        <v>0</v>
      </c>
      <c r="Q21" s="35">
        <f t="array" aca="1" ref="Q21" ca="1">SUM(IF(ISNUMBER(SEARCH(Applications!$B21,OFFSET(Highlights!$E$6,0,0,COUNTA(Highlights!$E:$E)-5,1))),IF(OFFSET(Highlights!$C$6,0,0,COUNTA(Highlights!$C:$C)-5,1)=Applications!Q$2,1,0),0))</f>
        <v>0</v>
      </c>
      <c r="R21" s="35">
        <f t="array" aca="1" ref="R21" ca="1">SUM(IF(ISNUMBER(SEARCH(Applications!$B21,OFFSET(Highlights!$E$6,0,0,COUNTA(Highlights!$E:$E)-5,1))),IF(OFFSET(Highlights!$C$6,0,0,COUNTA(Highlights!$C:$C)-5,1)=Applications!R$2,1,0),0))</f>
        <v>0</v>
      </c>
    </row>
    <row r="22" spans="1:18" ht="60" customHeight="1" x14ac:dyDescent="0.25">
      <c r="A22" s="35" t="s">
        <v>1264</v>
      </c>
      <c r="B22" s="35" t="s">
        <v>104</v>
      </c>
      <c r="C22" s="35" t="s">
        <v>18</v>
      </c>
      <c r="D22" s="35" t="str">
        <f t="shared" si="0"/>
        <v xml:space="preserve">Corporate Responsibility
</v>
      </c>
      <c r="E22" s="35">
        <f t="array" ref="E22">SUM(IF(FREQUENCY(IF(LEN(K22:N22)&gt;0,MATCH(K22:N22,K22:N22,0),""), IF(LEN(K22:N22)&gt;0,MATCH(K22:N22,K22:N22,0),""))&gt;0,1))</f>
        <v>1</v>
      </c>
      <c r="F22" s="35" t="str">
        <f>_xlfn.CONCAT(IFERROR(VLOOKUP(G22,Microtrends!$A$4:$F$80,MATCH($F$1,Microtrends!$A$3:$F$3,0),FALSE),""),IF(H22&lt;&gt;"",CHAR(10),""),IFERROR(VLOOKUP(H22,Microtrends!$A$4:$F$80,MATCH($F$1,Microtrends!$A$3:$F$3,0),FALSE),""),IF(I22&lt;&gt;"",CHAR(10),""),IFERROR(VLOOKUP(I22,Microtrends!$A$4:$F$80,MATCH($F$1,Microtrends!$A$3:$F$3,0),FALSE),""),IF(J22&lt;&gt;"",CHAR(10),""),IFERROR(VLOOKUP(J22,Microtrends!$A$4:$F$80,MATCH($F$1,Microtrends!$A$3:$F$3,0),FALSE),""))</f>
        <v>Corporate Campuses</v>
      </c>
      <c r="G22" s="77" t="s">
        <v>905</v>
      </c>
      <c r="H22" s="77" t="s">
        <v>326</v>
      </c>
      <c r="I22" s="77" t="s">
        <v>326</v>
      </c>
      <c r="J22" s="77" t="s">
        <v>326</v>
      </c>
      <c r="K22" s="78" t="str">
        <f>IF(G22="","",VLOOKUP(G22,Microtrends!$A$4:$F$80,MATCH($D$1,Microtrends!$A$3:$F$3,0),FALSE))</f>
        <v>Corporate Responsibility</v>
      </c>
      <c r="L22" s="78" t="str">
        <f>IF(H22="","",VLOOKUP(H22,Microtrends!$A$4:$F$80,MATCH($D$1,Microtrends!$A$3:$F$3,0),FALSE))</f>
        <v/>
      </c>
      <c r="M22" s="78" t="str">
        <f>IF(I22="","",VLOOKUP(I22,Microtrends!$A$4:$F$80,MATCH($D$1,Microtrends!$A$3:$F$3,0),FALSE))</f>
        <v/>
      </c>
      <c r="N22" s="78" t="str">
        <f>IF(J22="","",VLOOKUP(J22,Microtrends!$A$4:$F$80,MATCH($D$1,Microtrends!$A$3:$F$3,0),FALSE))</f>
        <v/>
      </c>
      <c r="O22" s="35" t="s">
        <v>666</v>
      </c>
      <c r="P22" s="35">
        <f t="array" aca="1" ref="P22" ca="1">SUM(IF(ISNUMBER(SEARCH(Applications!$B22,OFFSET(Highlights!$E$6,0,0,COUNTA(Highlights!$E:$E)-5,1))),IF(OFFSET(Highlights!$C$6,0,0,COUNTA(Highlights!$C:$C)-5,1)=Applications!P$2,1,0),0))</f>
        <v>2</v>
      </c>
      <c r="Q22" s="35">
        <f t="array" aca="1" ref="Q22" ca="1">SUM(IF(ISNUMBER(SEARCH(Applications!$B22,OFFSET(Highlights!$E$6,0,0,COUNTA(Highlights!$E:$E)-5,1))),IF(OFFSET(Highlights!$C$6,0,0,COUNTA(Highlights!$C:$C)-5,1)=Applications!Q$2,1,0),0))</f>
        <v>0</v>
      </c>
      <c r="R22" s="35">
        <f t="array" aca="1" ref="R22" ca="1">SUM(IF(ISNUMBER(SEARCH(Applications!$B22,OFFSET(Highlights!$E$6,0,0,COUNTA(Highlights!$E:$E)-5,1))),IF(OFFSET(Highlights!$C$6,0,0,COUNTA(Highlights!$C:$C)-5,1)=Applications!R$2,1,0),0))</f>
        <v>1</v>
      </c>
    </row>
    <row r="23" spans="1:18" ht="60" customHeight="1" x14ac:dyDescent="0.25">
      <c r="A23" s="35" t="s">
        <v>1265</v>
      </c>
      <c r="B23" s="35" t="s">
        <v>44</v>
      </c>
      <c r="C23" s="35" t="s">
        <v>22</v>
      </c>
      <c r="D23" s="35" t="str">
        <f t="shared" si="0"/>
        <v xml:space="preserve">Informed People
</v>
      </c>
      <c r="E23" s="35">
        <f t="array" ref="E23">SUM(IF(FREQUENCY(IF(LEN(K23:N23)&gt;0,MATCH(K23:N23,K23:N23,0),""), IF(LEN(K23:N23)&gt;0,MATCH(K23:N23,K23:N23,0),""))&gt;0,1))</f>
        <v>1</v>
      </c>
      <c r="F23" s="35" t="str">
        <f>_xlfn.CONCAT(IFERROR(VLOOKUP(G23,Microtrends!$A$4:$F$80,MATCH($F$1,Microtrends!$A$3:$F$3,0),FALSE),""),IF(H23&lt;&gt;"",CHAR(10),""),IFERROR(VLOOKUP(H23,Microtrends!$A$4:$F$80,MATCH($F$1,Microtrends!$A$3:$F$3,0),FALSE),""),IF(I23&lt;&gt;"",CHAR(10),""),IFERROR(VLOOKUP(I23,Microtrends!$A$4:$F$80,MATCH($F$1,Microtrends!$A$3:$F$3,0),FALSE),""),IF(J23&lt;&gt;"",CHAR(10),""),IFERROR(VLOOKUP(J23,Microtrends!$A$4:$F$80,MATCH($F$1,Microtrends!$A$3:$F$3,0),FALSE),""))</f>
        <v>Eternal Newbies</v>
      </c>
      <c r="G23" s="77" t="s">
        <v>1047</v>
      </c>
      <c r="H23" s="77" t="s">
        <v>326</v>
      </c>
      <c r="I23" s="77" t="s">
        <v>326</v>
      </c>
      <c r="J23" s="77" t="s">
        <v>326</v>
      </c>
      <c r="K23" s="78" t="str">
        <f>IF(G23="","",VLOOKUP(G23,Microtrends!$A$4:$F$80,MATCH($D$1,Microtrends!$A$3:$F$3,0),FALSE))</f>
        <v>Informed People</v>
      </c>
      <c r="L23" s="78" t="str">
        <f>IF(H23="","",VLOOKUP(H23,Microtrends!$A$4:$F$80,MATCH($D$1,Microtrends!$A$3:$F$3,0),FALSE))</f>
        <v/>
      </c>
      <c r="M23" s="78" t="str">
        <f>IF(I23="","",VLOOKUP(I23,Microtrends!$A$4:$F$80,MATCH($D$1,Microtrends!$A$3:$F$3,0),FALSE))</f>
        <v/>
      </c>
      <c r="N23" s="78" t="str">
        <f>IF(J23="","",VLOOKUP(J23,Microtrends!$A$4:$F$80,MATCH($D$1,Microtrends!$A$3:$F$3,0),FALSE))</f>
        <v/>
      </c>
      <c r="O23" s="35"/>
      <c r="P23" s="35">
        <f t="array" aca="1" ref="P23" ca="1">SUM(IF(ISNUMBER(SEARCH(Applications!$B23,OFFSET(Highlights!$E$6,0,0,COUNTA(Highlights!$E:$E)-5,1))),IF(OFFSET(Highlights!$C$6,0,0,COUNTA(Highlights!$C:$C)-5,1)=Applications!P$2,1,0),0))</f>
        <v>0</v>
      </c>
      <c r="Q23" s="35">
        <f t="array" aca="1" ref="Q23" ca="1">SUM(IF(ISNUMBER(SEARCH(Applications!$B23,OFFSET(Highlights!$E$6,0,0,COUNTA(Highlights!$E:$E)-5,1))),IF(OFFSET(Highlights!$C$6,0,0,COUNTA(Highlights!$C:$C)-5,1)=Applications!Q$2,1,0),0))</f>
        <v>0</v>
      </c>
      <c r="R23" s="35">
        <f t="array" aca="1" ref="R23" ca="1">SUM(IF(ISNUMBER(SEARCH(Applications!$B23,OFFSET(Highlights!$E$6,0,0,COUNTA(Highlights!$E:$E)-5,1))),IF(OFFSET(Highlights!$C$6,0,0,COUNTA(Highlights!$C:$C)-5,1)=Applications!R$2,1,0),0))</f>
        <v>0</v>
      </c>
    </row>
    <row r="24" spans="1:18" ht="60" customHeight="1" x14ac:dyDescent="0.25">
      <c r="A24" s="35" t="s">
        <v>1266</v>
      </c>
      <c r="B24" s="35" t="s">
        <v>209</v>
      </c>
      <c r="C24" s="35" t="s">
        <v>207</v>
      </c>
      <c r="D24" s="35" t="str">
        <f t="shared" si="0"/>
        <v xml:space="preserve">Informed People
</v>
      </c>
      <c r="E24" s="35">
        <f t="array" ref="E24">SUM(IF(FREQUENCY(IF(LEN(K24:N24)&gt;0,MATCH(K24:N24,K24:N24,0),""), IF(LEN(K24:N24)&gt;0,MATCH(K24:N24,K24:N24,0),""))&gt;0,1))</f>
        <v>1</v>
      </c>
      <c r="F24" s="35" t="str">
        <f>_xlfn.CONCAT(IFERROR(VLOOKUP(G24,Microtrends!$A$4:$F$80,MATCH($F$1,Microtrends!$A$3:$F$3,0),FALSE),""),IF(H24&lt;&gt;"",CHAR(10),""),IFERROR(VLOOKUP(H24,Microtrends!$A$4:$F$80,MATCH($F$1,Microtrends!$A$3:$F$3,0),FALSE),""),IF(I24&lt;&gt;"",CHAR(10),""),IFERROR(VLOOKUP(I24,Microtrends!$A$4:$F$80,MATCH($F$1,Microtrends!$A$3:$F$3,0),FALSE),""),IF(J24&lt;&gt;"",CHAR(10),""),IFERROR(VLOOKUP(J24,Microtrends!$A$4:$F$80,MATCH($F$1,Microtrends!$A$3:$F$3,0),FALSE),""))</f>
        <v>Eternal Newbies</v>
      </c>
      <c r="G24" s="77" t="s">
        <v>1047</v>
      </c>
      <c r="H24" s="77" t="s">
        <v>326</v>
      </c>
      <c r="I24" s="77" t="s">
        <v>326</v>
      </c>
      <c r="J24" s="77" t="s">
        <v>326</v>
      </c>
      <c r="K24" s="78" t="str">
        <f>IF(G24="","",VLOOKUP(G24,Microtrends!$A$4:$F$80,MATCH($D$1,Microtrends!$A$3:$F$3,0),FALSE))</f>
        <v>Informed People</v>
      </c>
      <c r="L24" s="78" t="str">
        <f>IF(H24="","",VLOOKUP(H24,Microtrends!$A$4:$F$80,MATCH($D$1,Microtrends!$A$3:$F$3,0),FALSE))</f>
        <v/>
      </c>
      <c r="M24" s="78" t="str">
        <f>IF(I24="","",VLOOKUP(I24,Microtrends!$A$4:$F$80,MATCH($D$1,Microtrends!$A$3:$F$3,0),FALSE))</f>
        <v/>
      </c>
      <c r="N24" s="78" t="str">
        <f>IF(J24="","",VLOOKUP(J24,Microtrends!$A$4:$F$80,MATCH($D$1,Microtrends!$A$3:$F$3,0),FALSE))</f>
        <v/>
      </c>
      <c r="O24" s="35"/>
      <c r="P24" s="35">
        <f t="array" aca="1" ref="P24" ca="1">SUM(IF(ISNUMBER(SEARCH(Applications!$B24,OFFSET(Highlights!$E$6,0,0,COUNTA(Highlights!$E:$E)-5,1))),IF(OFFSET(Highlights!$C$6,0,0,COUNTA(Highlights!$C:$C)-5,1)=Applications!P$2,1,0),0))</f>
        <v>3</v>
      </c>
      <c r="Q24" s="35">
        <f t="array" aca="1" ref="Q24" ca="1">SUM(IF(ISNUMBER(SEARCH(Applications!$B24,OFFSET(Highlights!$E$6,0,0,COUNTA(Highlights!$E:$E)-5,1))),IF(OFFSET(Highlights!$C$6,0,0,COUNTA(Highlights!$C:$C)-5,1)=Applications!Q$2,1,0),0))</f>
        <v>0</v>
      </c>
      <c r="R24" s="35">
        <f t="array" aca="1" ref="R24" ca="1">SUM(IF(ISNUMBER(SEARCH(Applications!$B24,OFFSET(Highlights!$E$6,0,0,COUNTA(Highlights!$E:$E)-5,1))),IF(OFFSET(Highlights!$C$6,0,0,COUNTA(Highlights!$C:$C)-5,1)=Applications!R$2,1,0),0))</f>
        <v>1</v>
      </c>
    </row>
    <row r="25" spans="1:18" ht="60" customHeight="1" x14ac:dyDescent="0.25">
      <c r="A25" s="35" t="s">
        <v>1267</v>
      </c>
      <c r="B25" s="35" t="s">
        <v>229</v>
      </c>
      <c r="C25" s="35" t="s">
        <v>227</v>
      </c>
      <c r="D25" s="35" t="str">
        <f t="shared" si="0"/>
        <v xml:space="preserve">Informed People
</v>
      </c>
      <c r="E25" s="35">
        <f t="array" ref="E25">SUM(IF(FREQUENCY(IF(LEN(K25:N25)&gt;0,MATCH(K25:N25,K25:N25,0),""), IF(LEN(K25:N25)&gt;0,MATCH(K25:N25,K25:N25,0),""))&gt;0,1))</f>
        <v>1</v>
      </c>
      <c r="F25" s="35" t="str">
        <f>_xlfn.CONCAT(IFERROR(VLOOKUP(G25,Microtrends!$A$4:$F$80,MATCH($F$1,Microtrends!$A$3:$F$3,0),FALSE),""),IF(H25&lt;&gt;"",CHAR(10),""),IFERROR(VLOOKUP(H25,Microtrends!$A$4:$F$80,MATCH($F$1,Microtrends!$A$3:$F$3,0),FALSE),""),IF(I25&lt;&gt;"",CHAR(10),""),IFERROR(VLOOKUP(I25,Microtrends!$A$4:$F$80,MATCH($F$1,Microtrends!$A$3:$F$3,0),FALSE),""),IF(J25&lt;&gt;"",CHAR(10),""),IFERROR(VLOOKUP(J25,Microtrends!$A$4:$F$80,MATCH($F$1,Microtrends!$A$3:$F$3,0),FALSE),""))</f>
        <v>Eternal Newbies</v>
      </c>
      <c r="G25" s="77" t="s">
        <v>1047</v>
      </c>
      <c r="H25" s="77" t="s">
        <v>326</v>
      </c>
      <c r="I25" s="77" t="s">
        <v>326</v>
      </c>
      <c r="J25" s="77" t="s">
        <v>326</v>
      </c>
      <c r="K25" s="78" t="str">
        <f>IF(G25="","",VLOOKUP(G25,Microtrends!$A$4:$F$80,MATCH($D$1,Microtrends!$A$3:$F$3,0),FALSE))</f>
        <v>Informed People</v>
      </c>
      <c r="L25" s="78" t="str">
        <f>IF(H25="","",VLOOKUP(H25,Microtrends!$A$4:$F$80,MATCH($D$1,Microtrends!$A$3:$F$3,0),FALSE))</f>
        <v/>
      </c>
      <c r="M25" s="78" t="str">
        <f>IF(I25="","",VLOOKUP(I25,Microtrends!$A$4:$F$80,MATCH($D$1,Microtrends!$A$3:$F$3,0),FALSE))</f>
        <v/>
      </c>
      <c r="N25" s="78" t="str">
        <f>IF(J25="","",VLOOKUP(J25,Microtrends!$A$4:$F$80,MATCH($D$1,Microtrends!$A$3:$F$3,0),FALSE))</f>
        <v/>
      </c>
      <c r="O25" s="35"/>
      <c r="P25" s="35">
        <f t="array" aca="1" ref="P25" ca="1">SUM(IF(ISNUMBER(SEARCH(Applications!$B25,OFFSET(Highlights!$E$6,0,0,COUNTA(Highlights!$E:$E)-5,1))),IF(OFFSET(Highlights!$C$6,0,0,COUNTA(Highlights!$C:$C)-5,1)=Applications!P$2,1,0),0))</f>
        <v>0</v>
      </c>
      <c r="Q25" s="35">
        <f t="array" aca="1" ref="Q25" ca="1">SUM(IF(ISNUMBER(SEARCH(Applications!$B25,OFFSET(Highlights!$E$6,0,0,COUNTA(Highlights!$E:$E)-5,1))),IF(OFFSET(Highlights!$C$6,0,0,COUNTA(Highlights!$C:$C)-5,1)=Applications!Q$2,1,0),0))</f>
        <v>0</v>
      </c>
      <c r="R25" s="35">
        <f t="array" aca="1" ref="R25" ca="1">SUM(IF(ISNUMBER(SEARCH(Applications!$B25,OFFSET(Highlights!$E$6,0,0,COUNTA(Highlights!$E:$E)-5,1))),IF(OFFSET(Highlights!$C$6,0,0,COUNTA(Highlights!$C:$C)-5,1)=Applications!R$2,1,0),0))</f>
        <v>0</v>
      </c>
    </row>
    <row r="26" spans="1:18" ht="60" customHeight="1" x14ac:dyDescent="0.25">
      <c r="A26" s="35" t="s">
        <v>1268</v>
      </c>
      <c r="B26" s="35" t="s">
        <v>230</v>
      </c>
      <c r="C26" s="35" t="s">
        <v>227</v>
      </c>
      <c r="D26" s="35" t="str">
        <f t="shared" si="0"/>
        <v xml:space="preserve">Informed People
</v>
      </c>
      <c r="E26" s="35">
        <f t="array" ref="E26">SUM(IF(FREQUENCY(IF(LEN(K26:N26)&gt;0,MATCH(K26:N26,K26:N26,0),""), IF(LEN(K26:N26)&gt;0,MATCH(K26:N26,K26:N26,0),""))&gt;0,1))</f>
        <v>1</v>
      </c>
      <c r="F26" s="35" t="str">
        <f>_xlfn.CONCAT(IFERROR(VLOOKUP(G26,Microtrends!$A$4:$F$80,MATCH($F$1,Microtrends!$A$3:$F$3,0),FALSE),""),IF(H26&lt;&gt;"",CHAR(10),""),IFERROR(VLOOKUP(H26,Microtrends!$A$4:$F$80,MATCH($F$1,Microtrends!$A$3:$F$3,0),FALSE),""),IF(I26&lt;&gt;"",CHAR(10),""),IFERROR(VLOOKUP(I26,Microtrends!$A$4:$F$80,MATCH($F$1,Microtrends!$A$3:$F$3,0),FALSE),""),IF(J26&lt;&gt;"",CHAR(10),""),IFERROR(VLOOKUP(J26,Microtrends!$A$4:$F$80,MATCH($F$1,Microtrends!$A$3:$F$3,0),FALSE),""))</f>
        <v>Eternal Newbies</v>
      </c>
      <c r="G26" s="77" t="s">
        <v>1047</v>
      </c>
      <c r="H26" s="77" t="s">
        <v>326</v>
      </c>
      <c r="I26" s="77" t="s">
        <v>326</v>
      </c>
      <c r="J26" s="77" t="s">
        <v>326</v>
      </c>
      <c r="K26" s="78" t="str">
        <f>IF(G26="","",VLOOKUP(G26,Microtrends!$A$4:$F$80,MATCH($D$1,Microtrends!$A$3:$F$3,0),FALSE))</f>
        <v>Informed People</v>
      </c>
      <c r="L26" s="78" t="str">
        <f>IF(H26="","",VLOOKUP(H26,Microtrends!$A$4:$F$80,MATCH($D$1,Microtrends!$A$3:$F$3,0),FALSE))</f>
        <v/>
      </c>
      <c r="M26" s="78" t="str">
        <f>IF(I26="","",VLOOKUP(I26,Microtrends!$A$4:$F$80,MATCH($D$1,Microtrends!$A$3:$F$3,0),FALSE))</f>
        <v/>
      </c>
      <c r="N26" s="78" t="str">
        <f>IF(J26="","",VLOOKUP(J26,Microtrends!$A$4:$F$80,MATCH($D$1,Microtrends!$A$3:$F$3,0),FALSE))</f>
        <v/>
      </c>
      <c r="O26" s="35"/>
      <c r="P26" s="35">
        <f t="array" aca="1" ref="P26" ca="1">SUM(IF(ISNUMBER(SEARCH(Applications!$B26,OFFSET(Highlights!$E$6,0,0,COUNTA(Highlights!$E:$E)-5,1))),IF(OFFSET(Highlights!$C$6,0,0,COUNTA(Highlights!$C:$C)-5,1)=Applications!P$2,1,0),0))</f>
        <v>2</v>
      </c>
      <c r="Q26" s="35">
        <f t="array" aca="1" ref="Q26" ca="1">SUM(IF(ISNUMBER(SEARCH(Applications!$B26,OFFSET(Highlights!$E$6,0,0,COUNTA(Highlights!$E:$E)-5,1))),IF(OFFSET(Highlights!$C$6,0,0,COUNTA(Highlights!$C:$C)-5,1)=Applications!Q$2,1,0),0))</f>
        <v>0</v>
      </c>
      <c r="R26" s="35">
        <f t="array" aca="1" ref="R26" ca="1">SUM(IF(ISNUMBER(SEARCH(Applications!$B26,OFFSET(Highlights!$E$6,0,0,COUNTA(Highlights!$E:$E)-5,1))),IF(OFFSET(Highlights!$C$6,0,0,COUNTA(Highlights!$C:$C)-5,1)=Applications!R$2,1,0),0))</f>
        <v>0</v>
      </c>
    </row>
    <row r="27" spans="1:18" ht="60" customHeight="1" x14ac:dyDescent="0.25">
      <c r="A27" s="35" t="s">
        <v>1269</v>
      </c>
      <c r="B27" s="35" t="s">
        <v>210</v>
      </c>
      <c r="C27" s="35" t="s">
        <v>207</v>
      </c>
      <c r="D27" s="35" t="str">
        <f t="shared" si="0"/>
        <v xml:space="preserve">Continuous Connection
</v>
      </c>
      <c r="E27" s="35">
        <f t="array" ref="E27">SUM(IF(FREQUENCY(IF(LEN(K27:N27)&gt;0,MATCH(K27:N27,K27:N27,0),""), IF(LEN(K27:N27)&gt;0,MATCH(K27:N27,K27:N27,0),""))&gt;0,1))</f>
        <v>1</v>
      </c>
      <c r="F27" s="35" t="str">
        <f>_xlfn.CONCAT(IFERROR(VLOOKUP(G27,Microtrends!$A$4:$F$80,MATCH($F$1,Microtrends!$A$3:$F$3,0),FALSE),""),IF(H27&lt;&gt;"",CHAR(10),""),IFERROR(VLOOKUP(H27,Microtrends!$A$4:$F$80,MATCH($F$1,Microtrends!$A$3:$F$3,0),FALSE),""),IF(I27&lt;&gt;"",CHAR(10),""),IFERROR(VLOOKUP(I27,Microtrends!$A$4:$F$80,MATCH($F$1,Microtrends!$A$3:$F$3,0),FALSE),""),IF(J27&lt;&gt;"",CHAR(10),""),IFERROR(VLOOKUP(J27,Microtrends!$A$4:$F$80,MATCH($F$1,Microtrends!$A$3:$F$3,0),FALSE),""))</f>
        <v>Fear Of Missing Out</v>
      </c>
      <c r="G27" s="77" t="s">
        <v>950</v>
      </c>
      <c r="H27" s="77" t="s">
        <v>326</v>
      </c>
      <c r="I27" s="77" t="s">
        <v>326</v>
      </c>
      <c r="J27" s="77" t="s">
        <v>326</v>
      </c>
      <c r="K27" s="78" t="str">
        <f>IF(G27="","",VLOOKUP(G27,Microtrends!$A$4:$F$80,MATCH($D$1,Microtrends!$A$3:$F$3,0),FALSE))</f>
        <v>Continuous Connection</v>
      </c>
      <c r="L27" s="78" t="str">
        <f>IF(H27="","",VLOOKUP(H27,Microtrends!$A$4:$F$80,MATCH($D$1,Microtrends!$A$3:$F$3,0),FALSE))</f>
        <v/>
      </c>
      <c r="M27" s="78" t="str">
        <f>IF(I27="","",VLOOKUP(I27,Microtrends!$A$4:$F$80,MATCH($D$1,Microtrends!$A$3:$F$3,0),FALSE))</f>
        <v/>
      </c>
      <c r="N27" s="78" t="str">
        <f>IF(J27="","",VLOOKUP(J27,Microtrends!$A$4:$F$80,MATCH($D$1,Microtrends!$A$3:$F$3,0),FALSE))</f>
        <v/>
      </c>
      <c r="O27" s="35"/>
      <c r="P27" s="35">
        <f t="array" aca="1" ref="P27" ca="1">SUM(IF(ISNUMBER(SEARCH(Applications!$B27,OFFSET(Highlights!$E$6,0,0,COUNTA(Highlights!$E:$E)-5,1))),IF(OFFSET(Highlights!$C$6,0,0,COUNTA(Highlights!$C:$C)-5,1)=Applications!P$2,1,0),0))</f>
        <v>1</v>
      </c>
      <c r="Q27" s="35">
        <f t="array" aca="1" ref="Q27" ca="1">SUM(IF(ISNUMBER(SEARCH(Applications!$B27,OFFSET(Highlights!$E$6,0,0,COUNTA(Highlights!$E:$E)-5,1))),IF(OFFSET(Highlights!$C$6,0,0,COUNTA(Highlights!$C:$C)-5,1)=Applications!Q$2,1,0),0))</f>
        <v>0</v>
      </c>
      <c r="R27" s="35">
        <f t="array" aca="1" ref="R27" ca="1">SUM(IF(ISNUMBER(SEARCH(Applications!$B27,OFFSET(Highlights!$E$6,0,0,COUNTA(Highlights!$E:$E)-5,1))),IF(OFFSET(Highlights!$C$6,0,0,COUNTA(Highlights!$C:$C)-5,1)=Applications!R$2,1,0),0))</f>
        <v>0</v>
      </c>
    </row>
    <row r="28" spans="1:18" ht="60" customHeight="1" x14ac:dyDescent="0.25">
      <c r="A28" s="35" t="s">
        <v>1270</v>
      </c>
      <c r="B28" s="35" t="s">
        <v>211</v>
      </c>
      <c r="C28" s="35" t="s">
        <v>207</v>
      </c>
      <c r="D28" s="35" t="str">
        <f t="shared" si="0"/>
        <v xml:space="preserve">Continuous Connection
</v>
      </c>
      <c r="E28" s="35">
        <f t="array" ref="E28">SUM(IF(FREQUENCY(IF(LEN(K28:N28)&gt;0,MATCH(K28:N28,K28:N28,0),""), IF(LEN(K28:N28)&gt;0,MATCH(K28:N28,K28:N28,0),""))&gt;0,1))</f>
        <v>1</v>
      </c>
      <c r="F28" s="35" t="str">
        <f>_xlfn.CONCAT(IFERROR(VLOOKUP(G28,Microtrends!$A$4:$F$80,MATCH($F$1,Microtrends!$A$3:$F$3,0),FALSE),""),IF(H28&lt;&gt;"",CHAR(10),""),IFERROR(VLOOKUP(H28,Microtrends!$A$4:$F$80,MATCH($F$1,Microtrends!$A$3:$F$3,0),FALSE),""),IF(I28&lt;&gt;"",CHAR(10),""),IFERROR(VLOOKUP(I28,Microtrends!$A$4:$F$80,MATCH($F$1,Microtrends!$A$3:$F$3,0),FALSE),""),IF(J28&lt;&gt;"",CHAR(10),""),IFERROR(VLOOKUP(J28,Microtrends!$A$4:$F$80,MATCH($F$1,Microtrends!$A$3:$F$3,0),FALSE),""))</f>
        <v>Fear Of Missing Out</v>
      </c>
      <c r="G28" s="77" t="s">
        <v>950</v>
      </c>
      <c r="H28" s="77" t="s">
        <v>326</v>
      </c>
      <c r="I28" s="77" t="s">
        <v>326</v>
      </c>
      <c r="J28" s="77" t="s">
        <v>326</v>
      </c>
      <c r="K28" s="78" t="str">
        <f>IF(G28="","",VLOOKUP(G28,Microtrends!$A$4:$F$80,MATCH($D$1,Microtrends!$A$3:$F$3,0),FALSE))</f>
        <v>Continuous Connection</v>
      </c>
      <c r="L28" s="78" t="str">
        <f>IF(H28="","",VLOOKUP(H28,Microtrends!$A$4:$F$80,MATCH($D$1,Microtrends!$A$3:$F$3,0),FALSE))</f>
        <v/>
      </c>
      <c r="M28" s="78" t="str">
        <f>IF(I28="","",VLOOKUP(I28,Microtrends!$A$4:$F$80,MATCH($D$1,Microtrends!$A$3:$F$3,0),FALSE))</f>
        <v/>
      </c>
      <c r="N28" s="78" t="str">
        <f>IF(J28="","",VLOOKUP(J28,Microtrends!$A$4:$F$80,MATCH($D$1,Microtrends!$A$3:$F$3,0),FALSE))</f>
        <v/>
      </c>
      <c r="O28" s="35"/>
      <c r="P28" s="35">
        <f t="array" aca="1" ref="P28" ca="1">SUM(IF(ISNUMBER(SEARCH(Applications!$B28,OFFSET(Highlights!$E$6,0,0,COUNTA(Highlights!$E:$E)-5,1))),IF(OFFSET(Highlights!$C$6,0,0,COUNTA(Highlights!$C:$C)-5,1)=Applications!P$2,1,0),0))</f>
        <v>3</v>
      </c>
      <c r="Q28" s="35">
        <f t="array" aca="1" ref="Q28" ca="1">SUM(IF(ISNUMBER(SEARCH(Applications!$B28,OFFSET(Highlights!$E$6,0,0,COUNTA(Highlights!$E:$E)-5,1))),IF(OFFSET(Highlights!$C$6,0,0,COUNTA(Highlights!$C:$C)-5,1)=Applications!Q$2,1,0),0))</f>
        <v>0</v>
      </c>
      <c r="R28" s="35">
        <f t="array" aca="1" ref="R28" ca="1">SUM(IF(ISNUMBER(SEARCH(Applications!$B28,OFFSET(Highlights!$E$6,0,0,COUNTA(Highlights!$E:$E)-5,1))),IF(OFFSET(Highlights!$C$6,0,0,COUNTA(Highlights!$C:$C)-5,1)=Applications!R$2,1,0),0))</f>
        <v>1</v>
      </c>
    </row>
    <row r="29" spans="1:18" ht="60" customHeight="1" x14ac:dyDescent="0.25">
      <c r="A29" s="35" t="s">
        <v>1271</v>
      </c>
      <c r="B29" s="35" t="s">
        <v>213</v>
      </c>
      <c r="C29" s="35" t="s">
        <v>207</v>
      </c>
      <c r="D29" s="35" t="str">
        <f t="shared" si="0"/>
        <v xml:space="preserve">Seamlessness/Ease
Experiences
</v>
      </c>
      <c r="E29" s="35">
        <f t="array" ref="E29">SUM(IF(FREQUENCY(IF(LEN(K29:N29)&gt;0,MATCH(K29:N29,K29:N29,0),""), IF(LEN(K29:N29)&gt;0,MATCH(K29:N29,K29:N29,0),""))&gt;0,1))</f>
        <v>2</v>
      </c>
      <c r="F29" s="35" t="str">
        <f>_xlfn.CONCAT(IFERROR(VLOOKUP(G29,Microtrends!$A$4:$F$80,MATCH($F$1,Microtrends!$A$3:$F$3,0),FALSE),""),IF(H29&lt;&gt;"",CHAR(10),""),IFERROR(VLOOKUP(H29,Microtrends!$A$4:$F$80,MATCH($F$1,Microtrends!$A$3:$F$3,0),FALSE),""),IF(I29&lt;&gt;"",CHAR(10),""),IFERROR(VLOOKUP(I29,Microtrends!$A$4:$F$80,MATCH($F$1,Microtrends!$A$3:$F$3,0),FALSE),""),IF(J29&lt;&gt;"",CHAR(10),""),IFERROR(VLOOKUP(J29,Microtrends!$A$4:$F$80,MATCH($F$1,Microtrends!$A$3:$F$3,0),FALSE),""))</f>
        <v>Flexible Workplaces
Meaningfull Work</v>
      </c>
      <c r="G29" s="77" t="s">
        <v>952</v>
      </c>
      <c r="H29" s="77" t="s">
        <v>931</v>
      </c>
      <c r="I29" s="77" t="s">
        <v>326</v>
      </c>
      <c r="J29" s="77" t="s">
        <v>326</v>
      </c>
      <c r="K29" s="78" t="str">
        <f>IF(G29="","",VLOOKUP(G29,Microtrends!$A$4:$F$80,MATCH($D$1,Microtrends!$A$3:$F$3,0),FALSE))</f>
        <v>Seamlessness/Ease</v>
      </c>
      <c r="L29" s="78" t="str">
        <f>IF(H29="","",VLOOKUP(H29,Microtrends!$A$4:$F$80,MATCH($D$1,Microtrends!$A$3:$F$3,0),FALSE))</f>
        <v>Experiences</v>
      </c>
      <c r="M29" s="78" t="str">
        <f>IF(I29="","",VLOOKUP(I29,Microtrends!$A$4:$F$80,MATCH($D$1,Microtrends!$A$3:$F$3,0),FALSE))</f>
        <v/>
      </c>
      <c r="N29" s="78" t="str">
        <f>IF(J29="","",VLOOKUP(J29,Microtrends!$A$4:$F$80,MATCH($D$1,Microtrends!$A$3:$F$3,0),FALSE))</f>
        <v/>
      </c>
      <c r="O29" s="35"/>
      <c r="P29" s="35">
        <f t="array" aca="1" ref="P29" ca="1">SUM(IF(ISNUMBER(SEARCH(Applications!$B29,OFFSET(Highlights!$E$6,0,0,COUNTA(Highlights!$E:$E)-5,1))),IF(OFFSET(Highlights!$C$6,0,0,COUNTA(Highlights!$C:$C)-5,1)=Applications!P$2,1,0),0))</f>
        <v>0</v>
      </c>
      <c r="Q29" s="35">
        <f t="array" aca="1" ref="Q29" ca="1">SUM(IF(ISNUMBER(SEARCH(Applications!$B29,OFFSET(Highlights!$E$6,0,0,COUNTA(Highlights!$E:$E)-5,1))),IF(OFFSET(Highlights!$C$6,0,0,COUNTA(Highlights!$C:$C)-5,1)=Applications!Q$2,1,0),0))</f>
        <v>0</v>
      </c>
      <c r="R29" s="35">
        <f t="array" aca="1" ref="R29" ca="1">SUM(IF(ISNUMBER(SEARCH(Applications!$B29,OFFSET(Highlights!$E$6,0,0,COUNTA(Highlights!$E:$E)-5,1))),IF(OFFSET(Highlights!$C$6,0,0,COUNTA(Highlights!$C:$C)-5,1)=Applications!R$2,1,0),0))</f>
        <v>2</v>
      </c>
    </row>
    <row r="30" spans="1:18" ht="60" customHeight="1" x14ac:dyDescent="0.25">
      <c r="A30" s="35" t="s">
        <v>1272</v>
      </c>
      <c r="B30" s="35" t="s">
        <v>212</v>
      </c>
      <c r="C30" s="35" t="s">
        <v>207</v>
      </c>
      <c r="D30" s="35" t="str">
        <f t="shared" si="0"/>
        <v xml:space="preserve">Seamlessness/Ease
</v>
      </c>
      <c r="E30" s="35">
        <f t="array" ref="E30">SUM(IF(FREQUENCY(IF(LEN(K30:N30)&gt;0,MATCH(K30:N30,K30:N30,0),""), IF(LEN(K30:N30)&gt;0,MATCH(K30:N30,K30:N30,0),""))&gt;0,1))</f>
        <v>1</v>
      </c>
      <c r="F30" s="35" t="str">
        <f>_xlfn.CONCAT(IFERROR(VLOOKUP(G30,Microtrends!$A$4:$F$80,MATCH($F$1,Microtrends!$A$3:$F$3,0),FALSE),""),IF(H30&lt;&gt;"",CHAR(10),""),IFERROR(VLOOKUP(H30,Microtrends!$A$4:$F$80,MATCH($F$1,Microtrends!$A$3:$F$3,0),FALSE),""),IF(I30&lt;&gt;"",CHAR(10),""),IFERROR(VLOOKUP(I30,Microtrends!$A$4:$F$80,MATCH($F$1,Microtrends!$A$3:$F$3,0),FALSE),""),IF(J30&lt;&gt;"",CHAR(10),""),IFERROR(VLOOKUP(J30,Microtrends!$A$4:$F$80,MATCH($F$1,Microtrends!$A$3:$F$3,0),FALSE),""))</f>
        <v>Flexible Workplaces</v>
      </c>
      <c r="G30" s="77" t="s">
        <v>952</v>
      </c>
      <c r="H30" s="77" t="s">
        <v>326</v>
      </c>
      <c r="I30" s="77" t="s">
        <v>326</v>
      </c>
      <c r="J30" s="77" t="s">
        <v>326</v>
      </c>
      <c r="K30" s="78" t="str">
        <f>IF(G30="","",VLOOKUP(G30,Microtrends!$A$4:$F$80,MATCH($D$1,Microtrends!$A$3:$F$3,0),FALSE))</f>
        <v>Seamlessness/Ease</v>
      </c>
      <c r="L30" s="78" t="str">
        <f>IF(H30="","",VLOOKUP(H30,Microtrends!$A$4:$F$80,MATCH($D$1,Microtrends!$A$3:$F$3,0),FALSE))</f>
        <v/>
      </c>
      <c r="M30" s="78" t="str">
        <f>IF(I30="","",VLOOKUP(I30,Microtrends!$A$4:$F$80,MATCH($D$1,Microtrends!$A$3:$F$3,0),FALSE))</f>
        <v/>
      </c>
      <c r="N30" s="78" t="str">
        <f>IF(J30="","",VLOOKUP(J30,Microtrends!$A$4:$F$80,MATCH($D$1,Microtrends!$A$3:$F$3,0),FALSE))</f>
        <v/>
      </c>
      <c r="O30" s="35"/>
      <c r="P30" s="35">
        <f t="array" aca="1" ref="P30" ca="1">SUM(IF(ISNUMBER(SEARCH(Applications!$B30,OFFSET(Highlights!$E$6,0,0,COUNTA(Highlights!$E:$E)-5,1))),IF(OFFSET(Highlights!$C$6,0,0,COUNTA(Highlights!$C:$C)-5,1)=Applications!P$2,1,0),0))</f>
        <v>3</v>
      </c>
      <c r="Q30" s="35">
        <f t="array" aca="1" ref="Q30" ca="1">SUM(IF(ISNUMBER(SEARCH(Applications!$B30,OFFSET(Highlights!$E$6,0,0,COUNTA(Highlights!$E:$E)-5,1))),IF(OFFSET(Highlights!$C$6,0,0,COUNTA(Highlights!$C:$C)-5,1)=Applications!Q$2,1,0),0))</f>
        <v>0</v>
      </c>
      <c r="R30" s="35">
        <f t="array" aca="1" ref="R30" ca="1">SUM(IF(ISNUMBER(SEARCH(Applications!$B30,OFFSET(Highlights!$E$6,0,0,COUNTA(Highlights!$E:$E)-5,1))),IF(OFFSET(Highlights!$C$6,0,0,COUNTA(Highlights!$C:$C)-5,1)=Applications!R$2,1,0),0))</f>
        <v>2</v>
      </c>
    </row>
    <row r="31" spans="1:18" ht="60" customHeight="1" x14ac:dyDescent="0.25">
      <c r="A31" s="35" t="s">
        <v>1273</v>
      </c>
      <c r="B31" s="35" t="s">
        <v>231</v>
      </c>
      <c r="C31" s="35" t="s">
        <v>227</v>
      </c>
      <c r="D31" s="35" t="str">
        <f t="shared" si="0"/>
        <v xml:space="preserve">Seamlessness/Ease
</v>
      </c>
      <c r="E31" s="35">
        <f t="array" ref="E31">SUM(IF(FREQUENCY(IF(LEN(K31:N31)&gt;0,MATCH(K31:N31,K31:N31,0),""), IF(LEN(K31:N31)&gt;0,MATCH(K31:N31,K31:N31,0),""))&gt;0,1))</f>
        <v>1</v>
      </c>
      <c r="F31" s="35" t="str">
        <f>_xlfn.CONCAT(IFERROR(VLOOKUP(G31,Microtrends!$A$4:$F$80,MATCH($F$1,Microtrends!$A$3:$F$3,0),FALSE),""),IF(H31&lt;&gt;"",CHAR(10),""),IFERROR(VLOOKUP(H31,Microtrends!$A$4:$F$80,MATCH($F$1,Microtrends!$A$3:$F$3,0),FALSE),""),IF(I31&lt;&gt;"",CHAR(10),""),IFERROR(VLOOKUP(I31,Microtrends!$A$4:$F$80,MATCH($F$1,Microtrends!$A$3:$F$3,0),FALSE),""),IF(J31&lt;&gt;"",CHAR(10),""),IFERROR(VLOOKUP(J31,Microtrends!$A$4:$F$80,MATCH($F$1,Microtrends!$A$3:$F$3,0),FALSE),""))</f>
        <v>Flexible Workplaces</v>
      </c>
      <c r="G31" s="77" t="s">
        <v>952</v>
      </c>
      <c r="H31" s="77" t="s">
        <v>326</v>
      </c>
      <c r="I31" s="77" t="s">
        <v>326</v>
      </c>
      <c r="J31" s="77" t="s">
        <v>326</v>
      </c>
      <c r="K31" s="78" t="str">
        <f>IF(G31="","",VLOOKUP(G31,Microtrends!$A$4:$F$80,MATCH($D$1,Microtrends!$A$3:$F$3,0),FALSE))</f>
        <v>Seamlessness/Ease</v>
      </c>
      <c r="L31" s="78" t="str">
        <f>IF(H31="","",VLOOKUP(H31,Microtrends!$A$4:$F$80,MATCH($D$1,Microtrends!$A$3:$F$3,0),FALSE))</f>
        <v/>
      </c>
      <c r="M31" s="78" t="str">
        <f>IF(I31="","",VLOOKUP(I31,Microtrends!$A$4:$F$80,MATCH($D$1,Microtrends!$A$3:$F$3,0),FALSE))</f>
        <v/>
      </c>
      <c r="N31" s="78" t="str">
        <f>IF(J31="","",VLOOKUP(J31,Microtrends!$A$4:$F$80,MATCH($D$1,Microtrends!$A$3:$F$3,0),FALSE))</f>
        <v/>
      </c>
      <c r="O31" s="35"/>
      <c r="P31" s="35">
        <f t="array" aca="1" ref="P31" ca="1">SUM(IF(ISNUMBER(SEARCH(Applications!$B31,OFFSET(Highlights!$E$6,0,0,COUNTA(Highlights!$E:$E)-5,1))),IF(OFFSET(Highlights!$C$6,0,0,COUNTA(Highlights!$C:$C)-5,1)=Applications!P$2,1,0),0))</f>
        <v>3</v>
      </c>
      <c r="Q31" s="35">
        <f t="array" aca="1" ref="Q31" ca="1">SUM(IF(ISNUMBER(SEARCH(Applications!$B31,OFFSET(Highlights!$E$6,0,0,COUNTA(Highlights!$E:$E)-5,1))),IF(OFFSET(Highlights!$C$6,0,0,COUNTA(Highlights!$C:$C)-5,1)=Applications!Q$2,1,0),0))</f>
        <v>0</v>
      </c>
      <c r="R31" s="35">
        <f t="array" aca="1" ref="R31" ca="1">SUM(IF(ISNUMBER(SEARCH(Applications!$B31,OFFSET(Highlights!$E$6,0,0,COUNTA(Highlights!$E:$E)-5,1))),IF(OFFSET(Highlights!$C$6,0,0,COUNTA(Highlights!$C:$C)-5,1)=Applications!R$2,1,0),0))</f>
        <v>0</v>
      </c>
    </row>
    <row r="32" spans="1:18" ht="60" customHeight="1" x14ac:dyDescent="0.25">
      <c r="A32" s="35" t="s">
        <v>1274</v>
      </c>
      <c r="B32" s="35" t="s">
        <v>232</v>
      </c>
      <c r="C32" s="35" t="s">
        <v>227</v>
      </c>
      <c r="D32" s="35" t="str">
        <f t="shared" si="0"/>
        <v xml:space="preserve">Seamlessness/Ease
</v>
      </c>
      <c r="E32" s="35">
        <f t="array" ref="E32">SUM(IF(FREQUENCY(IF(LEN(K32:N32)&gt;0,MATCH(K32:N32,K32:N32,0),""), IF(LEN(K32:N32)&gt;0,MATCH(K32:N32,K32:N32,0),""))&gt;0,1))</f>
        <v>1</v>
      </c>
      <c r="F32" s="35" t="str">
        <f>_xlfn.CONCAT(IFERROR(VLOOKUP(G32,Microtrends!$A$4:$F$80,MATCH($F$1,Microtrends!$A$3:$F$3,0),FALSE),""),IF(H32&lt;&gt;"",CHAR(10),""),IFERROR(VLOOKUP(H32,Microtrends!$A$4:$F$80,MATCH($F$1,Microtrends!$A$3:$F$3,0),FALSE),""),IF(I32&lt;&gt;"",CHAR(10),""),IFERROR(VLOOKUP(I32,Microtrends!$A$4:$F$80,MATCH($F$1,Microtrends!$A$3:$F$3,0),FALSE),""),IF(J32&lt;&gt;"",CHAR(10),""),IFERROR(VLOOKUP(J32,Microtrends!$A$4:$F$80,MATCH($F$1,Microtrends!$A$3:$F$3,0),FALSE),""))</f>
        <v>Flexible Workplaces</v>
      </c>
      <c r="G32" s="77" t="s">
        <v>952</v>
      </c>
      <c r="H32" s="77" t="s">
        <v>326</v>
      </c>
      <c r="I32" s="77" t="s">
        <v>326</v>
      </c>
      <c r="J32" s="77" t="s">
        <v>326</v>
      </c>
      <c r="K32" s="78" t="str">
        <f>IF(G32="","",VLOOKUP(G32,Microtrends!$A$4:$F$80,MATCH($D$1,Microtrends!$A$3:$F$3,0),FALSE))</f>
        <v>Seamlessness/Ease</v>
      </c>
      <c r="L32" s="78" t="str">
        <f>IF(H32="","",VLOOKUP(H32,Microtrends!$A$4:$F$80,MATCH($D$1,Microtrends!$A$3:$F$3,0),FALSE))</f>
        <v/>
      </c>
      <c r="M32" s="78" t="str">
        <f>IF(I32="","",VLOOKUP(I32,Microtrends!$A$4:$F$80,MATCH($D$1,Microtrends!$A$3:$F$3,0),FALSE))</f>
        <v/>
      </c>
      <c r="N32" s="78" t="str">
        <f>IF(J32="","",VLOOKUP(J32,Microtrends!$A$4:$F$80,MATCH($D$1,Microtrends!$A$3:$F$3,0),FALSE))</f>
        <v/>
      </c>
      <c r="O32" s="35"/>
      <c r="P32" s="35">
        <f t="array" aca="1" ref="P32" ca="1">SUM(IF(ISNUMBER(SEARCH(Applications!$B32,OFFSET(Highlights!$E$6,0,0,COUNTA(Highlights!$E:$E)-5,1))),IF(OFFSET(Highlights!$C$6,0,0,COUNTA(Highlights!$C:$C)-5,1)=Applications!P$2,1,0),0))</f>
        <v>0</v>
      </c>
      <c r="Q32" s="35">
        <f t="array" aca="1" ref="Q32" ca="1">SUM(IF(ISNUMBER(SEARCH(Applications!$B32,OFFSET(Highlights!$E$6,0,0,COUNTA(Highlights!$E:$E)-5,1))),IF(OFFSET(Highlights!$C$6,0,0,COUNTA(Highlights!$C:$C)-5,1)=Applications!Q$2,1,0),0))</f>
        <v>0</v>
      </c>
      <c r="R32" s="35">
        <f t="array" aca="1" ref="R32" ca="1">SUM(IF(ISNUMBER(SEARCH(Applications!$B32,OFFSET(Highlights!$E$6,0,0,COUNTA(Highlights!$E:$E)-5,1))),IF(OFFSET(Highlights!$C$6,0,0,COUNTA(Highlights!$C:$C)-5,1)=Applications!R$2,1,0),0))</f>
        <v>0</v>
      </c>
    </row>
    <row r="33" spans="1:18" ht="60" customHeight="1" x14ac:dyDescent="0.25">
      <c r="A33" s="35" t="s">
        <v>1275</v>
      </c>
      <c r="B33" s="35" t="s">
        <v>233</v>
      </c>
      <c r="C33" s="35" t="s">
        <v>227</v>
      </c>
      <c r="D33" s="35" t="str">
        <f t="shared" si="0"/>
        <v xml:space="preserve">Seamlessness/Ease
</v>
      </c>
      <c r="E33" s="35">
        <f t="array" ref="E33">SUM(IF(FREQUENCY(IF(LEN(K33:N33)&gt;0,MATCH(K33:N33,K33:N33,0),""), IF(LEN(K33:N33)&gt;0,MATCH(K33:N33,K33:N33,0),""))&gt;0,1))</f>
        <v>1</v>
      </c>
      <c r="F33" s="35" t="str">
        <f>_xlfn.CONCAT(IFERROR(VLOOKUP(G33,Microtrends!$A$4:$F$80,MATCH($F$1,Microtrends!$A$3:$F$3,0),FALSE),""),IF(H33&lt;&gt;"",CHAR(10),""),IFERROR(VLOOKUP(H33,Microtrends!$A$4:$F$80,MATCH($F$1,Microtrends!$A$3:$F$3,0),FALSE),""),IF(I33&lt;&gt;"",CHAR(10),""),IFERROR(VLOOKUP(I33,Microtrends!$A$4:$F$80,MATCH($F$1,Microtrends!$A$3:$F$3,0),FALSE),""),IF(J33&lt;&gt;"",CHAR(10),""),IFERROR(VLOOKUP(J33,Microtrends!$A$4:$F$80,MATCH($F$1,Microtrends!$A$3:$F$3,0),FALSE),""))</f>
        <v>Flexible Workplaces</v>
      </c>
      <c r="G33" s="77" t="s">
        <v>952</v>
      </c>
      <c r="H33" s="77" t="s">
        <v>326</v>
      </c>
      <c r="I33" s="77" t="s">
        <v>326</v>
      </c>
      <c r="J33" s="77" t="s">
        <v>326</v>
      </c>
      <c r="K33" s="78" t="str">
        <f>IF(G33="","",VLOOKUP(G33,Microtrends!$A$4:$F$80,MATCH($D$1,Microtrends!$A$3:$F$3,0),FALSE))</f>
        <v>Seamlessness/Ease</v>
      </c>
      <c r="L33" s="78" t="str">
        <f>IF(H33="","",VLOOKUP(H33,Microtrends!$A$4:$F$80,MATCH($D$1,Microtrends!$A$3:$F$3,0),FALSE))</f>
        <v/>
      </c>
      <c r="M33" s="78" t="str">
        <f>IF(I33="","",VLOOKUP(I33,Microtrends!$A$4:$F$80,MATCH($D$1,Microtrends!$A$3:$F$3,0),FALSE))</f>
        <v/>
      </c>
      <c r="N33" s="78" t="str">
        <f>IF(J33="","",VLOOKUP(J33,Microtrends!$A$4:$F$80,MATCH($D$1,Microtrends!$A$3:$F$3,0),FALSE))</f>
        <v/>
      </c>
      <c r="O33" s="35"/>
      <c r="P33" s="35">
        <f t="array" aca="1" ref="P33" ca="1">SUM(IF(ISNUMBER(SEARCH(Applications!$B33,OFFSET(Highlights!$E$6,0,0,COUNTA(Highlights!$E:$E)-5,1))),IF(OFFSET(Highlights!$C$6,0,0,COUNTA(Highlights!$C:$C)-5,1)=Applications!P$2,1,0),0))</f>
        <v>0</v>
      </c>
      <c r="Q33" s="35">
        <f t="array" aca="1" ref="Q33" ca="1">SUM(IF(ISNUMBER(SEARCH(Applications!$B33,OFFSET(Highlights!$E$6,0,0,COUNTA(Highlights!$E:$E)-5,1))),IF(OFFSET(Highlights!$C$6,0,0,COUNTA(Highlights!$C:$C)-5,1)=Applications!Q$2,1,0),0))</f>
        <v>0</v>
      </c>
      <c r="R33" s="35">
        <f t="array" aca="1" ref="R33" ca="1">SUM(IF(ISNUMBER(SEARCH(Applications!$B33,OFFSET(Highlights!$E$6,0,0,COUNTA(Highlights!$E:$E)-5,1))),IF(OFFSET(Highlights!$C$6,0,0,COUNTA(Highlights!$C:$C)-5,1)=Applications!R$2,1,0),0))</f>
        <v>0</v>
      </c>
    </row>
    <row r="34" spans="1:18" ht="60" customHeight="1" x14ac:dyDescent="0.25">
      <c r="A34" s="35" t="s">
        <v>1276</v>
      </c>
      <c r="B34" s="35" t="s">
        <v>392</v>
      </c>
      <c r="C34" s="35" t="s">
        <v>133</v>
      </c>
      <c r="D34" s="35" t="str">
        <f t="shared" si="0"/>
        <v xml:space="preserve">Hiper Personalization
Experiences
</v>
      </c>
      <c r="E34" s="35">
        <f t="array" ref="E34">SUM(IF(FREQUENCY(IF(LEN(K34:N34)&gt;0,MATCH(K34:N34,K34:N34,0),""), IF(LEN(K34:N34)&gt;0,MATCH(K34:N34,K34:N34,0),""))&gt;0,1))</f>
        <v>2</v>
      </c>
      <c r="F34" s="35" t="str">
        <f>_xlfn.CONCAT(IFERROR(VLOOKUP(G34,Microtrends!$A$4:$F$80,MATCH($F$1,Microtrends!$A$3:$F$3,0),FALSE),""),IF(H34&lt;&gt;"",CHAR(10),""),IFERROR(VLOOKUP(H34,Microtrends!$A$4:$F$80,MATCH($F$1,Microtrends!$A$3:$F$3,0),FALSE),""),IF(I34&lt;&gt;"",CHAR(10),""),IFERROR(VLOOKUP(I34,Microtrends!$A$4:$F$80,MATCH($F$1,Microtrends!$A$3:$F$3,0),FALSE),""),IF(J34&lt;&gt;"",CHAR(10),""),IFERROR(VLOOKUP(J34,Microtrends!$A$4:$F$80,MATCH($F$1,Microtrends!$A$3:$F$3,0),FALSE),""))</f>
        <v>Flexitarianism
Healthy Junk Food</v>
      </c>
      <c r="G34" s="77" t="s">
        <v>927</v>
      </c>
      <c r="H34" s="77" t="s">
        <v>1100</v>
      </c>
      <c r="I34" s="77" t="s">
        <v>326</v>
      </c>
      <c r="J34" s="77" t="s">
        <v>326</v>
      </c>
      <c r="K34" s="78" t="str">
        <f>IF(G34="","",VLOOKUP(G34,Microtrends!$A$4:$F$80,MATCH($D$1,Microtrends!$A$3:$F$3,0),FALSE))</f>
        <v>Hiper Personalization</v>
      </c>
      <c r="L34" s="78" t="str">
        <f>IF(H34="","",VLOOKUP(H34,Microtrends!$A$4:$F$80,MATCH($D$1,Microtrends!$A$3:$F$3,0),FALSE))</f>
        <v>Experiences</v>
      </c>
      <c r="M34" s="78" t="str">
        <f>IF(I34="","",VLOOKUP(I34,Microtrends!$A$4:$F$80,MATCH($D$1,Microtrends!$A$3:$F$3,0),FALSE))</f>
        <v/>
      </c>
      <c r="N34" s="78" t="str">
        <f>IF(J34="","",VLOOKUP(J34,Microtrends!$A$4:$F$80,MATCH($D$1,Microtrends!$A$3:$F$3,0),FALSE))</f>
        <v/>
      </c>
      <c r="O34" s="35"/>
      <c r="P34" s="35">
        <f t="array" aca="1" ref="P34" ca="1">SUM(IF(ISNUMBER(SEARCH(Applications!$B34,OFFSET(Highlights!$E$6,0,0,COUNTA(Highlights!$E:$E)-5,1))),IF(OFFSET(Highlights!$C$6,0,0,COUNTA(Highlights!$C:$C)-5,1)=Applications!P$2,1,0),0))</f>
        <v>2</v>
      </c>
      <c r="Q34" s="35">
        <f t="array" aca="1" ref="Q34" ca="1">SUM(IF(ISNUMBER(SEARCH(Applications!$B34,OFFSET(Highlights!$E$6,0,0,COUNTA(Highlights!$E:$E)-5,1))),IF(OFFSET(Highlights!$C$6,0,0,COUNTA(Highlights!$C:$C)-5,1)=Applications!Q$2,1,0),0))</f>
        <v>1</v>
      </c>
      <c r="R34" s="35">
        <f t="array" aca="1" ref="R34" ca="1">SUM(IF(ISNUMBER(SEARCH(Applications!$B34,OFFSET(Highlights!$E$6,0,0,COUNTA(Highlights!$E:$E)-5,1))),IF(OFFSET(Highlights!$C$6,0,0,COUNTA(Highlights!$C:$C)-5,1)=Applications!R$2,1,0),0))</f>
        <v>2</v>
      </c>
    </row>
    <row r="35" spans="1:18" ht="60" customHeight="1" x14ac:dyDescent="0.25">
      <c r="A35" s="35" t="s">
        <v>1277</v>
      </c>
      <c r="B35" s="35" t="s">
        <v>688</v>
      </c>
      <c r="C35" s="35" t="s">
        <v>133</v>
      </c>
      <c r="D35" s="35" t="str">
        <f t="shared" si="0"/>
        <v xml:space="preserve">Hiper Personalization
</v>
      </c>
      <c r="E35" s="35">
        <f t="array" ref="E35">SUM(IF(FREQUENCY(IF(LEN(K35:N35)&gt;0,MATCH(K35:N35,K35:N35,0),""), IF(LEN(K35:N35)&gt;0,MATCH(K35:N35,K35:N35,0),""))&gt;0,1))</f>
        <v>1</v>
      </c>
      <c r="F35" s="35" t="str">
        <f>_xlfn.CONCAT(IFERROR(VLOOKUP(G35,Microtrends!$A$4:$F$80,MATCH($F$1,Microtrends!$A$3:$F$3,0),FALSE),""),IF(H35&lt;&gt;"",CHAR(10),""),IFERROR(VLOOKUP(H35,Microtrends!$A$4:$F$80,MATCH($F$1,Microtrends!$A$3:$F$3,0),FALSE),""),IF(I35&lt;&gt;"",CHAR(10),""),IFERROR(VLOOKUP(I35,Microtrends!$A$4:$F$80,MATCH($F$1,Microtrends!$A$3:$F$3,0),FALSE),""),IF(J35&lt;&gt;"",CHAR(10),""),IFERROR(VLOOKUP(J35,Microtrends!$A$4:$F$80,MATCH($F$1,Microtrends!$A$3:$F$3,0),FALSE),""))</f>
        <v>Flexitarianism</v>
      </c>
      <c r="G35" s="77" t="s">
        <v>927</v>
      </c>
      <c r="H35" s="77" t="s">
        <v>326</v>
      </c>
      <c r="I35" s="77" t="s">
        <v>326</v>
      </c>
      <c r="J35" s="77" t="s">
        <v>326</v>
      </c>
      <c r="K35" s="78" t="str">
        <f>IF(G35="","",VLOOKUP(G35,Microtrends!$A$4:$F$80,MATCH($D$1,Microtrends!$A$3:$F$3,0),FALSE))</f>
        <v>Hiper Personalization</v>
      </c>
      <c r="L35" s="78" t="str">
        <f>IF(H35="","",VLOOKUP(H35,Microtrends!$A$4:$F$80,MATCH($D$1,Microtrends!$A$3:$F$3,0),FALSE))</f>
        <v/>
      </c>
      <c r="M35" s="78" t="str">
        <f>IF(I35="","",VLOOKUP(I35,Microtrends!$A$4:$F$80,MATCH($D$1,Microtrends!$A$3:$F$3,0),FALSE))</f>
        <v/>
      </c>
      <c r="N35" s="78" t="str">
        <f>IF(J35="","",VLOOKUP(J35,Microtrends!$A$4:$F$80,MATCH($D$1,Microtrends!$A$3:$F$3,0),FALSE))</f>
        <v/>
      </c>
      <c r="O35" s="35"/>
      <c r="P35" s="35">
        <f t="array" aca="1" ref="P35" ca="1">SUM(IF(ISNUMBER(SEARCH(Applications!$B35,OFFSET(Highlights!$E$6,0,0,COUNTA(Highlights!$E:$E)-5,1))),IF(OFFSET(Highlights!$C$6,0,0,COUNTA(Highlights!$C:$C)-5,1)=Applications!P$2,1,0),0))</f>
        <v>3</v>
      </c>
      <c r="Q35" s="35">
        <f t="array" aca="1" ref="Q35" ca="1">SUM(IF(ISNUMBER(SEARCH(Applications!$B35,OFFSET(Highlights!$E$6,0,0,COUNTA(Highlights!$E:$E)-5,1))),IF(OFFSET(Highlights!$C$6,0,0,COUNTA(Highlights!$C:$C)-5,1)=Applications!Q$2,1,0),0))</f>
        <v>0</v>
      </c>
      <c r="R35" s="35">
        <f t="array" aca="1" ref="R35" ca="1">SUM(IF(ISNUMBER(SEARCH(Applications!$B35,OFFSET(Highlights!$E$6,0,0,COUNTA(Highlights!$E:$E)-5,1))),IF(OFFSET(Highlights!$C$6,0,0,COUNTA(Highlights!$C:$C)-5,1)=Applications!R$2,1,0),0))</f>
        <v>0</v>
      </c>
    </row>
    <row r="36" spans="1:18" ht="60" customHeight="1" x14ac:dyDescent="0.25">
      <c r="A36" s="35" t="s">
        <v>1278</v>
      </c>
      <c r="B36" s="35" t="s">
        <v>108</v>
      </c>
      <c r="C36" s="35" t="s">
        <v>18</v>
      </c>
      <c r="D36" s="35" t="str">
        <f t="shared" si="0"/>
        <v xml:space="preserve">Corporate Responsibility
</v>
      </c>
      <c r="E36" s="35">
        <f t="array" ref="E36">SUM(IF(FREQUENCY(IF(LEN(K36:N36)&gt;0,MATCH(K36:N36,K36:N36,0),""), IF(LEN(K36:N36)&gt;0,MATCH(K36:N36,K36:N36,0),""))&gt;0,1))</f>
        <v>1</v>
      </c>
      <c r="F36" s="35" t="str">
        <f>_xlfn.CONCAT(IFERROR(VLOOKUP(G36,Microtrends!$A$4:$F$80,MATCH($F$1,Microtrends!$A$3:$F$3,0),FALSE),""),IF(H36&lt;&gt;"",CHAR(10),""),IFERROR(VLOOKUP(H36,Microtrends!$A$4:$F$80,MATCH($F$1,Microtrends!$A$3:$F$3,0),FALSE),""),IF(I36&lt;&gt;"",CHAR(10),""),IFERROR(VLOOKUP(I36,Microtrends!$A$4:$F$80,MATCH($F$1,Microtrends!$A$3:$F$3,0),FALSE),""),IF(J36&lt;&gt;"",CHAR(10),""),IFERROR(VLOOKUP(J36,Microtrends!$A$4:$F$80,MATCH($F$1,Microtrends!$A$3:$F$3,0),FALSE),""))</f>
        <v>Food Transparency
Transparency (Non-Food)</v>
      </c>
      <c r="G36" s="77" t="s">
        <v>1039</v>
      </c>
      <c r="H36" s="77" t="s">
        <v>946</v>
      </c>
      <c r="I36" s="77" t="s">
        <v>326</v>
      </c>
      <c r="J36" s="77" t="s">
        <v>326</v>
      </c>
      <c r="K36" s="78" t="str">
        <f>IF(G36="","",VLOOKUP(G36,Microtrends!$A$4:$F$80,MATCH($D$1,Microtrends!$A$3:$F$3,0),FALSE))</f>
        <v>Corporate Responsibility</v>
      </c>
      <c r="L36" s="78" t="str">
        <f>IF(H36="","",VLOOKUP(H36,Microtrends!$A$4:$F$80,MATCH($D$1,Microtrends!$A$3:$F$3,0),FALSE))</f>
        <v>Corporate Responsibility</v>
      </c>
      <c r="M36" s="78" t="str">
        <f>IF(I36="","",VLOOKUP(I36,Microtrends!$A$4:$F$80,MATCH($D$1,Microtrends!$A$3:$F$3,0),FALSE))</f>
        <v/>
      </c>
      <c r="N36" s="78" t="str">
        <f>IF(J36="","",VLOOKUP(J36,Microtrends!$A$4:$F$80,MATCH($D$1,Microtrends!$A$3:$F$3,0),FALSE))</f>
        <v/>
      </c>
      <c r="O36" s="35" t="s">
        <v>667</v>
      </c>
      <c r="P36" s="35">
        <f t="array" aca="1" ref="P36" ca="1">SUM(IF(ISNUMBER(SEARCH(Applications!$B36,OFFSET(Highlights!$E$6,0,0,COUNTA(Highlights!$E:$E)-5,1))),IF(OFFSET(Highlights!$C$6,0,0,COUNTA(Highlights!$C:$C)-5,1)=Applications!P$2,1,0),0))</f>
        <v>0</v>
      </c>
      <c r="Q36" s="35">
        <f t="array" aca="1" ref="Q36" ca="1">SUM(IF(ISNUMBER(SEARCH(Applications!$B36,OFFSET(Highlights!$E$6,0,0,COUNTA(Highlights!$E:$E)-5,1))),IF(OFFSET(Highlights!$C$6,0,0,COUNTA(Highlights!$C:$C)-5,1)=Applications!Q$2,1,0),0))</f>
        <v>0</v>
      </c>
      <c r="R36" s="35">
        <f t="array" aca="1" ref="R36" ca="1">SUM(IF(ISNUMBER(SEARCH(Applications!$B36,OFFSET(Highlights!$E$6,0,0,COUNTA(Highlights!$E:$E)-5,1))),IF(OFFSET(Highlights!$C$6,0,0,COUNTA(Highlights!$C:$C)-5,1)=Applications!R$2,1,0),0))</f>
        <v>1</v>
      </c>
    </row>
    <row r="37" spans="1:18" ht="60" customHeight="1" x14ac:dyDescent="0.25">
      <c r="A37" s="35" t="s">
        <v>1279</v>
      </c>
      <c r="B37" s="35" t="s">
        <v>145</v>
      </c>
      <c r="C37" s="35" t="s">
        <v>133</v>
      </c>
      <c r="D37" s="35" t="str">
        <f t="shared" si="0"/>
        <v xml:space="preserve">Corporate Responsibility
</v>
      </c>
      <c r="E37" s="35">
        <f t="array" ref="E37">SUM(IF(FREQUENCY(IF(LEN(K37:N37)&gt;0,MATCH(K37:N37,K37:N37,0),""), IF(LEN(K37:N37)&gt;0,MATCH(K37:N37,K37:N37,0),""))&gt;0,1))</f>
        <v>1</v>
      </c>
      <c r="F37" s="35" t="str">
        <f>_xlfn.CONCAT(IFERROR(VLOOKUP(G37,Microtrends!$A$4:$F$80,MATCH($F$1,Microtrends!$A$3:$F$3,0),FALSE),""),IF(H37&lt;&gt;"",CHAR(10),""),IFERROR(VLOOKUP(H37,Microtrends!$A$4:$F$80,MATCH($F$1,Microtrends!$A$3:$F$3,0),FALSE),""),IF(I37&lt;&gt;"",CHAR(10),""),IFERROR(VLOOKUP(I37,Microtrends!$A$4:$F$80,MATCH($F$1,Microtrends!$A$3:$F$3,0),FALSE),""),IF(J37&lt;&gt;"",CHAR(10),""),IFERROR(VLOOKUP(J37,Microtrends!$A$4:$F$80,MATCH($F$1,Microtrends!$A$3:$F$3,0),FALSE),""))</f>
        <v>Food Transparency</v>
      </c>
      <c r="G37" s="77" t="s">
        <v>1039</v>
      </c>
      <c r="H37" s="77" t="s">
        <v>326</v>
      </c>
      <c r="I37" s="77" t="s">
        <v>326</v>
      </c>
      <c r="J37" s="77" t="s">
        <v>326</v>
      </c>
      <c r="K37" s="78" t="str">
        <f>IF(G37="","",VLOOKUP(G37,Microtrends!$A$4:$F$80,MATCH($D$1,Microtrends!$A$3:$F$3,0),FALSE))</f>
        <v>Corporate Responsibility</v>
      </c>
      <c r="L37" s="78" t="str">
        <f>IF(H37="","",VLOOKUP(H37,Microtrends!$A$4:$F$80,MATCH($D$1,Microtrends!$A$3:$F$3,0),FALSE))</f>
        <v/>
      </c>
      <c r="M37" s="78" t="str">
        <f>IF(I37="","",VLOOKUP(I37,Microtrends!$A$4:$F$80,MATCH($D$1,Microtrends!$A$3:$F$3,0),FALSE))</f>
        <v/>
      </c>
      <c r="N37" s="78" t="str">
        <f>IF(J37="","",VLOOKUP(J37,Microtrends!$A$4:$F$80,MATCH($D$1,Microtrends!$A$3:$F$3,0),FALSE))</f>
        <v/>
      </c>
      <c r="O37" s="35" t="s">
        <v>190</v>
      </c>
      <c r="P37" s="35">
        <f t="array" aca="1" ref="P37" ca="1">SUM(IF(ISNUMBER(SEARCH(Applications!$B37,OFFSET(Highlights!$E$6,0,0,COUNTA(Highlights!$E:$E)-5,1))),IF(OFFSET(Highlights!$C$6,0,0,COUNTA(Highlights!$C:$C)-5,1)=Applications!P$2,1,0),0))</f>
        <v>2</v>
      </c>
      <c r="Q37" s="35">
        <f t="array" aca="1" ref="Q37" ca="1">SUM(IF(ISNUMBER(SEARCH(Applications!$B37,OFFSET(Highlights!$E$6,0,0,COUNTA(Highlights!$E:$E)-5,1))),IF(OFFSET(Highlights!$C$6,0,0,COUNTA(Highlights!$C:$C)-5,1)=Applications!Q$2,1,0),0))</f>
        <v>0</v>
      </c>
      <c r="R37" s="35">
        <f t="array" aca="1" ref="R37" ca="1">SUM(IF(ISNUMBER(SEARCH(Applications!$B37,OFFSET(Highlights!$E$6,0,0,COUNTA(Highlights!$E:$E)-5,1))),IF(OFFSET(Highlights!$C$6,0,0,COUNTA(Highlights!$C:$C)-5,1)=Applications!R$2,1,0),0))</f>
        <v>4</v>
      </c>
    </row>
    <row r="38" spans="1:18" ht="60" customHeight="1" x14ac:dyDescent="0.25">
      <c r="A38" s="35" t="s">
        <v>1280</v>
      </c>
      <c r="B38" s="35" t="s">
        <v>689</v>
      </c>
      <c r="C38" s="35" t="s">
        <v>133</v>
      </c>
      <c r="D38" s="35" t="str">
        <f t="shared" si="0"/>
        <v xml:space="preserve">Corporate Responsibility
</v>
      </c>
      <c r="E38" s="35">
        <f t="array" ref="E38">SUM(IF(FREQUENCY(IF(LEN(K38:N38)&gt;0,MATCH(K38:N38,K38:N38,0),""), IF(LEN(K38:N38)&gt;0,MATCH(K38:N38,K38:N38,0),""))&gt;0,1))</f>
        <v>1</v>
      </c>
      <c r="F38" s="35" t="str">
        <f>_xlfn.CONCAT(IFERROR(VLOOKUP(G38,Microtrends!$A$4:$F$80,MATCH($F$1,Microtrends!$A$3:$F$3,0),FALSE),""),IF(H38&lt;&gt;"",CHAR(10),""),IFERROR(VLOOKUP(H38,Microtrends!$A$4:$F$80,MATCH($F$1,Microtrends!$A$3:$F$3,0),FALSE),""),IF(I38&lt;&gt;"",CHAR(10),""),IFERROR(VLOOKUP(I38,Microtrends!$A$4:$F$80,MATCH($F$1,Microtrends!$A$3:$F$3,0),FALSE),""),IF(J38&lt;&gt;"",CHAR(10),""),IFERROR(VLOOKUP(J38,Microtrends!$A$4:$F$80,MATCH($F$1,Microtrends!$A$3:$F$3,0),FALSE),""))</f>
        <v>Food Transparency</v>
      </c>
      <c r="G38" s="77" t="s">
        <v>1039</v>
      </c>
      <c r="H38" s="77" t="s">
        <v>326</v>
      </c>
      <c r="I38" s="77" t="s">
        <v>326</v>
      </c>
      <c r="J38" s="77" t="s">
        <v>326</v>
      </c>
      <c r="K38" s="78" t="str">
        <f>IF(G38="","",VLOOKUP(G38,Microtrends!$A$4:$F$80,MATCH($D$1,Microtrends!$A$3:$F$3,0),FALSE))</f>
        <v>Corporate Responsibility</v>
      </c>
      <c r="L38" s="78" t="str">
        <f>IF(H38="","",VLOOKUP(H38,Microtrends!$A$4:$F$80,MATCH($D$1,Microtrends!$A$3:$F$3,0),FALSE))</f>
        <v/>
      </c>
      <c r="M38" s="78" t="str">
        <f>IF(I38="","",VLOOKUP(I38,Microtrends!$A$4:$F$80,MATCH($D$1,Microtrends!$A$3:$F$3,0),FALSE))</f>
        <v/>
      </c>
      <c r="N38" s="78" t="str">
        <f>IF(J38="","",VLOOKUP(J38,Microtrends!$A$4:$F$80,MATCH($D$1,Microtrends!$A$3:$F$3,0),FALSE))</f>
        <v/>
      </c>
      <c r="O38" s="35"/>
      <c r="P38" s="35">
        <f t="array" aca="1" ref="P38" ca="1">SUM(IF(ISNUMBER(SEARCH(Applications!$B38,OFFSET(Highlights!$E$6,0,0,COUNTA(Highlights!$E:$E)-5,1))),IF(OFFSET(Highlights!$C$6,0,0,COUNTA(Highlights!$C:$C)-5,1)=Applications!P$2,1,0),0))</f>
        <v>0</v>
      </c>
      <c r="Q38" s="35">
        <f t="array" aca="1" ref="Q38" ca="1">SUM(IF(ISNUMBER(SEARCH(Applications!$B38,OFFSET(Highlights!$E$6,0,0,COUNTA(Highlights!$E:$E)-5,1))),IF(OFFSET(Highlights!$C$6,0,0,COUNTA(Highlights!$C:$C)-5,1)=Applications!Q$2,1,0),0))</f>
        <v>0</v>
      </c>
      <c r="R38" s="35">
        <f t="array" aca="1" ref="R38" ca="1">SUM(IF(ISNUMBER(SEARCH(Applications!$B38,OFFSET(Highlights!$E$6,0,0,COUNTA(Highlights!$E:$E)-5,1))),IF(OFFSET(Highlights!$C$6,0,0,COUNTA(Highlights!$C:$C)-5,1)=Applications!R$2,1,0),0))</f>
        <v>0</v>
      </c>
    </row>
    <row r="39" spans="1:18" ht="60" customHeight="1" x14ac:dyDescent="0.25">
      <c r="A39" s="35" t="s">
        <v>1281</v>
      </c>
      <c r="B39" s="35" t="s">
        <v>147</v>
      </c>
      <c r="C39" s="35" t="s">
        <v>133</v>
      </c>
      <c r="D39" s="35" t="str">
        <f t="shared" si="0"/>
        <v xml:space="preserve">Corporate Responsibility
</v>
      </c>
      <c r="E39" s="35">
        <f t="array" ref="E39">SUM(IF(FREQUENCY(IF(LEN(K39:N39)&gt;0,MATCH(K39:N39,K39:N39,0),""), IF(LEN(K39:N39)&gt;0,MATCH(K39:N39,K39:N39,0),""))&gt;0,1))</f>
        <v>1</v>
      </c>
      <c r="F39" s="35" t="str">
        <f>_xlfn.CONCAT(IFERROR(VLOOKUP(G39,Microtrends!$A$4:$F$80,MATCH($F$1,Microtrends!$A$3:$F$3,0),FALSE),""),IF(H39&lt;&gt;"",CHAR(10),""),IFERROR(VLOOKUP(H39,Microtrends!$A$4:$F$80,MATCH($F$1,Microtrends!$A$3:$F$3,0),FALSE),""),IF(I39&lt;&gt;"",CHAR(10),""),IFERROR(VLOOKUP(I39,Microtrends!$A$4:$F$80,MATCH($F$1,Microtrends!$A$3:$F$3,0),FALSE),""),IF(J39&lt;&gt;"",CHAR(10),""),IFERROR(VLOOKUP(J39,Microtrends!$A$4:$F$80,MATCH($F$1,Microtrends!$A$3:$F$3,0),FALSE),""))</f>
        <v>Food Transparency</v>
      </c>
      <c r="G39" s="77" t="s">
        <v>1039</v>
      </c>
      <c r="H39" s="77" t="s">
        <v>326</v>
      </c>
      <c r="I39" s="77" t="s">
        <v>326</v>
      </c>
      <c r="J39" s="77" t="s">
        <v>326</v>
      </c>
      <c r="K39" s="78" t="str">
        <f>IF(G39="","",VLOOKUP(G39,Microtrends!$A$4:$F$80,MATCH($D$1,Microtrends!$A$3:$F$3,0),FALSE))</f>
        <v>Corporate Responsibility</v>
      </c>
      <c r="L39" s="78" t="str">
        <f>IF(H39="","",VLOOKUP(H39,Microtrends!$A$4:$F$80,MATCH($D$1,Microtrends!$A$3:$F$3,0),FALSE))</f>
        <v/>
      </c>
      <c r="M39" s="78" t="str">
        <f>IF(I39="","",VLOOKUP(I39,Microtrends!$A$4:$F$80,MATCH($D$1,Microtrends!$A$3:$F$3,0),FALSE))</f>
        <v/>
      </c>
      <c r="N39" s="78" t="str">
        <f>IF(J39="","",VLOOKUP(J39,Microtrends!$A$4:$F$80,MATCH($D$1,Microtrends!$A$3:$F$3,0),FALSE))</f>
        <v/>
      </c>
      <c r="O39" s="35" t="s">
        <v>690</v>
      </c>
      <c r="P39" s="35">
        <f t="array" aca="1" ref="P39" ca="1">SUM(IF(ISNUMBER(SEARCH(Applications!$B39,OFFSET(Highlights!$E$6,0,0,COUNTA(Highlights!$E:$E)-5,1))),IF(OFFSET(Highlights!$C$6,0,0,COUNTA(Highlights!$C:$C)-5,1)=Applications!P$2,1,0),0))</f>
        <v>3</v>
      </c>
      <c r="Q39" s="35">
        <f t="array" aca="1" ref="Q39" ca="1">SUM(IF(ISNUMBER(SEARCH(Applications!$B39,OFFSET(Highlights!$E$6,0,0,COUNTA(Highlights!$E:$E)-5,1))),IF(OFFSET(Highlights!$C$6,0,0,COUNTA(Highlights!$C:$C)-5,1)=Applications!Q$2,1,0),0))</f>
        <v>0</v>
      </c>
      <c r="R39" s="35">
        <f t="array" aca="1" ref="R39" ca="1">SUM(IF(ISNUMBER(SEARCH(Applications!$B39,OFFSET(Highlights!$E$6,0,0,COUNTA(Highlights!$E:$E)-5,1))),IF(OFFSET(Highlights!$C$6,0,0,COUNTA(Highlights!$C:$C)-5,1)=Applications!R$2,1,0),0))</f>
        <v>0</v>
      </c>
    </row>
    <row r="40" spans="1:18" ht="60" customHeight="1" x14ac:dyDescent="0.25">
      <c r="A40" s="35" t="s">
        <v>1282</v>
      </c>
      <c r="B40" s="35" t="s">
        <v>676</v>
      </c>
      <c r="C40" s="35" t="s">
        <v>22</v>
      </c>
      <c r="D40" s="35" t="str">
        <f t="shared" si="0"/>
        <v xml:space="preserve">Corporate Responsibility
Experiences
</v>
      </c>
      <c r="E40" s="35">
        <f t="array" ref="E40">SUM(IF(FREQUENCY(IF(LEN(K40:N40)&gt;0,MATCH(K40:N40,K40:N40,0),""), IF(LEN(K40:N40)&gt;0,MATCH(K40:N40,K40:N40,0),""))&gt;0,1))</f>
        <v>2</v>
      </c>
      <c r="F40" s="35" t="str">
        <f>_xlfn.CONCAT(IFERROR(VLOOKUP(G40,Microtrends!$A$4:$F$80,MATCH($F$1,Microtrends!$A$3:$F$3,0),FALSE),""),IF(H40&lt;&gt;"",CHAR(10),""),IFERROR(VLOOKUP(H40,Microtrends!$A$4:$F$80,MATCH($F$1,Microtrends!$A$3:$F$3,0),FALSE),""),IF(I40&lt;&gt;"",CHAR(10),""),IFERROR(VLOOKUP(I40,Microtrends!$A$4:$F$80,MATCH($F$1,Microtrends!$A$3:$F$3,0),FALSE),""),IF(J40&lt;&gt;"",CHAR(10),""),IFERROR(VLOOKUP(J40,Microtrends!$A$4:$F$80,MATCH($F$1,Microtrends!$A$3:$F$3,0),FALSE),""))</f>
        <v>Foreign Residents
Welcome Tourism</v>
      </c>
      <c r="G40" s="77" t="s">
        <v>918</v>
      </c>
      <c r="H40" s="77" t="s">
        <v>937</v>
      </c>
      <c r="I40" s="77" t="s">
        <v>326</v>
      </c>
      <c r="J40" s="77" t="s">
        <v>326</v>
      </c>
      <c r="K40" s="78" t="str">
        <f>IF(G40="","",VLOOKUP(G40,Microtrends!$A$4:$F$80,MATCH($D$1,Microtrends!$A$3:$F$3,0),FALSE))</f>
        <v>Corporate Responsibility</v>
      </c>
      <c r="L40" s="78" t="str">
        <f>IF(H40="","",VLOOKUP(H40,Microtrends!$A$4:$F$80,MATCH($D$1,Microtrends!$A$3:$F$3,0),FALSE))</f>
        <v>Experiences</v>
      </c>
      <c r="M40" s="78" t="str">
        <f>IF(I40="","",VLOOKUP(I40,Microtrends!$A$4:$F$80,MATCH($D$1,Microtrends!$A$3:$F$3,0),FALSE))</f>
        <v/>
      </c>
      <c r="N40" s="78" t="str">
        <f>IF(J40="","",VLOOKUP(J40,Microtrends!$A$4:$F$80,MATCH($D$1,Microtrends!$A$3:$F$3,0),FALSE))</f>
        <v/>
      </c>
      <c r="O40" s="35"/>
      <c r="P40" s="35">
        <f t="array" aca="1" ref="P40" ca="1">SUM(IF(ISNUMBER(SEARCH(Applications!$B40,OFFSET(Highlights!$E$6,0,0,COUNTA(Highlights!$E:$E)-5,1))),IF(OFFSET(Highlights!$C$6,0,0,COUNTA(Highlights!$C:$C)-5,1)=Applications!P$2,1,0),0))</f>
        <v>0</v>
      </c>
      <c r="Q40" s="35">
        <f t="array" aca="1" ref="Q40" ca="1">SUM(IF(ISNUMBER(SEARCH(Applications!$B40,OFFSET(Highlights!$E$6,0,0,COUNTA(Highlights!$E:$E)-5,1))),IF(OFFSET(Highlights!$C$6,0,0,COUNTA(Highlights!$C:$C)-5,1)=Applications!Q$2,1,0),0))</f>
        <v>0</v>
      </c>
      <c r="R40" s="35">
        <f t="array" aca="1" ref="R40" ca="1">SUM(IF(ISNUMBER(SEARCH(Applications!$B40,OFFSET(Highlights!$E$6,0,0,COUNTA(Highlights!$E:$E)-5,1))),IF(OFFSET(Highlights!$C$6,0,0,COUNTA(Highlights!$C:$C)-5,1)=Applications!R$2,1,0),0))</f>
        <v>0</v>
      </c>
    </row>
    <row r="41" spans="1:18" ht="60" customHeight="1" x14ac:dyDescent="0.25">
      <c r="A41" s="35" t="s">
        <v>1283</v>
      </c>
      <c r="B41" s="35" t="s">
        <v>148</v>
      </c>
      <c r="C41" s="35" t="s">
        <v>133</v>
      </c>
      <c r="D41" s="35" t="str">
        <f t="shared" si="0"/>
        <v xml:space="preserve">Health And Wellness
</v>
      </c>
      <c r="E41" s="35">
        <f t="array" ref="E41">SUM(IF(FREQUENCY(IF(LEN(K41:N41)&gt;0,MATCH(K41:N41,K41:N41,0),""), IF(LEN(K41:N41)&gt;0,MATCH(K41:N41,K41:N41,0),""))&gt;0,1))</f>
        <v>1</v>
      </c>
      <c r="F41" s="35" t="str">
        <f>_xlfn.CONCAT(IFERROR(VLOOKUP(G41,Microtrends!$A$4:$F$80,MATCH($F$1,Microtrends!$A$3:$F$3,0),FALSE),""),IF(H41&lt;&gt;"",CHAR(10),""),IFERROR(VLOOKUP(H41,Microtrends!$A$4:$F$80,MATCH($F$1,Microtrends!$A$3:$F$3,0),FALSE),""),IF(I41&lt;&gt;"",CHAR(10),""),IFERROR(VLOOKUP(I41,Microtrends!$A$4:$F$80,MATCH($F$1,Microtrends!$A$3:$F$3,0),FALSE),""),IF(J41&lt;&gt;"",CHAR(10),""),IFERROR(VLOOKUP(J41,Microtrends!$A$4:$F$80,MATCH($F$1,Microtrends!$A$3:$F$3,0),FALSE),""))</f>
        <v>Functional Food</v>
      </c>
      <c r="G41" s="77" t="s">
        <v>1097</v>
      </c>
      <c r="H41" s="77" t="s">
        <v>326</v>
      </c>
      <c r="I41" s="77" t="s">
        <v>326</v>
      </c>
      <c r="J41" s="77" t="s">
        <v>326</v>
      </c>
      <c r="K41" s="78" t="str">
        <f>IF(G41="","",VLOOKUP(G41,Microtrends!$A$4:$F$80,MATCH($D$1,Microtrends!$A$3:$F$3,0),FALSE))</f>
        <v>Health And Wellness</v>
      </c>
      <c r="L41" s="78" t="str">
        <f>IF(H41="","",VLOOKUP(H41,Microtrends!$A$4:$F$80,MATCH($D$1,Microtrends!$A$3:$F$3,0),FALSE))</f>
        <v/>
      </c>
      <c r="M41" s="78" t="str">
        <f>IF(I41="","",VLOOKUP(I41,Microtrends!$A$4:$F$80,MATCH($D$1,Microtrends!$A$3:$F$3,0),FALSE))</f>
        <v/>
      </c>
      <c r="N41" s="78" t="str">
        <f>IF(J41="","",VLOOKUP(J41,Microtrends!$A$4:$F$80,MATCH($D$1,Microtrends!$A$3:$F$3,0),FALSE))</f>
        <v/>
      </c>
      <c r="O41" s="35"/>
      <c r="P41" s="35">
        <f t="array" aca="1" ref="P41" ca="1">SUM(IF(ISNUMBER(SEARCH(Applications!$B41,OFFSET(Highlights!$E$6,0,0,COUNTA(Highlights!$E:$E)-5,1))),IF(OFFSET(Highlights!$C$6,0,0,COUNTA(Highlights!$C:$C)-5,1)=Applications!P$2,1,0),0))</f>
        <v>1</v>
      </c>
      <c r="Q41" s="35">
        <f t="array" aca="1" ref="Q41" ca="1">SUM(IF(ISNUMBER(SEARCH(Applications!$B41,OFFSET(Highlights!$E$6,0,0,COUNTA(Highlights!$E:$E)-5,1))),IF(OFFSET(Highlights!$C$6,0,0,COUNTA(Highlights!$C:$C)-5,1)=Applications!Q$2,1,0),0))</f>
        <v>0</v>
      </c>
      <c r="R41" s="35">
        <f t="array" aca="1" ref="R41" ca="1">SUM(IF(ISNUMBER(SEARCH(Applications!$B41,OFFSET(Highlights!$E$6,0,0,COUNTA(Highlights!$E:$E)-5,1))),IF(OFFSET(Highlights!$C$6,0,0,COUNTA(Highlights!$C:$C)-5,1)=Applications!R$2,1,0),0))</f>
        <v>1</v>
      </c>
    </row>
    <row r="42" spans="1:18" ht="60" customHeight="1" x14ac:dyDescent="0.25">
      <c r="A42" s="35" t="s">
        <v>1284</v>
      </c>
      <c r="B42" s="35" t="s">
        <v>149</v>
      </c>
      <c r="C42" s="35" t="s">
        <v>133</v>
      </c>
      <c r="D42" s="35" t="str">
        <f t="shared" si="0"/>
        <v xml:space="preserve">Health And Wellness
</v>
      </c>
      <c r="E42" s="35">
        <f t="array" ref="E42">SUM(IF(FREQUENCY(IF(LEN(K42:N42)&gt;0,MATCH(K42:N42,K42:N42,0),""), IF(LEN(K42:N42)&gt;0,MATCH(K42:N42,K42:N42,0),""))&gt;0,1))</f>
        <v>1</v>
      </c>
      <c r="F42" s="35" t="str">
        <f>_xlfn.CONCAT(IFERROR(VLOOKUP(G42,Microtrends!$A$4:$F$80,MATCH($F$1,Microtrends!$A$3:$F$3,0),FALSE),""),IF(H42&lt;&gt;"",CHAR(10),""),IFERROR(VLOOKUP(H42,Microtrends!$A$4:$F$80,MATCH($F$1,Microtrends!$A$3:$F$3,0),FALSE),""),IF(I42&lt;&gt;"",CHAR(10),""),IFERROR(VLOOKUP(I42,Microtrends!$A$4:$F$80,MATCH($F$1,Microtrends!$A$3:$F$3,0),FALSE),""),IF(J42&lt;&gt;"",CHAR(10),""),IFERROR(VLOOKUP(J42,Microtrends!$A$4:$F$80,MATCH($F$1,Microtrends!$A$3:$F$3,0),FALSE),""))</f>
        <v>Functional Food</v>
      </c>
      <c r="G42" s="77" t="s">
        <v>1097</v>
      </c>
      <c r="H42" s="77" t="s">
        <v>326</v>
      </c>
      <c r="I42" s="77" t="s">
        <v>326</v>
      </c>
      <c r="J42" s="77" t="s">
        <v>326</v>
      </c>
      <c r="K42" s="78" t="str">
        <f>IF(G42="","",VLOOKUP(G42,Microtrends!$A$4:$F$80,MATCH($D$1,Microtrends!$A$3:$F$3,0),FALSE))</f>
        <v>Health And Wellness</v>
      </c>
      <c r="L42" s="78" t="str">
        <f>IF(H42="","",VLOOKUP(H42,Microtrends!$A$4:$F$80,MATCH($D$1,Microtrends!$A$3:$F$3,0),FALSE))</f>
        <v/>
      </c>
      <c r="M42" s="78" t="str">
        <f>IF(I42="","",VLOOKUP(I42,Microtrends!$A$4:$F$80,MATCH($D$1,Microtrends!$A$3:$F$3,0),FALSE))</f>
        <v/>
      </c>
      <c r="N42" s="78" t="str">
        <f>IF(J42="","",VLOOKUP(J42,Microtrends!$A$4:$F$80,MATCH($D$1,Microtrends!$A$3:$F$3,0),FALSE))</f>
        <v/>
      </c>
      <c r="O42" s="35"/>
      <c r="P42" s="35">
        <f t="array" aca="1" ref="P42" ca="1">SUM(IF(ISNUMBER(SEARCH(Applications!$B42,OFFSET(Highlights!$E$6,0,0,COUNTA(Highlights!$E:$E)-5,1))),IF(OFFSET(Highlights!$C$6,0,0,COUNTA(Highlights!$C:$C)-5,1)=Applications!P$2,1,0),0))</f>
        <v>0</v>
      </c>
      <c r="Q42" s="35">
        <f t="array" aca="1" ref="Q42" ca="1">SUM(IF(ISNUMBER(SEARCH(Applications!$B42,OFFSET(Highlights!$E$6,0,0,COUNTA(Highlights!$E:$E)-5,1))),IF(OFFSET(Highlights!$C$6,0,0,COUNTA(Highlights!$C:$C)-5,1)=Applications!Q$2,1,0),0))</f>
        <v>0</v>
      </c>
      <c r="R42" s="35">
        <f t="array" aca="1" ref="R42" ca="1">SUM(IF(ISNUMBER(SEARCH(Applications!$B42,OFFSET(Highlights!$E$6,0,0,COUNTA(Highlights!$E:$E)-5,1))),IF(OFFSET(Highlights!$C$6,0,0,COUNTA(Highlights!$C:$C)-5,1)=Applications!R$2,1,0),0))</f>
        <v>0</v>
      </c>
    </row>
    <row r="43" spans="1:18" ht="60" customHeight="1" x14ac:dyDescent="0.25">
      <c r="A43" s="35" t="s">
        <v>1285</v>
      </c>
      <c r="B43" s="35" t="s">
        <v>150</v>
      </c>
      <c r="C43" s="35" t="s">
        <v>133</v>
      </c>
      <c r="D43" s="35" t="str">
        <f t="shared" si="0"/>
        <v xml:space="preserve">Health And Wellness
</v>
      </c>
      <c r="E43" s="35">
        <f t="array" ref="E43">SUM(IF(FREQUENCY(IF(LEN(K43:N43)&gt;0,MATCH(K43:N43,K43:N43,0),""), IF(LEN(K43:N43)&gt;0,MATCH(K43:N43,K43:N43,0),""))&gt;0,1))</f>
        <v>1</v>
      </c>
      <c r="F43" s="35" t="str">
        <f>_xlfn.CONCAT(IFERROR(VLOOKUP(G43,Microtrends!$A$4:$F$80,MATCH($F$1,Microtrends!$A$3:$F$3,0),FALSE),""),IF(H43&lt;&gt;"",CHAR(10),""),IFERROR(VLOOKUP(H43,Microtrends!$A$4:$F$80,MATCH($F$1,Microtrends!$A$3:$F$3,0),FALSE),""),IF(I43&lt;&gt;"",CHAR(10),""),IFERROR(VLOOKUP(I43,Microtrends!$A$4:$F$80,MATCH($F$1,Microtrends!$A$3:$F$3,0),FALSE),""),IF(J43&lt;&gt;"",CHAR(10),""),IFERROR(VLOOKUP(J43,Microtrends!$A$4:$F$80,MATCH($F$1,Microtrends!$A$3:$F$3,0),FALSE),""))</f>
        <v>Functional Food</v>
      </c>
      <c r="G43" s="77" t="s">
        <v>1097</v>
      </c>
      <c r="H43" s="77" t="s">
        <v>326</v>
      </c>
      <c r="I43" s="77" t="s">
        <v>326</v>
      </c>
      <c r="J43" s="77" t="s">
        <v>326</v>
      </c>
      <c r="K43" s="78" t="str">
        <f>IF(G43="","",VLOOKUP(G43,Microtrends!$A$4:$F$80,MATCH($D$1,Microtrends!$A$3:$F$3,0),FALSE))</f>
        <v>Health And Wellness</v>
      </c>
      <c r="L43" s="78" t="str">
        <f>IF(H43="","",VLOOKUP(H43,Microtrends!$A$4:$F$80,MATCH($D$1,Microtrends!$A$3:$F$3,0),FALSE))</f>
        <v/>
      </c>
      <c r="M43" s="78" t="str">
        <f>IF(I43="","",VLOOKUP(I43,Microtrends!$A$4:$F$80,MATCH($D$1,Microtrends!$A$3:$F$3,0),FALSE))</f>
        <v/>
      </c>
      <c r="N43" s="78" t="str">
        <f>IF(J43="","",VLOOKUP(J43,Microtrends!$A$4:$F$80,MATCH($D$1,Microtrends!$A$3:$F$3,0),FALSE))</f>
        <v/>
      </c>
      <c r="O43" s="35"/>
      <c r="P43" s="35">
        <f t="array" aca="1" ref="P43" ca="1">SUM(IF(ISNUMBER(SEARCH(Applications!$B43,OFFSET(Highlights!$E$6,0,0,COUNTA(Highlights!$E:$E)-5,1))),IF(OFFSET(Highlights!$C$6,0,0,COUNTA(Highlights!$C:$C)-5,1)=Applications!P$2,1,0),0))</f>
        <v>0</v>
      </c>
      <c r="Q43" s="35">
        <f t="array" aca="1" ref="Q43" ca="1">SUM(IF(ISNUMBER(SEARCH(Applications!$B43,OFFSET(Highlights!$E$6,0,0,COUNTA(Highlights!$E:$E)-5,1))),IF(OFFSET(Highlights!$C$6,0,0,COUNTA(Highlights!$C:$C)-5,1)=Applications!Q$2,1,0),0))</f>
        <v>0</v>
      </c>
      <c r="R43" s="35">
        <f t="array" aca="1" ref="R43" ca="1">SUM(IF(ISNUMBER(SEARCH(Applications!$B43,OFFSET(Highlights!$E$6,0,0,COUNTA(Highlights!$E:$E)-5,1))),IF(OFFSET(Highlights!$C$6,0,0,COUNTA(Highlights!$C:$C)-5,1)=Applications!R$2,1,0),0))</f>
        <v>0</v>
      </c>
    </row>
    <row r="44" spans="1:18" ht="60" customHeight="1" x14ac:dyDescent="0.25">
      <c r="A44" s="35" t="s">
        <v>1286</v>
      </c>
      <c r="B44" s="35" t="s">
        <v>214</v>
      </c>
      <c r="C44" s="35" t="s">
        <v>207</v>
      </c>
      <c r="D44" s="35" t="str">
        <f t="shared" si="0"/>
        <v xml:space="preserve">Health And Wellness
</v>
      </c>
      <c r="E44" s="35">
        <f t="array" ref="E44">SUM(IF(FREQUENCY(IF(LEN(K44:N44)&gt;0,MATCH(K44:N44,K44:N44,0),""), IF(LEN(K44:N44)&gt;0,MATCH(K44:N44,K44:N44,0),""))&gt;0,1))</f>
        <v>1</v>
      </c>
      <c r="F44" s="35" t="str">
        <f>_xlfn.CONCAT(IFERROR(VLOOKUP(G44,Microtrends!$A$4:$F$80,MATCH($F$1,Microtrends!$A$3:$F$3,0),FALSE),""),IF(H44&lt;&gt;"",CHAR(10),""),IFERROR(VLOOKUP(H44,Microtrends!$A$4:$F$80,MATCH($F$1,Microtrends!$A$3:$F$3,0),FALSE),""),IF(I44&lt;&gt;"",CHAR(10),""),IFERROR(VLOOKUP(I44,Microtrends!$A$4:$F$80,MATCH($F$1,Microtrends!$A$3:$F$3,0),FALSE),""),IF(J44&lt;&gt;"",CHAR(10),""),IFERROR(VLOOKUP(J44,Microtrends!$A$4:$F$80,MATCH($F$1,Microtrends!$A$3:$F$3,0),FALSE),""))</f>
        <v>Functional Food</v>
      </c>
      <c r="G44" s="77" t="s">
        <v>1097</v>
      </c>
      <c r="H44" s="77" t="s">
        <v>326</v>
      </c>
      <c r="I44" s="77" t="s">
        <v>326</v>
      </c>
      <c r="J44" s="77" t="s">
        <v>326</v>
      </c>
      <c r="K44" s="78" t="str">
        <f>IF(G44="","",VLOOKUP(G44,Microtrends!$A$4:$F$80,MATCH($D$1,Microtrends!$A$3:$F$3,0),FALSE))</f>
        <v>Health And Wellness</v>
      </c>
      <c r="L44" s="78" t="str">
        <f>IF(H44="","",VLOOKUP(H44,Microtrends!$A$4:$F$80,MATCH($D$1,Microtrends!$A$3:$F$3,0),FALSE))</f>
        <v/>
      </c>
      <c r="M44" s="78" t="str">
        <f>IF(I44="","",VLOOKUP(I44,Microtrends!$A$4:$F$80,MATCH($D$1,Microtrends!$A$3:$F$3,0),FALSE))</f>
        <v/>
      </c>
      <c r="N44" s="78" t="str">
        <f>IF(J44="","",VLOOKUP(J44,Microtrends!$A$4:$F$80,MATCH($D$1,Microtrends!$A$3:$F$3,0),FALSE))</f>
        <v/>
      </c>
      <c r="O44" s="35"/>
      <c r="P44" s="35">
        <f t="array" aca="1" ref="P44" ca="1">SUM(IF(ISNUMBER(SEARCH(Applications!$B44,OFFSET(Highlights!$E$6,0,0,COUNTA(Highlights!$E:$E)-5,1))),IF(OFFSET(Highlights!$C$6,0,0,COUNTA(Highlights!$C:$C)-5,1)=Applications!P$2,1,0),0))</f>
        <v>1</v>
      </c>
      <c r="Q44" s="35">
        <f t="array" aca="1" ref="Q44" ca="1">SUM(IF(ISNUMBER(SEARCH(Applications!$B44,OFFSET(Highlights!$E$6,0,0,COUNTA(Highlights!$E:$E)-5,1))),IF(OFFSET(Highlights!$C$6,0,0,COUNTA(Highlights!$C:$C)-5,1)=Applications!Q$2,1,0),0))</f>
        <v>0</v>
      </c>
      <c r="R44" s="35">
        <f t="array" aca="1" ref="R44" ca="1">SUM(IF(ISNUMBER(SEARCH(Applications!$B44,OFFSET(Highlights!$E$6,0,0,COUNTA(Highlights!$E:$E)-5,1))),IF(OFFSET(Highlights!$C$6,0,0,COUNTA(Highlights!$C:$C)-5,1)=Applications!R$2,1,0),0))</f>
        <v>2</v>
      </c>
    </row>
    <row r="45" spans="1:18" ht="60" customHeight="1" x14ac:dyDescent="0.25">
      <c r="A45" s="35" t="s">
        <v>1287</v>
      </c>
      <c r="B45" s="35" t="s">
        <v>691</v>
      </c>
      <c r="C45" s="35" t="s">
        <v>133</v>
      </c>
      <c r="D45" s="35" t="str">
        <f t="shared" si="0"/>
        <v>Corporate Responsibility
Experiences
Seamlessness/Ease</v>
      </c>
      <c r="E45" s="35">
        <f t="array" ref="E45">SUM(IF(FREQUENCY(IF(LEN(K45:N45)&gt;0,MATCH(K45:N45,K45:N45,0),""), IF(LEN(K45:N45)&gt;0,MATCH(K45:N45,K45:N45,0),""))&gt;0,1))</f>
        <v>3</v>
      </c>
      <c r="F45" s="35" t="str">
        <f>_xlfn.CONCAT(IFERROR(VLOOKUP(G45,Microtrends!$A$4:$F$80,MATCH($F$1,Microtrends!$A$3:$F$3,0),FALSE),""),IF(H45&lt;&gt;"",CHAR(10),""),IFERROR(VLOOKUP(H45,Microtrends!$A$4:$F$80,MATCH($F$1,Microtrends!$A$3:$F$3,0),FALSE),""),IF(I45&lt;&gt;"",CHAR(10),""),IFERROR(VLOOKUP(I45,Microtrends!$A$4:$F$80,MATCH($F$1,Microtrends!$A$3:$F$3,0),FALSE),""),IF(J45&lt;&gt;"",CHAR(10),""),IFERROR(VLOOKUP(J45,Microtrends!$A$4:$F$80,MATCH($F$1,Microtrends!$A$3:$F$3,0),FALSE),""))</f>
        <v>Genderless / Gender Neutral
Welcome Tourism
Foreign Residents
Flexible Workplaces</v>
      </c>
      <c r="G45" s="77" t="s">
        <v>1103</v>
      </c>
      <c r="H45" s="77" t="s">
        <v>937</v>
      </c>
      <c r="I45" s="77" t="s">
        <v>918</v>
      </c>
      <c r="J45" s="77" t="s">
        <v>952</v>
      </c>
      <c r="K45" s="78" t="str">
        <f>IF(G45="","",VLOOKUP(G45,Microtrends!$A$4:$F$80,MATCH($D$1,Microtrends!$A$3:$F$3,0),FALSE))</f>
        <v>Corporate Responsibility</v>
      </c>
      <c r="L45" s="78" t="str">
        <f>IF(H45="","",VLOOKUP(H45,Microtrends!$A$4:$F$80,MATCH($D$1,Microtrends!$A$3:$F$3,0),FALSE))</f>
        <v>Experiences</v>
      </c>
      <c r="M45" s="78" t="str">
        <f>IF(I45="","",VLOOKUP(I45,Microtrends!$A$4:$F$80,MATCH($D$1,Microtrends!$A$3:$F$3,0),FALSE))</f>
        <v>Corporate Responsibility</v>
      </c>
      <c r="N45" s="78" t="str">
        <f>IF(J45="","",VLOOKUP(J45,Microtrends!$A$4:$F$80,MATCH($D$1,Microtrends!$A$3:$F$3,0),FALSE))</f>
        <v>Seamlessness/Ease</v>
      </c>
      <c r="O45" s="35"/>
      <c r="P45" s="35">
        <f t="array" aca="1" ref="P45" ca="1">SUM(IF(ISNUMBER(SEARCH(Applications!$B45,OFFSET(Highlights!$E$6,0,0,COUNTA(Highlights!$E:$E)-5,1))),IF(OFFSET(Highlights!$C$6,0,0,COUNTA(Highlights!$C:$C)-5,1)=Applications!P$2,1,0),0))</f>
        <v>0</v>
      </c>
      <c r="Q45" s="35">
        <f t="array" aca="1" ref="Q45" ca="1">SUM(IF(ISNUMBER(SEARCH(Applications!$B45,OFFSET(Highlights!$E$6,0,0,COUNTA(Highlights!$E:$E)-5,1))),IF(OFFSET(Highlights!$C$6,0,0,COUNTA(Highlights!$C:$C)-5,1)=Applications!Q$2,1,0),0))</f>
        <v>0</v>
      </c>
      <c r="R45" s="35">
        <f t="array" aca="1" ref="R45" ca="1">SUM(IF(ISNUMBER(SEARCH(Applications!$B45,OFFSET(Highlights!$E$6,0,0,COUNTA(Highlights!$E:$E)-5,1))),IF(OFFSET(Highlights!$C$6,0,0,COUNTA(Highlights!$C:$C)-5,1)=Applications!R$2,1,0),0))</f>
        <v>0</v>
      </c>
    </row>
    <row r="46" spans="1:18" ht="60" customHeight="1" x14ac:dyDescent="0.25">
      <c r="A46" s="35" t="s">
        <v>1288</v>
      </c>
      <c r="B46" s="35" t="s">
        <v>693</v>
      </c>
      <c r="C46" s="35" t="s">
        <v>133</v>
      </c>
      <c r="D46" s="35" t="str">
        <f t="shared" si="0"/>
        <v xml:space="preserve">Corporate Responsibility
</v>
      </c>
      <c r="E46" s="35">
        <f t="array" ref="E46">SUM(IF(FREQUENCY(IF(LEN(K46:N46)&gt;0,MATCH(K46:N46,K46:N46,0),""), IF(LEN(K46:N46)&gt;0,MATCH(K46:N46,K46:N46,0),""))&gt;0,1))</f>
        <v>1</v>
      </c>
      <c r="F46" s="35" t="str">
        <f>_xlfn.CONCAT(IFERROR(VLOOKUP(G46,Microtrends!$A$4:$F$80,MATCH($F$1,Microtrends!$A$3:$F$3,0),FALSE),""),IF(H46&lt;&gt;"",CHAR(10),""),IFERROR(VLOOKUP(H46,Microtrends!$A$4:$F$80,MATCH($F$1,Microtrends!$A$3:$F$3,0),FALSE),""),IF(I46&lt;&gt;"",CHAR(10),""),IFERROR(VLOOKUP(I46,Microtrends!$A$4:$F$80,MATCH($F$1,Microtrends!$A$3:$F$3,0),FALSE),""),IF(J46&lt;&gt;"",CHAR(10),""),IFERROR(VLOOKUP(J46,Microtrends!$A$4:$F$80,MATCH($F$1,Microtrends!$A$3:$F$3,0),FALSE),""))</f>
        <v>Genderless / Gender Neutral</v>
      </c>
      <c r="G46" s="77" t="s">
        <v>1103</v>
      </c>
      <c r="H46" s="77" t="s">
        <v>326</v>
      </c>
      <c r="I46" s="77" t="s">
        <v>326</v>
      </c>
      <c r="J46" s="77" t="s">
        <v>326</v>
      </c>
      <c r="K46" s="78" t="str">
        <f>IF(G46="","",VLOOKUP(G46,Microtrends!$A$4:$F$80,MATCH($D$1,Microtrends!$A$3:$F$3,0),FALSE))</f>
        <v>Corporate Responsibility</v>
      </c>
      <c r="L46" s="78" t="str">
        <f>IF(H46="","",VLOOKUP(H46,Microtrends!$A$4:$F$80,MATCH($D$1,Microtrends!$A$3:$F$3,0),FALSE))</f>
        <v/>
      </c>
      <c r="M46" s="78" t="str">
        <f>IF(I46="","",VLOOKUP(I46,Microtrends!$A$4:$F$80,MATCH($D$1,Microtrends!$A$3:$F$3,0),FALSE))</f>
        <v/>
      </c>
      <c r="N46" s="78" t="str">
        <f>IF(J46="","",VLOOKUP(J46,Microtrends!$A$4:$F$80,MATCH($D$1,Microtrends!$A$3:$F$3,0),FALSE))</f>
        <v/>
      </c>
      <c r="O46" s="35"/>
      <c r="P46" s="35">
        <f t="array" aca="1" ref="P46" ca="1">SUM(IF(ISNUMBER(SEARCH(Applications!$B46,OFFSET(Highlights!$E$6,0,0,COUNTA(Highlights!$E:$E)-5,1))),IF(OFFSET(Highlights!$C$6,0,0,COUNTA(Highlights!$C:$C)-5,1)=Applications!P$2,1,0),0))</f>
        <v>0</v>
      </c>
      <c r="Q46" s="35">
        <f t="array" aca="1" ref="Q46" ca="1">SUM(IF(ISNUMBER(SEARCH(Applications!$B46,OFFSET(Highlights!$E$6,0,0,COUNTA(Highlights!$E:$E)-5,1))),IF(OFFSET(Highlights!$C$6,0,0,COUNTA(Highlights!$C:$C)-5,1)=Applications!Q$2,1,0),0))</f>
        <v>0</v>
      </c>
      <c r="R46" s="35">
        <f t="array" aca="1" ref="R46" ca="1">SUM(IF(ISNUMBER(SEARCH(Applications!$B46,OFFSET(Highlights!$E$6,0,0,COUNTA(Highlights!$E:$E)-5,1))),IF(OFFSET(Highlights!$C$6,0,0,COUNTA(Highlights!$C:$C)-5,1)=Applications!R$2,1,0),0))</f>
        <v>0</v>
      </c>
    </row>
    <row r="47" spans="1:18" ht="60" customHeight="1" x14ac:dyDescent="0.25">
      <c r="A47" s="35" t="s">
        <v>1289</v>
      </c>
      <c r="B47" s="35" t="s">
        <v>156</v>
      </c>
      <c r="C47" s="35" t="s">
        <v>133</v>
      </c>
      <c r="D47" s="35" t="str">
        <f t="shared" si="0"/>
        <v xml:space="preserve">Corporate Responsibility
Health And Wellness
</v>
      </c>
      <c r="E47" s="35">
        <f t="array" ref="E47">SUM(IF(FREQUENCY(IF(LEN(K47:N47)&gt;0,MATCH(K47:N47,K47:N47,0),""), IF(LEN(K47:N47)&gt;0,MATCH(K47:N47,K47:N47,0),""))&gt;0,1))</f>
        <v>2</v>
      </c>
      <c r="F47" s="35" t="str">
        <f>_xlfn.CONCAT(IFERROR(VLOOKUP(G47,Microtrends!$A$4:$F$80,MATCH($F$1,Microtrends!$A$3:$F$3,0),FALSE),""),IF(H47&lt;&gt;"",CHAR(10),""),IFERROR(VLOOKUP(H47,Microtrends!$A$4:$F$80,MATCH($F$1,Microtrends!$A$3:$F$3,0),FALSE),""),IF(I47&lt;&gt;"",CHAR(10),""),IFERROR(VLOOKUP(I47,Microtrends!$A$4:$F$80,MATCH($F$1,Microtrends!$A$3:$F$3,0),FALSE),""),IF(J47&lt;&gt;"",CHAR(10),""),IFERROR(VLOOKUP(J47,Microtrends!$A$4:$F$80,MATCH($F$1,Microtrends!$A$3:$F$3,0),FALSE),""))</f>
        <v>Gut-Friendly Food
Health Consciousness
Functional Food</v>
      </c>
      <c r="G47" s="77" t="s">
        <v>921</v>
      </c>
      <c r="H47" s="77" t="s">
        <v>909</v>
      </c>
      <c r="I47" s="77" t="s">
        <v>1097</v>
      </c>
      <c r="J47" s="77" t="s">
        <v>326</v>
      </c>
      <c r="K47" s="78" t="str">
        <f>IF(G47="","",VLOOKUP(G47,Microtrends!$A$4:$F$80,MATCH($D$1,Microtrends!$A$3:$F$3,0),FALSE))</f>
        <v>Corporate Responsibility</v>
      </c>
      <c r="L47" s="78" t="str">
        <f>IF(H47="","",VLOOKUP(H47,Microtrends!$A$4:$F$80,MATCH($D$1,Microtrends!$A$3:$F$3,0),FALSE))</f>
        <v>Health And Wellness</v>
      </c>
      <c r="M47" s="78" t="str">
        <f>IF(I47="","",VLOOKUP(I47,Microtrends!$A$4:$F$80,MATCH($D$1,Microtrends!$A$3:$F$3,0),FALSE))</f>
        <v>Health And Wellness</v>
      </c>
      <c r="N47" s="78" t="str">
        <f>IF(J47="","",VLOOKUP(J47,Microtrends!$A$4:$F$80,MATCH($D$1,Microtrends!$A$3:$F$3,0),FALSE))</f>
        <v/>
      </c>
      <c r="O47" s="35"/>
      <c r="P47" s="35">
        <f t="array" aca="1" ref="P47" ca="1">SUM(IF(ISNUMBER(SEARCH(Applications!$B47,OFFSET(Highlights!$E$6,0,0,COUNTA(Highlights!$E:$E)-5,1))),IF(OFFSET(Highlights!$C$6,0,0,COUNTA(Highlights!$C:$C)-5,1)=Applications!P$2,1,0),0))</f>
        <v>0</v>
      </c>
      <c r="Q47" s="35">
        <f t="array" aca="1" ref="Q47" ca="1">SUM(IF(ISNUMBER(SEARCH(Applications!$B47,OFFSET(Highlights!$E$6,0,0,COUNTA(Highlights!$E:$E)-5,1))),IF(OFFSET(Highlights!$C$6,0,0,COUNTA(Highlights!$C:$C)-5,1)=Applications!Q$2,1,0),0))</f>
        <v>0</v>
      </c>
      <c r="R47" s="35">
        <f t="array" aca="1" ref="R47" ca="1">SUM(IF(ISNUMBER(SEARCH(Applications!$B47,OFFSET(Highlights!$E$6,0,0,COUNTA(Highlights!$E:$E)-5,1))),IF(OFFSET(Highlights!$C$6,0,0,COUNTA(Highlights!$C:$C)-5,1)=Applications!R$2,1,0),0))</f>
        <v>0</v>
      </c>
    </row>
    <row r="48" spans="1:18" ht="60" customHeight="1" x14ac:dyDescent="0.25">
      <c r="A48" s="35" t="s">
        <v>1290</v>
      </c>
      <c r="B48" s="35" t="s">
        <v>112</v>
      </c>
      <c r="C48" s="35" t="s">
        <v>18</v>
      </c>
      <c r="D48" s="35" t="str">
        <f t="shared" si="0"/>
        <v xml:space="preserve">Corporate Responsibility
</v>
      </c>
      <c r="E48" s="35">
        <f t="array" ref="E48">SUM(IF(FREQUENCY(IF(LEN(K48:N48)&gt;0,MATCH(K48:N48,K48:N48,0),""), IF(LEN(K48:N48)&gt;0,MATCH(K48:N48,K48:N48,0),""))&gt;0,1))</f>
        <v>1</v>
      </c>
      <c r="F48" s="35" t="str">
        <f>_xlfn.CONCAT(IFERROR(VLOOKUP(G48,Microtrends!$A$4:$F$80,MATCH($F$1,Microtrends!$A$3:$F$3,0),FALSE),""),IF(H48&lt;&gt;"",CHAR(10),""),IFERROR(VLOOKUP(H48,Microtrends!$A$4:$F$80,MATCH($F$1,Microtrends!$A$3:$F$3,0),FALSE),""),IF(I48&lt;&gt;"",CHAR(10),""),IFERROR(VLOOKUP(I48,Microtrends!$A$4:$F$80,MATCH($F$1,Microtrends!$A$3:$F$3,0),FALSE),""),IF(J48&lt;&gt;"",CHAR(10),""),IFERROR(VLOOKUP(J48,Microtrends!$A$4:$F$80,MATCH($F$1,Microtrends!$A$3:$F$3,0),FALSE),""))</f>
        <v>Gut-Friendly Food</v>
      </c>
      <c r="G48" s="77" t="s">
        <v>921</v>
      </c>
      <c r="H48" s="77" t="s">
        <v>326</v>
      </c>
      <c r="I48" s="77" t="s">
        <v>326</v>
      </c>
      <c r="J48" s="77" t="s">
        <v>326</v>
      </c>
      <c r="K48" s="78" t="str">
        <f>IF(G48="","",VLOOKUP(G48,Microtrends!$A$4:$F$80,MATCH($D$1,Microtrends!$A$3:$F$3,0),FALSE))</f>
        <v>Corporate Responsibility</v>
      </c>
      <c r="L48" s="78" t="str">
        <f>IF(H48="","",VLOOKUP(H48,Microtrends!$A$4:$F$80,MATCH($D$1,Microtrends!$A$3:$F$3,0),FALSE))</f>
        <v/>
      </c>
      <c r="M48" s="78" t="str">
        <f>IF(I48="","",VLOOKUP(I48,Microtrends!$A$4:$F$80,MATCH($D$1,Microtrends!$A$3:$F$3,0),FALSE))</f>
        <v/>
      </c>
      <c r="N48" s="78" t="str">
        <f>IF(J48="","",VLOOKUP(J48,Microtrends!$A$4:$F$80,MATCH($D$1,Microtrends!$A$3:$F$3,0),FALSE))</f>
        <v/>
      </c>
      <c r="O48" s="35" t="s">
        <v>668</v>
      </c>
      <c r="P48" s="35">
        <f t="array" aca="1" ref="P48" ca="1">SUM(IF(ISNUMBER(SEARCH(Applications!$B48,OFFSET(Highlights!$E$6,0,0,COUNTA(Highlights!$E:$E)-5,1))),IF(OFFSET(Highlights!$C$6,0,0,COUNTA(Highlights!$C:$C)-5,1)=Applications!P$2,1,0),0))</f>
        <v>1</v>
      </c>
      <c r="Q48" s="35">
        <f t="array" aca="1" ref="Q48" ca="1">SUM(IF(ISNUMBER(SEARCH(Applications!$B48,OFFSET(Highlights!$E$6,0,0,COUNTA(Highlights!$E:$E)-5,1))),IF(OFFSET(Highlights!$C$6,0,0,COUNTA(Highlights!$C:$C)-5,1)=Applications!Q$2,1,0),0))</f>
        <v>0</v>
      </c>
      <c r="R48" s="35">
        <f t="array" aca="1" ref="R48" ca="1">SUM(IF(ISNUMBER(SEARCH(Applications!$B48,OFFSET(Highlights!$E$6,0,0,COUNTA(Highlights!$E:$E)-5,1))),IF(OFFSET(Highlights!$C$6,0,0,COUNTA(Highlights!$C:$C)-5,1)=Applications!R$2,1,0),0))</f>
        <v>0</v>
      </c>
    </row>
    <row r="49" spans="1:18" ht="60" customHeight="1" x14ac:dyDescent="0.25">
      <c r="A49" s="35" t="s">
        <v>1291</v>
      </c>
      <c r="B49" s="35" t="s">
        <v>155</v>
      </c>
      <c r="C49" s="35" t="s">
        <v>133</v>
      </c>
      <c r="D49" s="35" t="str">
        <f t="shared" si="0"/>
        <v xml:space="preserve">Corporate Responsibility
Health And Wellness
</v>
      </c>
      <c r="E49" s="35">
        <f t="array" ref="E49">SUM(IF(FREQUENCY(IF(LEN(K49:N49)&gt;0,MATCH(K49:N49,K49:N49,0),""), IF(LEN(K49:N49)&gt;0,MATCH(K49:N49,K49:N49,0),""))&gt;0,1))</f>
        <v>2</v>
      </c>
      <c r="F49" s="35" t="str">
        <f>_xlfn.CONCAT(IFERROR(VLOOKUP(G49,Microtrends!$A$4:$F$80,MATCH($F$1,Microtrends!$A$3:$F$3,0),FALSE),""),IF(H49&lt;&gt;"",CHAR(10),""),IFERROR(VLOOKUP(H49,Microtrends!$A$4:$F$80,MATCH($F$1,Microtrends!$A$3:$F$3,0),FALSE),""),IF(I49&lt;&gt;"",CHAR(10),""),IFERROR(VLOOKUP(I49,Microtrends!$A$4:$F$80,MATCH($F$1,Microtrends!$A$3:$F$3,0),FALSE),""),IF(J49&lt;&gt;"",CHAR(10),""),IFERROR(VLOOKUP(J49,Microtrends!$A$4:$F$80,MATCH($F$1,Microtrends!$A$3:$F$3,0),FALSE),""))</f>
        <v>Gut-Friendly Food
Functional Food</v>
      </c>
      <c r="G49" s="77" t="s">
        <v>921</v>
      </c>
      <c r="H49" s="77" t="s">
        <v>1097</v>
      </c>
      <c r="I49" s="77" t="s">
        <v>326</v>
      </c>
      <c r="J49" s="77" t="s">
        <v>326</v>
      </c>
      <c r="K49" s="78" t="str">
        <f>IF(G49="","",VLOOKUP(G49,Microtrends!$A$4:$F$80,MATCH($D$1,Microtrends!$A$3:$F$3,0),FALSE))</f>
        <v>Corporate Responsibility</v>
      </c>
      <c r="L49" s="78" t="str">
        <f>IF(H49="","",VLOOKUP(H49,Microtrends!$A$4:$F$80,MATCH($D$1,Microtrends!$A$3:$F$3,0),FALSE))</f>
        <v>Health And Wellness</v>
      </c>
      <c r="M49" s="78" t="str">
        <f>IF(I49="","",VLOOKUP(I49,Microtrends!$A$4:$F$80,MATCH($D$1,Microtrends!$A$3:$F$3,0),FALSE))</f>
        <v/>
      </c>
      <c r="N49" s="78" t="str">
        <f>IF(J49="","",VLOOKUP(J49,Microtrends!$A$4:$F$80,MATCH($D$1,Microtrends!$A$3:$F$3,0),FALSE))</f>
        <v/>
      </c>
      <c r="O49" s="35" t="s">
        <v>695</v>
      </c>
      <c r="P49" s="35">
        <f t="array" aca="1" ref="P49" ca="1">SUM(IF(ISNUMBER(SEARCH(Applications!$B49,OFFSET(Highlights!$E$6,0,0,COUNTA(Highlights!$E:$E)-5,1))),IF(OFFSET(Highlights!$C$6,0,0,COUNTA(Highlights!$C:$C)-5,1)=Applications!P$2,1,0),0))</f>
        <v>0</v>
      </c>
      <c r="Q49" s="35">
        <f t="array" aca="1" ref="Q49" ca="1">SUM(IF(ISNUMBER(SEARCH(Applications!$B49,OFFSET(Highlights!$E$6,0,0,COUNTA(Highlights!$E:$E)-5,1))),IF(OFFSET(Highlights!$C$6,0,0,COUNTA(Highlights!$C:$C)-5,1)=Applications!Q$2,1,0),0))</f>
        <v>0</v>
      </c>
      <c r="R49" s="35">
        <f t="array" aca="1" ref="R49" ca="1">SUM(IF(ISNUMBER(SEARCH(Applications!$B49,OFFSET(Highlights!$E$6,0,0,COUNTA(Highlights!$E:$E)-5,1))),IF(OFFSET(Highlights!$C$6,0,0,COUNTA(Highlights!$C:$C)-5,1)=Applications!R$2,1,0),0))</f>
        <v>1</v>
      </c>
    </row>
    <row r="50" spans="1:18" ht="60" customHeight="1" x14ac:dyDescent="0.25">
      <c r="A50" s="35" t="s">
        <v>1292</v>
      </c>
      <c r="B50" s="35" t="s">
        <v>678</v>
      </c>
      <c r="C50" s="35" t="s">
        <v>22</v>
      </c>
      <c r="D50" s="35" t="str">
        <f t="shared" si="0"/>
        <v xml:space="preserve">Health And Wellness
</v>
      </c>
      <c r="E50" s="35">
        <f t="array" ref="E50">SUM(IF(FREQUENCY(IF(LEN(K50:N50)&gt;0,MATCH(K50:N50,K50:N50,0),""), IF(LEN(K50:N50)&gt;0,MATCH(K50:N50,K50:N50,0),""))&gt;0,1))</f>
        <v>1</v>
      </c>
      <c r="F50" s="35" t="str">
        <f>_xlfn.CONCAT(IFERROR(VLOOKUP(G50,Microtrends!$A$4:$F$80,MATCH($F$1,Microtrends!$A$3:$F$3,0),FALSE),""),IF(H50&lt;&gt;"",CHAR(10),""),IFERROR(VLOOKUP(H50,Microtrends!$A$4:$F$80,MATCH($F$1,Microtrends!$A$3:$F$3,0),FALSE),""),IF(I50&lt;&gt;"",CHAR(10),""),IFERROR(VLOOKUP(I50,Microtrends!$A$4:$F$80,MATCH($F$1,Microtrends!$A$3:$F$3,0),FALSE),""),IF(J50&lt;&gt;"",CHAR(10),""),IFERROR(VLOOKUP(J50,Microtrends!$A$4:$F$80,MATCH($F$1,Microtrends!$A$3:$F$3,0),FALSE),""))</f>
        <v>Health Consciousness</v>
      </c>
      <c r="G50" s="77" t="s">
        <v>909</v>
      </c>
      <c r="H50" s="77" t="s">
        <v>326</v>
      </c>
      <c r="I50" s="77" t="s">
        <v>326</v>
      </c>
      <c r="J50" s="77" t="s">
        <v>326</v>
      </c>
      <c r="K50" s="78" t="str">
        <f>IF(G50="","",VLOOKUP(G50,Microtrends!$A$4:$F$80,MATCH($D$1,Microtrends!$A$3:$F$3,0),FALSE))</f>
        <v>Health And Wellness</v>
      </c>
      <c r="L50" s="78" t="str">
        <f>IF(H50="","",VLOOKUP(H50,Microtrends!$A$4:$F$80,MATCH($D$1,Microtrends!$A$3:$F$3,0),FALSE))</f>
        <v/>
      </c>
      <c r="M50" s="78" t="str">
        <f>IF(I50="","",VLOOKUP(I50,Microtrends!$A$4:$F$80,MATCH($D$1,Microtrends!$A$3:$F$3,0),FALSE))</f>
        <v/>
      </c>
      <c r="N50" s="78" t="str">
        <f>IF(J50="","",VLOOKUP(J50,Microtrends!$A$4:$F$80,MATCH($D$1,Microtrends!$A$3:$F$3,0),FALSE))</f>
        <v/>
      </c>
      <c r="O50" s="35" t="s">
        <v>183</v>
      </c>
      <c r="P50" s="35">
        <f t="array" aca="1" ref="P50" ca="1">SUM(IF(ISNUMBER(SEARCH(Applications!$B50,OFFSET(Highlights!$E$6,0,0,COUNTA(Highlights!$E:$E)-5,1))),IF(OFFSET(Highlights!$C$6,0,0,COUNTA(Highlights!$C:$C)-5,1)=Applications!P$2,1,0),0))</f>
        <v>0</v>
      </c>
      <c r="Q50" s="35">
        <f t="array" aca="1" ref="Q50" ca="1">SUM(IF(ISNUMBER(SEARCH(Applications!$B50,OFFSET(Highlights!$E$6,0,0,COUNTA(Highlights!$E:$E)-5,1))),IF(OFFSET(Highlights!$C$6,0,0,COUNTA(Highlights!$C:$C)-5,1)=Applications!Q$2,1,0),0))</f>
        <v>0</v>
      </c>
      <c r="R50" s="35">
        <f t="array" aca="1" ref="R50" ca="1">SUM(IF(ISNUMBER(SEARCH(Applications!$B50,OFFSET(Highlights!$E$6,0,0,COUNTA(Highlights!$E:$E)-5,1))),IF(OFFSET(Highlights!$C$6,0,0,COUNTA(Highlights!$C:$C)-5,1)=Applications!R$2,1,0),0))</f>
        <v>0</v>
      </c>
    </row>
    <row r="51" spans="1:18" ht="60" customHeight="1" x14ac:dyDescent="0.25">
      <c r="A51" s="35" t="s">
        <v>1293</v>
      </c>
      <c r="B51" s="35" t="s">
        <v>679</v>
      </c>
      <c r="C51" s="35" t="s">
        <v>22</v>
      </c>
      <c r="D51" s="35" t="str">
        <f t="shared" si="0"/>
        <v xml:space="preserve">Health And Wellness
Hiper Personalization
</v>
      </c>
      <c r="E51" s="35">
        <f t="array" ref="E51">SUM(IF(FREQUENCY(IF(LEN(K51:N51)&gt;0,MATCH(K51:N51,K51:N51,0),""), IF(LEN(K51:N51)&gt;0,MATCH(K51:N51,K51:N51,0),""))&gt;0,1))</f>
        <v>2</v>
      </c>
      <c r="F51" s="35" t="str">
        <f>_xlfn.CONCAT(IFERROR(VLOOKUP(G51,Microtrends!$A$4:$F$80,MATCH($F$1,Microtrends!$A$3:$F$3,0),FALSE),""),IF(H51&lt;&gt;"",CHAR(10),""),IFERROR(VLOOKUP(H51,Microtrends!$A$4:$F$80,MATCH($F$1,Microtrends!$A$3:$F$3,0),FALSE),""),IF(I51&lt;&gt;"",CHAR(10),""),IFERROR(VLOOKUP(I51,Microtrends!$A$4:$F$80,MATCH($F$1,Microtrends!$A$3:$F$3,0),FALSE),""),IF(J51&lt;&gt;"",CHAR(10),""),IFERROR(VLOOKUP(J51,Microtrends!$A$4:$F$80,MATCH($F$1,Microtrends!$A$3:$F$3,0),FALSE),""))</f>
        <v>Health Consciousness
Flexitarianism</v>
      </c>
      <c r="G51" s="77" t="s">
        <v>909</v>
      </c>
      <c r="H51" s="77" t="s">
        <v>927</v>
      </c>
      <c r="I51" s="77" t="s">
        <v>326</v>
      </c>
      <c r="J51" s="77" t="s">
        <v>326</v>
      </c>
      <c r="K51" s="78" t="str">
        <f>IF(G51="","",VLOOKUP(G51,Microtrends!$A$4:$F$80,MATCH($D$1,Microtrends!$A$3:$F$3,0),FALSE))</f>
        <v>Health And Wellness</v>
      </c>
      <c r="L51" s="78" t="str">
        <f>IF(H51="","",VLOOKUP(H51,Microtrends!$A$4:$F$80,MATCH($D$1,Microtrends!$A$3:$F$3,0),FALSE))</f>
        <v>Hiper Personalization</v>
      </c>
      <c r="M51" s="78" t="str">
        <f>IF(I51="","",VLOOKUP(I51,Microtrends!$A$4:$F$80,MATCH($D$1,Microtrends!$A$3:$F$3,0),FALSE))</f>
        <v/>
      </c>
      <c r="N51" s="78" t="str">
        <f>IF(J51="","",VLOOKUP(J51,Microtrends!$A$4:$F$80,MATCH($D$1,Microtrends!$A$3:$F$3,0),FALSE))</f>
        <v/>
      </c>
      <c r="O51" s="35" t="s">
        <v>680</v>
      </c>
      <c r="P51" s="35">
        <f t="array" aca="1" ref="P51" ca="1">SUM(IF(ISNUMBER(SEARCH(Applications!$B51,OFFSET(Highlights!$E$6,0,0,COUNTA(Highlights!$E:$E)-5,1))),IF(OFFSET(Highlights!$C$6,0,0,COUNTA(Highlights!$C:$C)-5,1)=Applications!P$2,1,0),0))</f>
        <v>1</v>
      </c>
      <c r="Q51" s="35">
        <f t="array" aca="1" ref="Q51" ca="1">SUM(IF(ISNUMBER(SEARCH(Applications!$B51,OFFSET(Highlights!$E$6,0,0,COUNTA(Highlights!$E:$E)-5,1))),IF(OFFSET(Highlights!$C$6,0,0,COUNTA(Highlights!$C:$C)-5,1)=Applications!Q$2,1,0),0))</f>
        <v>0</v>
      </c>
      <c r="R51" s="35">
        <f t="array" aca="1" ref="R51" ca="1">SUM(IF(ISNUMBER(SEARCH(Applications!$B51,OFFSET(Highlights!$E$6,0,0,COUNTA(Highlights!$E:$E)-5,1))),IF(OFFSET(Highlights!$C$6,0,0,COUNTA(Highlights!$C:$C)-5,1)=Applications!R$2,1,0),0))</f>
        <v>0</v>
      </c>
    </row>
    <row r="52" spans="1:18" ht="60" customHeight="1" x14ac:dyDescent="0.25">
      <c r="A52" s="35" t="s">
        <v>1294</v>
      </c>
      <c r="B52" s="35" t="s">
        <v>159</v>
      </c>
      <c r="C52" s="35" t="s">
        <v>133</v>
      </c>
      <c r="D52" s="35" t="str">
        <f t="shared" si="0"/>
        <v xml:space="preserve">Experiences
Health And Wellness
Informed People
</v>
      </c>
      <c r="E52" s="35">
        <f t="array" ref="E52">SUM(IF(FREQUENCY(IF(LEN(K52:N52)&gt;0,MATCH(K52:N52,K52:N52,0),""), IF(LEN(K52:N52)&gt;0,MATCH(K52:N52,K52:N52,0),""))&gt;0,1))</f>
        <v>3</v>
      </c>
      <c r="F52" s="35" t="str">
        <f>_xlfn.CONCAT(IFERROR(VLOOKUP(G52,Microtrends!$A$4:$F$80,MATCH($F$1,Microtrends!$A$3:$F$3,0),FALSE),""),IF(H52&lt;&gt;"",CHAR(10),""),IFERROR(VLOOKUP(H52,Microtrends!$A$4:$F$80,MATCH($F$1,Microtrends!$A$3:$F$3,0),FALSE),""),IF(I52&lt;&gt;"",CHAR(10),""),IFERROR(VLOOKUP(I52,Microtrends!$A$4:$F$80,MATCH($F$1,Microtrends!$A$3:$F$3,0),FALSE),""),IF(J52&lt;&gt;"",CHAR(10),""),IFERROR(VLOOKUP(J52,Microtrends!$A$4:$F$80,MATCH($F$1,Microtrends!$A$3:$F$3,0),FALSE),""))</f>
        <v>Healthy Junk Food
Health Consciousness
Liquid Expectations</v>
      </c>
      <c r="G52" s="77" t="s">
        <v>1100</v>
      </c>
      <c r="H52" s="77" t="s">
        <v>909</v>
      </c>
      <c r="I52" s="77" t="s">
        <v>926</v>
      </c>
      <c r="J52" s="77" t="s">
        <v>326</v>
      </c>
      <c r="K52" s="78" t="str">
        <f>IF(G52="","",VLOOKUP(G52,Microtrends!$A$4:$F$80,MATCH($D$1,Microtrends!$A$3:$F$3,0),FALSE))</f>
        <v>Experiences</v>
      </c>
      <c r="L52" s="78" t="str">
        <f>IF(H52="","",VLOOKUP(H52,Microtrends!$A$4:$F$80,MATCH($D$1,Microtrends!$A$3:$F$3,0),FALSE))</f>
        <v>Health And Wellness</v>
      </c>
      <c r="M52" s="78" t="str">
        <f>IF(I52="","",VLOOKUP(I52,Microtrends!$A$4:$F$80,MATCH($D$1,Microtrends!$A$3:$F$3,0),FALSE))</f>
        <v>Informed People</v>
      </c>
      <c r="N52" s="78" t="str">
        <f>IF(J52="","",VLOOKUP(J52,Microtrends!$A$4:$F$80,MATCH($D$1,Microtrends!$A$3:$F$3,0),FALSE))</f>
        <v/>
      </c>
      <c r="O52" s="35" t="s">
        <v>234</v>
      </c>
      <c r="P52" s="35">
        <f t="array" aca="1" ref="P52" ca="1">SUM(IF(ISNUMBER(SEARCH(Applications!$B52,OFFSET(Highlights!$E$6,0,0,COUNTA(Highlights!$E:$E)-5,1))),IF(OFFSET(Highlights!$C$6,0,0,COUNTA(Highlights!$C:$C)-5,1)=Applications!P$2,1,0),0))</f>
        <v>1</v>
      </c>
      <c r="Q52" s="35">
        <f t="array" aca="1" ref="Q52" ca="1">SUM(IF(ISNUMBER(SEARCH(Applications!$B52,OFFSET(Highlights!$E$6,0,0,COUNTA(Highlights!$E:$E)-5,1))),IF(OFFSET(Highlights!$C$6,0,0,COUNTA(Highlights!$C:$C)-5,1)=Applications!Q$2,1,0),0))</f>
        <v>0</v>
      </c>
      <c r="R52" s="35">
        <f t="array" aca="1" ref="R52" ca="1">SUM(IF(ISNUMBER(SEARCH(Applications!$B52,OFFSET(Highlights!$E$6,0,0,COUNTA(Highlights!$E:$E)-5,1))),IF(OFFSET(Highlights!$C$6,0,0,COUNTA(Highlights!$C:$C)-5,1)=Applications!R$2,1,0),0))</f>
        <v>1</v>
      </c>
    </row>
    <row r="53" spans="1:18" ht="60" customHeight="1" x14ac:dyDescent="0.25">
      <c r="A53" s="35" t="s">
        <v>1295</v>
      </c>
      <c r="B53" s="35" t="s">
        <v>158</v>
      </c>
      <c r="C53" s="35" t="s">
        <v>133</v>
      </c>
      <c r="D53" s="35" t="str">
        <f t="shared" si="0"/>
        <v xml:space="preserve">Experiences
Informed People
</v>
      </c>
      <c r="E53" s="35">
        <f t="array" ref="E53">SUM(IF(FREQUENCY(IF(LEN(K53:N53)&gt;0,MATCH(K53:N53,K53:N53,0),""), IF(LEN(K53:N53)&gt;0,MATCH(K53:N53,K53:N53,0),""))&gt;0,1))</f>
        <v>2</v>
      </c>
      <c r="F53" s="35" t="str">
        <f>_xlfn.CONCAT(IFERROR(VLOOKUP(G53,Microtrends!$A$4:$F$80,MATCH($F$1,Microtrends!$A$3:$F$3,0),FALSE),""),IF(H53&lt;&gt;"",CHAR(10),""),IFERROR(VLOOKUP(H53,Microtrends!$A$4:$F$80,MATCH($F$1,Microtrends!$A$3:$F$3,0),FALSE),""),IF(I53&lt;&gt;"",CHAR(10),""),IFERROR(VLOOKUP(I53,Microtrends!$A$4:$F$80,MATCH($F$1,Microtrends!$A$3:$F$3,0),FALSE),""),IF(J53&lt;&gt;"",CHAR(10),""),IFERROR(VLOOKUP(J53,Microtrends!$A$4:$F$80,MATCH($F$1,Microtrends!$A$3:$F$3,0),FALSE),""))</f>
        <v>Healthy Junk Food
Liquid Expectations</v>
      </c>
      <c r="G53" s="77" t="s">
        <v>1100</v>
      </c>
      <c r="H53" s="77" t="s">
        <v>926</v>
      </c>
      <c r="I53" s="77" t="s">
        <v>326</v>
      </c>
      <c r="J53" s="77" t="s">
        <v>326</v>
      </c>
      <c r="K53" s="78" t="str">
        <f>IF(G53="","",VLOOKUP(G53,Microtrends!$A$4:$F$80,MATCH($D$1,Microtrends!$A$3:$F$3,0),FALSE))</f>
        <v>Experiences</v>
      </c>
      <c r="L53" s="78" t="str">
        <f>IF(H53="","",VLOOKUP(H53,Microtrends!$A$4:$F$80,MATCH($D$1,Microtrends!$A$3:$F$3,0),FALSE))</f>
        <v>Informed People</v>
      </c>
      <c r="M53" s="78" t="str">
        <f>IF(I53="","",VLOOKUP(I53,Microtrends!$A$4:$F$80,MATCH($D$1,Microtrends!$A$3:$F$3,0),FALSE))</f>
        <v/>
      </c>
      <c r="N53" s="78" t="str">
        <f>IF(J53="","",VLOOKUP(J53,Microtrends!$A$4:$F$80,MATCH($D$1,Microtrends!$A$3:$F$3,0),FALSE))</f>
        <v/>
      </c>
      <c r="O53" s="35"/>
      <c r="P53" s="35">
        <f t="array" aca="1" ref="P53" ca="1">SUM(IF(ISNUMBER(SEARCH(Applications!$B53,OFFSET(Highlights!$E$6,0,0,COUNTA(Highlights!$E:$E)-5,1))),IF(OFFSET(Highlights!$C$6,0,0,COUNTA(Highlights!$C:$C)-5,1)=Applications!P$2,1,0),0))</f>
        <v>0</v>
      </c>
      <c r="Q53" s="35">
        <f t="array" aca="1" ref="Q53" ca="1">SUM(IF(ISNUMBER(SEARCH(Applications!$B53,OFFSET(Highlights!$E$6,0,0,COUNTA(Highlights!$E:$E)-5,1))),IF(OFFSET(Highlights!$C$6,0,0,COUNTA(Highlights!$C:$C)-5,1)=Applications!Q$2,1,0),0))</f>
        <v>0</v>
      </c>
      <c r="R53" s="35">
        <f t="array" aca="1" ref="R53" ca="1">SUM(IF(ISNUMBER(SEARCH(Applications!$B53,OFFSET(Highlights!$E$6,0,0,COUNTA(Highlights!$E:$E)-5,1))),IF(OFFSET(Highlights!$C$6,0,0,COUNTA(Highlights!$C:$C)-5,1)=Applications!R$2,1,0),0))</f>
        <v>0</v>
      </c>
    </row>
    <row r="54" spans="1:18" ht="60" customHeight="1" x14ac:dyDescent="0.25">
      <c r="A54" s="35" t="s">
        <v>1296</v>
      </c>
      <c r="B54" s="35" t="s">
        <v>157</v>
      </c>
      <c r="C54" s="35" t="s">
        <v>133</v>
      </c>
      <c r="D54" s="35" t="str">
        <f t="shared" si="0"/>
        <v xml:space="preserve">Experiences
</v>
      </c>
      <c r="E54" s="35">
        <f t="array" ref="E54">SUM(IF(FREQUENCY(IF(LEN(K54:N54)&gt;0,MATCH(K54:N54,K54:N54,0),""), IF(LEN(K54:N54)&gt;0,MATCH(K54:N54,K54:N54,0),""))&gt;0,1))</f>
        <v>1</v>
      </c>
      <c r="F54" s="35" t="str">
        <f>_xlfn.CONCAT(IFERROR(VLOOKUP(G54,Microtrends!$A$4:$F$80,MATCH($F$1,Microtrends!$A$3:$F$3,0),FALSE),""),IF(H54&lt;&gt;"",CHAR(10),""),IFERROR(VLOOKUP(H54,Microtrends!$A$4:$F$80,MATCH($F$1,Microtrends!$A$3:$F$3,0),FALSE),""),IF(I54&lt;&gt;"",CHAR(10),""),IFERROR(VLOOKUP(I54,Microtrends!$A$4:$F$80,MATCH($F$1,Microtrends!$A$3:$F$3,0),FALSE),""),IF(J54&lt;&gt;"",CHAR(10),""),IFERROR(VLOOKUP(J54,Microtrends!$A$4:$F$80,MATCH($F$1,Microtrends!$A$3:$F$3,0),FALSE),""))</f>
        <v>Healthy Junk Food</v>
      </c>
      <c r="G54" s="77" t="s">
        <v>1100</v>
      </c>
      <c r="H54" s="77" t="s">
        <v>326</v>
      </c>
      <c r="I54" s="77" t="s">
        <v>326</v>
      </c>
      <c r="J54" s="77" t="s">
        <v>326</v>
      </c>
      <c r="K54" s="78" t="str">
        <f>IF(G54="","",VLOOKUP(G54,Microtrends!$A$4:$F$80,MATCH($D$1,Microtrends!$A$3:$F$3,0),FALSE))</f>
        <v>Experiences</v>
      </c>
      <c r="L54" s="78" t="str">
        <f>IF(H54="","",VLOOKUP(H54,Microtrends!$A$4:$F$80,MATCH($D$1,Microtrends!$A$3:$F$3,0),FALSE))</f>
        <v/>
      </c>
      <c r="M54" s="78" t="str">
        <f>IF(I54="","",VLOOKUP(I54,Microtrends!$A$4:$F$80,MATCH($D$1,Microtrends!$A$3:$F$3,0),FALSE))</f>
        <v/>
      </c>
      <c r="N54" s="78" t="str">
        <f>IF(J54="","",VLOOKUP(J54,Microtrends!$A$4:$F$80,MATCH($D$1,Microtrends!$A$3:$F$3,0),FALSE))</f>
        <v/>
      </c>
      <c r="O54" s="35"/>
      <c r="P54" s="35">
        <f t="array" aca="1" ref="P54" ca="1">SUM(IF(ISNUMBER(SEARCH(Applications!$B54,OFFSET(Highlights!$E$6,0,0,COUNTA(Highlights!$E:$E)-5,1))),IF(OFFSET(Highlights!$C$6,0,0,COUNTA(Highlights!$C:$C)-5,1)=Applications!P$2,1,0),0))</f>
        <v>0</v>
      </c>
      <c r="Q54" s="35">
        <f t="array" aca="1" ref="Q54" ca="1">SUM(IF(ISNUMBER(SEARCH(Applications!$B54,OFFSET(Highlights!$E$6,0,0,COUNTA(Highlights!$E:$E)-5,1))),IF(OFFSET(Highlights!$C$6,0,0,COUNTA(Highlights!$C:$C)-5,1)=Applications!Q$2,1,0),0))</f>
        <v>0</v>
      </c>
      <c r="R54" s="35">
        <f t="array" aca="1" ref="R54" ca="1">SUM(IF(ISNUMBER(SEARCH(Applications!$B54,OFFSET(Highlights!$E$6,0,0,COUNTA(Highlights!$E:$E)-5,1))),IF(OFFSET(Highlights!$C$6,0,0,COUNTA(Highlights!$C:$C)-5,1)=Applications!R$2,1,0),0))</f>
        <v>0</v>
      </c>
    </row>
    <row r="55" spans="1:18" ht="60" customHeight="1" x14ac:dyDescent="0.25">
      <c r="A55" s="35" t="s">
        <v>1297</v>
      </c>
      <c r="B55" s="35" t="s">
        <v>66</v>
      </c>
      <c r="C55" s="35" t="s">
        <v>22</v>
      </c>
      <c r="D55" s="35" t="str">
        <f t="shared" si="0"/>
        <v xml:space="preserve">Continuous Connection
Seamlessness/Ease
</v>
      </c>
      <c r="E55" s="35">
        <f t="array" ref="E55">SUM(IF(FREQUENCY(IF(LEN(K55:N55)&gt;0,MATCH(K55:N55,K55:N55,0),""), IF(LEN(K55:N55)&gt;0,MATCH(K55:N55,K55:N55,0),""))&gt;0,1))</f>
        <v>2</v>
      </c>
      <c r="F55" s="35" t="str">
        <f>_xlfn.CONCAT(IFERROR(VLOOKUP(G55,Microtrends!$A$4:$F$80,MATCH($F$1,Microtrends!$A$3:$F$3,0),FALSE),""),IF(H55&lt;&gt;"",CHAR(10),""),IFERROR(VLOOKUP(H55,Microtrends!$A$4:$F$80,MATCH($F$1,Microtrends!$A$3:$F$3,0),FALSE),""),IF(I55&lt;&gt;"",CHAR(10),""),IFERROR(VLOOKUP(I55,Microtrends!$A$4:$F$80,MATCH($F$1,Microtrends!$A$3:$F$3,0),FALSE),""),IF(J55&lt;&gt;"",CHAR(10),""),IFERROR(VLOOKUP(J55,Microtrends!$A$4:$F$80,MATCH($F$1,Microtrends!$A$3:$F$3,0),FALSE),""))</f>
        <v>Instant Gratification
Quicker Frequent Shopping</v>
      </c>
      <c r="G55" s="77" t="s">
        <v>916</v>
      </c>
      <c r="H55" s="77" t="s">
        <v>923</v>
      </c>
      <c r="I55" s="77" t="s">
        <v>326</v>
      </c>
      <c r="J55" s="77" t="s">
        <v>326</v>
      </c>
      <c r="K55" s="78" t="str">
        <f>IF(G55="","",VLOOKUP(G55,Microtrends!$A$4:$F$80,MATCH($D$1,Microtrends!$A$3:$F$3,0),FALSE))</f>
        <v>Continuous Connection</v>
      </c>
      <c r="L55" s="78" t="str">
        <f>IF(H55="","",VLOOKUP(H55,Microtrends!$A$4:$F$80,MATCH($D$1,Microtrends!$A$3:$F$3,0),FALSE))</f>
        <v>Seamlessness/Ease</v>
      </c>
      <c r="M55" s="78" t="str">
        <f>IF(I55="","",VLOOKUP(I55,Microtrends!$A$4:$F$80,MATCH($D$1,Microtrends!$A$3:$F$3,0),FALSE))</f>
        <v/>
      </c>
      <c r="N55" s="78" t="str">
        <f>IF(J55="","",VLOOKUP(J55,Microtrends!$A$4:$F$80,MATCH($D$1,Microtrends!$A$3:$F$3,0),FALSE))</f>
        <v/>
      </c>
      <c r="O55" s="35" t="s">
        <v>659</v>
      </c>
      <c r="P55" s="35">
        <f t="array" aca="1" ref="P55" ca="1">SUM(IF(ISNUMBER(SEARCH(Applications!$B55,OFFSET(Highlights!$E$6,0,0,COUNTA(Highlights!$E:$E)-5,1))),IF(OFFSET(Highlights!$C$6,0,0,COUNTA(Highlights!$C:$C)-5,1)=Applications!P$2,1,0),0))</f>
        <v>2</v>
      </c>
      <c r="Q55" s="35">
        <f t="array" aca="1" ref="Q55" ca="1">SUM(IF(ISNUMBER(SEARCH(Applications!$B55,OFFSET(Highlights!$E$6,0,0,COUNTA(Highlights!$E:$E)-5,1))),IF(OFFSET(Highlights!$C$6,0,0,COUNTA(Highlights!$C:$C)-5,1)=Applications!Q$2,1,0),0))</f>
        <v>0</v>
      </c>
      <c r="R55" s="35">
        <f t="array" aca="1" ref="R55" ca="1">SUM(IF(ISNUMBER(SEARCH(Applications!$B55,OFFSET(Highlights!$E$6,0,0,COUNTA(Highlights!$E:$E)-5,1))),IF(OFFSET(Highlights!$C$6,0,0,COUNTA(Highlights!$C:$C)-5,1)=Applications!R$2,1,0),0))</f>
        <v>0</v>
      </c>
    </row>
    <row r="56" spans="1:18" ht="60" customHeight="1" x14ac:dyDescent="0.25">
      <c r="A56" s="35" t="s">
        <v>1298</v>
      </c>
      <c r="B56" s="35" t="s">
        <v>703</v>
      </c>
      <c r="C56" s="35" t="s">
        <v>207</v>
      </c>
      <c r="D56" s="35" t="str">
        <f t="shared" si="0"/>
        <v xml:space="preserve">Continuous Connection
</v>
      </c>
      <c r="E56" s="35">
        <f t="array" ref="E56">SUM(IF(FREQUENCY(IF(LEN(K56:N56)&gt;0,MATCH(K56:N56,K56:N56,0),""), IF(LEN(K56:N56)&gt;0,MATCH(K56:N56,K56:N56,0),""))&gt;0,1))</f>
        <v>1</v>
      </c>
      <c r="F56" s="35" t="str">
        <f>_xlfn.CONCAT(IFERROR(VLOOKUP(G56,Microtrends!$A$4:$F$80,MATCH($F$1,Microtrends!$A$3:$F$3,0),FALSE),""),IF(H56&lt;&gt;"",CHAR(10),""),IFERROR(VLOOKUP(H56,Microtrends!$A$4:$F$80,MATCH($F$1,Microtrends!$A$3:$F$3,0),FALSE),""),IF(I56&lt;&gt;"",CHAR(10),""),IFERROR(VLOOKUP(I56,Microtrends!$A$4:$F$80,MATCH($F$1,Microtrends!$A$3:$F$3,0),FALSE),""),IF(J56&lt;&gt;"",CHAR(10),""),IFERROR(VLOOKUP(J56,Microtrends!$A$4:$F$80,MATCH($F$1,Microtrends!$A$3:$F$3,0),FALSE),""))</f>
        <v>Instant Gratification</v>
      </c>
      <c r="G56" s="77" t="s">
        <v>916</v>
      </c>
      <c r="H56" s="77" t="s">
        <v>326</v>
      </c>
      <c r="I56" s="77" t="s">
        <v>326</v>
      </c>
      <c r="J56" s="77" t="s">
        <v>326</v>
      </c>
      <c r="K56" s="78" t="str">
        <f>IF(G56="","",VLOOKUP(G56,Microtrends!$A$4:$F$80,MATCH($D$1,Microtrends!$A$3:$F$3,0),FALSE))</f>
        <v>Continuous Connection</v>
      </c>
      <c r="L56" s="78" t="str">
        <f>IF(H56="","",VLOOKUP(H56,Microtrends!$A$4:$F$80,MATCH($D$1,Microtrends!$A$3:$F$3,0),FALSE))</f>
        <v/>
      </c>
      <c r="M56" s="78" t="str">
        <f>IF(I56="","",VLOOKUP(I56,Microtrends!$A$4:$F$80,MATCH($D$1,Microtrends!$A$3:$F$3,0),FALSE))</f>
        <v/>
      </c>
      <c r="N56" s="78" t="str">
        <f>IF(J56="","",VLOOKUP(J56,Microtrends!$A$4:$F$80,MATCH($D$1,Microtrends!$A$3:$F$3,0),FALSE))</f>
        <v/>
      </c>
      <c r="O56" s="35"/>
      <c r="P56" s="35">
        <f t="array" aca="1" ref="P56" ca="1">SUM(IF(ISNUMBER(SEARCH(Applications!$B56,OFFSET(Highlights!$E$6,0,0,COUNTA(Highlights!$E:$E)-5,1))),IF(OFFSET(Highlights!$C$6,0,0,COUNTA(Highlights!$C:$C)-5,1)=Applications!P$2,1,0),0))</f>
        <v>1</v>
      </c>
      <c r="Q56" s="35">
        <f t="array" aca="1" ref="Q56" ca="1">SUM(IF(ISNUMBER(SEARCH(Applications!$B56,OFFSET(Highlights!$E$6,0,0,COUNTA(Highlights!$E:$E)-5,1))),IF(OFFSET(Highlights!$C$6,0,0,COUNTA(Highlights!$C:$C)-5,1)=Applications!Q$2,1,0),0))</f>
        <v>0</v>
      </c>
      <c r="R56" s="35">
        <f t="array" aca="1" ref="R56" ca="1">SUM(IF(ISNUMBER(SEARCH(Applications!$B56,OFFSET(Highlights!$E$6,0,0,COUNTA(Highlights!$E:$E)-5,1))),IF(OFFSET(Highlights!$C$6,0,0,COUNTA(Highlights!$C:$C)-5,1)=Applications!R$2,1,0),0))</f>
        <v>0</v>
      </c>
    </row>
    <row r="57" spans="1:18" ht="60" customHeight="1" x14ac:dyDescent="0.25">
      <c r="A57" s="35" t="s">
        <v>1299</v>
      </c>
      <c r="B57" s="35" t="s">
        <v>70</v>
      </c>
      <c r="C57" s="35" t="s">
        <v>22</v>
      </c>
      <c r="D57" s="35" t="str">
        <f t="shared" si="0"/>
        <v xml:space="preserve">Continuous Connection
</v>
      </c>
      <c r="E57" s="35">
        <f t="array" ref="E57">SUM(IF(FREQUENCY(IF(LEN(K57:N57)&gt;0,MATCH(K57:N57,K57:N57,0),""), IF(LEN(K57:N57)&gt;0,MATCH(K57:N57,K57:N57,0),""))&gt;0,1))</f>
        <v>1</v>
      </c>
      <c r="F57" s="35" t="str">
        <f>_xlfn.CONCAT(IFERROR(VLOOKUP(G57,Microtrends!$A$4:$F$80,MATCH($F$1,Microtrends!$A$3:$F$3,0),FALSE),""),IF(H57&lt;&gt;"",CHAR(10),""),IFERROR(VLOOKUP(H57,Microtrends!$A$4:$F$80,MATCH($F$1,Microtrends!$A$3:$F$3,0),FALSE),""),IF(I57&lt;&gt;"",CHAR(10),""),IFERROR(VLOOKUP(I57,Microtrends!$A$4:$F$80,MATCH($F$1,Microtrends!$A$3:$F$3,0),FALSE),""),IF(J57&lt;&gt;"",CHAR(10),""),IFERROR(VLOOKUP(J57,Microtrends!$A$4:$F$80,MATCH($F$1,Microtrends!$A$3:$F$3,0),FALSE),""))</f>
        <v>Lifecasting</v>
      </c>
      <c r="G57" s="77" t="s">
        <v>943</v>
      </c>
      <c r="H57" s="77" t="s">
        <v>326</v>
      </c>
      <c r="I57" s="77" t="s">
        <v>326</v>
      </c>
      <c r="J57" s="77" t="s">
        <v>326</v>
      </c>
      <c r="K57" s="78" t="str">
        <f>IF(G57="","",VLOOKUP(G57,Microtrends!$A$4:$F$80,MATCH($D$1,Microtrends!$A$3:$F$3,0),FALSE))</f>
        <v>Continuous Connection</v>
      </c>
      <c r="L57" s="78" t="str">
        <f>IF(H57="","",VLOOKUP(H57,Microtrends!$A$4:$F$80,MATCH($D$1,Microtrends!$A$3:$F$3,0),FALSE))</f>
        <v/>
      </c>
      <c r="M57" s="78" t="str">
        <f>IF(I57="","",VLOOKUP(I57,Microtrends!$A$4:$F$80,MATCH($D$1,Microtrends!$A$3:$F$3,0),FALSE))</f>
        <v/>
      </c>
      <c r="N57" s="78" t="str">
        <f>IF(J57="","",VLOOKUP(J57,Microtrends!$A$4:$F$80,MATCH($D$1,Microtrends!$A$3:$F$3,0),FALSE))</f>
        <v/>
      </c>
      <c r="O57" s="35"/>
      <c r="P57" s="35">
        <f t="array" aca="1" ref="P57" ca="1">SUM(IF(ISNUMBER(SEARCH(Applications!$B57,OFFSET(Highlights!$E$6,0,0,COUNTA(Highlights!$E:$E)-5,1))),IF(OFFSET(Highlights!$C$6,0,0,COUNTA(Highlights!$C:$C)-5,1)=Applications!P$2,1,0),0))</f>
        <v>1</v>
      </c>
      <c r="Q57" s="35">
        <f t="array" aca="1" ref="Q57" ca="1">SUM(IF(ISNUMBER(SEARCH(Applications!$B57,OFFSET(Highlights!$E$6,0,0,COUNTA(Highlights!$E:$E)-5,1))),IF(OFFSET(Highlights!$C$6,0,0,COUNTA(Highlights!$C:$C)-5,1)=Applications!Q$2,1,0),0))</f>
        <v>0</v>
      </c>
      <c r="R57" s="35">
        <f t="array" aca="1" ref="R57" ca="1">SUM(IF(ISNUMBER(SEARCH(Applications!$B57,OFFSET(Highlights!$E$6,0,0,COUNTA(Highlights!$E:$E)-5,1))),IF(OFFSET(Highlights!$C$6,0,0,COUNTA(Highlights!$C:$C)-5,1)=Applications!R$2,1,0),0))</f>
        <v>2</v>
      </c>
    </row>
    <row r="58" spans="1:18" ht="60" customHeight="1" x14ac:dyDescent="0.25">
      <c r="A58" s="35" t="s">
        <v>1300</v>
      </c>
      <c r="B58" s="35" t="s">
        <v>886</v>
      </c>
      <c r="C58" s="35" t="s">
        <v>18</v>
      </c>
      <c r="D58" s="35" t="str">
        <f t="shared" si="0"/>
        <v xml:space="preserve">Continuous Connection
</v>
      </c>
      <c r="E58" s="35">
        <f t="array" ref="E58">SUM(IF(FREQUENCY(IF(LEN(K58:N58)&gt;0,MATCH(K58:N58,K58:N58,0),""), IF(LEN(K58:N58)&gt;0,MATCH(K58:N58,K58:N58,0),""))&gt;0,1))</f>
        <v>1</v>
      </c>
      <c r="F58" s="35" t="str">
        <f>_xlfn.CONCAT(IFERROR(VLOOKUP(G58,Microtrends!$A$4:$F$80,MATCH($F$1,Microtrends!$A$3:$F$3,0),FALSE),""),IF(H58&lt;&gt;"",CHAR(10),""),IFERROR(VLOOKUP(H58,Microtrends!$A$4:$F$80,MATCH($F$1,Microtrends!$A$3:$F$3,0),FALSE),""),IF(I58&lt;&gt;"",CHAR(10),""),IFERROR(VLOOKUP(I58,Microtrends!$A$4:$F$80,MATCH($F$1,Microtrends!$A$3:$F$3,0),FALSE),""),IF(J58&lt;&gt;"",CHAR(10),""),IFERROR(VLOOKUP(J58,Microtrends!$A$4:$F$80,MATCH($F$1,Microtrends!$A$3:$F$3,0),FALSE),""))</f>
        <v>Lifecasting</v>
      </c>
      <c r="G58" s="77" t="s">
        <v>943</v>
      </c>
      <c r="H58" s="77" t="s">
        <v>326</v>
      </c>
      <c r="I58" s="77" t="s">
        <v>326</v>
      </c>
      <c r="J58" s="77" t="s">
        <v>326</v>
      </c>
      <c r="K58" s="78" t="str">
        <f>IF(G58="","",VLOOKUP(G58,Microtrends!$A$4:$F$80,MATCH($D$1,Microtrends!$A$3:$F$3,0),FALSE))</f>
        <v>Continuous Connection</v>
      </c>
      <c r="L58" s="78" t="str">
        <f>IF(H58="","",VLOOKUP(H58,Microtrends!$A$4:$F$80,MATCH($D$1,Microtrends!$A$3:$F$3,0),FALSE))</f>
        <v/>
      </c>
      <c r="M58" s="78" t="str">
        <f>IF(I58="","",VLOOKUP(I58,Microtrends!$A$4:$F$80,MATCH($D$1,Microtrends!$A$3:$F$3,0),FALSE))</f>
        <v/>
      </c>
      <c r="N58" s="78" t="str">
        <f>IF(J58="","",VLOOKUP(J58,Microtrends!$A$4:$F$80,MATCH($D$1,Microtrends!$A$3:$F$3,0),FALSE))</f>
        <v/>
      </c>
      <c r="O58" s="35"/>
      <c r="P58" s="35">
        <f t="array" aca="1" ref="P58" ca="1">SUM(IF(ISNUMBER(SEARCH(Applications!$B58,OFFSET(Highlights!$E$6,0,0,COUNTA(Highlights!$E:$E)-5,1))),IF(OFFSET(Highlights!$C$6,0,0,COUNTA(Highlights!$C:$C)-5,1)=Applications!P$2,1,0),0))</f>
        <v>0</v>
      </c>
      <c r="Q58" s="35">
        <f t="array" aca="1" ref="Q58" ca="1">SUM(IF(ISNUMBER(SEARCH(Applications!$B58,OFFSET(Highlights!$E$6,0,0,COUNTA(Highlights!$E:$E)-5,1))),IF(OFFSET(Highlights!$C$6,0,0,COUNTA(Highlights!$C:$C)-5,1)=Applications!Q$2,1,0),0))</f>
        <v>0</v>
      </c>
      <c r="R58" s="35">
        <f t="array" aca="1" ref="R58" ca="1">SUM(IF(ISNUMBER(SEARCH(Applications!$B58,OFFSET(Highlights!$E$6,0,0,COUNTA(Highlights!$E:$E)-5,1))),IF(OFFSET(Highlights!$C$6,0,0,COUNTA(Highlights!$C:$C)-5,1)=Applications!R$2,1,0),0))</f>
        <v>0</v>
      </c>
    </row>
    <row r="59" spans="1:18" ht="60" customHeight="1" x14ac:dyDescent="0.25">
      <c r="A59" s="35" t="s">
        <v>1301</v>
      </c>
      <c r="B59" s="35" t="s">
        <v>72</v>
      </c>
      <c r="C59" s="35" t="s">
        <v>22</v>
      </c>
      <c r="D59" s="35" t="str">
        <f t="shared" si="0"/>
        <v xml:space="preserve">Informed People
</v>
      </c>
      <c r="E59" s="35">
        <f t="array" ref="E59">SUM(IF(FREQUENCY(IF(LEN(K59:N59)&gt;0,MATCH(K59:N59,K59:N59,0),""), IF(LEN(K59:N59)&gt;0,MATCH(K59:N59,K59:N59,0),""))&gt;0,1))</f>
        <v>1</v>
      </c>
      <c r="F59" s="35" t="str">
        <f>_xlfn.CONCAT(IFERROR(VLOOKUP(G59,Microtrends!$A$4:$F$80,MATCH($F$1,Microtrends!$A$3:$F$3,0),FALSE),""),IF(H59&lt;&gt;"",CHAR(10),""),IFERROR(VLOOKUP(H59,Microtrends!$A$4:$F$80,MATCH($F$1,Microtrends!$A$3:$F$3,0),FALSE),""),IF(I59&lt;&gt;"",CHAR(10),""),IFERROR(VLOOKUP(I59,Microtrends!$A$4:$F$80,MATCH($F$1,Microtrends!$A$3:$F$3,0),FALSE),""),IF(J59&lt;&gt;"",CHAR(10),""),IFERROR(VLOOKUP(J59,Microtrends!$A$4:$F$80,MATCH($F$1,Microtrends!$A$3:$F$3,0),FALSE),""))</f>
        <v>Liquid Expectations</v>
      </c>
      <c r="G59" s="77" t="s">
        <v>926</v>
      </c>
      <c r="H59" s="77" t="s">
        <v>326</v>
      </c>
      <c r="I59" s="77" t="s">
        <v>326</v>
      </c>
      <c r="J59" s="77" t="s">
        <v>326</v>
      </c>
      <c r="K59" s="78" t="str">
        <f>IF(G59="","",VLOOKUP(G59,Microtrends!$A$4:$F$80,MATCH($D$1,Microtrends!$A$3:$F$3,0),FALSE))</f>
        <v>Informed People</v>
      </c>
      <c r="L59" s="78" t="str">
        <f>IF(H59="","",VLOOKUP(H59,Microtrends!$A$4:$F$80,MATCH($D$1,Microtrends!$A$3:$F$3,0),FALSE))</f>
        <v/>
      </c>
      <c r="M59" s="78" t="str">
        <f>IF(I59="","",VLOOKUP(I59,Microtrends!$A$4:$F$80,MATCH($D$1,Microtrends!$A$3:$F$3,0),FALSE))</f>
        <v/>
      </c>
      <c r="N59" s="78" t="str">
        <f>IF(J59="","",VLOOKUP(J59,Microtrends!$A$4:$F$80,MATCH($D$1,Microtrends!$A$3:$F$3,0),FALSE))</f>
        <v/>
      </c>
      <c r="O59" s="35" t="s">
        <v>660</v>
      </c>
      <c r="P59" s="35">
        <f t="array" aca="1" ref="P59" ca="1">SUM(IF(ISNUMBER(SEARCH(Applications!$B59,OFFSET(Highlights!$E$6,0,0,COUNTA(Highlights!$E:$E)-5,1))),IF(OFFSET(Highlights!$C$6,0,0,COUNTA(Highlights!$C:$C)-5,1)=Applications!P$2,1,0),0))</f>
        <v>0</v>
      </c>
      <c r="Q59" s="35">
        <f t="array" aca="1" ref="Q59" ca="1">SUM(IF(ISNUMBER(SEARCH(Applications!$B59,OFFSET(Highlights!$E$6,0,0,COUNTA(Highlights!$E:$E)-5,1))),IF(OFFSET(Highlights!$C$6,0,0,COUNTA(Highlights!$C:$C)-5,1)=Applications!Q$2,1,0),0))</f>
        <v>1</v>
      </c>
      <c r="R59" s="35">
        <f t="array" aca="1" ref="R59" ca="1">SUM(IF(ISNUMBER(SEARCH(Applications!$B59,OFFSET(Highlights!$E$6,0,0,COUNTA(Highlights!$E:$E)-5,1))),IF(OFFSET(Highlights!$C$6,0,0,COUNTA(Highlights!$C:$C)-5,1)=Applications!R$2,1,0),0))</f>
        <v>1</v>
      </c>
    </row>
    <row r="60" spans="1:18" ht="60" customHeight="1" x14ac:dyDescent="0.25">
      <c r="A60" s="35" t="s">
        <v>1302</v>
      </c>
      <c r="B60" s="35" t="s">
        <v>118</v>
      </c>
      <c r="C60" s="35" t="s">
        <v>18</v>
      </c>
      <c r="D60" s="35" t="str">
        <f t="shared" si="0"/>
        <v xml:space="preserve">Informed People
</v>
      </c>
      <c r="E60" s="35">
        <f t="array" ref="E60">SUM(IF(FREQUENCY(IF(LEN(K60:N60)&gt;0,MATCH(K60:N60,K60:N60,0),""), IF(LEN(K60:N60)&gt;0,MATCH(K60:N60,K60:N60,0),""))&gt;0,1))</f>
        <v>1</v>
      </c>
      <c r="F60" s="35" t="str">
        <f>_xlfn.CONCAT(IFERROR(VLOOKUP(G60,Microtrends!$A$4:$F$80,MATCH($F$1,Microtrends!$A$3:$F$3,0),FALSE),""),IF(H60&lt;&gt;"",CHAR(10),""),IFERROR(VLOOKUP(H60,Microtrends!$A$4:$F$80,MATCH($F$1,Microtrends!$A$3:$F$3,0),FALSE),""),IF(I60&lt;&gt;"",CHAR(10),""),IFERROR(VLOOKUP(I60,Microtrends!$A$4:$F$80,MATCH($F$1,Microtrends!$A$3:$F$3,0),FALSE),""),IF(J60&lt;&gt;"",CHAR(10),""),IFERROR(VLOOKUP(J60,Microtrends!$A$4:$F$80,MATCH($F$1,Microtrends!$A$3:$F$3,0),FALSE),""))</f>
        <v>Liquid Expectations</v>
      </c>
      <c r="G60" s="77" t="s">
        <v>926</v>
      </c>
      <c r="H60" s="77" t="s">
        <v>326</v>
      </c>
      <c r="I60" s="77" t="s">
        <v>326</v>
      </c>
      <c r="J60" s="77" t="s">
        <v>326</v>
      </c>
      <c r="K60" s="78" t="str">
        <f>IF(G60="","",VLOOKUP(G60,Microtrends!$A$4:$F$80,MATCH($D$1,Microtrends!$A$3:$F$3,0),FALSE))</f>
        <v>Informed People</v>
      </c>
      <c r="L60" s="78" t="str">
        <f>IF(H60="","",VLOOKUP(H60,Microtrends!$A$4:$F$80,MATCH($D$1,Microtrends!$A$3:$F$3,0),FALSE))</f>
        <v/>
      </c>
      <c r="M60" s="78" t="str">
        <f>IF(I60="","",VLOOKUP(I60,Microtrends!$A$4:$F$80,MATCH($D$1,Microtrends!$A$3:$F$3,0),FALSE))</f>
        <v/>
      </c>
      <c r="N60" s="78" t="str">
        <f>IF(J60="","",VLOOKUP(J60,Microtrends!$A$4:$F$80,MATCH($D$1,Microtrends!$A$3:$F$3,0),FALSE))</f>
        <v/>
      </c>
      <c r="O60" s="35" t="s">
        <v>669</v>
      </c>
      <c r="P60" s="35">
        <f t="array" aca="1" ref="P60" ca="1">SUM(IF(ISNUMBER(SEARCH(Applications!$B60,OFFSET(Highlights!$E$6,0,0,COUNTA(Highlights!$E:$E)-5,1))),IF(OFFSET(Highlights!$C$6,0,0,COUNTA(Highlights!$C:$C)-5,1)=Applications!P$2,1,0),0))</f>
        <v>3</v>
      </c>
      <c r="Q60" s="35">
        <f t="array" aca="1" ref="Q60" ca="1">SUM(IF(ISNUMBER(SEARCH(Applications!$B60,OFFSET(Highlights!$E$6,0,0,COUNTA(Highlights!$E:$E)-5,1))),IF(OFFSET(Highlights!$C$6,0,0,COUNTA(Highlights!$C:$C)-5,1)=Applications!Q$2,1,0),0))</f>
        <v>0</v>
      </c>
      <c r="R60" s="35">
        <f t="array" aca="1" ref="R60" ca="1">SUM(IF(ISNUMBER(SEARCH(Applications!$B60,OFFSET(Highlights!$E$6,0,0,COUNTA(Highlights!$E:$E)-5,1))),IF(OFFSET(Highlights!$C$6,0,0,COUNTA(Highlights!$C:$C)-5,1)=Applications!R$2,1,0),0))</f>
        <v>0</v>
      </c>
    </row>
    <row r="61" spans="1:18" ht="60" customHeight="1" x14ac:dyDescent="0.25">
      <c r="A61" s="35" t="s">
        <v>1303</v>
      </c>
      <c r="B61" s="35" t="s">
        <v>216</v>
      </c>
      <c r="C61" s="35" t="s">
        <v>207</v>
      </c>
      <c r="D61" s="35" t="str">
        <f t="shared" si="0"/>
        <v xml:space="preserve">Informed People
</v>
      </c>
      <c r="E61" s="35">
        <f t="array" ref="E61">SUM(IF(FREQUENCY(IF(LEN(K61:N61)&gt;0,MATCH(K61:N61,K61:N61,0),""), IF(LEN(K61:N61)&gt;0,MATCH(K61:N61,K61:N61,0),""))&gt;0,1))</f>
        <v>1</v>
      </c>
      <c r="F61" s="35" t="str">
        <f>_xlfn.CONCAT(IFERROR(VLOOKUP(G61,Microtrends!$A$4:$F$80,MATCH($F$1,Microtrends!$A$3:$F$3,0),FALSE),""),IF(H61&lt;&gt;"",CHAR(10),""),IFERROR(VLOOKUP(H61,Microtrends!$A$4:$F$80,MATCH($F$1,Microtrends!$A$3:$F$3,0),FALSE),""),IF(I61&lt;&gt;"",CHAR(10),""),IFERROR(VLOOKUP(I61,Microtrends!$A$4:$F$80,MATCH($F$1,Microtrends!$A$3:$F$3,0),FALSE),""),IF(J61&lt;&gt;"",CHAR(10),""),IFERROR(VLOOKUP(J61,Microtrends!$A$4:$F$80,MATCH($F$1,Microtrends!$A$3:$F$3,0),FALSE),""))</f>
        <v>Liquid Expectations</v>
      </c>
      <c r="G61" s="77" t="s">
        <v>926</v>
      </c>
      <c r="H61" s="77"/>
      <c r="I61" s="77" t="s">
        <v>326</v>
      </c>
      <c r="J61" s="77" t="s">
        <v>326</v>
      </c>
      <c r="K61" s="78" t="str">
        <f>IF(G61="","",VLOOKUP(G61,Microtrends!$A$4:$F$80,MATCH($D$1,Microtrends!$A$3:$F$3,0),FALSE))</f>
        <v>Informed People</v>
      </c>
      <c r="L61" s="78" t="str">
        <f>IF(H61="","",VLOOKUP(H61,Microtrends!$A$4:$F$80,MATCH($D$1,Microtrends!$A$3:$F$3,0),FALSE))</f>
        <v/>
      </c>
      <c r="M61" s="78" t="str">
        <f>IF(I61="","",VLOOKUP(I61,Microtrends!$A$4:$F$80,MATCH($D$1,Microtrends!$A$3:$F$3,0),FALSE))</f>
        <v/>
      </c>
      <c r="N61" s="78" t="str">
        <f>IF(J61="","",VLOOKUP(J61,Microtrends!$A$4:$F$80,MATCH($D$1,Microtrends!$A$3:$F$3,0),FALSE))</f>
        <v/>
      </c>
      <c r="O61" s="35"/>
      <c r="P61" s="35">
        <f t="array" aca="1" ref="P61" ca="1">SUM(IF(ISNUMBER(SEARCH(Applications!$B61,OFFSET(Highlights!$E$6,0,0,COUNTA(Highlights!$E:$E)-5,1))),IF(OFFSET(Highlights!$C$6,0,0,COUNTA(Highlights!$C:$C)-5,1)=Applications!P$2,1,0),0))</f>
        <v>5</v>
      </c>
      <c r="Q61" s="35">
        <f t="array" aca="1" ref="Q61" ca="1">SUM(IF(ISNUMBER(SEARCH(Applications!$B61,OFFSET(Highlights!$E$6,0,0,COUNTA(Highlights!$E:$E)-5,1))),IF(OFFSET(Highlights!$C$6,0,0,COUNTA(Highlights!$C:$C)-5,1)=Applications!Q$2,1,0),0))</f>
        <v>0</v>
      </c>
      <c r="R61" s="35">
        <f t="array" aca="1" ref="R61" ca="1">SUM(IF(ISNUMBER(SEARCH(Applications!$B61,OFFSET(Highlights!$E$6,0,0,COUNTA(Highlights!$E:$E)-5,1))),IF(OFFSET(Highlights!$C$6,0,0,COUNTA(Highlights!$C:$C)-5,1)=Applications!R$2,1,0),0))</f>
        <v>0</v>
      </c>
    </row>
    <row r="62" spans="1:18" ht="60" customHeight="1" x14ac:dyDescent="0.25">
      <c r="A62" s="35" t="s">
        <v>1304</v>
      </c>
      <c r="B62" s="35" t="s">
        <v>889</v>
      </c>
      <c r="C62" s="35" t="s">
        <v>22</v>
      </c>
      <c r="D62" s="35" t="str">
        <f t="shared" si="0"/>
        <v xml:space="preserve">Experiences
</v>
      </c>
      <c r="E62" s="35">
        <f t="array" ref="E62">SUM(IF(FREQUENCY(IF(LEN(K62:N62)&gt;0,MATCH(K62:N62,K62:N62,0),""), IF(LEN(K62:N62)&gt;0,MATCH(K62:N62,K62:N62,0),""))&gt;0,1))</f>
        <v>1</v>
      </c>
      <c r="F62" s="35" t="str">
        <f>_xlfn.CONCAT(IFERROR(VLOOKUP(G62,Microtrends!$A$4:$F$80,MATCH($F$1,Microtrends!$A$3:$F$3,0),FALSE),""),IF(H62&lt;&gt;"",CHAR(10),""),IFERROR(VLOOKUP(H62,Microtrends!$A$4:$F$80,MATCH($F$1,Microtrends!$A$3:$F$3,0),FALSE),""),IF(I62&lt;&gt;"",CHAR(10),""),IFERROR(VLOOKUP(I62,Microtrends!$A$4:$F$80,MATCH($F$1,Microtrends!$A$3:$F$3,0),FALSE),""),IF(J62&lt;&gt;"",CHAR(10),""),IFERROR(VLOOKUP(J62,Microtrends!$A$4:$F$80,MATCH($F$1,Microtrends!$A$3:$F$3,0),FALSE),""))</f>
        <v>Meaningfull Work</v>
      </c>
      <c r="G62" s="77" t="s">
        <v>931</v>
      </c>
      <c r="H62" s="77" t="s">
        <v>326</v>
      </c>
      <c r="I62" s="77" t="s">
        <v>326</v>
      </c>
      <c r="J62" s="77" t="s">
        <v>326</v>
      </c>
      <c r="K62" s="78" t="str">
        <f>IF(G62="","",VLOOKUP(G62,Microtrends!$A$4:$F$80,MATCH($D$1,Microtrends!$A$3:$F$3,0),FALSE))</f>
        <v>Experiences</v>
      </c>
      <c r="L62" s="78" t="str">
        <f>IF(H62="","",VLOOKUP(H62,Microtrends!$A$4:$F$80,MATCH($D$1,Microtrends!$A$3:$F$3,0),FALSE))</f>
        <v/>
      </c>
      <c r="M62" s="78" t="str">
        <f>IF(I62="","",VLOOKUP(I62,Microtrends!$A$4:$F$80,MATCH($D$1,Microtrends!$A$3:$F$3,0),FALSE))</f>
        <v/>
      </c>
      <c r="N62" s="78" t="str">
        <f>IF(J62="","",VLOOKUP(J62,Microtrends!$A$4:$F$80,MATCH($D$1,Microtrends!$A$3:$F$3,0),FALSE))</f>
        <v/>
      </c>
      <c r="O62" s="35" t="s">
        <v>202</v>
      </c>
      <c r="P62" s="35">
        <f t="array" aca="1" ref="P62" ca="1">SUM(IF(ISNUMBER(SEARCH(Applications!$B62,OFFSET(Highlights!$E$6,0,0,COUNTA(Highlights!$E:$E)-5,1))),IF(OFFSET(Highlights!$C$6,0,0,COUNTA(Highlights!$C:$C)-5,1)=Applications!P$2,1,0),0))</f>
        <v>0</v>
      </c>
      <c r="Q62" s="35">
        <f t="array" aca="1" ref="Q62" ca="1">SUM(IF(ISNUMBER(SEARCH(Applications!$B62,OFFSET(Highlights!$E$6,0,0,COUNTA(Highlights!$E:$E)-5,1))),IF(OFFSET(Highlights!$C$6,0,0,COUNTA(Highlights!$C:$C)-5,1)=Applications!Q$2,1,0),0))</f>
        <v>0</v>
      </c>
      <c r="R62" s="35">
        <f t="array" aca="1" ref="R62" ca="1">SUM(IF(ISNUMBER(SEARCH(Applications!$B62,OFFSET(Highlights!$E$6,0,0,COUNTA(Highlights!$E:$E)-5,1))),IF(OFFSET(Highlights!$C$6,0,0,COUNTA(Highlights!$C:$C)-5,1)=Applications!R$2,1,0),0))</f>
        <v>0</v>
      </c>
    </row>
    <row r="63" spans="1:18" ht="60" customHeight="1" x14ac:dyDescent="0.25">
      <c r="A63" s="35" t="s">
        <v>1305</v>
      </c>
      <c r="B63" s="35" t="s">
        <v>204</v>
      </c>
      <c r="C63" s="35" t="s">
        <v>22</v>
      </c>
      <c r="D63" s="35" t="str">
        <f t="shared" si="0"/>
        <v xml:space="preserve">Experiences
</v>
      </c>
      <c r="E63" s="35">
        <f t="array" ref="E63">SUM(IF(FREQUENCY(IF(LEN(K63:N63)&gt;0,MATCH(K63:N63,K63:N63,0),""), IF(LEN(K63:N63)&gt;0,MATCH(K63:N63,K63:N63,0),""))&gt;0,1))</f>
        <v>1</v>
      </c>
      <c r="F63" s="35" t="str">
        <f>_xlfn.CONCAT(IFERROR(VLOOKUP(G63,Microtrends!$A$4:$F$80,MATCH($F$1,Microtrends!$A$3:$F$3,0),FALSE),""),IF(H63&lt;&gt;"",CHAR(10),""),IFERROR(VLOOKUP(H63,Microtrends!$A$4:$F$80,MATCH($F$1,Microtrends!$A$3:$F$3,0),FALSE),""),IF(I63&lt;&gt;"",CHAR(10),""),IFERROR(VLOOKUP(I63,Microtrends!$A$4:$F$80,MATCH($F$1,Microtrends!$A$3:$F$3,0),FALSE),""),IF(J63&lt;&gt;"",CHAR(10),""),IFERROR(VLOOKUP(J63,Microtrends!$A$4:$F$80,MATCH($F$1,Microtrends!$A$3:$F$3,0),FALSE),""))</f>
        <v>Meaningfull Work</v>
      </c>
      <c r="G63" s="77" t="s">
        <v>931</v>
      </c>
      <c r="H63" s="77" t="s">
        <v>326</v>
      </c>
      <c r="I63" s="77" t="s">
        <v>326</v>
      </c>
      <c r="J63" s="77" t="s">
        <v>326</v>
      </c>
      <c r="K63" s="78" t="str">
        <f>IF(G63="","",VLOOKUP(G63,Microtrends!$A$4:$F$80,MATCH($D$1,Microtrends!$A$3:$F$3,0),FALSE))</f>
        <v>Experiences</v>
      </c>
      <c r="L63" s="78" t="str">
        <f>IF(H63="","",VLOOKUP(H63,Microtrends!$A$4:$F$80,MATCH($D$1,Microtrends!$A$3:$F$3,0),FALSE))</f>
        <v/>
      </c>
      <c r="M63" s="78" t="str">
        <f>IF(I63="","",VLOOKUP(I63,Microtrends!$A$4:$F$80,MATCH($D$1,Microtrends!$A$3:$F$3,0),FALSE))</f>
        <v/>
      </c>
      <c r="N63" s="78" t="str">
        <f>IF(J63="","",VLOOKUP(J63,Microtrends!$A$4:$F$80,MATCH($D$1,Microtrends!$A$3:$F$3,0),FALSE))</f>
        <v/>
      </c>
      <c r="O63" s="35" t="s">
        <v>205</v>
      </c>
      <c r="P63" s="35">
        <f t="array" aca="1" ref="P63" ca="1">SUM(IF(ISNUMBER(SEARCH(Applications!$B63,OFFSET(Highlights!$E$6,0,0,COUNTA(Highlights!$E:$E)-5,1))),IF(OFFSET(Highlights!$C$6,0,0,COUNTA(Highlights!$C:$C)-5,1)=Applications!P$2,1,0),0))</f>
        <v>0</v>
      </c>
      <c r="Q63" s="35">
        <f t="array" aca="1" ref="Q63" ca="1">SUM(IF(ISNUMBER(SEARCH(Applications!$B63,OFFSET(Highlights!$E$6,0,0,COUNTA(Highlights!$E:$E)-5,1))),IF(OFFSET(Highlights!$C$6,0,0,COUNTA(Highlights!$C:$C)-5,1)=Applications!Q$2,1,0),0))</f>
        <v>0</v>
      </c>
      <c r="R63" s="35">
        <f t="array" aca="1" ref="R63" ca="1">SUM(IF(ISNUMBER(SEARCH(Applications!$B63,OFFSET(Highlights!$E$6,0,0,COUNTA(Highlights!$E:$E)-5,1))),IF(OFFSET(Highlights!$C$6,0,0,COUNTA(Highlights!$C:$C)-5,1)=Applications!R$2,1,0),0))</f>
        <v>0</v>
      </c>
    </row>
    <row r="64" spans="1:18" ht="60" customHeight="1" x14ac:dyDescent="0.25">
      <c r="A64" s="35" t="s">
        <v>1306</v>
      </c>
      <c r="B64" s="35" t="s">
        <v>194</v>
      </c>
      <c r="C64" s="35" t="s">
        <v>22</v>
      </c>
      <c r="D64" s="35" t="str">
        <f t="shared" si="0"/>
        <v xml:space="preserve">Hiper Personalization
</v>
      </c>
      <c r="E64" s="35">
        <f t="array" ref="E64">SUM(IF(FREQUENCY(IF(LEN(K64:N64)&gt;0,MATCH(K64:N64,K64:N64,0),""), IF(LEN(K64:N64)&gt;0,MATCH(K64:N64,K64:N64,0),""))&gt;0,1))</f>
        <v>1</v>
      </c>
      <c r="F64" s="35" t="str">
        <f>_xlfn.CONCAT(IFERROR(VLOOKUP(G64,Microtrends!$A$4:$F$80,MATCH($F$1,Microtrends!$A$3:$F$3,0),FALSE),""),IF(H64&lt;&gt;"",CHAR(10),""),IFERROR(VLOOKUP(H64,Microtrends!$A$4:$F$80,MATCH($F$1,Microtrends!$A$3:$F$3,0),FALSE),""),IF(I64&lt;&gt;"",CHAR(10),""),IFERROR(VLOOKUP(I64,Microtrends!$A$4:$F$80,MATCH($F$1,Microtrends!$A$3:$F$3,0),FALSE),""),IF(J64&lt;&gt;"",CHAR(10),""),IFERROR(VLOOKUP(J64,Microtrends!$A$4:$F$80,MATCH($F$1,Microtrends!$A$3:$F$3,0),FALSE),""))</f>
        <v>Mini-Doses</v>
      </c>
      <c r="G64" s="77" t="s">
        <v>951</v>
      </c>
      <c r="H64" s="77" t="s">
        <v>326</v>
      </c>
      <c r="I64" s="77" t="s">
        <v>326</v>
      </c>
      <c r="J64" s="77" t="s">
        <v>326</v>
      </c>
      <c r="K64" s="78" t="str">
        <f>IF(G64="","",VLOOKUP(G64,Microtrends!$A$4:$F$80,MATCH($D$1,Microtrends!$A$3:$F$3,0),FALSE))</f>
        <v>Hiper Personalization</v>
      </c>
      <c r="L64" s="78" t="str">
        <f>IF(H64="","",VLOOKUP(H64,Microtrends!$A$4:$F$80,MATCH($D$1,Microtrends!$A$3:$F$3,0),FALSE))</f>
        <v/>
      </c>
      <c r="M64" s="78" t="str">
        <f>IF(I64="","",VLOOKUP(I64,Microtrends!$A$4:$F$80,MATCH($D$1,Microtrends!$A$3:$F$3,0),FALSE))</f>
        <v/>
      </c>
      <c r="N64" s="78" t="str">
        <f>IF(J64="","",VLOOKUP(J64,Microtrends!$A$4:$F$80,MATCH($D$1,Microtrends!$A$3:$F$3,0),FALSE))</f>
        <v/>
      </c>
      <c r="O64" s="35" t="s">
        <v>195</v>
      </c>
      <c r="P64" s="35">
        <f t="array" aca="1" ref="P64" ca="1">SUM(IF(ISNUMBER(SEARCH(Applications!$B64,OFFSET(Highlights!$E$6,0,0,COUNTA(Highlights!$E:$E)-5,1))),IF(OFFSET(Highlights!$C$6,0,0,COUNTA(Highlights!$C:$C)-5,1)=Applications!P$2,1,0),0))</f>
        <v>3</v>
      </c>
      <c r="Q64" s="35">
        <f t="array" aca="1" ref="Q64" ca="1">SUM(IF(ISNUMBER(SEARCH(Applications!$B64,OFFSET(Highlights!$E$6,0,0,COUNTA(Highlights!$E:$E)-5,1))),IF(OFFSET(Highlights!$C$6,0,0,COUNTA(Highlights!$C:$C)-5,1)=Applications!Q$2,1,0),0))</f>
        <v>0</v>
      </c>
      <c r="R64" s="35">
        <f t="array" aca="1" ref="R64" ca="1">SUM(IF(ISNUMBER(SEARCH(Applications!$B64,OFFSET(Highlights!$E$6,0,0,COUNTA(Highlights!$E:$E)-5,1))),IF(OFFSET(Highlights!$C$6,0,0,COUNTA(Highlights!$C:$C)-5,1)=Applications!R$2,1,0),0))</f>
        <v>0</v>
      </c>
    </row>
    <row r="65" spans="1:18" ht="60" customHeight="1" x14ac:dyDescent="0.25">
      <c r="A65" s="35" t="s">
        <v>1307</v>
      </c>
      <c r="B65" s="35" t="s">
        <v>699</v>
      </c>
      <c r="C65" s="35" t="s">
        <v>133</v>
      </c>
      <c r="D65" s="35" t="str">
        <f t="shared" ref="D65:D104" si="1">SUBSTITUTE(TRIM(K65&amp;"$"&amp;IF(L65&lt;&gt;K65,L65,"")&amp;"$"&amp;IF(COUNTIF(K65:L65,M65)=0,M65,"")&amp;"$"&amp;IF(COUNTIF(K65:M65,N65)=0,N65,"")), "$", CHAR(10))</f>
        <v xml:space="preserve">Seamlessness/Ease
Informed People
</v>
      </c>
      <c r="E65" s="35">
        <f t="array" ref="E65">SUM(IF(FREQUENCY(IF(LEN(K65:N65)&gt;0,MATCH(K65:N65,K65:N65,0),""), IF(LEN(K65:N65)&gt;0,MATCH(K65:N65,K65:N65,0),""))&gt;0,1))</f>
        <v>2</v>
      </c>
      <c r="F65" s="35" t="str">
        <f>_xlfn.CONCAT(IFERROR(VLOOKUP(G65,Microtrends!$A$4:$F$80,MATCH($F$1,Microtrends!$A$3:$F$3,0),FALSE),""),IF(H65&lt;&gt;"",CHAR(10),""),IFERROR(VLOOKUP(H65,Microtrends!$A$4:$F$80,MATCH($F$1,Microtrends!$A$3:$F$3,0),FALSE),""),IF(I65&lt;&gt;"",CHAR(10),""),IFERROR(VLOOKUP(I65,Microtrends!$A$4:$F$80,MATCH($F$1,Microtrends!$A$3:$F$3,0),FALSE),""),IF(J65&lt;&gt;"",CHAR(10),""),IFERROR(VLOOKUP(J65,Microtrends!$A$4:$F$80,MATCH($F$1,Microtrends!$A$3:$F$3,0),FALSE),""))</f>
        <v>Mobile Payments
Liquid Expectations</v>
      </c>
      <c r="G65" s="77" t="s">
        <v>932</v>
      </c>
      <c r="H65" s="77" t="s">
        <v>926</v>
      </c>
      <c r="I65" s="77" t="s">
        <v>326</v>
      </c>
      <c r="J65" s="77" t="s">
        <v>326</v>
      </c>
      <c r="K65" s="78" t="str">
        <f>IF(G65="","",VLOOKUP(G65,Microtrends!$A$4:$F$80,MATCH($D$1,Microtrends!$A$3:$F$3,0),FALSE))</f>
        <v>Seamlessness/Ease</v>
      </c>
      <c r="L65" s="78" t="str">
        <f>IF(H65="","",VLOOKUP(H65,Microtrends!$A$4:$F$80,MATCH($D$1,Microtrends!$A$3:$F$3,0),FALSE))</f>
        <v>Informed People</v>
      </c>
      <c r="M65" s="78" t="str">
        <f>IF(I65="","",VLOOKUP(I65,Microtrends!$A$4:$F$80,MATCH($D$1,Microtrends!$A$3:$F$3,0),FALSE))</f>
        <v/>
      </c>
      <c r="N65" s="78" t="str">
        <f>IF(J65="","",VLOOKUP(J65,Microtrends!$A$4:$F$80,MATCH($D$1,Microtrends!$A$3:$F$3,0),FALSE))</f>
        <v/>
      </c>
      <c r="O65" s="35"/>
      <c r="P65" s="35">
        <f t="array" aca="1" ref="P65" ca="1">SUM(IF(ISNUMBER(SEARCH(Applications!$B65,OFFSET(Highlights!$E$6,0,0,COUNTA(Highlights!$E:$E)-5,1))),IF(OFFSET(Highlights!$C$6,0,0,COUNTA(Highlights!$C:$C)-5,1)=Applications!P$2,1,0),0))</f>
        <v>1</v>
      </c>
      <c r="Q65" s="35">
        <f t="array" aca="1" ref="Q65" ca="1">SUM(IF(ISNUMBER(SEARCH(Applications!$B65,OFFSET(Highlights!$E$6,0,0,COUNTA(Highlights!$E:$E)-5,1))),IF(OFFSET(Highlights!$C$6,0,0,COUNTA(Highlights!$C:$C)-5,1)=Applications!Q$2,1,0),0))</f>
        <v>0</v>
      </c>
      <c r="R65" s="35">
        <f t="array" aca="1" ref="R65" ca="1">SUM(IF(ISNUMBER(SEARCH(Applications!$B65,OFFSET(Highlights!$E$6,0,0,COUNTA(Highlights!$E:$E)-5,1))),IF(OFFSET(Highlights!$C$6,0,0,COUNTA(Highlights!$C:$C)-5,1)=Applications!R$2,1,0),0))</f>
        <v>0</v>
      </c>
    </row>
    <row r="66" spans="1:18" ht="60" customHeight="1" x14ac:dyDescent="0.25">
      <c r="A66" s="35" t="s">
        <v>1308</v>
      </c>
      <c r="B66" s="35" t="s">
        <v>119</v>
      </c>
      <c r="C66" s="35" t="s">
        <v>18</v>
      </c>
      <c r="D66" s="35" t="str">
        <f t="shared" si="1"/>
        <v xml:space="preserve">Informed People
</v>
      </c>
      <c r="E66" s="35">
        <f t="array" ref="E66">SUM(IF(FREQUENCY(IF(LEN(K66:N66)&gt;0,MATCH(K66:N66,K66:N66,0),""), IF(LEN(K66:N66)&gt;0,MATCH(K66:N66,K66:N66,0),""))&gt;0,1))</f>
        <v>1</v>
      </c>
      <c r="F66" s="35" t="str">
        <f>_xlfn.CONCAT(IFERROR(VLOOKUP(G66,Microtrends!$A$4:$F$80,MATCH($F$1,Microtrends!$A$3:$F$3,0),FALSE),""),IF(H66&lt;&gt;"",CHAR(10),""),IFERROR(VLOOKUP(H66,Microtrends!$A$4:$F$80,MATCH($F$1,Microtrends!$A$3:$F$3,0),FALSE),""),IF(I66&lt;&gt;"",CHAR(10),""),IFERROR(VLOOKUP(I66,Microtrends!$A$4:$F$80,MATCH($F$1,Microtrends!$A$3:$F$3,0),FALSE),""),IF(J66&lt;&gt;"",CHAR(10),""),IFERROR(VLOOKUP(J66,Microtrends!$A$4:$F$80,MATCH($F$1,Microtrends!$A$3:$F$3,0),FALSE),""))</f>
        <v>New Luxury</v>
      </c>
      <c r="G66" s="77" t="s">
        <v>935</v>
      </c>
      <c r="H66" s="77" t="s">
        <v>326</v>
      </c>
      <c r="I66" s="77" t="s">
        <v>326</v>
      </c>
      <c r="J66" s="77" t="s">
        <v>326</v>
      </c>
      <c r="K66" s="78" t="str">
        <f>IF(G66="","",VLOOKUP(G66,Microtrends!$A$4:$F$80,MATCH($D$1,Microtrends!$A$3:$F$3,0),FALSE))</f>
        <v>Informed People</v>
      </c>
      <c r="L66" s="78" t="str">
        <f>IF(H66="","",VLOOKUP(H66,Microtrends!$A$4:$F$80,MATCH($D$1,Microtrends!$A$3:$F$3,0),FALSE))</f>
        <v/>
      </c>
      <c r="M66" s="78" t="str">
        <f>IF(I66="","",VLOOKUP(I66,Microtrends!$A$4:$F$80,MATCH($D$1,Microtrends!$A$3:$F$3,0),FALSE))</f>
        <v/>
      </c>
      <c r="N66" s="78" t="str">
        <f>IF(J66="","",VLOOKUP(J66,Microtrends!$A$4:$F$80,MATCH($D$1,Microtrends!$A$3:$F$3,0),FALSE))</f>
        <v/>
      </c>
      <c r="O66" s="35" t="s">
        <v>670</v>
      </c>
      <c r="P66" s="35">
        <f t="array" aca="1" ref="P66" ca="1">SUM(IF(ISNUMBER(SEARCH(Applications!$B66,OFFSET(Highlights!$E$6,0,0,COUNTA(Highlights!$E:$E)-5,1))),IF(OFFSET(Highlights!$C$6,0,0,COUNTA(Highlights!$C:$C)-5,1)=Applications!P$2,1,0),0))</f>
        <v>0</v>
      </c>
      <c r="Q66" s="35">
        <f t="array" aca="1" ref="Q66" ca="1">SUM(IF(ISNUMBER(SEARCH(Applications!$B66,OFFSET(Highlights!$E$6,0,0,COUNTA(Highlights!$E:$E)-5,1))),IF(OFFSET(Highlights!$C$6,0,0,COUNTA(Highlights!$C:$C)-5,1)=Applications!Q$2,1,0),0))</f>
        <v>0</v>
      </c>
      <c r="R66" s="35">
        <f t="array" aca="1" ref="R66" ca="1">SUM(IF(ISNUMBER(SEARCH(Applications!$B66,OFFSET(Highlights!$E$6,0,0,COUNTA(Highlights!$E:$E)-5,1))),IF(OFFSET(Highlights!$C$6,0,0,COUNTA(Highlights!$C:$C)-5,1)=Applications!R$2,1,0),0))</f>
        <v>0</v>
      </c>
    </row>
    <row r="67" spans="1:18" ht="60" customHeight="1" x14ac:dyDescent="0.25">
      <c r="A67" s="35" t="s">
        <v>1309</v>
      </c>
      <c r="B67" s="35" t="s">
        <v>243</v>
      </c>
      <c r="C67" s="35" t="s">
        <v>227</v>
      </c>
      <c r="D67" s="35" t="str">
        <f t="shared" si="1"/>
        <v xml:space="preserve">Informed People
</v>
      </c>
      <c r="E67" s="35">
        <f t="array" ref="E67">SUM(IF(FREQUENCY(IF(LEN(K67:N67)&gt;0,MATCH(K67:N67,K67:N67,0),""), IF(LEN(K67:N67)&gt;0,MATCH(K67:N67,K67:N67,0),""))&gt;0,1))</f>
        <v>1</v>
      </c>
      <c r="F67" s="35" t="str">
        <f>_xlfn.CONCAT(IFERROR(VLOOKUP(G67,Microtrends!$A$4:$F$80,MATCH($F$1,Microtrends!$A$3:$F$3,0),FALSE),""),IF(H67&lt;&gt;"",CHAR(10),""),IFERROR(VLOOKUP(H67,Microtrends!$A$4:$F$80,MATCH($F$1,Microtrends!$A$3:$F$3,0),FALSE),""),IF(I67&lt;&gt;"",CHAR(10),""),IFERROR(VLOOKUP(I67,Microtrends!$A$4:$F$80,MATCH($F$1,Microtrends!$A$3:$F$3,0),FALSE),""),IF(J67&lt;&gt;"",CHAR(10),""),IFERROR(VLOOKUP(J67,Microtrends!$A$4:$F$80,MATCH($F$1,Microtrends!$A$3:$F$3,0),FALSE),""))</f>
        <v>New Luxury</v>
      </c>
      <c r="G67" s="77" t="s">
        <v>935</v>
      </c>
      <c r="H67" s="77" t="s">
        <v>326</v>
      </c>
      <c r="I67" s="77" t="s">
        <v>326</v>
      </c>
      <c r="J67" s="77" t="s">
        <v>326</v>
      </c>
      <c r="K67" s="78" t="str">
        <f>IF(G67="","",VLOOKUP(G67,Microtrends!$A$4:$F$80,MATCH($D$1,Microtrends!$A$3:$F$3,0),FALSE))</f>
        <v>Informed People</v>
      </c>
      <c r="L67" s="78" t="str">
        <f>IF(H67="","",VLOOKUP(H67,Microtrends!$A$4:$F$80,MATCH($D$1,Microtrends!$A$3:$F$3,0),FALSE))</f>
        <v/>
      </c>
      <c r="M67" s="78" t="str">
        <f>IF(I67="","",VLOOKUP(I67,Microtrends!$A$4:$F$80,MATCH($D$1,Microtrends!$A$3:$F$3,0),FALSE))</f>
        <v/>
      </c>
      <c r="N67" s="78" t="str">
        <f>IF(J67="","",VLOOKUP(J67,Microtrends!$A$4:$F$80,MATCH($D$1,Microtrends!$A$3:$F$3,0),FALSE))</f>
        <v/>
      </c>
      <c r="O67" s="35"/>
      <c r="P67" s="35">
        <f t="array" aca="1" ref="P67" ca="1">SUM(IF(ISNUMBER(SEARCH(Applications!$B67,OFFSET(Highlights!$E$6,0,0,COUNTA(Highlights!$E:$E)-5,1))),IF(OFFSET(Highlights!$C$6,0,0,COUNTA(Highlights!$C:$C)-5,1)=Applications!P$2,1,0),0))</f>
        <v>5</v>
      </c>
      <c r="Q67" s="35">
        <f t="array" aca="1" ref="Q67" ca="1">SUM(IF(ISNUMBER(SEARCH(Applications!$B67,OFFSET(Highlights!$E$6,0,0,COUNTA(Highlights!$E:$E)-5,1))),IF(OFFSET(Highlights!$C$6,0,0,COUNTA(Highlights!$C:$C)-5,1)=Applications!Q$2,1,0),0))</f>
        <v>0</v>
      </c>
      <c r="R67" s="35">
        <f t="array" aca="1" ref="R67" ca="1">SUM(IF(ISNUMBER(SEARCH(Applications!$B67,OFFSET(Highlights!$E$6,0,0,COUNTA(Highlights!$E:$E)-5,1))),IF(OFFSET(Highlights!$C$6,0,0,COUNTA(Highlights!$C:$C)-5,1)=Applications!R$2,1,0),0))</f>
        <v>0</v>
      </c>
    </row>
    <row r="68" spans="1:18" ht="60" customHeight="1" x14ac:dyDescent="0.25">
      <c r="A68" s="35" t="s">
        <v>1310</v>
      </c>
      <c r="B68" s="35" t="s">
        <v>217</v>
      </c>
      <c r="C68" s="35" t="s">
        <v>207</v>
      </c>
      <c r="D68" s="35" t="str">
        <f t="shared" si="1"/>
        <v xml:space="preserve">Hiper Personalization
</v>
      </c>
      <c r="E68" s="35">
        <f t="array" ref="E68">SUM(IF(FREQUENCY(IF(LEN(K68:N68)&gt;0,MATCH(K68:N68,K68:N68,0),""), IF(LEN(K68:N68)&gt;0,MATCH(K68:N68,K68:N68,0),""))&gt;0,1))</f>
        <v>1</v>
      </c>
      <c r="F68" s="35" t="str">
        <f>_xlfn.CONCAT(IFERROR(VLOOKUP(G68,Microtrends!$A$4:$F$80,MATCH($F$1,Microtrends!$A$3:$F$3,0),FALSE),""),IF(H68&lt;&gt;"",CHAR(10),""),IFERROR(VLOOKUP(H68,Microtrends!$A$4:$F$80,MATCH($F$1,Microtrends!$A$3:$F$3,0),FALSE),""),IF(I68&lt;&gt;"",CHAR(10),""),IFERROR(VLOOKUP(I68,Microtrends!$A$4:$F$80,MATCH($F$1,Microtrends!$A$3:$F$3,0),FALSE),""),IF(J68&lt;&gt;"",CHAR(10),""),IFERROR(VLOOKUP(J68,Microtrends!$A$4:$F$80,MATCH($F$1,Microtrends!$A$3:$F$3,0),FALSE),""))</f>
        <v>Non-Linear Interactive Video Content</v>
      </c>
      <c r="G68" s="77" t="s">
        <v>953</v>
      </c>
      <c r="H68" s="77" t="s">
        <v>326</v>
      </c>
      <c r="I68" s="77" t="s">
        <v>326</v>
      </c>
      <c r="J68" s="77" t="s">
        <v>326</v>
      </c>
      <c r="K68" s="78" t="str">
        <f>IF(G68="","",VLOOKUP(G68,Microtrends!$A$4:$F$80,MATCH($D$1,Microtrends!$A$3:$F$3,0),FALSE))</f>
        <v>Hiper Personalization</v>
      </c>
      <c r="L68" s="78" t="str">
        <f>IF(H68="","",VLOOKUP(H68,Microtrends!$A$4:$F$80,MATCH($D$1,Microtrends!$A$3:$F$3,0),FALSE))</f>
        <v/>
      </c>
      <c r="M68" s="78" t="str">
        <f>IF(I68="","",VLOOKUP(I68,Microtrends!$A$4:$F$80,MATCH($D$1,Microtrends!$A$3:$F$3,0),FALSE))</f>
        <v/>
      </c>
      <c r="N68" s="78" t="str">
        <f>IF(J68="","",VLOOKUP(J68,Microtrends!$A$4:$F$80,MATCH($D$1,Microtrends!$A$3:$F$3,0),FALSE))</f>
        <v/>
      </c>
      <c r="O68" s="35"/>
      <c r="P68" s="35">
        <f t="array" aca="1" ref="P68" ca="1">SUM(IF(ISNUMBER(SEARCH(Applications!$B68,OFFSET(Highlights!$E$6,0,0,COUNTA(Highlights!$E:$E)-5,1))),IF(OFFSET(Highlights!$C$6,0,0,COUNTA(Highlights!$C:$C)-5,1)=Applications!P$2,1,0),0))</f>
        <v>1</v>
      </c>
      <c r="Q68" s="35">
        <f t="array" aca="1" ref="Q68" ca="1">SUM(IF(ISNUMBER(SEARCH(Applications!$B68,OFFSET(Highlights!$E$6,0,0,COUNTA(Highlights!$E:$E)-5,1))),IF(OFFSET(Highlights!$C$6,0,0,COUNTA(Highlights!$C:$C)-5,1)=Applications!Q$2,1,0),0))</f>
        <v>0</v>
      </c>
      <c r="R68" s="35">
        <f t="array" aca="1" ref="R68" ca="1">SUM(IF(ISNUMBER(SEARCH(Applications!$B68,OFFSET(Highlights!$E$6,0,0,COUNTA(Highlights!$E:$E)-5,1))),IF(OFFSET(Highlights!$C$6,0,0,COUNTA(Highlights!$C:$C)-5,1)=Applications!R$2,1,0),0))</f>
        <v>0</v>
      </c>
    </row>
    <row r="69" spans="1:18" ht="60" customHeight="1" x14ac:dyDescent="0.25">
      <c r="A69" s="35" t="s">
        <v>1311</v>
      </c>
      <c r="B69" s="35" t="s">
        <v>120</v>
      </c>
      <c r="C69" s="35" t="s">
        <v>18</v>
      </c>
      <c r="D69" s="35" t="str">
        <f t="shared" si="1"/>
        <v xml:space="preserve">Informed People
</v>
      </c>
      <c r="E69" s="35">
        <f t="array" ref="E69">SUM(IF(FREQUENCY(IF(LEN(K69:N69)&gt;0,MATCH(K69:N69,K69:N69,0),""), IF(LEN(K69:N69)&gt;0,MATCH(K69:N69,K69:N69,0),""))&gt;0,1))</f>
        <v>1</v>
      </c>
      <c r="F69" s="35" t="str">
        <f>_xlfn.CONCAT(IFERROR(VLOOKUP(G69,Microtrends!$A$4:$F$80,MATCH($F$1,Microtrends!$A$3:$F$3,0),FALSE),""),IF(H69&lt;&gt;"",CHAR(10),""),IFERROR(VLOOKUP(H69,Microtrends!$A$4:$F$80,MATCH($F$1,Microtrends!$A$3:$F$3,0),FALSE),""),IF(I69&lt;&gt;"",CHAR(10),""),IFERROR(VLOOKUP(I69,Microtrends!$A$4:$F$80,MATCH($F$1,Microtrends!$A$3:$F$3,0),FALSE),""),IF(J69&lt;&gt;"",CHAR(10),""),IFERROR(VLOOKUP(J69,Microtrends!$A$4:$F$80,MATCH($F$1,Microtrends!$A$3:$F$3,0),FALSE),""))</f>
        <v>Old Age New Millenials</v>
      </c>
      <c r="G69" s="77" t="s">
        <v>949</v>
      </c>
      <c r="H69" s="77" t="s">
        <v>326</v>
      </c>
      <c r="I69" s="77" t="s">
        <v>326</v>
      </c>
      <c r="J69" s="77" t="s">
        <v>326</v>
      </c>
      <c r="K69" s="78" t="str">
        <f>IF(G69="","",VLOOKUP(G69,Microtrends!$A$4:$F$80,MATCH($D$1,Microtrends!$A$3:$F$3,0),FALSE))</f>
        <v>Informed People</v>
      </c>
      <c r="L69" s="78" t="str">
        <f>IF(H69="","",VLOOKUP(H69,Microtrends!$A$4:$F$80,MATCH($D$1,Microtrends!$A$3:$F$3,0),FALSE))</f>
        <v/>
      </c>
      <c r="M69" s="78" t="str">
        <f>IF(I69="","",VLOOKUP(I69,Microtrends!$A$4:$F$80,MATCH($D$1,Microtrends!$A$3:$F$3,0),FALSE))</f>
        <v/>
      </c>
      <c r="N69" s="78" t="str">
        <f>IF(J69="","",VLOOKUP(J69,Microtrends!$A$4:$F$80,MATCH($D$1,Microtrends!$A$3:$F$3,0),FALSE))</f>
        <v/>
      </c>
      <c r="O69" s="35" t="s">
        <v>671</v>
      </c>
      <c r="P69" s="35">
        <f t="array" aca="1" ref="P69" ca="1">SUM(IF(ISNUMBER(SEARCH(Applications!$B69,OFFSET(Highlights!$E$6,0,0,COUNTA(Highlights!$E:$E)-5,1))),IF(OFFSET(Highlights!$C$6,0,0,COUNTA(Highlights!$C:$C)-5,1)=Applications!P$2,1,0),0))</f>
        <v>1</v>
      </c>
      <c r="Q69" s="35">
        <f t="array" aca="1" ref="Q69" ca="1">SUM(IF(ISNUMBER(SEARCH(Applications!$B69,OFFSET(Highlights!$E$6,0,0,COUNTA(Highlights!$E:$E)-5,1))),IF(OFFSET(Highlights!$C$6,0,0,COUNTA(Highlights!$C:$C)-5,1)=Applications!Q$2,1,0),0))</f>
        <v>0</v>
      </c>
      <c r="R69" s="35">
        <f t="array" aca="1" ref="R69" ca="1">SUM(IF(ISNUMBER(SEARCH(Applications!$B69,OFFSET(Highlights!$E$6,0,0,COUNTA(Highlights!$E:$E)-5,1))),IF(OFFSET(Highlights!$C$6,0,0,COUNTA(Highlights!$C:$C)-5,1)=Applications!R$2,1,0),0))</f>
        <v>0</v>
      </c>
    </row>
    <row r="70" spans="1:18" ht="60" customHeight="1" x14ac:dyDescent="0.25">
      <c r="A70" s="35" t="s">
        <v>1312</v>
      </c>
      <c r="B70" s="35" t="s">
        <v>122</v>
      </c>
      <c r="C70" s="35" t="s">
        <v>18</v>
      </c>
      <c r="D70" s="35" t="str">
        <f t="shared" si="1"/>
        <v xml:space="preserve">Seamlessness/Ease
Informed People
</v>
      </c>
      <c r="E70" s="35">
        <f t="array" ref="E70">SUM(IF(FREQUENCY(IF(LEN(K70:N70)&gt;0,MATCH(K70:N70,K70:N70,0),""), IF(LEN(K70:N70)&gt;0,MATCH(K70:N70,K70:N70,0),""))&gt;0,1))</f>
        <v>2</v>
      </c>
      <c r="F70" s="35" t="str">
        <f>_xlfn.CONCAT(IFERROR(VLOOKUP(G70,Microtrends!$A$4:$F$80,MATCH($F$1,Microtrends!$A$3:$F$3,0),FALSE),""),IF(H70&lt;&gt;"",CHAR(10),""),IFERROR(VLOOKUP(H70,Microtrends!$A$4:$F$80,MATCH($F$1,Microtrends!$A$3:$F$3,0),FALSE),""),IF(I70&lt;&gt;"",CHAR(10),""),IFERROR(VLOOKUP(I70,Microtrends!$A$4:$F$80,MATCH($F$1,Microtrends!$A$3:$F$3,0),FALSE),""),IF(J70&lt;&gt;"",CHAR(10),""),IFERROR(VLOOKUP(J70,Microtrends!$A$4:$F$80,MATCH($F$1,Microtrends!$A$3:$F$3,0),FALSE),""))</f>
        <v>Online Learning
Eternal Newbies</v>
      </c>
      <c r="G70" s="77" t="s">
        <v>944</v>
      </c>
      <c r="H70" s="77" t="s">
        <v>1047</v>
      </c>
      <c r="I70" s="77" t="s">
        <v>326</v>
      </c>
      <c r="J70" s="77" t="s">
        <v>326</v>
      </c>
      <c r="K70" s="78" t="str">
        <f>IF(G70="","",VLOOKUP(G70,Microtrends!$A$4:$F$80,MATCH($D$1,Microtrends!$A$3:$F$3,0),FALSE))</f>
        <v>Seamlessness/Ease</v>
      </c>
      <c r="L70" s="78" t="str">
        <f>IF(H70="","",VLOOKUP(H70,Microtrends!$A$4:$F$80,MATCH($D$1,Microtrends!$A$3:$F$3,0),FALSE))</f>
        <v>Informed People</v>
      </c>
      <c r="M70" s="78" t="str">
        <f>IF(I70="","",VLOOKUP(I70,Microtrends!$A$4:$F$80,MATCH($D$1,Microtrends!$A$3:$F$3,0),FALSE))</f>
        <v/>
      </c>
      <c r="N70" s="78" t="str">
        <f>IF(J70="","",VLOOKUP(J70,Microtrends!$A$4:$F$80,MATCH($D$1,Microtrends!$A$3:$F$3,0),FALSE))</f>
        <v/>
      </c>
      <c r="O70" s="35"/>
      <c r="P70" s="35">
        <f t="array" aca="1" ref="P70" ca="1">SUM(IF(ISNUMBER(SEARCH(Applications!$B70,OFFSET(Highlights!$E$6,0,0,COUNTA(Highlights!$E:$E)-5,1))),IF(OFFSET(Highlights!$C$6,0,0,COUNTA(Highlights!$C:$C)-5,1)=Applications!P$2,1,0),0))</f>
        <v>2</v>
      </c>
      <c r="Q70" s="35">
        <f t="array" aca="1" ref="Q70" ca="1">SUM(IF(ISNUMBER(SEARCH(Applications!$B70,OFFSET(Highlights!$E$6,0,0,COUNTA(Highlights!$E:$E)-5,1))),IF(OFFSET(Highlights!$C$6,0,0,COUNTA(Highlights!$C:$C)-5,1)=Applications!Q$2,1,0),0))</f>
        <v>0</v>
      </c>
      <c r="R70" s="35">
        <f t="array" aca="1" ref="R70" ca="1">SUM(IF(ISNUMBER(SEARCH(Applications!$B70,OFFSET(Highlights!$E$6,0,0,COUNTA(Highlights!$E:$E)-5,1))),IF(OFFSET(Highlights!$C$6,0,0,COUNTA(Highlights!$C:$C)-5,1)=Applications!R$2,1,0),0))</f>
        <v>0</v>
      </c>
    </row>
    <row r="71" spans="1:18" ht="60" customHeight="1" x14ac:dyDescent="0.25">
      <c r="A71" s="35" t="s">
        <v>1313</v>
      </c>
      <c r="B71" s="35" t="s">
        <v>218</v>
      </c>
      <c r="C71" s="35" t="s">
        <v>207</v>
      </c>
      <c r="D71" s="35" t="str">
        <f t="shared" si="1"/>
        <v xml:space="preserve">Hiper Personalization
Authenticity/Disconnection
</v>
      </c>
      <c r="E71" s="35">
        <f t="array" ref="E71">SUM(IF(FREQUENCY(IF(LEN(K71:N71)&gt;0,MATCH(K71:N71,K71:N71,0),""), IF(LEN(K71:N71)&gt;0,MATCH(K71:N71,K71:N71,0),""))&gt;0,1))</f>
        <v>2</v>
      </c>
      <c r="F71" s="35" t="str">
        <f>_xlfn.CONCAT(IFERROR(VLOOKUP(G71,Microtrends!$A$4:$F$80,MATCH($F$1,Microtrends!$A$3:$F$3,0),FALSE),""),IF(H71&lt;&gt;"",CHAR(10),""),IFERROR(VLOOKUP(H71,Microtrends!$A$4:$F$80,MATCH($F$1,Microtrends!$A$3:$F$3,0),FALSE),""),IF(I71&lt;&gt;"",CHAR(10),""),IFERROR(VLOOKUP(I71,Microtrends!$A$4:$F$80,MATCH($F$1,Microtrends!$A$3:$F$3,0),FALSE),""),IF(J71&lt;&gt;"",CHAR(10),""),IFERROR(VLOOKUP(J71,Microtrends!$A$4:$F$80,MATCH($F$1,Microtrends!$A$3:$F$3,0),FALSE),""))</f>
        <v>Personalized Content
Authentic People</v>
      </c>
      <c r="G71" s="77" t="s">
        <v>1018</v>
      </c>
      <c r="H71" s="77" t="s">
        <v>938</v>
      </c>
      <c r="I71" s="77" t="s">
        <v>326</v>
      </c>
      <c r="J71" s="77" t="s">
        <v>326</v>
      </c>
      <c r="K71" s="78" t="str">
        <f>IF(G71="","",VLOOKUP(G71,Microtrends!$A$4:$F$80,MATCH($D$1,Microtrends!$A$3:$F$3,0),FALSE))</f>
        <v>Hiper Personalization</v>
      </c>
      <c r="L71" s="78" t="str">
        <f>IF(H71="","",VLOOKUP(H71,Microtrends!$A$4:$F$80,MATCH($D$1,Microtrends!$A$3:$F$3,0),FALSE))</f>
        <v>Authenticity/Disconnection</v>
      </c>
      <c r="M71" s="78" t="str">
        <f>IF(I71="","",VLOOKUP(I71,Microtrends!$A$4:$F$80,MATCH($D$1,Microtrends!$A$3:$F$3,0),FALSE))</f>
        <v/>
      </c>
      <c r="N71" s="78" t="str">
        <f>IF(J71="","",VLOOKUP(J71,Microtrends!$A$4:$F$80,MATCH($D$1,Microtrends!$A$3:$F$3,0),FALSE))</f>
        <v/>
      </c>
      <c r="O71" s="35"/>
      <c r="P71" s="35">
        <f t="array" aca="1" ref="P71" ca="1">SUM(IF(ISNUMBER(SEARCH(Applications!$B71,OFFSET(Highlights!$E$6,0,0,COUNTA(Highlights!$E:$E)-5,1))),IF(OFFSET(Highlights!$C$6,0,0,COUNTA(Highlights!$C:$C)-5,1)=Applications!P$2,1,0),0))</f>
        <v>0</v>
      </c>
      <c r="Q71" s="35">
        <f t="array" aca="1" ref="Q71" ca="1">SUM(IF(ISNUMBER(SEARCH(Applications!$B71,OFFSET(Highlights!$E$6,0,0,COUNTA(Highlights!$E:$E)-5,1))),IF(OFFSET(Highlights!$C$6,0,0,COUNTA(Highlights!$C:$C)-5,1)=Applications!Q$2,1,0),0))</f>
        <v>0</v>
      </c>
      <c r="R71" s="35">
        <f t="array" aca="1" ref="R71" ca="1">SUM(IF(ISNUMBER(SEARCH(Applications!$B71,OFFSET(Highlights!$E$6,0,0,COUNTA(Highlights!$E:$E)-5,1))),IF(OFFSET(Highlights!$C$6,0,0,COUNTA(Highlights!$C:$C)-5,1)=Applications!R$2,1,0),0))</f>
        <v>1</v>
      </c>
    </row>
    <row r="72" spans="1:18" ht="60" customHeight="1" x14ac:dyDescent="0.25">
      <c r="A72" s="35" t="s">
        <v>1314</v>
      </c>
      <c r="B72" s="35" t="s">
        <v>245</v>
      </c>
      <c r="C72" s="35" t="s">
        <v>227</v>
      </c>
      <c r="D72" s="35" t="str">
        <f t="shared" si="1"/>
        <v xml:space="preserve">Hiper Personalization
</v>
      </c>
      <c r="E72" s="35">
        <f t="array" ref="E72">SUM(IF(FREQUENCY(IF(LEN(K72:N72)&gt;0,MATCH(K72:N72,K72:N72,0),""), IF(LEN(K72:N72)&gt;0,MATCH(K72:N72,K72:N72,0),""))&gt;0,1))</f>
        <v>1</v>
      </c>
      <c r="F72" s="35" t="str">
        <f>_xlfn.CONCAT(IFERROR(VLOOKUP(G72,Microtrends!$A$4:$F$80,MATCH($F$1,Microtrends!$A$3:$F$3,0),FALSE),""),IF(H72&lt;&gt;"",CHAR(10),""),IFERROR(VLOOKUP(H72,Microtrends!$A$4:$F$80,MATCH($F$1,Microtrends!$A$3:$F$3,0),FALSE),""),IF(I72&lt;&gt;"",CHAR(10),""),IFERROR(VLOOKUP(I72,Microtrends!$A$4:$F$80,MATCH($F$1,Microtrends!$A$3:$F$3,0),FALSE),""),IF(J72&lt;&gt;"",CHAR(10),""),IFERROR(VLOOKUP(J72,Microtrends!$A$4:$F$80,MATCH($F$1,Microtrends!$A$3:$F$3,0),FALSE),""))</f>
        <v>Personalized Content</v>
      </c>
      <c r="G72" s="77" t="s">
        <v>1018</v>
      </c>
      <c r="H72" s="77" t="s">
        <v>326</v>
      </c>
      <c r="I72" s="77" t="s">
        <v>326</v>
      </c>
      <c r="J72" s="77" t="s">
        <v>326</v>
      </c>
      <c r="K72" s="78" t="str">
        <f>IF(G72="","",VLOOKUP(G72,Microtrends!$A$4:$F$80,MATCH($D$1,Microtrends!$A$3:$F$3,0),FALSE))</f>
        <v>Hiper Personalization</v>
      </c>
      <c r="L72" s="78" t="str">
        <f>IF(H72="","",VLOOKUP(H72,Microtrends!$A$4:$F$80,MATCH($D$1,Microtrends!$A$3:$F$3,0),FALSE))</f>
        <v/>
      </c>
      <c r="M72" s="78" t="str">
        <f>IF(I72="","",VLOOKUP(I72,Microtrends!$A$4:$F$80,MATCH($D$1,Microtrends!$A$3:$F$3,0),FALSE))</f>
        <v/>
      </c>
      <c r="N72" s="78" t="str">
        <f>IF(J72="","",VLOOKUP(J72,Microtrends!$A$4:$F$80,MATCH($D$1,Microtrends!$A$3:$F$3,0),FALSE))</f>
        <v/>
      </c>
      <c r="O72" s="35"/>
      <c r="P72" s="35">
        <f t="array" aca="1" ref="P72" ca="1">SUM(IF(ISNUMBER(SEARCH(Applications!$B72,OFFSET(Highlights!$E$6,0,0,COUNTA(Highlights!$E:$E)-5,1))),IF(OFFSET(Highlights!$C$6,0,0,COUNTA(Highlights!$C:$C)-5,1)=Applications!P$2,1,0),0))</f>
        <v>1</v>
      </c>
      <c r="Q72" s="35">
        <f t="array" aca="1" ref="Q72" ca="1">SUM(IF(ISNUMBER(SEARCH(Applications!$B72,OFFSET(Highlights!$E$6,0,0,COUNTA(Highlights!$E:$E)-5,1))),IF(OFFSET(Highlights!$C$6,0,0,COUNTA(Highlights!$C:$C)-5,1)=Applications!Q$2,1,0),0))</f>
        <v>0</v>
      </c>
      <c r="R72" s="35">
        <f t="array" aca="1" ref="R72" ca="1">SUM(IF(ISNUMBER(SEARCH(Applications!$B72,OFFSET(Highlights!$E$6,0,0,COUNTA(Highlights!$E:$E)-5,1))),IF(OFFSET(Highlights!$C$6,0,0,COUNTA(Highlights!$C:$C)-5,1)=Applications!R$2,1,0),0))</f>
        <v>0</v>
      </c>
    </row>
    <row r="73" spans="1:18" ht="60" customHeight="1" x14ac:dyDescent="0.25">
      <c r="A73" s="35" t="s">
        <v>1315</v>
      </c>
      <c r="B73" s="35" t="s">
        <v>125</v>
      </c>
      <c r="C73" s="35" t="s">
        <v>18</v>
      </c>
      <c r="D73" s="35" t="str">
        <f t="shared" si="1"/>
        <v xml:space="preserve">Corporate Responsibility
</v>
      </c>
      <c r="E73" s="35">
        <f t="array" ref="E73">SUM(IF(FREQUENCY(IF(LEN(K73:N73)&gt;0,MATCH(K73:N73,K73:N73,0),""), IF(LEN(K73:N73)&gt;0,MATCH(K73:N73,K73:N73,0),""))&gt;0,1))</f>
        <v>1</v>
      </c>
      <c r="F73" s="35" t="str">
        <f>_xlfn.CONCAT(IFERROR(VLOOKUP(G73,Microtrends!$A$4:$F$80,MATCH($F$1,Microtrends!$A$3:$F$3,0),FALSE),""),IF(H73&lt;&gt;"",CHAR(10),""),IFERROR(VLOOKUP(H73,Microtrends!$A$4:$F$80,MATCH($F$1,Microtrends!$A$3:$F$3,0),FALSE),""),IF(I73&lt;&gt;"",CHAR(10),""),IFERROR(VLOOKUP(I73,Microtrends!$A$4:$F$80,MATCH($F$1,Microtrends!$A$3:$F$3,0),FALSE),""),IF(J73&lt;&gt;"",CHAR(10),""),IFERROR(VLOOKUP(J73,Microtrends!$A$4:$F$80,MATCH($F$1,Microtrends!$A$3:$F$3,0),FALSE),""))</f>
        <v>Privacy Protection</v>
      </c>
      <c r="G73" s="77" t="s">
        <v>942</v>
      </c>
      <c r="H73" s="77" t="s">
        <v>326</v>
      </c>
      <c r="I73" s="77" t="s">
        <v>326</v>
      </c>
      <c r="J73" s="77" t="s">
        <v>326</v>
      </c>
      <c r="K73" s="78" t="str">
        <f>IF(G73="","",VLOOKUP(G73,Microtrends!$A$4:$F$80,MATCH($D$1,Microtrends!$A$3:$F$3,0),FALSE))</f>
        <v>Corporate Responsibility</v>
      </c>
      <c r="L73" s="78" t="str">
        <f>IF(H73="","",VLOOKUP(H73,Microtrends!$A$4:$F$80,MATCH($D$1,Microtrends!$A$3:$F$3,0),FALSE))</f>
        <v/>
      </c>
      <c r="M73" s="78" t="str">
        <f>IF(I73="","",VLOOKUP(I73,Microtrends!$A$4:$F$80,MATCH($D$1,Microtrends!$A$3:$F$3,0),FALSE))</f>
        <v/>
      </c>
      <c r="N73" s="78" t="str">
        <f>IF(J73="","",VLOOKUP(J73,Microtrends!$A$4:$F$80,MATCH($D$1,Microtrends!$A$3:$F$3,0),FALSE))</f>
        <v/>
      </c>
      <c r="O73" s="35"/>
      <c r="P73" s="35">
        <f t="array" aca="1" ref="P73" ca="1">SUM(IF(ISNUMBER(SEARCH(Applications!$B73,OFFSET(Highlights!$E$6,0,0,COUNTA(Highlights!$E:$E)-5,1))),IF(OFFSET(Highlights!$C$6,0,0,COUNTA(Highlights!$C:$C)-5,1)=Applications!P$2,1,0),0))</f>
        <v>2</v>
      </c>
      <c r="Q73" s="35">
        <f t="array" aca="1" ref="Q73" ca="1">SUM(IF(ISNUMBER(SEARCH(Applications!$B73,OFFSET(Highlights!$E$6,0,0,COUNTA(Highlights!$E:$E)-5,1))),IF(OFFSET(Highlights!$C$6,0,0,COUNTA(Highlights!$C:$C)-5,1)=Applications!Q$2,1,0),0))</f>
        <v>0</v>
      </c>
      <c r="R73" s="35">
        <f t="array" aca="1" ref="R73" ca="1">SUM(IF(ISNUMBER(SEARCH(Applications!$B73,OFFSET(Highlights!$E$6,0,0,COUNTA(Highlights!$E:$E)-5,1))),IF(OFFSET(Highlights!$C$6,0,0,COUNTA(Highlights!$C:$C)-5,1)=Applications!R$2,1,0),0))</f>
        <v>0</v>
      </c>
    </row>
    <row r="74" spans="1:18" ht="60" customHeight="1" x14ac:dyDescent="0.25">
      <c r="A74" s="35" t="s">
        <v>1316</v>
      </c>
      <c r="B74" s="35" t="s">
        <v>126</v>
      </c>
      <c r="C74" s="35" t="s">
        <v>18</v>
      </c>
      <c r="D74" s="35" t="str">
        <f t="shared" si="1"/>
        <v xml:space="preserve">Corporate Responsibility
</v>
      </c>
      <c r="E74" s="35">
        <f t="array" ref="E74">SUM(IF(FREQUENCY(IF(LEN(K74:N74)&gt;0,MATCH(K74:N74,K74:N74,0),""), IF(LEN(K74:N74)&gt;0,MATCH(K74:N74,K74:N74,0),""))&gt;0,1))</f>
        <v>1</v>
      </c>
      <c r="F74" s="35" t="str">
        <f>_xlfn.CONCAT(IFERROR(VLOOKUP(G74,Microtrends!$A$4:$F$80,MATCH($F$1,Microtrends!$A$3:$F$3,0),FALSE),""),IF(H74&lt;&gt;"",CHAR(10),""),IFERROR(VLOOKUP(H74,Microtrends!$A$4:$F$80,MATCH($F$1,Microtrends!$A$3:$F$3,0),FALSE),""),IF(I74&lt;&gt;"",CHAR(10),""),IFERROR(VLOOKUP(I74,Microtrends!$A$4:$F$80,MATCH($F$1,Microtrends!$A$3:$F$3,0),FALSE),""),IF(J74&lt;&gt;"",CHAR(10),""),IFERROR(VLOOKUP(J74,Microtrends!$A$4:$F$80,MATCH($F$1,Microtrends!$A$3:$F$3,0),FALSE),""))</f>
        <v>Privacy Protection</v>
      </c>
      <c r="G74" s="77" t="s">
        <v>942</v>
      </c>
      <c r="H74" s="77" t="s">
        <v>326</v>
      </c>
      <c r="I74" s="77" t="s">
        <v>326</v>
      </c>
      <c r="J74" s="77" t="s">
        <v>326</v>
      </c>
      <c r="K74" s="78" t="str">
        <f>IF(G74="","",VLOOKUP(G74,Microtrends!$A$4:$F$80,MATCH($D$1,Microtrends!$A$3:$F$3,0),FALSE))</f>
        <v>Corporate Responsibility</v>
      </c>
      <c r="L74" s="78" t="str">
        <f>IF(H74="","",VLOOKUP(H74,Microtrends!$A$4:$F$80,MATCH($D$1,Microtrends!$A$3:$F$3,0),FALSE))</f>
        <v/>
      </c>
      <c r="M74" s="78" t="str">
        <f>IF(I74="","",VLOOKUP(I74,Microtrends!$A$4:$F$80,MATCH($D$1,Microtrends!$A$3:$F$3,0),FALSE))</f>
        <v/>
      </c>
      <c r="N74" s="78" t="str">
        <f>IF(J74="","",VLOOKUP(J74,Microtrends!$A$4:$F$80,MATCH($D$1,Microtrends!$A$3:$F$3,0),FALSE))</f>
        <v/>
      </c>
      <c r="O74" s="35"/>
      <c r="P74" s="35">
        <f t="array" aca="1" ref="P74" ca="1">SUM(IF(ISNUMBER(SEARCH(Applications!$B74,OFFSET(Highlights!$E$6,0,0,COUNTA(Highlights!$E:$E)-5,1))),IF(OFFSET(Highlights!$C$6,0,0,COUNTA(Highlights!$C:$C)-5,1)=Applications!P$2,1,0),0))</f>
        <v>0</v>
      </c>
      <c r="Q74" s="35">
        <f t="array" aca="1" ref="Q74" ca="1">SUM(IF(ISNUMBER(SEARCH(Applications!$B74,OFFSET(Highlights!$E$6,0,0,COUNTA(Highlights!$E:$E)-5,1))),IF(OFFSET(Highlights!$C$6,0,0,COUNTA(Highlights!$C:$C)-5,1)=Applications!Q$2,1,0),0))</f>
        <v>0</v>
      </c>
      <c r="R74" s="35">
        <f t="array" aca="1" ref="R74" ca="1">SUM(IF(ISNUMBER(SEARCH(Applications!$B74,OFFSET(Highlights!$E$6,0,0,COUNTA(Highlights!$E:$E)-5,1))),IF(OFFSET(Highlights!$C$6,0,0,COUNTA(Highlights!$C:$C)-5,1)=Applications!R$2,1,0),0))</f>
        <v>0</v>
      </c>
    </row>
    <row r="75" spans="1:18" ht="60" customHeight="1" x14ac:dyDescent="0.25">
      <c r="A75" s="35" t="s">
        <v>1317</v>
      </c>
      <c r="B75" s="35" t="s">
        <v>851</v>
      </c>
      <c r="C75" s="35" t="s">
        <v>227</v>
      </c>
      <c r="D75" s="35" t="str">
        <f t="shared" si="1"/>
        <v xml:space="preserve">Corporate Responsibility
</v>
      </c>
      <c r="E75" s="35">
        <f t="array" ref="E75">SUM(IF(FREQUENCY(IF(LEN(K75:N75)&gt;0,MATCH(K75:N75,K75:N75,0),""), IF(LEN(K75:N75)&gt;0,MATCH(K75:N75,K75:N75,0),""))&gt;0,1))</f>
        <v>1</v>
      </c>
      <c r="F75" s="35" t="str">
        <f>_xlfn.CONCAT(IFERROR(VLOOKUP(G75,Microtrends!$A$4:$F$80,MATCH($F$1,Microtrends!$A$3:$F$3,0),FALSE),""),IF(H75&lt;&gt;"",CHAR(10),""),IFERROR(VLOOKUP(H75,Microtrends!$A$4:$F$80,MATCH($F$1,Microtrends!$A$3:$F$3,0),FALSE),""),IF(I75&lt;&gt;"",CHAR(10),""),IFERROR(VLOOKUP(I75,Microtrends!$A$4:$F$80,MATCH($F$1,Microtrends!$A$3:$F$3,0),FALSE),""),IF(J75&lt;&gt;"",CHAR(10),""),IFERROR(VLOOKUP(J75,Microtrends!$A$4:$F$80,MATCH($F$1,Microtrends!$A$3:$F$3,0),FALSE),""))</f>
        <v>Privacy Protection</v>
      </c>
      <c r="G75" s="77" t="s">
        <v>942</v>
      </c>
      <c r="H75" s="77" t="s">
        <v>326</v>
      </c>
      <c r="I75" s="77" t="s">
        <v>326</v>
      </c>
      <c r="J75" s="77" t="s">
        <v>326</v>
      </c>
      <c r="K75" s="78" t="str">
        <f>IF(G75="","",VLOOKUP(G75,Microtrends!$A$4:$F$80,MATCH($D$1,Microtrends!$A$3:$F$3,0),FALSE))</f>
        <v>Corporate Responsibility</v>
      </c>
      <c r="L75" s="78" t="str">
        <f>IF(H75="","",VLOOKUP(H75,Microtrends!$A$4:$F$80,MATCH($D$1,Microtrends!$A$3:$F$3,0),FALSE))</f>
        <v/>
      </c>
      <c r="M75" s="78" t="str">
        <f>IF(I75="","",VLOOKUP(I75,Microtrends!$A$4:$F$80,MATCH($D$1,Microtrends!$A$3:$F$3,0),FALSE))</f>
        <v/>
      </c>
      <c r="N75" s="78" t="str">
        <f>IF(J75="","",VLOOKUP(J75,Microtrends!$A$4:$F$80,MATCH($D$1,Microtrends!$A$3:$F$3,0),FALSE))</f>
        <v/>
      </c>
      <c r="O75" s="35"/>
      <c r="P75" s="35">
        <f t="array" aca="1" ref="P75" ca="1">SUM(IF(ISNUMBER(SEARCH(Applications!$B75,OFFSET(Highlights!$E$6,0,0,COUNTA(Highlights!$E:$E)-5,1))),IF(OFFSET(Highlights!$C$6,0,0,COUNTA(Highlights!$C:$C)-5,1)=Applications!P$2,1,0),0))</f>
        <v>2</v>
      </c>
      <c r="Q75" s="35">
        <f t="array" aca="1" ref="Q75" ca="1">SUM(IF(ISNUMBER(SEARCH(Applications!$B75,OFFSET(Highlights!$E$6,0,0,COUNTA(Highlights!$E:$E)-5,1))),IF(OFFSET(Highlights!$C$6,0,0,COUNTA(Highlights!$C:$C)-5,1)=Applications!Q$2,1,0),0))</f>
        <v>0</v>
      </c>
      <c r="R75" s="35">
        <f t="array" aca="1" ref="R75" ca="1">SUM(IF(ISNUMBER(SEARCH(Applications!$B75,OFFSET(Highlights!$E$6,0,0,COUNTA(Highlights!$E:$E)-5,1))),IF(OFFSET(Highlights!$C$6,0,0,COUNTA(Highlights!$C:$C)-5,1)=Applications!R$2,1,0),0))</f>
        <v>0</v>
      </c>
    </row>
    <row r="76" spans="1:18" ht="60" customHeight="1" x14ac:dyDescent="0.25">
      <c r="A76" s="35" t="s">
        <v>1318</v>
      </c>
      <c r="B76" s="35" t="s">
        <v>74</v>
      </c>
      <c r="C76" s="35" t="s">
        <v>22</v>
      </c>
      <c r="D76" s="35" t="str">
        <f t="shared" si="1"/>
        <v xml:space="preserve">Seamlessness/Ease
</v>
      </c>
      <c r="E76" s="35">
        <f t="array" ref="E76">SUM(IF(FREQUENCY(IF(LEN(K76:N76)&gt;0,MATCH(K76:N76,K76:N76,0),""), IF(LEN(K76:N76)&gt;0,MATCH(K76:N76,K76:N76,0),""))&gt;0,1))</f>
        <v>1</v>
      </c>
      <c r="F76" s="35" t="str">
        <f>_xlfn.CONCAT(IFERROR(VLOOKUP(G76,Microtrends!$A$4:$F$80,MATCH($F$1,Microtrends!$A$3:$F$3,0),FALSE),""),IF(H76&lt;&gt;"",CHAR(10),""),IFERROR(VLOOKUP(H76,Microtrends!$A$4:$F$80,MATCH($F$1,Microtrends!$A$3:$F$3,0),FALSE),""),IF(I76&lt;&gt;"",CHAR(10),""),IFERROR(VLOOKUP(I76,Microtrends!$A$4:$F$80,MATCH($F$1,Microtrends!$A$3:$F$3,0),FALSE),""),IF(J76&lt;&gt;"",CHAR(10),""),IFERROR(VLOOKUP(J76,Microtrends!$A$4:$F$80,MATCH($F$1,Microtrends!$A$3:$F$3,0),FALSE),""))</f>
        <v>Quicker Frequent Shopping</v>
      </c>
      <c r="G76" s="77" t="s">
        <v>923</v>
      </c>
      <c r="H76" s="77" t="s">
        <v>326</v>
      </c>
      <c r="I76" s="77" t="s">
        <v>326</v>
      </c>
      <c r="J76" s="77" t="s">
        <v>326</v>
      </c>
      <c r="K76" s="78" t="str">
        <f>IF(G76="","",VLOOKUP(G76,Microtrends!$A$4:$F$80,MATCH($D$1,Microtrends!$A$3:$F$3,0),FALSE))</f>
        <v>Seamlessness/Ease</v>
      </c>
      <c r="L76" s="78" t="str">
        <f>IF(H76="","",VLOOKUP(H76,Microtrends!$A$4:$F$80,MATCH($D$1,Microtrends!$A$3:$F$3,0),FALSE))</f>
        <v/>
      </c>
      <c r="M76" s="78" t="str">
        <f>IF(I76="","",VLOOKUP(I76,Microtrends!$A$4:$F$80,MATCH($D$1,Microtrends!$A$3:$F$3,0),FALSE))</f>
        <v/>
      </c>
      <c r="N76" s="78" t="str">
        <f>IF(J76="","",VLOOKUP(J76,Microtrends!$A$4:$F$80,MATCH($D$1,Microtrends!$A$3:$F$3,0),FALSE))</f>
        <v/>
      </c>
      <c r="O76" s="35"/>
      <c r="P76" s="35">
        <f t="array" aca="1" ref="P76" ca="1">SUM(IF(ISNUMBER(SEARCH(Applications!$B76,OFFSET(Highlights!$E$6,0,0,COUNTA(Highlights!$E:$E)-5,1))),IF(OFFSET(Highlights!$C$6,0,0,COUNTA(Highlights!$C:$C)-5,1)=Applications!P$2,1,0),0))</f>
        <v>0</v>
      </c>
      <c r="Q76" s="35">
        <f t="array" aca="1" ref="Q76" ca="1">SUM(IF(ISNUMBER(SEARCH(Applications!$B76,OFFSET(Highlights!$E$6,0,0,COUNTA(Highlights!$E:$E)-5,1))),IF(OFFSET(Highlights!$C$6,0,0,COUNTA(Highlights!$C:$C)-5,1)=Applications!Q$2,1,0),0))</f>
        <v>0</v>
      </c>
      <c r="R76" s="35">
        <f t="array" aca="1" ref="R76" ca="1">SUM(IF(ISNUMBER(SEARCH(Applications!$B76,OFFSET(Highlights!$E$6,0,0,COUNTA(Highlights!$E:$E)-5,1))),IF(OFFSET(Highlights!$C$6,0,0,COUNTA(Highlights!$C:$C)-5,1)=Applications!R$2,1,0),0))</f>
        <v>0</v>
      </c>
    </row>
    <row r="77" spans="1:18" ht="60" customHeight="1" x14ac:dyDescent="0.25">
      <c r="A77" s="35" t="s">
        <v>1319</v>
      </c>
      <c r="B77" s="35" t="s">
        <v>75</v>
      </c>
      <c r="C77" s="35" t="s">
        <v>22</v>
      </c>
      <c r="D77" s="35" t="str">
        <f t="shared" si="1"/>
        <v xml:space="preserve">Sustainability
</v>
      </c>
      <c r="E77" s="35">
        <f t="array" ref="E77">SUM(IF(FREQUENCY(IF(LEN(K77:N77)&gt;0,MATCH(K77:N77,K77:N77,0),""), IF(LEN(K77:N77)&gt;0,MATCH(K77:N77,K77:N77,0),""))&gt;0,1))</f>
        <v>1</v>
      </c>
      <c r="F77" s="35" t="str">
        <f>_xlfn.CONCAT(IFERROR(VLOOKUP(G77,Microtrends!$A$4:$F$80,MATCH($F$1,Microtrends!$A$3:$F$3,0),FALSE),""),IF(H77&lt;&gt;"",CHAR(10),""),IFERROR(VLOOKUP(H77,Microtrends!$A$4:$F$80,MATCH($F$1,Microtrends!$A$3:$F$3,0),FALSE),""),IF(I77&lt;&gt;"",CHAR(10),""),IFERROR(VLOOKUP(I77,Microtrends!$A$4:$F$80,MATCH($F$1,Microtrends!$A$3:$F$3,0),FALSE),""),IF(J77&lt;&gt;"",CHAR(10),""),IFERROR(VLOOKUP(J77,Microtrends!$A$4:$F$80,MATCH($F$1,Microtrends!$A$3:$F$3,0),FALSE),""))</f>
        <v>Renewable Charged Future</v>
      </c>
      <c r="G77" s="77" t="s">
        <v>1051</v>
      </c>
      <c r="H77" s="77" t="s">
        <v>326</v>
      </c>
      <c r="I77" s="77" t="s">
        <v>326</v>
      </c>
      <c r="J77" s="77" t="s">
        <v>326</v>
      </c>
      <c r="K77" s="78" t="str">
        <f>IF(G77="","",VLOOKUP(G77,Microtrends!$A$4:$F$80,MATCH($D$1,Microtrends!$A$3:$F$3,0),FALSE))</f>
        <v>Sustainability</v>
      </c>
      <c r="L77" s="78" t="str">
        <f>IF(H77="","",VLOOKUP(H77,Microtrends!$A$4:$F$80,MATCH($D$1,Microtrends!$A$3:$F$3,0),FALSE))</f>
        <v/>
      </c>
      <c r="M77" s="78" t="str">
        <f>IF(I77="","",VLOOKUP(I77,Microtrends!$A$4:$F$80,MATCH($D$1,Microtrends!$A$3:$F$3,0),FALSE))</f>
        <v/>
      </c>
      <c r="N77" s="78" t="str">
        <f>IF(J77="","",VLOOKUP(J77,Microtrends!$A$4:$F$80,MATCH($D$1,Microtrends!$A$3:$F$3,0),FALSE))</f>
        <v/>
      </c>
      <c r="O77" s="35"/>
      <c r="P77" s="35">
        <f t="array" aca="1" ref="P77" ca="1">SUM(IF(ISNUMBER(SEARCH(Applications!$B77,OFFSET(Highlights!$E$6,0,0,COUNTA(Highlights!$E:$E)-5,1))),IF(OFFSET(Highlights!$C$6,0,0,COUNTA(Highlights!$C:$C)-5,1)=Applications!P$2,1,0),0))</f>
        <v>0</v>
      </c>
      <c r="Q77" s="35">
        <f t="array" aca="1" ref="Q77" ca="1">SUM(IF(ISNUMBER(SEARCH(Applications!$B77,OFFSET(Highlights!$E$6,0,0,COUNTA(Highlights!$E:$E)-5,1))),IF(OFFSET(Highlights!$C$6,0,0,COUNTA(Highlights!$C:$C)-5,1)=Applications!Q$2,1,0),0))</f>
        <v>2</v>
      </c>
      <c r="R77" s="35">
        <f t="array" aca="1" ref="R77" ca="1">SUM(IF(ISNUMBER(SEARCH(Applications!$B77,OFFSET(Highlights!$E$6,0,0,COUNTA(Highlights!$E:$E)-5,1))),IF(OFFSET(Highlights!$C$6,0,0,COUNTA(Highlights!$C:$C)-5,1)=Applications!R$2,1,0),0))</f>
        <v>0</v>
      </c>
    </row>
    <row r="78" spans="1:18" ht="60" customHeight="1" x14ac:dyDescent="0.25">
      <c r="A78" s="35" t="s">
        <v>1320</v>
      </c>
      <c r="B78" s="35" t="s">
        <v>77</v>
      </c>
      <c r="C78" s="35" t="s">
        <v>22</v>
      </c>
      <c r="D78" s="35" t="str">
        <f t="shared" si="1"/>
        <v xml:space="preserve">Sustainability
</v>
      </c>
      <c r="E78" s="35">
        <f t="array" ref="E78">SUM(IF(FREQUENCY(IF(LEN(K78:N78)&gt;0,MATCH(K78:N78,K78:N78,0),""), IF(LEN(K78:N78)&gt;0,MATCH(K78:N78,K78:N78,0),""))&gt;0,1))</f>
        <v>1</v>
      </c>
      <c r="F78" s="35" t="str">
        <f>_xlfn.CONCAT(IFERROR(VLOOKUP(G78,Microtrends!$A$4:$F$80,MATCH($F$1,Microtrends!$A$3:$F$3,0),FALSE),""),IF(H78&lt;&gt;"",CHAR(10),""),IFERROR(VLOOKUP(H78,Microtrends!$A$4:$F$80,MATCH($F$1,Microtrends!$A$3:$F$3,0),FALSE),""),IF(I78&lt;&gt;"",CHAR(10),""),IFERROR(VLOOKUP(I78,Microtrends!$A$4:$F$80,MATCH($F$1,Microtrends!$A$3:$F$3,0),FALSE),""),IF(J78&lt;&gt;"",CHAR(10),""),IFERROR(VLOOKUP(J78,Microtrends!$A$4:$F$80,MATCH($F$1,Microtrends!$A$3:$F$3,0),FALSE),""))</f>
        <v>Renewable Charged Future</v>
      </c>
      <c r="G78" s="77" t="s">
        <v>1051</v>
      </c>
      <c r="H78" s="77" t="s">
        <v>326</v>
      </c>
      <c r="I78" s="77" t="s">
        <v>326</v>
      </c>
      <c r="J78" s="77" t="s">
        <v>326</v>
      </c>
      <c r="K78" s="78" t="str">
        <f>IF(G78="","",VLOOKUP(G78,Microtrends!$A$4:$F$80,MATCH($D$1,Microtrends!$A$3:$F$3,0),FALSE))</f>
        <v>Sustainability</v>
      </c>
      <c r="L78" s="78" t="str">
        <f>IF(H78="","",VLOOKUP(H78,Microtrends!$A$4:$F$80,MATCH($D$1,Microtrends!$A$3:$F$3,0),FALSE))</f>
        <v/>
      </c>
      <c r="M78" s="78" t="str">
        <f>IF(I78="","",VLOOKUP(I78,Microtrends!$A$4:$F$80,MATCH($D$1,Microtrends!$A$3:$F$3,0),FALSE))</f>
        <v/>
      </c>
      <c r="N78" s="78" t="str">
        <f>IF(J78="","",VLOOKUP(J78,Microtrends!$A$4:$F$80,MATCH($D$1,Microtrends!$A$3:$F$3,0),FALSE))</f>
        <v/>
      </c>
      <c r="O78" s="35"/>
      <c r="P78" s="35">
        <f t="array" aca="1" ref="P78" ca="1">SUM(IF(ISNUMBER(SEARCH(Applications!$B78,OFFSET(Highlights!$E$6,0,0,COUNTA(Highlights!$E:$E)-5,1))),IF(OFFSET(Highlights!$C$6,0,0,COUNTA(Highlights!$C:$C)-5,1)=Applications!P$2,1,0),0))</f>
        <v>0</v>
      </c>
      <c r="Q78" s="35">
        <f t="array" aca="1" ref="Q78" ca="1">SUM(IF(ISNUMBER(SEARCH(Applications!$B78,OFFSET(Highlights!$E$6,0,0,COUNTA(Highlights!$E:$E)-5,1))),IF(OFFSET(Highlights!$C$6,0,0,COUNTA(Highlights!$C:$C)-5,1)=Applications!Q$2,1,0),0))</f>
        <v>0</v>
      </c>
      <c r="R78" s="35">
        <f t="array" aca="1" ref="R78" ca="1">SUM(IF(ISNUMBER(SEARCH(Applications!$B78,OFFSET(Highlights!$E$6,0,0,COUNTA(Highlights!$E:$E)-5,1))),IF(OFFSET(Highlights!$C$6,0,0,COUNTA(Highlights!$C:$C)-5,1)=Applications!R$2,1,0),0))</f>
        <v>1</v>
      </c>
    </row>
    <row r="79" spans="1:18" ht="60" customHeight="1" x14ac:dyDescent="0.25">
      <c r="A79" s="35" t="s">
        <v>1321</v>
      </c>
      <c r="B79" s="35" t="s">
        <v>169</v>
      </c>
      <c r="C79" s="35" t="s">
        <v>133</v>
      </c>
      <c r="D79" s="35" t="str">
        <f t="shared" si="1"/>
        <v xml:space="preserve">Sustainability
</v>
      </c>
      <c r="E79" s="35">
        <f t="array" ref="E79">SUM(IF(FREQUENCY(IF(LEN(K79:N79)&gt;0,MATCH(K79:N79,K79:N79,0),""), IF(LEN(K79:N79)&gt;0,MATCH(K79:N79,K79:N79,0),""))&gt;0,1))</f>
        <v>1</v>
      </c>
      <c r="F79" s="35" t="str">
        <f>_xlfn.CONCAT(IFERROR(VLOOKUP(G79,Microtrends!$A$4:$F$80,MATCH($F$1,Microtrends!$A$3:$F$3,0),FALSE),""),IF(H79&lt;&gt;"",CHAR(10),""),IFERROR(VLOOKUP(H79,Microtrends!$A$4:$F$80,MATCH($F$1,Microtrends!$A$3:$F$3,0),FALSE),""),IF(I79&lt;&gt;"",CHAR(10),""),IFERROR(VLOOKUP(I79,Microtrends!$A$4:$F$80,MATCH($F$1,Microtrends!$A$3:$F$3,0),FALSE),""),IF(J79&lt;&gt;"",CHAR(10),""),IFERROR(VLOOKUP(J79,Microtrends!$A$4:$F$80,MATCH($F$1,Microtrends!$A$3:$F$3,0),FALSE),""))</f>
        <v>Renewable Charged Future</v>
      </c>
      <c r="G79" s="77" t="s">
        <v>1051</v>
      </c>
      <c r="H79" s="77" t="s">
        <v>326</v>
      </c>
      <c r="I79" s="77" t="s">
        <v>326</v>
      </c>
      <c r="J79" s="77" t="s">
        <v>326</v>
      </c>
      <c r="K79" s="78" t="str">
        <f>IF(G79="","",VLOOKUP(G79,Microtrends!$A$4:$F$80,MATCH($D$1,Microtrends!$A$3:$F$3,0),FALSE))</f>
        <v>Sustainability</v>
      </c>
      <c r="L79" s="78" t="str">
        <f>IF(H79="","",VLOOKUP(H79,Microtrends!$A$4:$F$80,MATCH($D$1,Microtrends!$A$3:$F$3,0),FALSE))</f>
        <v/>
      </c>
      <c r="M79" s="78" t="str">
        <f>IF(I79="","",VLOOKUP(I79,Microtrends!$A$4:$F$80,MATCH($D$1,Microtrends!$A$3:$F$3,0),FALSE))</f>
        <v/>
      </c>
      <c r="N79" s="78" t="str">
        <f>IF(J79="","",VLOOKUP(J79,Microtrends!$A$4:$F$80,MATCH($D$1,Microtrends!$A$3:$F$3,0),FALSE))</f>
        <v/>
      </c>
      <c r="O79" s="35"/>
      <c r="P79" s="35">
        <f t="array" aca="1" ref="P79" ca="1">SUM(IF(ISNUMBER(SEARCH(Applications!$B79,OFFSET(Highlights!$E$6,0,0,COUNTA(Highlights!$E:$E)-5,1))),IF(OFFSET(Highlights!$C$6,0,0,COUNTA(Highlights!$C:$C)-5,1)=Applications!P$2,1,0),0))</f>
        <v>0</v>
      </c>
      <c r="Q79" s="35">
        <f t="array" aca="1" ref="Q79" ca="1">SUM(IF(ISNUMBER(SEARCH(Applications!$B79,OFFSET(Highlights!$E$6,0,0,COUNTA(Highlights!$E:$E)-5,1))),IF(OFFSET(Highlights!$C$6,0,0,COUNTA(Highlights!$C:$C)-5,1)=Applications!Q$2,1,0),0))</f>
        <v>0</v>
      </c>
      <c r="R79" s="35">
        <f t="array" aca="1" ref="R79" ca="1">SUM(IF(ISNUMBER(SEARCH(Applications!$B79,OFFSET(Highlights!$E$6,0,0,COUNTA(Highlights!$E:$E)-5,1))),IF(OFFSET(Highlights!$C$6,0,0,COUNTA(Highlights!$C:$C)-5,1)=Applications!R$2,1,0),0))</f>
        <v>0</v>
      </c>
    </row>
    <row r="80" spans="1:18" ht="60" customHeight="1" x14ac:dyDescent="0.25">
      <c r="A80" s="35" t="s">
        <v>1322</v>
      </c>
      <c r="B80" s="35" t="s">
        <v>170</v>
      </c>
      <c r="C80" s="35" t="s">
        <v>133</v>
      </c>
      <c r="D80" s="35" t="str">
        <f t="shared" si="1"/>
        <v xml:space="preserve">Sustainability
</v>
      </c>
      <c r="E80" s="35">
        <f t="array" ref="E80">SUM(IF(FREQUENCY(IF(LEN(K80:N80)&gt;0,MATCH(K80:N80,K80:N80,0),""), IF(LEN(K80:N80)&gt;0,MATCH(K80:N80,K80:N80,0),""))&gt;0,1))</f>
        <v>1</v>
      </c>
      <c r="F80" s="35" t="str">
        <f>_xlfn.CONCAT(IFERROR(VLOOKUP(G80,Microtrends!$A$4:$F$80,MATCH($F$1,Microtrends!$A$3:$F$3,0),FALSE),""),IF(H80&lt;&gt;"",CHAR(10),""),IFERROR(VLOOKUP(H80,Microtrends!$A$4:$F$80,MATCH($F$1,Microtrends!$A$3:$F$3,0),FALSE),""),IF(I80&lt;&gt;"",CHAR(10),""),IFERROR(VLOOKUP(I80,Microtrends!$A$4:$F$80,MATCH($F$1,Microtrends!$A$3:$F$3,0),FALSE),""),IF(J80&lt;&gt;"",CHAR(10),""),IFERROR(VLOOKUP(J80,Microtrends!$A$4:$F$80,MATCH($F$1,Microtrends!$A$3:$F$3,0),FALSE),""))</f>
        <v>Renewable Charged Future</v>
      </c>
      <c r="G80" s="77" t="s">
        <v>1051</v>
      </c>
      <c r="H80" s="77" t="s">
        <v>326</v>
      </c>
      <c r="I80" s="77" t="s">
        <v>326</v>
      </c>
      <c r="J80" s="77" t="s">
        <v>326</v>
      </c>
      <c r="K80" s="78" t="str">
        <f>IF(G80="","",VLOOKUP(G80,Microtrends!$A$4:$F$80,MATCH($D$1,Microtrends!$A$3:$F$3,0),FALSE))</f>
        <v>Sustainability</v>
      </c>
      <c r="L80" s="78" t="str">
        <f>IF(H80="","",VLOOKUP(H80,Microtrends!$A$4:$F$80,MATCH($D$1,Microtrends!$A$3:$F$3,0),FALSE))</f>
        <v/>
      </c>
      <c r="M80" s="78" t="str">
        <f>IF(I80="","",VLOOKUP(I80,Microtrends!$A$4:$F$80,MATCH($D$1,Microtrends!$A$3:$F$3,0),FALSE))</f>
        <v/>
      </c>
      <c r="N80" s="78" t="str">
        <f>IF(J80="","",VLOOKUP(J80,Microtrends!$A$4:$F$80,MATCH($D$1,Microtrends!$A$3:$F$3,0),FALSE))</f>
        <v/>
      </c>
      <c r="O80" s="35"/>
      <c r="P80" s="35">
        <f t="array" aca="1" ref="P80" ca="1">SUM(IF(ISNUMBER(SEARCH(Applications!$B80,OFFSET(Highlights!$E$6,0,0,COUNTA(Highlights!$E:$E)-5,1))),IF(OFFSET(Highlights!$C$6,0,0,COUNTA(Highlights!$C:$C)-5,1)=Applications!P$2,1,0),0))</f>
        <v>0</v>
      </c>
      <c r="Q80" s="35">
        <f t="array" aca="1" ref="Q80" ca="1">SUM(IF(ISNUMBER(SEARCH(Applications!$B80,OFFSET(Highlights!$E$6,0,0,COUNTA(Highlights!$E:$E)-5,1))),IF(OFFSET(Highlights!$C$6,0,0,COUNTA(Highlights!$C:$C)-5,1)=Applications!Q$2,1,0),0))</f>
        <v>0</v>
      </c>
      <c r="R80" s="35">
        <f t="array" aca="1" ref="R80" ca="1">SUM(IF(ISNUMBER(SEARCH(Applications!$B80,OFFSET(Highlights!$E$6,0,0,COUNTA(Highlights!$E:$E)-5,1))),IF(OFFSET(Highlights!$C$6,0,0,COUNTA(Highlights!$C:$C)-5,1)=Applications!R$2,1,0),0))</f>
        <v>0</v>
      </c>
    </row>
    <row r="81" spans="1:18" ht="60" customHeight="1" x14ac:dyDescent="0.25">
      <c r="A81" s="35" t="s">
        <v>1323</v>
      </c>
      <c r="B81" s="35" t="s">
        <v>171</v>
      </c>
      <c r="C81" s="35" t="s">
        <v>133</v>
      </c>
      <c r="D81" s="35" t="str">
        <f t="shared" si="1"/>
        <v xml:space="preserve">Sustainability
</v>
      </c>
      <c r="E81" s="35">
        <f t="array" ref="E81">SUM(IF(FREQUENCY(IF(LEN(K81:N81)&gt;0,MATCH(K81:N81,K81:N81,0),""), IF(LEN(K81:N81)&gt;0,MATCH(K81:N81,K81:N81,0),""))&gt;0,1))</f>
        <v>1</v>
      </c>
      <c r="F81" s="35" t="str">
        <f>_xlfn.CONCAT(IFERROR(VLOOKUP(G81,Microtrends!$A$4:$F$80,MATCH($F$1,Microtrends!$A$3:$F$3,0),FALSE),""),IF(H81&lt;&gt;"",CHAR(10),""),IFERROR(VLOOKUP(H81,Microtrends!$A$4:$F$80,MATCH($F$1,Microtrends!$A$3:$F$3,0),FALSE),""),IF(I81&lt;&gt;"",CHAR(10),""),IFERROR(VLOOKUP(I81,Microtrends!$A$4:$F$80,MATCH($F$1,Microtrends!$A$3:$F$3,0),FALSE),""),IF(J81&lt;&gt;"",CHAR(10),""),IFERROR(VLOOKUP(J81,Microtrends!$A$4:$F$80,MATCH($F$1,Microtrends!$A$3:$F$3,0),FALSE),""))</f>
        <v>Renewable Charged Future</v>
      </c>
      <c r="G81" s="77" t="s">
        <v>1051</v>
      </c>
      <c r="H81" s="77" t="s">
        <v>326</v>
      </c>
      <c r="I81" s="77" t="s">
        <v>326</v>
      </c>
      <c r="J81" s="77" t="s">
        <v>326</v>
      </c>
      <c r="K81" s="78" t="str">
        <f>IF(G81="","",VLOOKUP(G81,Microtrends!$A$4:$F$80,MATCH($D$1,Microtrends!$A$3:$F$3,0),FALSE))</f>
        <v>Sustainability</v>
      </c>
      <c r="L81" s="78" t="str">
        <f>IF(H81="","",VLOOKUP(H81,Microtrends!$A$4:$F$80,MATCH($D$1,Microtrends!$A$3:$F$3,0),FALSE))</f>
        <v/>
      </c>
      <c r="M81" s="78" t="str">
        <f>IF(I81="","",VLOOKUP(I81,Microtrends!$A$4:$F$80,MATCH($D$1,Microtrends!$A$3:$F$3,0),FALSE))</f>
        <v/>
      </c>
      <c r="N81" s="78" t="str">
        <f>IF(J81="","",VLOOKUP(J81,Microtrends!$A$4:$F$80,MATCH($D$1,Microtrends!$A$3:$F$3,0),FALSE))</f>
        <v/>
      </c>
      <c r="O81" s="35"/>
      <c r="P81" s="35">
        <f t="array" aca="1" ref="P81" ca="1">SUM(IF(ISNUMBER(SEARCH(Applications!$B81,OFFSET(Highlights!$E$6,0,0,COUNTA(Highlights!$E:$E)-5,1))),IF(OFFSET(Highlights!$C$6,0,0,COUNTA(Highlights!$C:$C)-5,1)=Applications!P$2,1,0),0))</f>
        <v>0</v>
      </c>
      <c r="Q81" s="35">
        <f t="array" aca="1" ref="Q81" ca="1">SUM(IF(ISNUMBER(SEARCH(Applications!$B81,OFFSET(Highlights!$E$6,0,0,COUNTA(Highlights!$E:$E)-5,1))),IF(OFFSET(Highlights!$C$6,0,0,COUNTA(Highlights!$C:$C)-5,1)=Applications!Q$2,1,0),0))</f>
        <v>0</v>
      </c>
      <c r="R81" s="35">
        <f t="array" aca="1" ref="R81" ca="1">SUM(IF(ISNUMBER(SEARCH(Applications!$B81,OFFSET(Highlights!$E$6,0,0,COUNTA(Highlights!$E:$E)-5,1))),IF(OFFSET(Highlights!$C$6,0,0,COUNTA(Highlights!$C:$C)-5,1)=Applications!R$2,1,0),0))</f>
        <v>0</v>
      </c>
    </row>
    <row r="82" spans="1:18" ht="60" customHeight="1" x14ac:dyDescent="0.25">
      <c r="A82" s="35" t="s">
        <v>1324</v>
      </c>
      <c r="B82" s="35" t="s">
        <v>677</v>
      </c>
      <c r="C82" s="35" t="s">
        <v>22</v>
      </c>
      <c r="D82" s="35" t="str">
        <f t="shared" si="1"/>
        <v xml:space="preserve">Informed People
</v>
      </c>
      <c r="E82" s="35">
        <f t="array" ref="E82">SUM(IF(FREQUENCY(IF(LEN(K82:N82)&gt;0,MATCH(K82:N82,K82:N82,0),""), IF(LEN(K82:N82)&gt;0,MATCH(K82:N82,K82:N82,0),""))&gt;0,1))</f>
        <v>1</v>
      </c>
      <c r="F82" s="35" t="str">
        <f>_xlfn.CONCAT(IFERROR(VLOOKUP(G82,Microtrends!$A$4:$F$80,MATCH($F$1,Microtrends!$A$3:$F$3,0),FALSE),""),IF(H82&lt;&gt;"",CHAR(10),""),IFERROR(VLOOKUP(H82,Microtrends!$A$4:$F$80,MATCH($F$1,Microtrends!$A$3:$F$3,0),FALSE),""),IF(I82&lt;&gt;"",CHAR(10),""),IFERROR(VLOOKUP(I82,Microtrends!$A$4:$F$80,MATCH($F$1,Microtrends!$A$3:$F$3,0),FALSE),""),IF(J82&lt;&gt;"",CHAR(10),""),IFERROR(VLOOKUP(J82,Microtrends!$A$4:$F$80,MATCH($F$1,Microtrends!$A$3:$F$3,0),FALSE),""))</f>
        <v>Schizophrenic Consumption</v>
      </c>
      <c r="G82" s="77" t="s">
        <v>1127</v>
      </c>
      <c r="H82" s="77" t="s">
        <v>326</v>
      </c>
      <c r="I82" s="77" t="s">
        <v>326</v>
      </c>
      <c r="J82" s="77" t="s">
        <v>326</v>
      </c>
      <c r="K82" s="78" t="str">
        <f>IF(G82="","",VLOOKUP(G82,Microtrends!$A$4:$F$80,MATCH($D$1,Microtrends!$A$3:$F$3,0),FALSE))</f>
        <v>Informed People</v>
      </c>
      <c r="L82" s="78" t="str">
        <f>IF(H82="","",VLOOKUP(H82,Microtrends!$A$4:$F$80,MATCH($D$1,Microtrends!$A$3:$F$3,0),FALSE))</f>
        <v/>
      </c>
      <c r="M82" s="78" t="str">
        <f>IF(I82="","",VLOOKUP(I82,Microtrends!$A$4:$F$80,MATCH($D$1,Microtrends!$A$3:$F$3,0),FALSE))</f>
        <v/>
      </c>
      <c r="N82" s="78" t="str">
        <f>IF(J82="","",VLOOKUP(J82,Microtrends!$A$4:$F$80,MATCH($D$1,Microtrends!$A$3:$F$3,0),FALSE))</f>
        <v/>
      </c>
      <c r="O82" s="35"/>
      <c r="P82" s="35">
        <f t="array" aca="1" ref="P82" ca="1">SUM(IF(ISNUMBER(SEARCH(Applications!$B82,OFFSET(Highlights!$E$6,0,0,COUNTA(Highlights!$E:$E)-5,1))),IF(OFFSET(Highlights!$C$6,0,0,COUNTA(Highlights!$C:$C)-5,1)=Applications!P$2,1,0),0))</f>
        <v>0</v>
      </c>
      <c r="Q82" s="35">
        <f t="array" aca="1" ref="Q82" ca="1">SUM(IF(ISNUMBER(SEARCH(Applications!$B82,OFFSET(Highlights!$E$6,0,0,COUNTA(Highlights!$E:$E)-5,1))),IF(OFFSET(Highlights!$C$6,0,0,COUNTA(Highlights!$C:$C)-5,1)=Applications!Q$2,1,0),0))</f>
        <v>0</v>
      </c>
      <c r="R82" s="35">
        <f t="array" aca="1" ref="R82" ca="1">SUM(IF(ISNUMBER(SEARCH(Applications!$B82,OFFSET(Highlights!$E$6,0,0,COUNTA(Highlights!$E:$E)-5,1))),IF(OFFSET(Highlights!$C$6,0,0,COUNTA(Highlights!$C:$C)-5,1)=Applications!R$2,1,0),0))</f>
        <v>0</v>
      </c>
    </row>
    <row r="83" spans="1:18" ht="60" customHeight="1" x14ac:dyDescent="0.25">
      <c r="A83" s="35" t="s">
        <v>1325</v>
      </c>
      <c r="B83" s="35" t="s">
        <v>242</v>
      </c>
      <c r="C83" s="35" t="s">
        <v>227</v>
      </c>
      <c r="D83" s="35" t="str">
        <f t="shared" si="1"/>
        <v xml:space="preserve">Informed People
</v>
      </c>
      <c r="E83" s="35">
        <f t="array" ref="E83">SUM(IF(FREQUENCY(IF(LEN(K83:N83)&gt;0,MATCH(K83:N83,K83:N83,0),""), IF(LEN(K83:N83)&gt;0,MATCH(K83:N83,K83:N83,0),""))&gt;0,1))</f>
        <v>1</v>
      </c>
      <c r="F83" s="35" t="str">
        <f>_xlfn.CONCAT(IFERROR(VLOOKUP(G83,Microtrends!$A$4:$F$80,MATCH($F$1,Microtrends!$A$3:$F$3,0),FALSE),""),IF(H83&lt;&gt;"",CHAR(10),""),IFERROR(VLOOKUP(H83,Microtrends!$A$4:$F$80,MATCH($F$1,Microtrends!$A$3:$F$3,0),FALSE),""),IF(I83&lt;&gt;"",CHAR(10),""),IFERROR(VLOOKUP(I83,Microtrends!$A$4:$F$80,MATCH($F$1,Microtrends!$A$3:$F$3,0),FALSE),""),IF(J83&lt;&gt;"",CHAR(10),""),IFERROR(VLOOKUP(J83,Microtrends!$A$4:$F$80,MATCH($F$1,Microtrends!$A$3:$F$3,0),FALSE),""))</f>
        <v>Schizophrenic Consumption</v>
      </c>
      <c r="G83" s="77" t="s">
        <v>1127</v>
      </c>
      <c r="H83" s="77" t="s">
        <v>326</v>
      </c>
      <c r="I83" s="77" t="s">
        <v>326</v>
      </c>
      <c r="J83" s="77" t="s">
        <v>326</v>
      </c>
      <c r="K83" s="78" t="str">
        <f>IF(G83="","",VLOOKUP(G83,Microtrends!$A$4:$F$80,MATCH($D$1,Microtrends!$A$3:$F$3,0),FALSE))</f>
        <v>Informed People</v>
      </c>
      <c r="L83" s="78" t="str">
        <f>IF(H83="","",VLOOKUP(H83,Microtrends!$A$4:$F$80,MATCH($D$1,Microtrends!$A$3:$F$3,0),FALSE))</f>
        <v/>
      </c>
      <c r="M83" s="78" t="str">
        <f>IF(I83="","",VLOOKUP(I83,Microtrends!$A$4:$F$80,MATCH($D$1,Microtrends!$A$3:$F$3,0),FALSE))</f>
        <v/>
      </c>
      <c r="N83" s="78" t="str">
        <f>IF(J83="","",VLOOKUP(J83,Microtrends!$A$4:$F$80,MATCH($D$1,Microtrends!$A$3:$F$3,0),FALSE))</f>
        <v/>
      </c>
      <c r="O83" s="35"/>
      <c r="P83" s="35">
        <f t="array" aca="1" ref="P83" ca="1">SUM(IF(ISNUMBER(SEARCH(Applications!$B83,OFFSET(Highlights!$E$6,0,0,COUNTA(Highlights!$E:$E)-5,1))),IF(OFFSET(Highlights!$C$6,0,0,COUNTA(Highlights!$C:$C)-5,1)=Applications!P$2,1,0),0))</f>
        <v>2</v>
      </c>
      <c r="Q83" s="35">
        <f t="array" aca="1" ref="Q83" ca="1">SUM(IF(ISNUMBER(SEARCH(Applications!$B83,OFFSET(Highlights!$E$6,0,0,COUNTA(Highlights!$E:$E)-5,1))),IF(OFFSET(Highlights!$C$6,0,0,COUNTA(Highlights!$C:$C)-5,1)=Applications!Q$2,1,0),0))</f>
        <v>0</v>
      </c>
      <c r="R83" s="35">
        <f t="array" aca="1" ref="R83" ca="1">SUM(IF(ISNUMBER(SEARCH(Applications!$B83,OFFSET(Highlights!$E$6,0,0,COUNTA(Highlights!$E:$E)-5,1))),IF(OFFSET(Highlights!$C$6,0,0,COUNTA(Highlights!$C:$C)-5,1)=Applications!R$2,1,0),0))</f>
        <v>0</v>
      </c>
    </row>
    <row r="84" spans="1:18" ht="60" customHeight="1" x14ac:dyDescent="0.25">
      <c r="A84" s="35" t="s">
        <v>1326</v>
      </c>
      <c r="B84" s="35" t="s">
        <v>220</v>
      </c>
      <c r="C84" s="35" t="s">
        <v>207</v>
      </c>
      <c r="D84" s="35" t="str">
        <f t="shared" si="1"/>
        <v xml:space="preserve">Sustainability
</v>
      </c>
      <c r="E84" s="35">
        <f t="array" ref="E84">SUM(IF(FREQUENCY(IF(LEN(K84:N84)&gt;0,MATCH(K84:N84,K84:N84,0),""), IF(LEN(K84:N84)&gt;0,MATCH(K84:N84,K84:N84,0),""))&gt;0,1))</f>
        <v>1</v>
      </c>
      <c r="F84" s="35" t="str">
        <f>_xlfn.CONCAT(IFERROR(VLOOKUP(G84,Microtrends!$A$4:$F$80,MATCH($F$1,Microtrends!$A$3:$F$3,0),FALSE),""),IF(H84&lt;&gt;"",CHAR(10),""),IFERROR(VLOOKUP(H84,Microtrends!$A$4:$F$80,MATCH($F$1,Microtrends!$A$3:$F$3,0),FALSE),""),IF(I84&lt;&gt;"",CHAR(10),""),IFERROR(VLOOKUP(I84,Microtrends!$A$4:$F$80,MATCH($F$1,Microtrends!$A$3:$F$3,0),FALSE),""),IF(J84&lt;&gt;"",CHAR(10),""),IFERROR(VLOOKUP(J84,Microtrends!$A$4:$F$80,MATCH($F$1,Microtrends!$A$3:$F$3,0),FALSE),""))</f>
        <v>Sharing Economy</v>
      </c>
      <c r="G84" s="77" t="s">
        <v>930</v>
      </c>
      <c r="H84" s="77" t="s">
        <v>326</v>
      </c>
      <c r="I84" s="77" t="s">
        <v>326</v>
      </c>
      <c r="J84" s="77" t="s">
        <v>326</v>
      </c>
      <c r="K84" s="78" t="str">
        <f>IF(G84="","",VLOOKUP(G84,Microtrends!$A$4:$F$80,MATCH($D$1,Microtrends!$A$3:$F$3,0),FALSE))</f>
        <v>Sustainability</v>
      </c>
      <c r="L84" s="78" t="str">
        <f>IF(H84="","",VLOOKUP(H84,Microtrends!$A$4:$F$80,MATCH($D$1,Microtrends!$A$3:$F$3,0),FALSE))</f>
        <v/>
      </c>
      <c r="M84" s="78" t="str">
        <f>IF(I84="","",VLOOKUP(I84,Microtrends!$A$4:$F$80,MATCH($D$1,Microtrends!$A$3:$F$3,0),FALSE))</f>
        <v/>
      </c>
      <c r="N84" s="78" t="str">
        <f>IF(J84="","",VLOOKUP(J84,Microtrends!$A$4:$F$80,MATCH($D$1,Microtrends!$A$3:$F$3,0),FALSE))</f>
        <v/>
      </c>
      <c r="O84" s="35"/>
      <c r="P84" s="35">
        <f t="array" aca="1" ref="P84" ca="1">SUM(IF(ISNUMBER(SEARCH(Applications!$B84,OFFSET(Highlights!$E$6,0,0,COUNTA(Highlights!$E:$E)-5,1))),IF(OFFSET(Highlights!$C$6,0,0,COUNTA(Highlights!$C:$C)-5,1)=Applications!P$2,1,0),0))</f>
        <v>0</v>
      </c>
      <c r="Q84" s="35">
        <f t="array" aca="1" ref="Q84" ca="1">SUM(IF(ISNUMBER(SEARCH(Applications!$B84,OFFSET(Highlights!$E$6,0,0,COUNTA(Highlights!$E:$E)-5,1))),IF(OFFSET(Highlights!$C$6,0,0,COUNTA(Highlights!$C:$C)-5,1)=Applications!Q$2,1,0),0))</f>
        <v>0</v>
      </c>
      <c r="R84" s="35">
        <f t="array" aca="1" ref="R84" ca="1">SUM(IF(ISNUMBER(SEARCH(Applications!$B84,OFFSET(Highlights!$E$6,0,0,COUNTA(Highlights!$E:$E)-5,1))),IF(OFFSET(Highlights!$C$6,0,0,COUNTA(Highlights!$C:$C)-5,1)=Applications!R$2,1,0),0))</f>
        <v>1</v>
      </c>
    </row>
    <row r="85" spans="1:18" ht="60" customHeight="1" x14ac:dyDescent="0.25">
      <c r="A85" s="35" t="s">
        <v>1327</v>
      </c>
      <c r="B85" s="35" t="s">
        <v>221</v>
      </c>
      <c r="C85" s="35" t="s">
        <v>207</v>
      </c>
      <c r="D85" s="35" t="str">
        <f t="shared" si="1"/>
        <v xml:space="preserve">Sustainability
</v>
      </c>
      <c r="E85" s="35">
        <f t="array" ref="E85">SUM(IF(FREQUENCY(IF(LEN(K85:N85)&gt;0,MATCH(K85:N85,K85:N85,0),""), IF(LEN(K85:N85)&gt;0,MATCH(K85:N85,K85:N85,0),""))&gt;0,1))</f>
        <v>1</v>
      </c>
      <c r="F85" s="35" t="str">
        <f>_xlfn.CONCAT(IFERROR(VLOOKUP(G85,Microtrends!$A$4:$F$80,MATCH($F$1,Microtrends!$A$3:$F$3,0),FALSE),""),IF(H85&lt;&gt;"",CHAR(10),""),IFERROR(VLOOKUP(H85,Microtrends!$A$4:$F$80,MATCH($F$1,Microtrends!$A$3:$F$3,0),FALSE),""),IF(I85&lt;&gt;"",CHAR(10),""),IFERROR(VLOOKUP(I85,Microtrends!$A$4:$F$80,MATCH($F$1,Microtrends!$A$3:$F$3,0),FALSE),""),IF(J85&lt;&gt;"",CHAR(10),""),IFERROR(VLOOKUP(J85,Microtrends!$A$4:$F$80,MATCH($F$1,Microtrends!$A$3:$F$3,0),FALSE),""))</f>
        <v>Sharing Economy</v>
      </c>
      <c r="G85" s="77" t="s">
        <v>930</v>
      </c>
      <c r="H85" s="77" t="s">
        <v>326</v>
      </c>
      <c r="I85" s="77" t="s">
        <v>326</v>
      </c>
      <c r="J85" s="77" t="s">
        <v>326</v>
      </c>
      <c r="K85" s="78" t="str">
        <f>IF(G85="","",VLOOKUP(G85,Microtrends!$A$4:$F$80,MATCH($D$1,Microtrends!$A$3:$F$3,0),FALSE))</f>
        <v>Sustainability</v>
      </c>
      <c r="L85" s="78" t="str">
        <f>IF(H85="","",VLOOKUP(H85,Microtrends!$A$4:$F$80,MATCH($D$1,Microtrends!$A$3:$F$3,0),FALSE))</f>
        <v/>
      </c>
      <c r="M85" s="78" t="str">
        <f>IF(I85="","",VLOOKUP(I85,Microtrends!$A$4:$F$80,MATCH($D$1,Microtrends!$A$3:$F$3,0),FALSE))</f>
        <v/>
      </c>
      <c r="N85" s="78" t="str">
        <f>IF(J85="","",VLOOKUP(J85,Microtrends!$A$4:$F$80,MATCH($D$1,Microtrends!$A$3:$F$3,0),FALSE))</f>
        <v/>
      </c>
      <c r="O85" s="35"/>
      <c r="P85" s="35">
        <f t="array" aca="1" ref="P85" ca="1">SUM(IF(ISNUMBER(SEARCH(Applications!$B85,OFFSET(Highlights!$E$6,0,0,COUNTA(Highlights!$E:$E)-5,1))),IF(OFFSET(Highlights!$C$6,0,0,COUNTA(Highlights!$C:$C)-5,1)=Applications!P$2,1,0),0))</f>
        <v>0</v>
      </c>
      <c r="Q85" s="35">
        <f t="array" aca="1" ref="Q85" ca="1">SUM(IF(ISNUMBER(SEARCH(Applications!$B85,OFFSET(Highlights!$E$6,0,0,COUNTA(Highlights!$E:$E)-5,1))),IF(OFFSET(Highlights!$C$6,0,0,COUNTA(Highlights!$C:$C)-5,1)=Applications!Q$2,1,0),0))</f>
        <v>0</v>
      </c>
      <c r="R85" s="35">
        <f t="array" aca="1" ref="R85" ca="1">SUM(IF(ISNUMBER(SEARCH(Applications!$B85,OFFSET(Highlights!$E$6,0,0,COUNTA(Highlights!$E:$E)-5,1))),IF(OFFSET(Highlights!$C$6,0,0,COUNTA(Highlights!$C:$C)-5,1)=Applications!R$2,1,0),0))</f>
        <v>1</v>
      </c>
    </row>
    <row r="86" spans="1:18" ht="60" customHeight="1" x14ac:dyDescent="0.25">
      <c r="A86" s="35" t="s">
        <v>1328</v>
      </c>
      <c r="B86" s="35" t="s">
        <v>631</v>
      </c>
      <c r="C86" s="35" t="s">
        <v>207</v>
      </c>
      <c r="D86" s="35" t="str">
        <f t="shared" si="1"/>
        <v xml:space="preserve">Experiences
Authenticity/Disconnection
Hiper Personalization
</v>
      </c>
      <c r="E86" s="35">
        <f t="array" ref="E86">SUM(IF(FREQUENCY(IF(LEN(K86:N86)&gt;0,MATCH(K86:N86,K86:N86,0),""), IF(LEN(K86:N86)&gt;0,MATCH(K86:N86,K86:N86,0),""))&gt;0,1))</f>
        <v>3</v>
      </c>
      <c r="F86" s="35" t="str">
        <f>_xlfn.CONCAT(IFERROR(VLOOKUP(G86,Microtrends!$A$4:$F$80,MATCH($F$1,Microtrends!$A$3:$F$3,0),FALSE),""),IF(H86&lt;&gt;"",CHAR(10),""),IFERROR(VLOOKUP(H86,Microtrends!$A$4:$F$80,MATCH($F$1,Microtrends!$A$3:$F$3,0),FALSE),""),IF(I86&lt;&gt;"",CHAR(10),""),IFERROR(VLOOKUP(I86,Microtrends!$A$4:$F$80,MATCH($F$1,Microtrends!$A$3:$F$3,0),FALSE),""),IF(J86&lt;&gt;"",CHAR(10),""),IFERROR(VLOOKUP(J86,Microtrends!$A$4:$F$80,MATCH($F$1,Microtrends!$A$3:$F$3,0),FALSE),""))</f>
        <v>Storytelling
Authentic People
Personalized Content</v>
      </c>
      <c r="G86" s="77" t="s">
        <v>1111</v>
      </c>
      <c r="H86" s="77" t="s">
        <v>938</v>
      </c>
      <c r="I86" s="77" t="s">
        <v>1018</v>
      </c>
      <c r="J86" s="77" t="s">
        <v>326</v>
      </c>
      <c r="K86" s="78" t="str">
        <f>IF(G86="","",VLOOKUP(G86,Microtrends!$A$4:$F$80,MATCH($D$1,Microtrends!$A$3:$F$3,0),FALSE))</f>
        <v>Experiences</v>
      </c>
      <c r="L86" s="78" t="str">
        <f>IF(H86="","",VLOOKUP(H86,Microtrends!$A$4:$F$80,MATCH($D$1,Microtrends!$A$3:$F$3,0),FALSE))</f>
        <v>Authenticity/Disconnection</v>
      </c>
      <c r="M86" s="78" t="str">
        <f>IF(I86="","",VLOOKUP(I86,Microtrends!$A$4:$F$80,MATCH($D$1,Microtrends!$A$3:$F$3,0),FALSE))</f>
        <v>Hiper Personalization</v>
      </c>
      <c r="N86" s="78" t="str">
        <f>IF(J86="","",VLOOKUP(J86,Microtrends!$A$4:$F$80,MATCH($D$1,Microtrends!$A$3:$F$3,0),FALSE))</f>
        <v/>
      </c>
      <c r="O86" s="35"/>
      <c r="P86" s="35">
        <f t="array" aca="1" ref="P86" ca="1">SUM(IF(ISNUMBER(SEARCH(Applications!$B86,OFFSET(Highlights!$E$6,0,0,COUNTA(Highlights!$E:$E)-5,1))),IF(OFFSET(Highlights!$C$6,0,0,COUNTA(Highlights!$C:$C)-5,1)=Applications!P$2,1,0),0))</f>
        <v>8</v>
      </c>
      <c r="Q86" s="35">
        <f t="array" aca="1" ref="Q86" ca="1">SUM(IF(ISNUMBER(SEARCH(Applications!$B86,OFFSET(Highlights!$E$6,0,0,COUNTA(Highlights!$E:$E)-5,1))),IF(OFFSET(Highlights!$C$6,0,0,COUNTA(Highlights!$C:$C)-5,1)=Applications!Q$2,1,0),0))</f>
        <v>0</v>
      </c>
      <c r="R86" s="35">
        <f t="array" aca="1" ref="R86" ca="1">SUM(IF(ISNUMBER(SEARCH(Applications!$B86,OFFSET(Highlights!$E$6,0,0,COUNTA(Highlights!$E:$E)-5,1))),IF(OFFSET(Highlights!$C$6,0,0,COUNTA(Highlights!$C:$C)-5,1)=Applications!R$2,1,0),0))</f>
        <v>2</v>
      </c>
    </row>
    <row r="87" spans="1:18" ht="60" customHeight="1" x14ac:dyDescent="0.25">
      <c r="A87" s="35" t="s">
        <v>1329</v>
      </c>
      <c r="B87" s="35" t="s">
        <v>706</v>
      </c>
      <c r="C87" s="35" t="s">
        <v>207</v>
      </c>
      <c r="D87" s="35" t="str">
        <f t="shared" si="1"/>
        <v xml:space="preserve">Experiences
</v>
      </c>
      <c r="E87" s="35">
        <f t="array" ref="E87">SUM(IF(FREQUENCY(IF(LEN(K87:N87)&gt;0,MATCH(K87:N87,K87:N87,0),""), IF(LEN(K87:N87)&gt;0,MATCH(K87:N87,K87:N87,0),""))&gt;0,1))</f>
        <v>1</v>
      </c>
      <c r="F87" s="35" t="str">
        <f>_xlfn.CONCAT(IFERROR(VLOOKUP(G87,Microtrends!$A$4:$F$80,MATCH($F$1,Microtrends!$A$3:$F$3,0),FALSE),""),IF(H87&lt;&gt;"",CHAR(10),""),IFERROR(VLOOKUP(H87,Microtrends!$A$4:$F$80,MATCH($F$1,Microtrends!$A$3:$F$3,0),FALSE),""),IF(I87&lt;&gt;"",CHAR(10),""),IFERROR(VLOOKUP(I87,Microtrends!$A$4:$F$80,MATCH($F$1,Microtrends!$A$3:$F$3,0),FALSE),""),IF(J87&lt;&gt;"",CHAR(10),""),IFERROR(VLOOKUP(J87,Microtrends!$A$4:$F$80,MATCH($F$1,Microtrends!$A$3:$F$3,0),FALSE),""))</f>
        <v>Storytelling</v>
      </c>
      <c r="G87" s="77" t="s">
        <v>1111</v>
      </c>
      <c r="H87" s="77" t="s">
        <v>326</v>
      </c>
      <c r="I87" s="77" t="s">
        <v>326</v>
      </c>
      <c r="J87" s="77" t="s">
        <v>326</v>
      </c>
      <c r="K87" s="78" t="str">
        <f>IF(G87="","",VLOOKUP(G87,Microtrends!$A$4:$F$80,MATCH($D$1,Microtrends!$A$3:$F$3,0),FALSE))</f>
        <v>Experiences</v>
      </c>
      <c r="L87" s="78" t="str">
        <f>IF(H87="","",VLOOKUP(H87,Microtrends!$A$4:$F$80,MATCH($D$1,Microtrends!$A$3:$F$3,0),FALSE))</f>
        <v/>
      </c>
      <c r="M87" s="78" t="str">
        <f>IF(I87="","",VLOOKUP(I87,Microtrends!$A$4:$F$80,MATCH($D$1,Microtrends!$A$3:$F$3,0),FALSE))</f>
        <v/>
      </c>
      <c r="N87" s="78" t="str">
        <f>IF(J87="","",VLOOKUP(J87,Microtrends!$A$4:$F$80,MATCH($D$1,Microtrends!$A$3:$F$3,0),FALSE))</f>
        <v/>
      </c>
      <c r="O87" s="35"/>
      <c r="P87" s="35">
        <f t="array" aca="1" ref="P87" ca="1">SUM(IF(ISNUMBER(SEARCH(Applications!$B87,OFFSET(Highlights!$E$6,0,0,COUNTA(Highlights!$E:$E)-5,1))),IF(OFFSET(Highlights!$C$6,0,0,COUNTA(Highlights!$C:$C)-5,1)=Applications!P$2,1,0),0))</f>
        <v>1</v>
      </c>
      <c r="Q87" s="35">
        <f t="array" aca="1" ref="Q87" ca="1">SUM(IF(ISNUMBER(SEARCH(Applications!$B87,OFFSET(Highlights!$E$6,0,0,COUNTA(Highlights!$E:$E)-5,1))),IF(OFFSET(Highlights!$C$6,0,0,COUNTA(Highlights!$C:$C)-5,1)=Applications!Q$2,1,0),0))</f>
        <v>0</v>
      </c>
      <c r="R87" s="35">
        <f t="array" aca="1" ref="R87" ca="1">SUM(IF(ISNUMBER(SEARCH(Applications!$B87,OFFSET(Highlights!$E$6,0,0,COUNTA(Highlights!$E:$E)-5,1))),IF(OFFSET(Highlights!$C$6,0,0,COUNTA(Highlights!$C:$C)-5,1)=Applications!R$2,1,0),0))</f>
        <v>0</v>
      </c>
    </row>
    <row r="88" spans="1:18" ht="60" customHeight="1" x14ac:dyDescent="0.25">
      <c r="A88" s="35" t="s">
        <v>1330</v>
      </c>
      <c r="B88" s="35" t="s">
        <v>707</v>
      </c>
      <c r="C88" s="35" t="s">
        <v>207</v>
      </c>
      <c r="D88" s="35" t="str">
        <f t="shared" si="1"/>
        <v xml:space="preserve">Experiences
</v>
      </c>
      <c r="E88" s="35">
        <f t="array" ref="E88">SUM(IF(FREQUENCY(IF(LEN(K88:N88)&gt;0,MATCH(K88:N88,K88:N88,0),""), IF(LEN(K88:N88)&gt;0,MATCH(K88:N88,K88:N88,0),""))&gt;0,1))</f>
        <v>1</v>
      </c>
      <c r="F88" s="35" t="str">
        <f>_xlfn.CONCAT(IFERROR(VLOOKUP(G88,Microtrends!$A$4:$F$80,MATCH($F$1,Microtrends!$A$3:$F$3,0),FALSE),""),IF(H88&lt;&gt;"",CHAR(10),""),IFERROR(VLOOKUP(H88,Microtrends!$A$4:$F$80,MATCH($F$1,Microtrends!$A$3:$F$3,0),FALSE),""),IF(I88&lt;&gt;"",CHAR(10),""),IFERROR(VLOOKUP(I88,Microtrends!$A$4:$F$80,MATCH($F$1,Microtrends!$A$3:$F$3,0),FALSE),""),IF(J88&lt;&gt;"",CHAR(10),""),IFERROR(VLOOKUP(J88,Microtrends!$A$4:$F$80,MATCH($F$1,Microtrends!$A$3:$F$3,0),FALSE),""))</f>
        <v>Storytelling</v>
      </c>
      <c r="G88" s="77" t="s">
        <v>1111</v>
      </c>
      <c r="H88" s="77" t="s">
        <v>326</v>
      </c>
      <c r="I88" s="77" t="s">
        <v>326</v>
      </c>
      <c r="J88" s="77" t="s">
        <v>326</v>
      </c>
      <c r="K88" s="78" t="str">
        <f>IF(G88="","",VLOOKUP(G88,Microtrends!$A$4:$F$80,MATCH($D$1,Microtrends!$A$3:$F$3,0),FALSE))</f>
        <v>Experiences</v>
      </c>
      <c r="L88" s="78" t="str">
        <f>IF(H88="","",VLOOKUP(H88,Microtrends!$A$4:$F$80,MATCH($D$1,Microtrends!$A$3:$F$3,0),FALSE))</f>
        <v/>
      </c>
      <c r="M88" s="78" t="str">
        <f>IF(I88="","",VLOOKUP(I88,Microtrends!$A$4:$F$80,MATCH($D$1,Microtrends!$A$3:$F$3,0),FALSE))</f>
        <v/>
      </c>
      <c r="N88" s="78" t="str">
        <f>IF(J88="","",VLOOKUP(J88,Microtrends!$A$4:$F$80,MATCH($D$1,Microtrends!$A$3:$F$3,0),FALSE))</f>
        <v/>
      </c>
      <c r="O88" s="35"/>
      <c r="P88" s="35">
        <f t="array" aca="1" ref="P88" ca="1">SUM(IF(ISNUMBER(SEARCH(Applications!$B88,OFFSET(Highlights!$E$6,0,0,COUNTA(Highlights!$E:$E)-5,1))),IF(OFFSET(Highlights!$C$6,0,0,COUNTA(Highlights!$C:$C)-5,1)=Applications!P$2,1,0),0))</f>
        <v>0</v>
      </c>
      <c r="Q88" s="35">
        <f t="array" aca="1" ref="Q88" ca="1">SUM(IF(ISNUMBER(SEARCH(Applications!$B88,OFFSET(Highlights!$E$6,0,0,COUNTA(Highlights!$E:$E)-5,1))),IF(OFFSET(Highlights!$C$6,0,0,COUNTA(Highlights!$C:$C)-5,1)=Applications!Q$2,1,0),0))</f>
        <v>0</v>
      </c>
      <c r="R88" s="35">
        <f t="array" aca="1" ref="R88" ca="1">SUM(IF(ISNUMBER(SEARCH(Applications!$B88,OFFSET(Highlights!$E$6,0,0,COUNTA(Highlights!$E:$E)-5,1))),IF(OFFSET(Highlights!$C$6,0,0,COUNTA(Highlights!$C:$C)-5,1)=Applications!R$2,1,0),0))</f>
        <v>0</v>
      </c>
    </row>
    <row r="89" spans="1:18" ht="60" customHeight="1" x14ac:dyDescent="0.25">
      <c r="A89" s="35" t="s">
        <v>1331</v>
      </c>
      <c r="B89" s="35" t="s">
        <v>82</v>
      </c>
      <c r="C89" s="35" t="s">
        <v>22</v>
      </c>
      <c r="D89" s="35" t="str">
        <f t="shared" si="1"/>
        <v xml:space="preserve">Seamlessness/Ease
</v>
      </c>
      <c r="E89" s="35">
        <f t="array" ref="E89">SUM(IF(FREQUENCY(IF(LEN(K89:N89)&gt;0,MATCH(K89:N89,K89:N89,0),""), IF(LEN(K89:N89)&gt;0,MATCH(K89:N89,K89:N89,0),""))&gt;0,1))</f>
        <v>1</v>
      </c>
      <c r="F89" s="35" t="str">
        <f>_xlfn.CONCAT(IFERROR(VLOOKUP(G89,Microtrends!$A$4:$F$80,MATCH($F$1,Microtrends!$A$3:$F$3,0),FALSE),""),IF(H89&lt;&gt;"",CHAR(10),""),IFERROR(VLOOKUP(H89,Microtrends!$A$4:$F$80,MATCH($F$1,Microtrends!$A$3:$F$3,0),FALSE),""),IF(I89&lt;&gt;"",CHAR(10),""),IFERROR(VLOOKUP(I89,Microtrends!$A$4:$F$80,MATCH($F$1,Microtrends!$A$3:$F$3,0),FALSE),""),IF(J89&lt;&gt;"",CHAR(10),""),IFERROR(VLOOKUP(J89,Microtrends!$A$4:$F$80,MATCH($F$1,Microtrends!$A$3:$F$3,0),FALSE),""))</f>
        <v>Too Much Choice/ Simplification</v>
      </c>
      <c r="G89" s="77" t="s">
        <v>1123</v>
      </c>
      <c r="H89" s="77" t="s">
        <v>326</v>
      </c>
      <c r="I89" s="77" t="s">
        <v>326</v>
      </c>
      <c r="J89" s="77" t="s">
        <v>326</v>
      </c>
      <c r="K89" s="78" t="str">
        <f>IF(G89="","",VLOOKUP(G89,Microtrends!$A$4:$F$80,MATCH($D$1,Microtrends!$A$3:$F$3,0),FALSE))</f>
        <v>Seamlessness/Ease</v>
      </c>
      <c r="L89" s="78" t="str">
        <f>IF(H89="","",VLOOKUP(H89,Microtrends!$A$4:$F$80,MATCH($D$1,Microtrends!$A$3:$F$3,0),FALSE))</f>
        <v/>
      </c>
      <c r="M89" s="78" t="str">
        <f>IF(I89="","",VLOOKUP(I89,Microtrends!$A$4:$F$80,MATCH($D$1,Microtrends!$A$3:$F$3,0),FALSE))</f>
        <v/>
      </c>
      <c r="N89" s="78" t="str">
        <f>IF(J89="","",VLOOKUP(J89,Microtrends!$A$4:$F$80,MATCH($D$1,Microtrends!$A$3:$F$3,0),FALSE))</f>
        <v/>
      </c>
      <c r="O89" s="35"/>
      <c r="P89" s="35">
        <f t="array" aca="1" ref="P89" ca="1">SUM(IF(ISNUMBER(SEARCH(Applications!$B89,OFFSET(Highlights!$E$6,0,0,COUNTA(Highlights!$E:$E)-5,1))),IF(OFFSET(Highlights!$C$6,0,0,COUNTA(Highlights!$C:$C)-5,1)=Applications!P$2,1,0),0))</f>
        <v>0</v>
      </c>
      <c r="Q89" s="35">
        <f t="array" aca="1" ref="Q89" ca="1">SUM(IF(ISNUMBER(SEARCH(Applications!$B89,OFFSET(Highlights!$E$6,0,0,COUNTA(Highlights!$E:$E)-5,1))),IF(OFFSET(Highlights!$C$6,0,0,COUNTA(Highlights!$C:$C)-5,1)=Applications!Q$2,1,0),0))</f>
        <v>0</v>
      </c>
      <c r="R89" s="35">
        <f t="array" aca="1" ref="R89" ca="1">SUM(IF(ISNUMBER(SEARCH(Applications!$B89,OFFSET(Highlights!$E$6,0,0,COUNTA(Highlights!$E:$E)-5,1))),IF(OFFSET(Highlights!$C$6,0,0,COUNTA(Highlights!$C:$C)-5,1)=Applications!R$2,1,0),0))</f>
        <v>1</v>
      </c>
    </row>
    <row r="90" spans="1:18" ht="60" customHeight="1" x14ac:dyDescent="0.25">
      <c r="A90" s="35" t="s">
        <v>1332</v>
      </c>
      <c r="B90" s="35" t="s">
        <v>223</v>
      </c>
      <c r="C90" s="35" t="s">
        <v>207</v>
      </c>
      <c r="D90" s="35" t="str">
        <f t="shared" si="1"/>
        <v xml:space="preserve">Seamlessness/Ease
</v>
      </c>
      <c r="E90" s="35">
        <f t="array" ref="E90">SUM(IF(FREQUENCY(IF(LEN(K90:N90)&gt;0,MATCH(K90:N90,K90:N90,0),""), IF(LEN(K90:N90)&gt;0,MATCH(K90:N90,K90:N90,0),""))&gt;0,1))</f>
        <v>1</v>
      </c>
      <c r="F90" s="35" t="str">
        <f>_xlfn.CONCAT(IFERROR(VLOOKUP(G90,Microtrends!$A$4:$F$80,MATCH($F$1,Microtrends!$A$3:$F$3,0),FALSE),""),IF(H90&lt;&gt;"",CHAR(10),""),IFERROR(VLOOKUP(H90,Microtrends!$A$4:$F$80,MATCH($F$1,Microtrends!$A$3:$F$3,0),FALSE),""),IF(I90&lt;&gt;"",CHAR(10),""),IFERROR(VLOOKUP(I90,Microtrends!$A$4:$F$80,MATCH($F$1,Microtrends!$A$3:$F$3,0),FALSE),""),IF(J90&lt;&gt;"",CHAR(10),""),IFERROR(VLOOKUP(J90,Microtrends!$A$4:$F$80,MATCH($F$1,Microtrends!$A$3:$F$3,0),FALSE),""))</f>
        <v>Too Much Choice/ Simplification</v>
      </c>
      <c r="G90" s="77" t="s">
        <v>1123</v>
      </c>
      <c r="H90" s="77" t="s">
        <v>326</v>
      </c>
      <c r="I90" s="77" t="s">
        <v>326</v>
      </c>
      <c r="J90" s="77" t="s">
        <v>326</v>
      </c>
      <c r="K90" s="78" t="str">
        <f>IF(G90="","",VLOOKUP(G90,Microtrends!$A$4:$F$80,MATCH($D$1,Microtrends!$A$3:$F$3,0),FALSE))</f>
        <v>Seamlessness/Ease</v>
      </c>
      <c r="L90" s="78" t="str">
        <f>IF(H90="","",VLOOKUP(H90,Microtrends!$A$4:$F$80,MATCH($D$1,Microtrends!$A$3:$F$3,0),FALSE))</f>
        <v/>
      </c>
      <c r="M90" s="78" t="str">
        <f>IF(I90="","",VLOOKUP(I90,Microtrends!$A$4:$F$80,MATCH($D$1,Microtrends!$A$3:$F$3,0),FALSE))</f>
        <v/>
      </c>
      <c r="N90" s="78" t="str">
        <f>IF(J90="","",VLOOKUP(J90,Microtrends!$A$4:$F$80,MATCH($D$1,Microtrends!$A$3:$F$3,0),FALSE))</f>
        <v/>
      </c>
      <c r="O90" s="35"/>
      <c r="P90" s="35">
        <f t="array" aca="1" ref="P90" ca="1">SUM(IF(ISNUMBER(SEARCH(Applications!$B90,OFFSET(Highlights!$E$6,0,0,COUNTA(Highlights!$E:$E)-5,1))),IF(OFFSET(Highlights!$C$6,0,0,COUNTA(Highlights!$C:$C)-5,1)=Applications!P$2,1,0),0))</f>
        <v>2</v>
      </c>
      <c r="Q90" s="35">
        <f t="array" aca="1" ref="Q90" ca="1">SUM(IF(ISNUMBER(SEARCH(Applications!$B90,OFFSET(Highlights!$E$6,0,0,COUNTA(Highlights!$E:$E)-5,1))),IF(OFFSET(Highlights!$C$6,0,0,COUNTA(Highlights!$C:$C)-5,1)=Applications!Q$2,1,0),0))</f>
        <v>0</v>
      </c>
      <c r="R90" s="35">
        <f t="array" aca="1" ref="R90" ca="1">SUM(IF(ISNUMBER(SEARCH(Applications!$B90,OFFSET(Highlights!$E$6,0,0,COUNTA(Highlights!$E:$E)-5,1))),IF(OFFSET(Highlights!$C$6,0,0,COUNTA(Highlights!$C:$C)-5,1)=Applications!R$2,1,0),0))</f>
        <v>0</v>
      </c>
    </row>
    <row r="91" spans="1:18" ht="60" customHeight="1" x14ac:dyDescent="0.25">
      <c r="A91" s="35" t="s">
        <v>1333</v>
      </c>
      <c r="B91" s="35" t="s">
        <v>238</v>
      </c>
      <c r="C91" s="35" t="s">
        <v>227</v>
      </c>
      <c r="D91" s="35" t="str">
        <f t="shared" si="1"/>
        <v xml:space="preserve">Corporate Responsibility
</v>
      </c>
      <c r="E91" s="35">
        <f t="array" ref="E91">SUM(IF(FREQUENCY(IF(LEN(K91:N91)&gt;0,MATCH(K91:N91,K91:N91,0),""), IF(LEN(K91:N91)&gt;0,MATCH(K91:N91,K91:N91,0),""))&gt;0,1))</f>
        <v>1</v>
      </c>
      <c r="F91" s="35" t="str">
        <f>_xlfn.CONCAT(IFERROR(VLOOKUP(G91,Microtrends!$A$4:$F$80,MATCH($F$1,Microtrends!$A$3:$F$3,0),FALSE),""),IF(H91&lt;&gt;"",CHAR(10),""),IFERROR(VLOOKUP(H91,Microtrends!$A$4:$F$80,MATCH($F$1,Microtrends!$A$3:$F$3,0),FALSE),""),IF(I91&lt;&gt;"",CHAR(10),""),IFERROR(VLOOKUP(I91,Microtrends!$A$4:$F$80,MATCH($F$1,Microtrends!$A$3:$F$3,0),FALSE),""),IF(J91&lt;&gt;"",CHAR(10),""),IFERROR(VLOOKUP(J91,Microtrends!$A$4:$F$80,MATCH($F$1,Microtrends!$A$3:$F$3,0),FALSE),""))</f>
        <v>Transparency (Non-Food)</v>
      </c>
      <c r="G91" s="77" t="s">
        <v>946</v>
      </c>
      <c r="H91" s="77" t="s">
        <v>326</v>
      </c>
      <c r="I91" s="77" t="s">
        <v>326</v>
      </c>
      <c r="J91" s="77" t="s">
        <v>326</v>
      </c>
      <c r="K91" s="78" t="str">
        <f>IF(G91="","",VLOOKUP(G91,Microtrends!$A$4:$F$80,MATCH($D$1,Microtrends!$A$3:$F$3,0),FALSE))</f>
        <v>Corporate Responsibility</v>
      </c>
      <c r="L91" s="78" t="str">
        <f>IF(H91="","",VLOOKUP(H91,Microtrends!$A$4:$F$80,MATCH($D$1,Microtrends!$A$3:$F$3,0),FALSE))</f>
        <v/>
      </c>
      <c r="M91" s="78" t="str">
        <f>IF(I91="","",VLOOKUP(I91,Microtrends!$A$4:$F$80,MATCH($D$1,Microtrends!$A$3:$F$3,0),FALSE))</f>
        <v/>
      </c>
      <c r="N91" s="78" t="str">
        <f>IF(J91="","",VLOOKUP(J91,Microtrends!$A$4:$F$80,MATCH($D$1,Microtrends!$A$3:$F$3,0),FALSE))</f>
        <v/>
      </c>
      <c r="O91" s="35"/>
      <c r="P91" s="35">
        <f t="array" aca="1" ref="P91" ca="1">SUM(IF(ISNUMBER(SEARCH(Applications!$B91,OFFSET(Highlights!$E$6,0,0,COUNTA(Highlights!$E:$E)-5,1))),IF(OFFSET(Highlights!$C$6,0,0,COUNTA(Highlights!$C:$C)-5,1)=Applications!P$2,1,0),0))</f>
        <v>0</v>
      </c>
      <c r="Q91" s="35">
        <f t="array" aca="1" ref="Q91" ca="1">SUM(IF(ISNUMBER(SEARCH(Applications!$B91,OFFSET(Highlights!$E$6,0,0,COUNTA(Highlights!$E:$E)-5,1))),IF(OFFSET(Highlights!$C$6,0,0,COUNTA(Highlights!$C:$C)-5,1)=Applications!Q$2,1,0),0))</f>
        <v>0</v>
      </c>
      <c r="R91" s="35">
        <f t="array" aca="1" ref="R91" ca="1">SUM(IF(ISNUMBER(SEARCH(Applications!$B91,OFFSET(Highlights!$E$6,0,0,COUNTA(Highlights!$E:$E)-5,1))),IF(OFFSET(Highlights!$C$6,0,0,COUNTA(Highlights!$C:$C)-5,1)=Applications!R$2,1,0),0))</f>
        <v>2</v>
      </c>
    </row>
    <row r="92" spans="1:18" ht="60" customHeight="1" x14ac:dyDescent="0.25">
      <c r="A92" s="35" t="s">
        <v>1334</v>
      </c>
      <c r="B92" s="35" t="s">
        <v>239</v>
      </c>
      <c r="C92" s="35" t="s">
        <v>227</v>
      </c>
      <c r="D92" s="35" t="str">
        <f t="shared" si="1"/>
        <v xml:space="preserve">Corporate Responsibility
</v>
      </c>
      <c r="E92" s="35">
        <f t="array" ref="E92">SUM(IF(FREQUENCY(IF(LEN(K92:N92)&gt;0,MATCH(K92:N92,K92:N92,0),""), IF(LEN(K92:N92)&gt;0,MATCH(K92:N92,K92:N92,0),""))&gt;0,1))</f>
        <v>1</v>
      </c>
      <c r="F92" s="35" t="str">
        <f>_xlfn.CONCAT(IFERROR(VLOOKUP(G92,Microtrends!$A$4:$F$80,MATCH($F$1,Microtrends!$A$3:$F$3,0),FALSE),""),IF(H92&lt;&gt;"",CHAR(10),""),IFERROR(VLOOKUP(H92,Microtrends!$A$4:$F$80,MATCH($F$1,Microtrends!$A$3:$F$3,0),FALSE),""),IF(I92&lt;&gt;"",CHAR(10),""),IFERROR(VLOOKUP(I92,Microtrends!$A$4:$F$80,MATCH($F$1,Microtrends!$A$3:$F$3,0),FALSE),""),IF(J92&lt;&gt;"",CHAR(10),""),IFERROR(VLOOKUP(J92,Microtrends!$A$4:$F$80,MATCH($F$1,Microtrends!$A$3:$F$3,0),FALSE),""))</f>
        <v>Transparency (Non-Food)</v>
      </c>
      <c r="G92" s="77" t="s">
        <v>946</v>
      </c>
      <c r="H92" s="77" t="s">
        <v>326</v>
      </c>
      <c r="I92" s="77" t="s">
        <v>326</v>
      </c>
      <c r="J92" s="77" t="s">
        <v>326</v>
      </c>
      <c r="K92" s="78" t="str">
        <f>IF(G92="","",VLOOKUP(G92,Microtrends!$A$4:$F$80,MATCH($D$1,Microtrends!$A$3:$F$3,0),FALSE))</f>
        <v>Corporate Responsibility</v>
      </c>
      <c r="L92" s="78" t="str">
        <f>IF(H92="","",VLOOKUP(H92,Microtrends!$A$4:$F$80,MATCH($D$1,Microtrends!$A$3:$F$3,0),FALSE))</f>
        <v/>
      </c>
      <c r="M92" s="78" t="str">
        <f>IF(I92="","",VLOOKUP(I92,Microtrends!$A$4:$F$80,MATCH($D$1,Microtrends!$A$3:$F$3,0),FALSE))</f>
        <v/>
      </c>
      <c r="N92" s="78" t="str">
        <f>IF(J92="","",VLOOKUP(J92,Microtrends!$A$4:$F$80,MATCH($D$1,Microtrends!$A$3:$F$3,0),FALSE))</f>
        <v/>
      </c>
      <c r="O92" s="35"/>
      <c r="P92" s="35">
        <f t="array" aca="1" ref="P92" ca="1">SUM(IF(ISNUMBER(SEARCH(Applications!$B92,OFFSET(Highlights!$E$6,0,0,COUNTA(Highlights!$E:$E)-5,1))),IF(OFFSET(Highlights!$C$6,0,0,COUNTA(Highlights!$C:$C)-5,1)=Applications!P$2,1,0),0))</f>
        <v>1</v>
      </c>
      <c r="Q92" s="35">
        <f t="array" aca="1" ref="Q92" ca="1">SUM(IF(ISNUMBER(SEARCH(Applications!$B92,OFFSET(Highlights!$E$6,0,0,COUNTA(Highlights!$E:$E)-5,1))),IF(OFFSET(Highlights!$C$6,0,0,COUNTA(Highlights!$C:$C)-5,1)=Applications!Q$2,1,0),0))</f>
        <v>0</v>
      </c>
      <c r="R92" s="35">
        <f t="array" aca="1" ref="R92" ca="1">SUM(IF(ISNUMBER(SEARCH(Applications!$B92,OFFSET(Highlights!$E$6,0,0,COUNTA(Highlights!$E:$E)-5,1))),IF(OFFSET(Highlights!$C$6,0,0,COUNTA(Highlights!$C:$C)-5,1)=Applications!R$2,1,0),0))</f>
        <v>1</v>
      </c>
    </row>
    <row r="93" spans="1:18" ht="60" customHeight="1" x14ac:dyDescent="0.25">
      <c r="A93" s="35" t="s">
        <v>1335</v>
      </c>
      <c r="B93" s="35" t="s">
        <v>197</v>
      </c>
      <c r="C93" s="35" t="s">
        <v>22</v>
      </c>
      <c r="D93" s="35" t="str">
        <f t="shared" si="1"/>
        <v xml:space="preserve">Informed People
</v>
      </c>
      <c r="E93" s="35">
        <f t="array" ref="E93">SUM(IF(FREQUENCY(IF(LEN(K93:N93)&gt;0,MATCH(K93:N93,K93:N93,0),""), IF(LEN(K93:N93)&gt;0,MATCH(K93:N93,K93:N93,0),""))&gt;0,1))</f>
        <v>1</v>
      </c>
      <c r="F93" s="35" t="str">
        <f>_xlfn.CONCAT(IFERROR(VLOOKUP(G93,Microtrends!$A$4:$F$80,MATCH($F$1,Microtrends!$A$3:$F$3,0),FALSE),""),IF(H93&lt;&gt;"",CHAR(10),""),IFERROR(VLOOKUP(H93,Microtrends!$A$4:$F$80,MATCH($F$1,Microtrends!$A$3:$F$3,0),FALSE),""),IF(I93&lt;&gt;"",CHAR(10),""),IFERROR(VLOOKUP(I93,Microtrends!$A$4:$F$80,MATCH($F$1,Microtrends!$A$3:$F$3,0),FALSE),""),IF(J93&lt;&gt;"",CHAR(10),""),IFERROR(VLOOKUP(J93,Microtrends!$A$4:$F$80,MATCH($F$1,Microtrends!$A$3:$F$3,0),FALSE),""))</f>
        <v>Try Before You Buy</v>
      </c>
      <c r="G93" s="77" t="s">
        <v>1081</v>
      </c>
      <c r="H93" s="77" t="s">
        <v>326</v>
      </c>
      <c r="I93" s="77" t="s">
        <v>326</v>
      </c>
      <c r="J93" s="77" t="s">
        <v>326</v>
      </c>
      <c r="K93" s="78" t="str">
        <f>IF(G93="","",VLOOKUP(G93,Microtrends!$A$4:$F$80,MATCH($D$1,Microtrends!$A$3:$F$3,0),FALSE))</f>
        <v>Informed People</v>
      </c>
      <c r="L93" s="78" t="str">
        <f>IF(H93="","",VLOOKUP(H93,Microtrends!$A$4:$F$80,MATCH($D$1,Microtrends!$A$3:$F$3,0),FALSE))</f>
        <v/>
      </c>
      <c r="M93" s="78" t="str">
        <f>IF(I93="","",VLOOKUP(I93,Microtrends!$A$4:$F$80,MATCH($D$1,Microtrends!$A$3:$F$3,0),FALSE))</f>
        <v/>
      </c>
      <c r="N93" s="78" t="str">
        <f>IF(J93="","",VLOOKUP(J93,Microtrends!$A$4:$F$80,MATCH($D$1,Microtrends!$A$3:$F$3,0),FALSE))</f>
        <v/>
      </c>
      <c r="O93" s="35"/>
      <c r="P93" s="35">
        <f t="array" aca="1" ref="P93" ca="1">SUM(IF(ISNUMBER(SEARCH(Applications!$B93,OFFSET(Highlights!$E$6,0,0,COUNTA(Highlights!$E:$E)-5,1))),IF(OFFSET(Highlights!$C$6,0,0,COUNTA(Highlights!$C:$C)-5,1)=Applications!P$2,1,0),0))</f>
        <v>1</v>
      </c>
      <c r="Q93" s="35">
        <f t="array" aca="1" ref="Q93" ca="1">SUM(IF(ISNUMBER(SEARCH(Applications!$B93,OFFSET(Highlights!$E$6,0,0,COUNTA(Highlights!$E:$E)-5,1))),IF(OFFSET(Highlights!$C$6,0,0,COUNTA(Highlights!$C:$C)-5,1)=Applications!Q$2,1,0),0))</f>
        <v>0</v>
      </c>
      <c r="R93" s="35">
        <f t="array" aca="1" ref="R93" ca="1">SUM(IF(ISNUMBER(SEARCH(Applications!$B93,OFFSET(Highlights!$E$6,0,0,COUNTA(Highlights!$E:$E)-5,1))),IF(OFFSET(Highlights!$C$6,0,0,COUNTA(Highlights!$C:$C)-5,1)=Applications!R$2,1,0),0))</f>
        <v>0</v>
      </c>
    </row>
    <row r="94" spans="1:18" ht="60" customHeight="1" x14ac:dyDescent="0.25">
      <c r="A94" s="35" t="s">
        <v>1336</v>
      </c>
      <c r="B94" s="35" t="s">
        <v>198</v>
      </c>
      <c r="C94" s="35" t="s">
        <v>22</v>
      </c>
      <c r="D94" s="35" t="str">
        <f t="shared" si="1"/>
        <v xml:space="preserve">Informed People
</v>
      </c>
      <c r="E94" s="35">
        <f t="array" ref="E94">SUM(IF(FREQUENCY(IF(LEN(K94:N94)&gt;0,MATCH(K94:N94,K94:N94,0),""), IF(LEN(K94:N94)&gt;0,MATCH(K94:N94,K94:N94,0),""))&gt;0,1))</f>
        <v>1</v>
      </c>
      <c r="F94" s="35" t="str">
        <f>_xlfn.CONCAT(IFERROR(VLOOKUP(G94,Microtrends!$A$4:$F$80,MATCH($F$1,Microtrends!$A$3:$F$3,0),FALSE),""),IF(H94&lt;&gt;"",CHAR(10),""),IFERROR(VLOOKUP(H94,Microtrends!$A$4:$F$80,MATCH($F$1,Microtrends!$A$3:$F$3,0),FALSE),""),IF(I94&lt;&gt;"",CHAR(10),""),IFERROR(VLOOKUP(I94,Microtrends!$A$4:$F$80,MATCH($F$1,Microtrends!$A$3:$F$3,0),FALSE),""),IF(J94&lt;&gt;"",CHAR(10),""),IFERROR(VLOOKUP(J94,Microtrends!$A$4:$F$80,MATCH($F$1,Microtrends!$A$3:$F$3,0),FALSE),""))</f>
        <v>Try Before You Buy</v>
      </c>
      <c r="G94" s="77" t="s">
        <v>1081</v>
      </c>
      <c r="H94" s="77" t="s">
        <v>326</v>
      </c>
      <c r="I94" s="77" t="s">
        <v>326</v>
      </c>
      <c r="J94" s="77" t="s">
        <v>326</v>
      </c>
      <c r="K94" s="78" t="str">
        <f>IF(G94="","",VLOOKUP(G94,Microtrends!$A$4:$F$80,MATCH($D$1,Microtrends!$A$3:$F$3,0),FALSE))</f>
        <v>Informed People</v>
      </c>
      <c r="L94" s="78" t="str">
        <f>IF(H94="","",VLOOKUP(H94,Microtrends!$A$4:$F$80,MATCH($D$1,Microtrends!$A$3:$F$3,0),FALSE))</f>
        <v/>
      </c>
      <c r="M94" s="78" t="str">
        <f>IF(I94="","",VLOOKUP(I94,Microtrends!$A$4:$F$80,MATCH($D$1,Microtrends!$A$3:$F$3,0),FALSE))</f>
        <v/>
      </c>
      <c r="N94" s="78" t="str">
        <f>IF(J94="","",VLOOKUP(J94,Microtrends!$A$4:$F$80,MATCH($D$1,Microtrends!$A$3:$F$3,0),FALSE))</f>
        <v/>
      </c>
      <c r="O94" s="35"/>
      <c r="P94" s="35">
        <f t="array" aca="1" ref="P94" ca="1">SUM(IF(ISNUMBER(SEARCH(Applications!$B94,OFFSET(Highlights!$E$6,0,0,COUNTA(Highlights!$E:$E)-5,1))),IF(OFFSET(Highlights!$C$6,0,0,COUNTA(Highlights!$C:$C)-5,1)=Applications!P$2,1,0),0))</f>
        <v>0</v>
      </c>
      <c r="Q94" s="35">
        <f t="array" aca="1" ref="Q94" ca="1">SUM(IF(ISNUMBER(SEARCH(Applications!$B94,OFFSET(Highlights!$E$6,0,0,COUNTA(Highlights!$E:$E)-5,1))),IF(OFFSET(Highlights!$C$6,0,0,COUNTA(Highlights!$C:$C)-5,1)=Applications!Q$2,1,0),0))</f>
        <v>0</v>
      </c>
      <c r="R94" s="35">
        <f t="array" aca="1" ref="R94" ca="1">SUM(IF(ISNUMBER(SEARCH(Applications!$B94,OFFSET(Highlights!$E$6,0,0,COUNTA(Highlights!$E:$E)-5,1))),IF(OFFSET(Highlights!$C$6,0,0,COUNTA(Highlights!$C:$C)-5,1)=Applications!R$2,1,0),0))</f>
        <v>1</v>
      </c>
    </row>
    <row r="95" spans="1:18" ht="60" customHeight="1" x14ac:dyDescent="0.25">
      <c r="A95" s="35" t="s">
        <v>1337</v>
      </c>
      <c r="B95" s="35" t="s">
        <v>597</v>
      </c>
      <c r="C95" s="35" t="s">
        <v>18</v>
      </c>
      <c r="D95" s="35" t="str">
        <f t="shared" si="1"/>
        <v xml:space="preserve">Sustainability
</v>
      </c>
      <c r="E95" s="35">
        <f t="array" ref="E95">SUM(IF(FREQUENCY(IF(LEN(K95:N95)&gt;0,MATCH(K95:N95,K95:N95,0),""), IF(LEN(K95:N95)&gt;0,MATCH(K95:N95,K95:N95,0),""))&gt;0,1))</f>
        <v>1</v>
      </c>
      <c r="F95" s="35" t="str">
        <f>_xlfn.CONCAT(IFERROR(VLOOKUP(G95,Microtrends!$A$4:$F$80,MATCH($F$1,Microtrends!$A$3:$F$3,0),FALSE),""),IF(H95&lt;&gt;"",CHAR(10),""),IFERROR(VLOOKUP(H95,Microtrends!$A$4:$F$80,MATCH($F$1,Microtrends!$A$3:$F$3,0),FALSE),""),IF(I95&lt;&gt;"",CHAR(10),""),IFERROR(VLOOKUP(I95,Microtrends!$A$4:$F$80,MATCH($F$1,Microtrends!$A$3:$F$3,0),FALSE),""),IF(J95&lt;&gt;"",CHAR(10),""),IFERROR(VLOOKUP(J95,Microtrends!$A$4:$F$80,MATCH($F$1,Microtrends!$A$3:$F$3,0),FALSE),""))</f>
        <v>War On Plastic
Zero Waste</v>
      </c>
      <c r="G95" s="77" t="s">
        <v>1087</v>
      </c>
      <c r="H95" s="77" t="s">
        <v>902</v>
      </c>
      <c r="I95" s="77" t="s">
        <v>326</v>
      </c>
      <c r="J95" s="77" t="s">
        <v>326</v>
      </c>
      <c r="K95" s="78" t="str">
        <f>IF(G95="","",VLOOKUP(G95,Microtrends!$A$4:$F$80,MATCH($D$1,Microtrends!$A$3:$F$3,0),FALSE))</f>
        <v>Sustainability</v>
      </c>
      <c r="L95" s="78" t="str">
        <f>IF(H95="","",VLOOKUP(H95,Microtrends!$A$4:$F$80,MATCH($D$1,Microtrends!$A$3:$F$3,0),FALSE))</f>
        <v>Sustainability</v>
      </c>
      <c r="M95" s="78" t="str">
        <f>IF(I95="","",VLOOKUP(I95,Microtrends!$A$4:$F$80,MATCH($D$1,Microtrends!$A$3:$F$3,0),FALSE))</f>
        <v/>
      </c>
      <c r="N95" s="78" t="str">
        <f>IF(J95="","",VLOOKUP(J95,Microtrends!$A$4:$F$80,MATCH($D$1,Microtrends!$A$3:$F$3,0),FALSE))</f>
        <v/>
      </c>
      <c r="O95" s="35"/>
      <c r="P95" s="35">
        <f t="array" aca="1" ref="P95" ca="1">SUM(IF(ISNUMBER(SEARCH(Applications!$B95,OFFSET(Highlights!$E$6,0,0,COUNTA(Highlights!$E:$E)-5,1))),IF(OFFSET(Highlights!$C$6,0,0,COUNTA(Highlights!$C:$C)-5,1)=Applications!P$2,1,0),0))</f>
        <v>0</v>
      </c>
      <c r="Q95" s="35">
        <f t="array" aca="1" ref="Q95" ca="1">SUM(IF(ISNUMBER(SEARCH(Applications!$B95,OFFSET(Highlights!$E$6,0,0,COUNTA(Highlights!$E:$E)-5,1))),IF(OFFSET(Highlights!$C$6,0,0,COUNTA(Highlights!$C:$C)-5,1)=Applications!Q$2,1,0),0))</f>
        <v>0</v>
      </c>
      <c r="R95" s="35">
        <f t="array" aca="1" ref="R95" ca="1">SUM(IF(ISNUMBER(SEARCH(Applications!$B95,OFFSET(Highlights!$E$6,0,0,COUNTA(Highlights!$E:$E)-5,1))),IF(OFFSET(Highlights!$C$6,0,0,COUNTA(Highlights!$C:$C)-5,1)=Applications!R$2,1,0),0))</f>
        <v>2</v>
      </c>
    </row>
    <row r="96" spans="1:18" ht="60" customHeight="1" x14ac:dyDescent="0.25">
      <c r="A96" s="35" t="s">
        <v>1338</v>
      </c>
      <c r="B96" s="35" t="s">
        <v>673</v>
      </c>
      <c r="C96" s="35" t="s">
        <v>18</v>
      </c>
      <c r="D96" s="35" t="str">
        <f t="shared" si="1"/>
        <v xml:space="preserve">Sustainability
</v>
      </c>
      <c r="E96" s="35">
        <f t="array" ref="E96">SUM(IF(FREQUENCY(IF(LEN(K96:N96)&gt;0,MATCH(K96:N96,K96:N96,0),""), IF(LEN(K96:N96)&gt;0,MATCH(K96:N96,K96:N96,0),""))&gt;0,1))</f>
        <v>1</v>
      </c>
      <c r="F96" s="35" t="str">
        <f>_xlfn.CONCAT(IFERROR(VLOOKUP(G96,Microtrends!$A$4:$F$80,MATCH($F$1,Microtrends!$A$3:$F$3,0),FALSE),""),IF(H96&lt;&gt;"",CHAR(10),""),IFERROR(VLOOKUP(H96,Microtrends!$A$4:$F$80,MATCH($F$1,Microtrends!$A$3:$F$3,0),FALSE),""),IF(I96&lt;&gt;"",CHAR(10),""),IFERROR(VLOOKUP(I96,Microtrends!$A$4:$F$80,MATCH($F$1,Microtrends!$A$3:$F$3,0),FALSE),""),IF(J96&lt;&gt;"",CHAR(10),""),IFERROR(VLOOKUP(J96,Microtrends!$A$4:$F$80,MATCH($F$1,Microtrends!$A$3:$F$3,0),FALSE),""))</f>
        <v>War On Plastic
Zero Waste
Bulk Foods</v>
      </c>
      <c r="G96" s="77" t="s">
        <v>1087</v>
      </c>
      <c r="H96" s="77" t="s">
        <v>902</v>
      </c>
      <c r="I96" s="77" t="s">
        <v>912</v>
      </c>
      <c r="J96" s="77" t="s">
        <v>326</v>
      </c>
      <c r="K96" s="78" t="str">
        <f>IF(G96="","",VLOOKUP(G96,Microtrends!$A$4:$F$80,MATCH($D$1,Microtrends!$A$3:$F$3,0),FALSE))</f>
        <v>Sustainability</v>
      </c>
      <c r="L96" s="78" t="str">
        <f>IF(H96="","",VLOOKUP(H96,Microtrends!$A$4:$F$80,MATCH($D$1,Microtrends!$A$3:$F$3,0),FALSE))</f>
        <v>Sustainability</v>
      </c>
      <c r="M96" s="78" t="str">
        <f>IF(I96="","",VLOOKUP(I96,Microtrends!$A$4:$F$80,MATCH($D$1,Microtrends!$A$3:$F$3,0),FALSE))</f>
        <v>Sustainability</v>
      </c>
      <c r="N96" s="78" t="str">
        <f>IF(J96="","",VLOOKUP(J96,Microtrends!$A$4:$F$80,MATCH($D$1,Microtrends!$A$3:$F$3,0),FALSE))</f>
        <v/>
      </c>
      <c r="O96" s="35"/>
      <c r="P96" s="35">
        <f t="array" aca="1" ref="P96" ca="1">SUM(IF(ISNUMBER(SEARCH(Applications!$B96,OFFSET(Highlights!$E$6,0,0,COUNTA(Highlights!$E:$E)-5,1))),IF(OFFSET(Highlights!$C$6,0,0,COUNTA(Highlights!$C:$C)-5,1)=Applications!P$2,1,0),0))</f>
        <v>0</v>
      </c>
      <c r="Q96" s="35">
        <f t="array" aca="1" ref="Q96" ca="1">SUM(IF(ISNUMBER(SEARCH(Applications!$B96,OFFSET(Highlights!$E$6,0,0,COUNTA(Highlights!$E:$E)-5,1))),IF(OFFSET(Highlights!$C$6,0,0,COUNTA(Highlights!$C:$C)-5,1)=Applications!Q$2,1,0),0))</f>
        <v>0</v>
      </c>
      <c r="R96" s="35">
        <f t="array" aca="1" ref="R96" ca="1">SUM(IF(ISNUMBER(SEARCH(Applications!$B96,OFFSET(Highlights!$E$6,0,0,COUNTA(Highlights!$E:$E)-5,1))),IF(OFFSET(Highlights!$C$6,0,0,COUNTA(Highlights!$C:$C)-5,1)=Applications!R$2,1,0),0))</f>
        <v>0</v>
      </c>
    </row>
    <row r="97" spans="1:18" ht="60" customHeight="1" x14ac:dyDescent="0.25">
      <c r="A97" s="35" t="s">
        <v>1339</v>
      </c>
      <c r="B97" s="35" t="s">
        <v>176</v>
      </c>
      <c r="C97" s="35" t="s">
        <v>133</v>
      </c>
      <c r="D97" s="35" t="str">
        <f t="shared" si="1"/>
        <v xml:space="preserve">Sustainability
</v>
      </c>
      <c r="E97" s="35">
        <f t="array" ref="E97">SUM(IF(FREQUENCY(IF(LEN(K97:N97)&gt;0,MATCH(K97:N97,K97:N97,0),""), IF(LEN(K97:N97)&gt;0,MATCH(K97:N97,K97:N97,0),""))&gt;0,1))</f>
        <v>1</v>
      </c>
      <c r="F97" s="35" t="str">
        <f>_xlfn.CONCAT(IFERROR(VLOOKUP(G97,Microtrends!$A$4:$F$80,MATCH($F$1,Microtrends!$A$3:$F$3,0),FALSE),""),IF(H97&lt;&gt;"",CHAR(10),""),IFERROR(VLOOKUP(H97,Microtrends!$A$4:$F$80,MATCH($F$1,Microtrends!$A$3:$F$3,0),FALSE),""),IF(I97&lt;&gt;"",CHAR(10),""),IFERROR(VLOOKUP(I97,Microtrends!$A$4:$F$80,MATCH($F$1,Microtrends!$A$3:$F$3,0),FALSE),""),IF(J97&lt;&gt;"",CHAR(10),""),IFERROR(VLOOKUP(J97,Microtrends!$A$4:$F$80,MATCH($F$1,Microtrends!$A$3:$F$3,0),FALSE),""))</f>
        <v>War On Plastic
Zero Waste</v>
      </c>
      <c r="G97" s="77" t="s">
        <v>1087</v>
      </c>
      <c r="H97" s="77" t="s">
        <v>902</v>
      </c>
      <c r="I97" s="77" t="s">
        <v>326</v>
      </c>
      <c r="J97" s="77" t="s">
        <v>326</v>
      </c>
      <c r="K97" s="78" t="str">
        <f>IF(G97="","",VLOOKUP(G97,Microtrends!$A$4:$F$80,MATCH($D$1,Microtrends!$A$3:$F$3,0),FALSE))</f>
        <v>Sustainability</v>
      </c>
      <c r="L97" s="78" t="str">
        <f>IF(H97="","",VLOOKUP(H97,Microtrends!$A$4:$F$80,MATCH($D$1,Microtrends!$A$3:$F$3,0),FALSE))</f>
        <v>Sustainability</v>
      </c>
      <c r="M97" s="78" t="str">
        <f>IF(I97="","",VLOOKUP(I97,Microtrends!$A$4:$F$80,MATCH($D$1,Microtrends!$A$3:$F$3,0),FALSE))</f>
        <v/>
      </c>
      <c r="N97" s="78" t="str">
        <f>IF(J97="","",VLOOKUP(J97,Microtrends!$A$4:$F$80,MATCH($D$1,Microtrends!$A$3:$F$3,0),FALSE))</f>
        <v/>
      </c>
      <c r="O97" s="35"/>
      <c r="P97" s="35">
        <f t="array" aca="1" ref="P97" ca="1">SUM(IF(ISNUMBER(SEARCH(Applications!$B97,OFFSET(Highlights!$E$6,0,0,COUNTA(Highlights!$E:$E)-5,1))),IF(OFFSET(Highlights!$C$6,0,0,COUNTA(Highlights!$C:$C)-5,1)=Applications!P$2,1,0),0))</f>
        <v>0</v>
      </c>
      <c r="Q97" s="35">
        <f t="array" aca="1" ref="Q97" ca="1">SUM(IF(ISNUMBER(SEARCH(Applications!$B97,OFFSET(Highlights!$E$6,0,0,COUNTA(Highlights!$E:$E)-5,1))),IF(OFFSET(Highlights!$C$6,0,0,COUNTA(Highlights!$C:$C)-5,1)=Applications!Q$2,1,0),0))</f>
        <v>0</v>
      </c>
      <c r="R97" s="35">
        <f t="array" aca="1" ref="R97" ca="1">SUM(IF(ISNUMBER(SEARCH(Applications!$B97,OFFSET(Highlights!$E$6,0,0,COUNTA(Highlights!$E:$E)-5,1))),IF(OFFSET(Highlights!$C$6,0,0,COUNTA(Highlights!$C:$C)-5,1)=Applications!R$2,1,0),0))</f>
        <v>0</v>
      </c>
    </row>
    <row r="98" spans="1:18" ht="60" customHeight="1" x14ac:dyDescent="0.25">
      <c r="A98" s="35" t="s">
        <v>1340</v>
      </c>
      <c r="B98" s="35" t="s">
        <v>177</v>
      </c>
      <c r="C98" s="35" t="s">
        <v>133</v>
      </c>
      <c r="D98" s="35" t="str">
        <f t="shared" si="1"/>
        <v xml:space="preserve">Sustainability
</v>
      </c>
      <c r="E98" s="35">
        <f t="array" ref="E98">SUM(IF(FREQUENCY(IF(LEN(K98:N98)&gt;0,MATCH(K98:N98,K98:N98,0),""), IF(LEN(K98:N98)&gt;0,MATCH(K98:N98,K98:N98,0),""))&gt;0,1))</f>
        <v>1</v>
      </c>
      <c r="F98" s="35" t="str">
        <f>_xlfn.CONCAT(IFERROR(VLOOKUP(G98,Microtrends!$A$4:$F$80,MATCH($F$1,Microtrends!$A$3:$F$3,0),FALSE),""),IF(H98&lt;&gt;"",CHAR(10),""),IFERROR(VLOOKUP(H98,Microtrends!$A$4:$F$80,MATCH($F$1,Microtrends!$A$3:$F$3,0),FALSE),""),IF(I98&lt;&gt;"",CHAR(10),""),IFERROR(VLOOKUP(I98,Microtrends!$A$4:$F$80,MATCH($F$1,Microtrends!$A$3:$F$3,0),FALSE),""),IF(J98&lt;&gt;"",CHAR(10),""),IFERROR(VLOOKUP(J98,Microtrends!$A$4:$F$80,MATCH($F$1,Microtrends!$A$3:$F$3,0),FALSE),""))</f>
        <v>War On Plastic
Zero Waste</v>
      </c>
      <c r="G98" s="77" t="s">
        <v>1087</v>
      </c>
      <c r="H98" s="77" t="s">
        <v>902</v>
      </c>
      <c r="I98" s="77" t="s">
        <v>326</v>
      </c>
      <c r="J98" s="77" t="s">
        <v>326</v>
      </c>
      <c r="K98" s="78" t="str">
        <f>IF(G98="","",VLOOKUP(G98,Microtrends!$A$4:$F$80,MATCH($D$1,Microtrends!$A$3:$F$3,0),FALSE))</f>
        <v>Sustainability</v>
      </c>
      <c r="L98" s="78" t="str">
        <f>IF(H98="","",VLOOKUP(H98,Microtrends!$A$4:$F$80,MATCH($D$1,Microtrends!$A$3:$F$3,0),FALSE))</f>
        <v>Sustainability</v>
      </c>
      <c r="M98" s="78" t="str">
        <f>IF(I98="","",VLOOKUP(I98,Microtrends!$A$4:$F$80,MATCH($D$1,Microtrends!$A$3:$F$3,0),FALSE))</f>
        <v/>
      </c>
      <c r="N98" s="78" t="str">
        <f>IF(J98="","",VLOOKUP(J98,Microtrends!$A$4:$F$80,MATCH($D$1,Microtrends!$A$3:$F$3,0),FALSE))</f>
        <v/>
      </c>
      <c r="O98" s="35"/>
      <c r="P98" s="35">
        <f t="array" aca="1" ref="P98" ca="1">SUM(IF(ISNUMBER(SEARCH(Applications!$B98,OFFSET(Highlights!$E$6,0,0,COUNTA(Highlights!$E:$E)-5,1))),IF(OFFSET(Highlights!$C$6,0,0,COUNTA(Highlights!$C:$C)-5,1)=Applications!P$2,1,0),0))</f>
        <v>0</v>
      </c>
      <c r="Q98" s="35">
        <f t="array" aca="1" ref="Q98" ca="1">SUM(IF(ISNUMBER(SEARCH(Applications!$B98,OFFSET(Highlights!$E$6,0,0,COUNTA(Highlights!$E:$E)-5,1))),IF(OFFSET(Highlights!$C$6,0,0,COUNTA(Highlights!$C:$C)-5,1)=Applications!Q$2,1,0),0))</f>
        <v>0</v>
      </c>
      <c r="R98" s="35">
        <f t="array" aca="1" ref="R98" ca="1">SUM(IF(ISNUMBER(SEARCH(Applications!$B98,OFFSET(Highlights!$E$6,0,0,COUNTA(Highlights!$E:$E)-5,1))),IF(OFFSET(Highlights!$C$6,0,0,COUNTA(Highlights!$C:$C)-5,1)=Applications!R$2,1,0),0))</f>
        <v>0</v>
      </c>
    </row>
    <row r="99" spans="1:18" ht="60" customHeight="1" x14ac:dyDescent="0.25">
      <c r="A99" s="35" t="s">
        <v>1341</v>
      </c>
      <c r="B99" s="35" t="s">
        <v>701</v>
      </c>
      <c r="C99" s="35" t="s">
        <v>133</v>
      </c>
      <c r="D99" s="35" t="str">
        <f t="shared" si="1"/>
        <v xml:space="preserve">Sustainability
</v>
      </c>
      <c r="E99" s="35">
        <f t="array" ref="E99">SUM(IF(FREQUENCY(IF(LEN(K99:N99)&gt;0,MATCH(K99:N99,K99:N99,0),""), IF(LEN(K99:N99)&gt;0,MATCH(K99:N99,K99:N99,0),""))&gt;0,1))</f>
        <v>1</v>
      </c>
      <c r="F99" s="35" t="str">
        <f>_xlfn.CONCAT(IFERROR(VLOOKUP(G99,Microtrends!$A$4:$F$80,MATCH($F$1,Microtrends!$A$3:$F$3,0),FALSE),""),IF(H99&lt;&gt;"",CHAR(10),""),IFERROR(VLOOKUP(H99,Microtrends!$A$4:$F$80,MATCH($F$1,Microtrends!$A$3:$F$3,0),FALSE),""),IF(I99&lt;&gt;"",CHAR(10),""),IFERROR(VLOOKUP(I99,Microtrends!$A$4:$F$80,MATCH($F$1,Microtrends!$A$3:$F$3,0),FALSE),""),IF(J99&lt;&gt;"",CHAR(10),""),IFERROR(VLOOKUP(J99,Microtrends!$A$4:$F$80,MATCH($F$1,Microtrends!$A$3:$F$3,0),FALSE),""))</f>
        <v>War On Plastic
Zero Waste</v>
      </c>
      <c r="G99" s="77" t="s">
        <v>1087</v>
      </c>
      <c r="H99" s="77" t="s">
        <v>902</v>
      </c>
      <c r="I99" s="77" t="s">
        <v>326</v>
      </c>
      <c r="J99" s="77" t="s">
        <v>326</v>
      </c>
      <c r="K99" s="78" t="str">
        <f>IF(G99="","",VLOOKUP(G99,Microtrends!$A$4:$F$80,MATCH($D$1,Microtrends!$A$3:$F$3,0),FALSE))</f>
        <v>Sustainability</v>
      </c>
      <c r="L99" s="78" t="str">
        <f>IF(H99="","",VLOOKUP(H99,Microtrends!$A$4:$F$80,MATCH($D$1,Microtrends!$A$3:$F$3,0),FALSE))</f>
        <v>Sustainability</v>
      </c>
      <c r="M99" s="78" t="str">
        <f>IF(I99="","",VLOOKUP(I99,Microtrends!$A$4:$F$80,MATCH($D$1,Microtrends!$A$3:$F$3,0),FALSE))</f>
        <v/>
      </c>
      <c r="N99" s="78" t="str">
        <f>IF(J99="","",VLOOKUP(J99,Microtrends!$A$4:$F$80,MATCH($D$1,Microtrends!$A$3:$F$3,0),FALSE))</f>
        <v/>
      </c>
      <c r="O99" s="35"/>
      <c r="P99" s="35">
        <f t="array" aca="1" ref="P99" ca="1">SUM(IF(ISNUMBER(SEARCH(Applications!$B99,OFFSET(Highlights!$E$6,0,0,COUNTA(Highlights!$E:$E)-5,1))),IF(OFFSET(Highlights!$C$6,0,0,COUNTA(Highlights!$C:$C)-5,1)=Applications!P$2,1,0),0))</f>
        <v>0</v>
      </c>
      <c r="Q99" s="35">
        <f t="array" aca="1" ref="Q99" ca="1">SUM(IF(ISNUMBER(SEARCH(Applications!$B99,OFFSET(Highlights!$E$6,0,0,COUNTA(Highlights!$E:$E)-5,1))),IF(OFFSET(Highlights!$C$6,0,0,COUNTA(Highlights!$C:$C)-5,1)=Applications!Q$2,1,0),0))</f>
        <v>0</v>
      </c>
      <c r="R99" s="35">
        <f t="array" aca="1" ref="R99" ca="1">SUM(IF(ISNUMBER(SEARCH(Applications!$B99,OFFSET(Highlights!$E$6,0,0,COUNTA(Highlights!$E:$E)-5,1))),IF(OFFSET(Highlights!$C$6,0,0,COUNTA(Highlights!$C:$C)-5,1)=Applications!R$2,1,0),0))</f>
        <v>0</v>
      </c>
    </row>
    <row r="100" spans="1:18" ht="60" customHeight="1" x14ac:dyDescent="0.25">
      <c r="A100" s="35" t="s">
        <v>1342</v>
      </c>
      <c r="B100" s="35" t="s">
        <v>702</v>
      </c>
      <c r="C100" s="35" t="s">
        <v>133</v>
      </c>
      <c r="D100" s="35" t="str">
        <f t="shared" si="1"/>
        <v xml:space="preserve">Experiences
Corporate Responsibility
</v>
      </c>
      <c r="E100" s="35">
        <f t="array" ref="E100">SUM(IF(FREQUENCY(IF(LEN(K100:N100)&gt;0,MATCH(K100:N100,K100:N100,0),""), IF(LEN(K100:N100)&gt;0,MATCH(K100:N100,K100:N100,0),""))&gt;0,1))</f>
        <v>2</v>
      </c>
      <c r="F100" s="35" t="str">
        <f>_xlfn.CONCAT(IFERROR(VLOOKUP(G100,Microtrends!$A$4:$F$80,MATCH($F$1,Microtrends!$A$3:$F$3,0),FALSE),""),IF(H100&lt;&gt;"",CHAR(10),""),IFERROR(VLOOKUP(H100,Microtrends!$A$4:$F$80,MATCH($F$1,Microtrends!$A$3:$F$3,0),FALSE),""),IF(I100&lt;&gt;"",CHAR(10),""),IFERROR(VLOOKUP(I100,Microtrends!$A$4:$F$80,MATCH($F$1,Microtrends!$A$3:$F$3,0),FALSE),""),IF(J100&lt;&gt;"",CHAR(10),""),IFERROR(VLOOKUP(J100,Microtrends!$A$4:$F$80,MATCH($F$1,Microtrends!$A$3:$F$3,0),FALSE),""))</f>
        <v>Welcome Tourism
Foreign Residents</v>
      </c>
      <c r="G100" s="77" t="s">
        <v>937</v>
      </c>
      <c r="H100" s="77" t="s">
        <v>918</v>
      </c>
      <c r="I100" s="77" t="s">
        <v>326</v>
      </c>
      <c r="J100" s="77" t="s">
        <v>326</v>
      </c>
      <c r="K100" s="78" t="str">
        <f>IF(G100="","",VLOOKUP(G100,Microtrends!$A$4:$F$80,MATCH($D$1,Microtrends!$A$3:$F$3,0),FALSE))</f>
        <v>Experiences</v>
      </c>
      <c r="L100" s="78" t="str">
        <f>IF(H100="","",VLOOKUP(H100,Microtrends!$A$4:$F$80,MATCH($D$1,Microtrends!$A$3:$F$3,0),FALSE))</f>
        <v>Corporate Responsibility</v>
      </c>
      <c r="M100" s="78" t="str">
        <f>IF(I100="","",VLOOKUP(I100,Microtrends!$A$4:$F$80,MATCH($D$1,Microtrends!$A$3:$F$3,0),FALSE))</f>
        <v/>
      </c>
      <c r="N100" s="78" t="str">
        <f>IF(J100="","",VLOOKUP(J100,Microtrends!$A$4:$F$80,MATCH($D$1,Microtrends!$A$3:$F$3,0),FALSE))</f>
        <v/>
      </c>
      <c r="O100" s="35"/>
      <c r="P100" s="35">
        <f t="array" aca="1" ref="P100" ca="1">SUM(IF(ISNUMBER(SEARCH(Applications!$B100,OFFSET(Highlights!$E$6,0,0,COUNTA(Highlights!$E:$E)-5,1))),IF(OFFSET(Highlights!$C$6,0,0,COUNTA(Highlights!$C:$C)-5,1)=Applications!P$2,1,0),0))</f>
        <v>0</v>
      </c>
      <c r="Q100" s="35">
        <f t="array" aca="1" ref="Q100" ca="1">SUM(IF(ISNUMBER(SEARCH(Applications!$B100,OFFSET(Highlights!$E$6,0,0,COUNTA(Highlights!$E:$E)-5,1))),IF(OFFSET(Highlights!$C$6,0,0,COUNTA(Highlights!$C:$C)-5,1)=Applications!Q$2,1,0),0))</f>
        <v>0</v>
      </c>
      <c r="R100" s="35">
        <f t="array" aca="1" ref="R100" ca="1">SUM(IF(ISNUMBER(SEARCH(Applications!$B100,OFFSET(Highlights!$E$6,0,0,COUNTA(Highlights!$E:$E)-5,1))),IF(OFFSET(Highlights!$C$6,0,0,COUNTA(Highlights!$C:$C)-5,1)=Applications!R$2,1,0),0))</f>
        <v>0</v>
      </c>
    </row>
    <row r="101" spans="1:18" ht="60" customHeight="1" x14ac:dyDescent="0.25">
      <c r="A101" s="35" t="s">
        <v>1343</v>
      </c>
      <c r="B101" s="35" t="s">
        <v>240</v>
      </c>
      <c r="C101" s="35" t="s">
        <v>227</v>
      </c>
      <c r="D101" s="35" t="str">
        <f t="shared" si="1"/>
        <v xml:space="preserve">Experiences
</v>
      </c>
      <c r="E101" s="35">
        <f t="array" ref="E101">SUM(IF(FREQUENCY(IF(LEN(K101:N101)&gt;0,MATCH(K101:N101,K101:N101,0),""), IF(LEN(K101:N101)&gt;0,MATCH(K101:N101,K101:N101,0),""))&gt;0,1))</f>
        <v>1</v>
      </c>
      <c r="F101" s="35" t="str">
        <f>_xlfn.CONCAT(IFERROR(VLOOKUP(G101,Microtrends!$A$4:$F$80,MATCH($F$1,Microtrends!$A$3:$F$3,0),FALSE),""),IF(H101&lt;&gt;"",CHAR(10),""),IFERROR(VLOOKUP(H101,Microtrends!$A$4:$F$80,MATCH($F$1,Microtrends!$A$3:$F$3,0),FALSE),""),IF(I101&lt;&gt;"",CHAR(10),""),IFERROR(VLOOKUP(I101,Microtrends!$A$4:$F$80,MATCH($F$1,Microtrends!$A$3:$F$3,0),FALSE),""),IF(J101&lt;&gt;"",CHAR(10),""),IFERROR(VLOOKUP(J101,Microtrends!$A$4:$F$80,MATCH($F$1,Microtrends!$A$3:$F$3,0),FALSE),""))</f>
        <v>Welcome Tourism</v>
      </c>
      <c r="G101" s="77" t="s">
        <v>937</v>
      </c>
      <c r="H101" s="77" t="s">
        <v>326</v>
      </c>
      <c r="I101" s="77" t="s">
        <v>326</v>
      </c>
      <c r="J101" s="77" t="s">
        <v>326</v>
      </c>
      <c r="K101" s="78" t="str">
        <f>IF(G101="","",VLOOKUP(G101,Microtrends!$A$4:$F$80,MATCH($D$1,Microtrends!$A$3:$F$3,0),FALSE))</f>
        <v>Experiences</v>
      </c>
      <c r="L101" s="78" t="str">
        <f>IF(H101="","",VLOOKUP(H101,Microtrends!$A$4:$F$80,MATCH($D$1,Microtrends!$A$3:$F$3,0),FALSE))</f>
        <v/>
      </c>
      <c r="M101" s="78" t="str">
        <f>IF(I101="","",VLOOKUP(I101,Microtrends!$A$4:$F$80,MATCH($D$1,Microtrends!$A$3:$F$3,0),FALSE))</f>
        <v/>
      </c>
      <c r="N101" s="78" t="str">
        <f>IF(J101="","",VLOOKUP(J101,Microtrends!$A$4:$F$80,MATCH($D$1,Microtrends!$A$3:$F$3,0),FALSE))</f>
        <v/>
      </c>
      <c r="O101" s="35"/>
      <c r="P101" s="35">
        <f t="array" aca="1" ref="P101" ca="1">SUM(IF(ISNUMBER(SEARCH(Applications!$B101,OFFSET(Highlights!$E$6,0,0,COUNTA(Highlights!$E:$E)-5,1))),IF(OFFSET(Highlights!$C$6,0,0,COUNTA(Highlights!$C:$C)-5,1)=Applications!P$2,1,0),0))</f>
        <v>2</v>
      </c>
      <c r="Q101" s="35">
        <f t="array" aca="1" ref="Q101" ca="1">SUM(IF(ISNUMBER(SEARCH(Applications!$B101,OFFSET(Highlights!$E$6,0,0,COUNTA(Highlights!$E:$E)-5,1))),IF(OFFSET(Highlights!$C$6,0,0,COUNTA(Highlights!$C:$C)-5,1)=Applications!Q$2,1,0),0))</f>
        <v>0</v>
      </c>
      <c r="R101" s="35">
        <f t="array" aca="1" ref="R101" ca="1">SUM(IF(ISNUMBER(SEARCH(Applications!$B101,OFFSET(Highlights!$E$6,0,0,COUNTA(Highlights!$E:$E)-5,1))),IF(OFFSET(Highlights!$C$6,0,0,COUNTA(Highlights!$C:$C)-5,1)=Applications!R$2,1,0),0))</f>
        <v>0</v>
      </c>
    </row>
    <row r="102" spans="1:18" ht="60" customHeight="1" x14ac:dyDescent="0.25">
      <c r="A102" s="35" t="s">
        <v>1344</v>
      </c>
      <c r="B102" s="35" t="s">
        <v>241</v>
      </c>
      <c r="C102" s="35" t="s">
        <v>227</v>
      </c>
      <c r="D102" s="35" t="str">
        <f t="shared" si="1"/>
        <v xml:space="preserve">Experiences
</v>
      </c>
      <c r="E102" s="35">
        <f t="array" ref="E102">SUM(IF(FREQUENCY(IF(LEN(K102:N102)&gt;0,MATCH(K102:N102,K102:N102,0),""), IF(LEN(K102:N102)&gt;0,MATCH(K102:N102,K102:N102,0),""))&gt;0,1))</f>
        <v>1</v>
      </c>
      <c r="F102" s="35" t="str">
        <f>_xlfn.CONCAT(IFERROR(VLOOKUP(G102,Microtrends!$A$4:$F$80,MATCH($F$1,Microtrends!$A$3:$F$3,0),FALSE),""),IF(H102&lt;&gt;"",CHAR(10),""),IFERROR(VLOOKUP(H102,Microtrends!$A$4:$F$80,MATCH($F$1,Microtrends!$A$3:$F$3,0),FALSE),""),IF(I102&lt;&gt;"",CHAR(10),""),IFERROR(VLOOKUP(I102,Microtrends!$A$4:$F$80,MATCH($F$1,Microtrends!$A$3:$F$3,0),FALSE),""),IF(J102&lt;&gt;"",CHAR(10),""),IFERROR(VLOOKUP(J102,Microtrends!$A$4:$F$80,MATCH($F$1,Microtrends!$A$3:$F$3,0),FALSE),""))</f>
        <v>Welcome Tourism</v>
      </c>
      <c r="G102" s="77" t="s">
        <v>937</v>
      </c>
      <c r="H102" s="77" t="s">
        <v>326</v>
      </c>
      <c r="I102" s="77" t="s">
        <v>326</v>
      </c>
      <c r="J102" s="77" t="s">
        <v>326</v>
      </c>
      <c r="K102" s="78" t="str">
        <f>IF(G102="","",VLOOKUP(G102,Microtrends!$A$4:$F$80,MATCH($D$1,Microtrends!$A$3:$F$3,0),FALSE))</f>
        <v>Experiences</v>
      </c>
      <c r="L102" s="78" t="str">
        <f>IF(H102="","",VLOOKUP(H102,Microtrends!$A$4:$F$80,MATCH($D$1,Microtrends!$A$3:$F$3,0),FALSE))</f>
        <v/>
      </c>
      <c r="M102" s="78" t="str">
        <f>IF(I102="","",VLOOKUP(I102,Microtrends!$A$4:$F$80,MATCH($D$1,Microtrends!$A$3:$F$3,0),FALSE))</f>
        <v/>
      </c>
      <c r="N102" s="78" t="str">
        <f>IF(J102="","",VLOOKUP(J102,Microtrends!$A$4:$F$80,MATCH($D$1,Microtrends!$A$3:$F$3,0),FALSE))</f>
        <v/>
      </c>
      <c r="O102" s="35"/>
      <c r="P102" s="35">
        <f t="array" aca="1" ref="P102" ca="1">SUM(IF(ISNUMBER(SEARCH(Applications!$B102,OFFSET(Highlights!$E$6,0,0,COUNTA(Highlights!$E:$E)-5,1))),IF(OFFSET(Highlights!$C$6,0,0,COUNTA(Highlights!$C:$C)-5,1)=Applications!P$2,1,0),0))</f>
        <v>1</v>
      </c>
      <c r="Q102" s="35">
        <f t="array" aca="1" ref="Q102" ca="1">SUM(IF(ISNUMBER(SEARCH(Applications!$B102,OFFSET(Highlights!$E$6,0,0,COUNTA(Highlights!$E:$E)-5,1))),IF(OFFSET(Highlights!$C$6,0,0,COUNTA(Highlights!$C:$C)-5,1)=Applications!Q$2,1,0),0))</f>
        <v>0</v>
      </c>
      <c r="R102" s="35">
        <f t="array" aca="1" ref="R102" ca="1">SUM(IF(ISNUMBER(SEARCH(Applications!$B102,OFFSET(Highlights!$E$6,0,0,COUNTA(Highlights!$E:$E)-5,1))),IF(OFFSET(Highlights!$C$6,0,0,COUNTA(Highlights!$C:$C)-5,1)=Applications!R$2,1,0),0))</f>
        <v>0</v>
      </c>
    </row>
    <row r="103" spans="1:18" ht="60" customHeight="1" x14ac:dyDescent="0.25">
      <c r="A103" s="35" t="s">
        <v>1345</v>
      </c>
      <c r="B103" s="35" t="s">
        <v>93</v>
      </c>
      <c r="C103" s="35" t="s">
        <v>22</v>
      </c>
      <c r="D103" s="35" t="str">
        <f t="shared" si="1"/>
        <v xml:space="preserve">Sustainability
</v>
      </c>
      <c r="E103" s="35">
        <f t="array" ref="E103">SUM(IF(FREQUENCY(IF(LEN(K103:N103)&gt;0,MATCH(K103:N103,K103:N103,0),""), IF(LEN(K103:N103)&gt;0,MATCH(K103:N103,K103:N103,0),""))&gt;0,1))</f>
        <v>1</v>
      </c>
      <c r="F103" s="35" t="str">
        <f>_xlfn.CONCAT(IFERROR(VLOOKUP(G103,Microtrends!$A$4:$F$80,MATCH($F$1,Microtrends!$A$3:$F$3,0),FALSE),""),IF(H103&lt;&gt;"",CHAR(10),""),IFERROR(VLOOKUP(H103,Microtrends!$A$4:$F$80,MATCH($F$1,Microtrends!$A$3:$F$3,0),FALSE),""),IF(I103&lt;&gt;"",CHAR(10),""),IFERROR(VLOOKUP(I103,Microtrends!$A$4:$F$80,MATCH($F$1,Microtrends!$A$3:$F$3,0),FALSE),""),IF(J103&lt;&gt;"",CHAR(10),""),IFERROR(VLOOKUP(J103,Microtrends!$A$4:$F$80,MATCH($F$1,Microtrends!$A$3:$F$3,0),FALSE),""))</f>
        <v>Zero Waste</v>
      </c>
      <c r="G103" s="77" t="s">
        <v>902</v>
      </c>
      <c r="H103" s="77" t="s">
        <v>326</v>
      </c>
      <c r="I103" s="77" t="s">
        <v>326</v>
      </c>
      <c r="J103" s="77" t="s">
        <v>326</v>
      </c>
      <c r="K103" s="78" t="str">
        <f>IF(G103="","",VLOOKUP(G103,Microtrends!$A$4:$F$80,MATCH($D$1,Microtrends!$A$3:$F$3,0),FALSE))</f>
        <v>Sustainability</v>
      </c>
      <c r="L103" s="78" t="str">
        <f>IF(H103="","",VLOOKUP(H103,Microtrends!$A$4:$F$80,MATCH($D$1,Microtrends!$A$3:$F$3,0),FALSE))</f>
        <v/>
      </c>
      <c r="M103" s="78" t="str">
        <f>IF(I103="","",VLOOKUP(I103,Microtrends!$A$4:$F$80,MATCH($D$1,Microtrends!$A$3:$F$3,0),FALSE))</f>
        <v/>
      </c>
      <c r="N103" s="78" t="str">
        <f>IF(J103="","",VLOOKUP(J103,Microtrends!$A$4:$F$80,MATCH($D$1,Microtrends!$A$3:$F$3,0),FALSE))</f>
        <v/>
      </c>
      <c r="O103" s="35"/>
      <c r="P103" s="35">
        <f t="array" aca="1" ref="P103" ca="1">SUM(IF(ISNUMBER(SEARCH(Applications!$B103,OFFSET(Highlights!$E$6,0,0,COUNTA(Highlights!$E:$E)-5,1))),IF(OFFSET(Highlights!$C$6,0,0,COUNTA(Highlights!$C:$C)-5,1)=Applications!P$2,1,0),0))</f>
        <v>0</v>
      </c>
      <c r="Q103" s="35">
        <f t="array" aca="1" ref="Q103" ca="1">SUM(IF(ISNUMBER(SEARCH(Applications!$B103,OFFSET(Highlights!$E$6,0,0,COUNTA(Highlights!$E:$E)-5,1))),IF(OFFSET(Highlights!$C$6,0,0,COUNTA(Highlights!$C:$C)-5,1)=Applications!Q$2,1,0),0))</f>
        <v>0</v>
      </c>
      <c r="R103" s="35">
        <f t="array" aca="1" ref="R103" ca="1">SUM(IF(ISNUMBER(SEARCH(Applications!$B103,OFFSET(Highlights!$E$6,0,0,COUNTA(Highlights!$E:$E)-5,1))),IF(OFFSET(Highlights!$C$6,0,0,COUNTA(Highlights!$C:$C)-5,1)=Applications!R$2,1,0),0))</f>
        <v>0</v>
      </c>
    </row>
    <row r="104" spans="1:18" ht="60" customHeight="1" x14ac:dyDescent="0.25">
      <c r="A104" s="35" t="s">
        <v>1346</v>
      </c>
      <c r="B104" s="35" t="s">
        <v>339</v>
      </c>
      <c r="C104" s="35" t="s">
        <v>133</v>
      </c>
      <c r="D104" s="35" t="str">
        <f t="shared" si="1"/>
        <v xml:space="preserve">Sustainability
</v>
      </c>
      <c r="E104" s="35">
        <f t="array" ref="E104">SUM(IF(FREQUENCY(IF(LEN(K104:N104)&gt;0,MATCH(K104:N104,K104:N104,0),""), IF(LEN(K104:N104)&gt;0,MATCH(K104:N104,K104:N104,0),""))&gt;0,1))</f>
        <v>1</v>
      </c>
      <c r="F104" s="35" t="str">
        <f>_xlfn.CONCAT(IFERROR(VLOOKUP(G104,Microtrends!$A$4:$F$80,MATCH($F$1,Microtrends!$A$3:$F$3,0),FALSE),""),IF(H104&lt;&gt;"",CHAR(10),""),IFERROR(VLOOKUP(H104,Microtrends!$A$4:$F$80,MATCH($F$1,Microtrends!$A$3:$F$3,0),FALSE),""),IF(I104&lt;&gt;"",CHAR(10),""),IFERROR(VLOOKUP(I104,Microtrends!$A$4:$F$80,MATCH($F$1,Microtrends!$A$3:$F$3,0),FALSE),""),IF(J104&lt;&gt;"",CHAR(10),""),IFERROR(VLOOKUP(J104,Microtrends!$A$4:$F$80,MATCH($F$1,Microtrends!$A$3:$F$3,0),FALSE),""))</f>
        <v>Zero Waste</v>
      </c>
      <c r="G104" s="77" t="s">
        <v>902</v>
      </c>
      <c r="H104" s="77" t="s">
        <v>326</v>
      </c>
      <c r="I104" s="77" t="s">
        <v>326</v>
      </c>
      <c r="J104" s="77" t="s">
        <v>326</v>
      </c>
      <c r="K104" s="78" t="str">
        <f>IF(G104="","",VLOOKUP(G104,Microtrends!$A$4:$F$80,MATCH($D$1,Microtrends!$A$3:$F$3,0),FALSE))</f>
        <v>Sustainability</v>
      </c>
      <c r="L104" s="78" t="str">
        <f>IF(H104="","",VLOOKUP(H104,Microtrends!$A$4:$F$80,MATCH($D$1,Microtrends!$A$3:$F$3,0),FALSE))</f>
        <v/>
      </c>
      <c r="M104" s="78" t="str">
        <f>IF(I104="","",VLOOKUP(I104,Microtrends!$A$4:$F$80,MATCH($D$1,Microtrends!$A$3:$F$3,0),FALSE))</f>
        <v/>
      </c>
      <c r="N104" s="78" t="str">
        <f>IF(J104="","",VLOOKUP(J104,Microtrends!$A$4:$F$80,MATCH($D$1,Microtrends!$A$3:$F$3,0),FALSE))</f>
        <v/>
      </c>
      <c r="O104" s="35"/>
      <c r="P104" s="35">
        <f t="array" aca="1" ref="P104" ca="1">SUM(IF(ISNUMBER(SEARCH(Applications!$B104,OFFSET(Highlights!$E$6,0,0,COUNTA(Highlights!$E:$E)-5,1))),IF(OFFSET(Highlights!$C$6,0,0,COUNTA(Highlights!$C:$C)-5,1)=Applications!P$2,1,0),0))</f>
        <v>1</v>
      </c>
      <c r="Q104" s="35">
        <f t="array" aca="1" ref="Q104" ca="1">SUM(IF(ISNUMBER(SEARCH(Applications!$B104,OFFSET(Highlights!$E$6,0,0,COUNTA(Highlights!$E:$E)-5,1))),IF(OFFSET(Highlights!$C$6,0,0,COUNTA(Highlights!$C:$C)-5,1)=Applications!Q$2,1,0),0))</f>
        <v>0</v>
      </c>
      <c r="R104" s="35">
        <f t="array" aca="1" ref="R104" ca="1">SUM(IF(ISNUMBER(SEARCH(Applications!$B104,OFFSET(Highlights!$E$6,0,0,COUNTA(Highlights!$E:$E)-5,1))),IF(OFFSET(Highlights!$C$6,0,0,COUNTA(Highlights!$C:$C)-5,1)=Applications!R$2,1,0),0))</f>
        <v>1</v>
      </c>
    </row>
  </sheetData>
  <autoFilter ref="A2:R104" xr:uid="{F2D445C5-C7F3-4CC1-BC56-B7CD4154808D}"/>
  <mergeCells count="1">
    <mergeCell ref="P1:R1"/>
  </mergeCells>
  <conditionalFormatting sqref="B8">
    <cfRule type="expression" dxfId="18" priority="1">
      <formula>OR($D8="partner",$D8="implementation",$D8="technology")</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62D8D-2ABD-419D-BC9A-E3C8F5FC4E61}">
  <sheetPr codeName="Sheet7"/>
  <dimension ref="A1:AE256"/>
  <sheetViews>
    <sheetView zoomScaleNormal="100" workbookViewId="0">
      <pane xSplit="5" ySplit="5" topLeftCell="F246" activePane="bottomRight" state="frozen"/>
      <selection pane="topRight" activeCell="F1" sqref="F1"/>
      <selection pane="bottomLeft" activeCell="A6" sqref="A6"/>
      <selection pane="bottomRight" activeCell="J250" sqref="J250"/>
    </sheetView>
  </sheetViews>
  <sheetFormatPr defaultColWidth="8.85546875" defaultRowHeight="15" x14ac:dyDescent="0.25"/>
  <cols>
    <col min="1" max="1" width="13.5703125" style="14" customWidth="1"/>
    <col min="2" max="2" width="17.42578125" style="14" customWidth="1"/>
    <col min="3" max="3" width="18.85546875" style="14" customWidth="1"/>
    <col min="4" max="4" width="6" style="14" customWidth="1"/>
    <col min="5" max="5" width="20" style="14" customWidth="1"/>
    <col min="6" max="9" width="11" style="14" customWidth="1"/>
    <col min="10" max="10" width="70.140625" style="14" customWidth="1"/>
    <col min="11" max="11" width="24.7109375" style="14" customWidth="1"/>
    <col min="12" max="12" width="17.140625" style="14" customWidth="1"/>
    <col min="13" max="13" width="17" style="14" customWidth="1"/>
    <col min="14" max="14" width="14" style="14" customWidth="1"/>
    <col min="15" max="15" width="19.140625" style="14" customWidth="1"/>
    <col min="16" max="16" width="24.140625" style="14" customWidth="1"/>
    <col min="17" max="17" width="31.28515625" style="14" customWidth="1"/>
    <col min="18" max="18" width="18.5703125" style="14" customWidth="1"/>
    <col min="19" max="19" width="28.42578125" style="14" customWidth="1"/>
    <col min="20" max="20" width="28.5703125" style="14" customWidth="1"/>
    <col min="21" max="21" width="17" customWidth="1"/>
    <col min="22" max="23" width="10.140625" customWidth="1"/>
    <col min="24" max="16384" width="8.85546875" style="14"/>
  </cols>
  <sheetData>
    <row r="1" spans="1:31" s="1" customFormat="1" ht="28.5" customHeight="1" x14ac:dyDescent="0.25">
      <c r="A1" s="1" t="s">
        <v>246</v>
      </c>
      <c r="B1" s="2" t="s">
        <v>246</v>
      </c>
      <c r="C1" s="3" t="s">
        <v>246</v>
      </c>
      <c r="D1" s="3" t="s">
        <v>246</v>
      </c>
      <c r="E1" s="3"/>
      <c r="F1" s="1" t="s">
        <v>246</v>
      </c>
      <c r="O1" s="1" t="s">
        <v>246</v>
      </c>
      <c r="S1" s="1" t="s">
        <v>246</v>
      </c>
      <c r="T1" s="1" t="s">
        <v>248</v>
      </c>
      <c r="W1"/>
      <c r="Z1" s="24"/>
    </row>
    <row r="2" spans="1:31" s="4" customFormat="1" x14ac:dyDescent="0.25">
      <c r="A2" s="4" t="s">
        <v>249</v>
      </c>
      <c r="B2" s="5" t="s">
        <v>249</v>
      </c>
      <c r="C2" s="4" t="s">
        <v>249</v>
      </c>
      <c r="D2" s="4" t="s">
        <v>249</v>
      </c>
      <c r="F2" s="4" t="s">
        <v>249</v>
      </c>
      <c r="J2" s="4" t="s">
        <v>249</v>
      </c>
      <c r="L2" s="4" t="s">
        <v>249</v>
      </c>
      <c r="N2" s="4" t="s">
        <v>249</v>
      </c>
      <c r="O2" s="4" t="s">
        <v>249</v>
      </c>
      <c r="P2" s="4" t="s">
        <v>251</v>
      </c>
      <c r="Q2" s="4" t="s">
        <v>249</v>
      </c>
      <c r="R2" s="4" t="s">
        <v>249</v>
      </c>
      <c r="S2" s="4" t="s">
        <v>249</v>
      </c>
      <c r="T2" s="4" t="s">
        <v>252</v>
      </c>
      <c r="U2" s="4" t="s">
        <v>251</v>
      </c>
      <c r="V2" s="4" t="s">
        <v>252</v>
      </c>
      <c r="W2"/>
      <c r="Z2" s="25" t="s">
        <v>253</v>
      </c>
    </row>
    <row r="3" spans="1:31" s="27" customFormat="1" ht="31.5" customHeight="1" x14ac:dyDescent="0.25">
      <c r="A3" s="76" t="s">
        <v>254</v>
      </c>
      <c r="B3" s="76" t="s">
        <v>256</v>
      </c>
      <c r="C3" s="76" t="s">
        <v>257</v>
      </c>
      <c r="D3" s="76" t="s">
        <v>275</v>
      </c>
      <c r="E3" s="76" t="s">
        <v>1348</v>
      </c>
      <c r="F3" s="91" t="s">
        <v>1347</v>
      </c>
      <c r="G3" s="91"/>
      <c r="H3" s="91"/>
      <c r="I3" s="91"/>
      <c r="J3" s="76" t="s">
        <v>2046</v>
      </c>
      <c r="K3" s="80" t="s">
        <v>2044</v>
      </c>
      <c r="L3" s="76" t="s">
        <v>266</v>
      </c>
      <c r="M3" s="80" t="s">
        <v>2048</v>
      </c>
      <c r="N3" s="76" t="s">
        <v>267</v>
      </c>
      <c r="O3" s="76" t="s">
        <v>268</v>
      </c>
      <c r="P3" s="76" t="s">
        <v>269</v>
      </c>
      <c r="Q3" s="76" t="s">
        <v>270</v>
      </c>
      <c r="R3" s="76" t="s">
        <v>271</v>
      </c>
      <c r="S3" s="76" t="s">
        <v>272</v>
      </c>
      <c r="T3" s="76" t="s">
        <v>273</v>
      </c>
      <c r="U3" s="76" t="s">
        <v>274</v>
      </c>
      <c r="V3" s="82" t="s">
        <v>276</v>
      </c>
      <c r="W3"/>
      <c r="X3" s="76"/>
      <c r="Y3" s="76"/>
      <c r="Z3" s="29" t="s">
        <v>277</v>
      </c>
      <c r="AA3" s="76"/>
      <c r="AB3" s="76"/>
      <c r="AC3" s="76"/>
      <c r="AD3" s="76"/>
      <c r="AE3" s="76"/>
    </row>
    <row r="4" spans="1:31" s="1" customFormat="1" ht="15" customHeight="1" x14ac:dyDescent="0.25">
      <c r="A4" s="1" t="s">
        <v>278</v>
      </c>
      <c r="B4" s="2" t="s">
        <v>278</v>
      </c>
      <c r="C4" s="1" t="s">
        <v>278</v>
      </c>
      <c r="D4" s="1" t="s">
        <v>278</v>
      </c>
      <c r="E4" s="1" t="s">
        <v>278</v>
      </c>
      <c r="J4" s="1" t="s">
        <v>278</v>
      </c>
      <c r="L4" s="1" t="s">
        <v>278</v>
      </c>
      <c r="N4" s="1" t="s">
        <v>278</v>
      </c>
      <c r="O4" s="1" t="s">
        <v>281</v>
      </c>
      <c r="P4" s="1" t="s">
        <v>281</v>
      </c>
      <c r="Q4" s="1" t="s">
        <v>282</v>
      </c>
      <c r="R4" s="1" t="s">
        <v>282</v>
      </c>
      <c r="S4" s="1" t="s">
        <v>282</v>
      </c>
      <c r="U4" s="1" t="s">
        <v>282</v>
      </c>
      <c r="V4" s="1" t="s">
        <v>283</v>
      </c>
      <c r="W4"/>
      <c r="Z4" s="24" t="s">
        <v>284</v>
      </c>
    </row>
    <row r="5" spans="1:31" s="7" customFormat="1" ht="31.5" customHeight="1" x14ac:dyDescent="0.25">
      <c r="A5" s="7" t="s">
        <v>285</v>
      </c>
      <c r="B5" s="9" t="s">
        <v>287</v>
      </c>
      <c r="C5" s="7" t="s">
        <v>288</v>
      </c>
      <c r="D5" s="7" t="s">
        <v>306</v>
      </c>
      <c r="E5" s="7" t="s">
        <v>2049</v>
      </c>
      <c r="F5" s="14" t="s">
        <v>1349</v>
      </c>
      <c r="G5" s="14" t="s">
        <v>1350</v>
      </c>
      <c r="H5" s="14" t="s">
        <v>1351</v>
      </c>
      <c r="I5" s="14" t="s">
        <v>1352</v>
      </c>
      <c r="J5" s="8" t="s">
        <v>2045</v>
      </c>
      <c r="K5" s="8" t="s">
        <v>296</v>
      </c>
      <c r="L5" s="11" t="s">
        <v>2047</v>
      </c>
      <c r="M5" s="11" t="s">
        <v>297</v>
      </c>
      <c r="N5" s="11" t="s">
        <v>298</v>
      </c>
      <c r="O5" s="8" t="s">
        <v>299</v>
      </c>
      <c r="P5" s="8" t="s">
        <v>300</v>
      </c>
      <c r="Q5" s="12" t="s">
        <v>301</v>
      </c>
      <c r="R5" s="13" t="s">
        <v>302</v>
      </c>
      <c r="S5" s="11" t="s">
        <v>303</v>
      </c>
      <c r="T5" s="11" t="s">
        <v>304</v>
      </c>
      <c r="U5" s="12" t="s">
        <v>305</v>
      </c>
      <c r="V5" s="8" t="s">
        <v>307</v>
      </c>
      <c r="W5"/>
      <c r="Z5" s="26" t="s">
        <v>308</v>
      </c>
      <c r="AA5" s="8"/>
      <c r="AB5" s="8"/>
      <c r="AC5" s="8"/>
      <c r="AD5" s="8"/>
      <c r="AE5" s="8"/>
    </row>
    <row r="6" spans="1:31" ht="60" customHeight="1" x14ac:dyDescent="0.25">
      <c r="A6" s="14" t="s">
        <v>1353</v>
      </c>
      <c r="B6" s="9" t="s">
        <v>311</v>
      </c>
      <c r="C6" s="15" t="s">
        <v>312</v>
      </c>
      <c r="D6" s="15" t="s">
        <v>22</v>
      </c>
      <c r="E6" s="75" t="str">
        <f>_xlfn.CONCAT(IFERROR(VLOOKUP(F6,Applications!$A$3:$O$104,MATCH($E$5,Applications!$A$2:$O$2,0),FALSE),""),IF(G6&lt;&gt;"",CHAR(10),""),IFERROR(VLOOKUP(G6,Applications!$A$3:$O$104,MATCH($E$5,Applications!$A$2:$O$2,0),FALSE),""),IF(H6&lt;&gt;"",CHAR(10),""),IFERROR(VLOOKUP(H6,Applications!$A$3:$O$104,MATCH($E$5,Applications!$A$2:$O$2,0),FALSE),""),IF(I6&lt;&gt;"",CHAR(10),""),IFERROR(VLOOKUP(I6,Applications!$A$3:$O$104,MATCH($E$5,Applications!$A$2:$O$2,0),FALSE),""))</f>
        <v>Offline products and services</v>
      </c>
      <c r="F6" s="15" t="s">
        <v>1256</v>
      </c>
      <c r="G6" s="15"/>
      <c r="H6" s="15"/>
      <c r="I6" s="15"/>
      <c r="J6" s="8" t="s">
        <v>313</v>
      </c>
      <c r="K6" s="81" t="str">
        <f>IF(ISBLANK(J6),IFERROR(INDEX(Key!$S:$U,MATCH(Highlights!O6,Key!$S:$S,0),3),""),J6)</f>
        <v>DigitalDetox is a website that helps users selecting hotels that are offering detox holidays to help them de-stress. No Wi-Fi, zero cell reception, a tech-free attitude and lots of human interactions are the main attractions of these experiences.</v>
      </c>
      <c r="L6" s="11" t="s">
        <v>314</v>
      </c>
      <c r="M6" s="81" t="str">
        <f>IF(ISBLANK(L6),IFERROR(INDEX(Key!$S:$V,MATCH(Highlights!$O6,Key!$S:$S,0),4),""),L6)</f>
        <v>https://images.pexels.com/photos/691919/pexels-photo-691919.jpeg</v>
      </c>
      <c r="N6" s="11"/>
      <c r="O6" s="8" t="s">
        <v>315</v>
      </c>
      <c r="P6" s="11"/>
      <c r="Q6" s="13"/>
      <c r="R6" s="16"/>
      <c r="S6" s="16"/>
      <c r="T6" s="11"/>
      <c r="U6" s="14"/>
      <c r="V6" s="8"/>
      <c r="Z6" s="8"/>
      <c r="AA6" s="8"/>
      <c r="AB6" s="8"/>
      <c r="AC6" s="8"/>
      <c r="AD6" s="8"/>
      <c r="AE6" s="8"/>
    </row>
    <row r="7" spans="1:31" ht="60" customHeight="1" x14ac:dyDescent="0.25">
      <c r="A7" s="14" t="s">
        <v>1354</v>
      </c>
      <c r="B7" s="9" t="s">
        <v>317</v>
      </c>
      <c r="C7" s="15" t="s">
        <v>318</v>
      </c>
      <c r="D7" s="15" t="s">
        <v>18</v>
      </c>
      <c r="E7" s="75" t="str">
        <f>_xlfn.CONCAT(IFERROR(VLOOKUP(F7,Applications!$A$3:$O$104,MATCH($E$5,Applications!$A$2:$O$2,0),FALSE),""),IF(G7&lt;&gt;"",CHAR(10),""),IFERROR(VLOOKUP(G7,Applications!$A$3:$O$104,MATCH($E$5,Applications!$A$2:$O$2,0),FALSE),""),IF(H7&lt;&gt;"",CHAR(10),""),IFERROR(VLOOKUP(H7,Applications!$A$3:$O$104,MATCH($E$5,Applications!$A$2:$O$2,0),FALSE),""),IF(I7&lt;&gt;"",CHAR(10),""),IFERROR(VLOOKUP(I7,Applications!$A$3:$O$104,MATCH($E$5,Applications!$A$2:$O$2,0),FALSE),""))</f>
        <v>Tools to provide humanized services</v>
      </c>
      <c r="F7" s="15" t="s">
        <v>1254</v>
      </c>
      <c r="G7" s="15"/>
      <c r="H7" s="15"/>
      <c r="I7" s="15"/>
      <c r="J7" s="8" t="s">
        <v>319</v>
      </c>
      <c r="K7" s="81" t="str">
        <f>IF(ISBLANK(J7),IFERROR(INDEX(Key!$S:$U,MATCH(Highlights!O7,Key!$S:$S,0),3),""),J7)</f>
        <v>Chatbots are about delivering convenience, personalization, and decision support while people are multitasking. Either for customers on the go, for allow call centers operators reach valuable information about the requirements of the multiple customers they are chatting with, or for sales associates to access details about products and customers while assisting a client.</v>
      </c>
      <c r="L7" s="11" t="s">
        <v>320</v>
      </c>
      <c r="M7" s="81" t="str">
        <f>IF(ISBLANK(L7),IFERROR(INDEX(Key!$S:$V,MATCH(Highlights!$O7,Key!$S:$S,0),4),""),L7)</f>
        <v>https://www.petfoodindustry.com/ext/resources/Images-by-month-year/16_06/woman-salesman-using-tablet-in-pet-store.jpg</v>
      </c>
      <c r="N7" s="11"/>
      <c r="O7" s="8"/>
      <c r="P7" s="11"/>
      <c r="Q7" s="13" t="s">
        <v>321</v>
      </c>
      <c r="R7" s="16"/>
      <c r="S7" s="16" t="s">
        <v>322</v>
      </c>
      <c r="T7" s="11"/>
      <c r="U7" s="14" t="s">
        <v>323</v>
      </c>
      <c r="V7" s="8"/>
      <c r="Z7" s="8"/>
      <c r="AA7" s="8"/>
      <c r="AB7" s="8"/>
      <c r="AC7" s="8"/>
      <c r="AD7" s="8"/>
      <c r="AE7" s="8"/>
    </row>
    <row r="8" spans="1:31" ht="60" customHeight="1" x14ac:dyDescent="0.25">
      <c r="A8" s="14" t="s">
        <v>1355</v>
      </c>
      <c r="B8" s="9" t="s">
        <v>325</v>
      </c>
      <c r="C8" s="15" t="s">
        <v>318</v>
      </c>
      <c r="D8" s="15" t="s">
        <v>22</v>
      </c>
      <c r="E8" s="75" t="str">
        <f>_xlfn.CONCAT(IFERROR(VLOOKUP(F8,Applications!$A$3:$O$104,MATCH($E$5,Applications!$A$2:$O$2,0),FALSE),""),IF(G8&lt;&gt;"",CHAR(10),""),IFERROR(VLOOKUP(G8,Applications!$A$3:$O$104,MATCH($E$5,Applications!$A$2:$O$2,0),FALSE),""),IF(H8&lt;&gt;"",CHAR(10),""),IFERROR(VLOOKUP(H8,Applications!$A$3:$O$104,MATCH($E$5,Applications!$A$2:$O$2,0),FALSE),""),IF(I8&lt;&gt;"",CHAR(10),""),IFERROR(VLOOKUP(I8,Applications!$A$3:$O$104,MATCH($E$5,Applications!$A$2:$O$2,0),FALSE),""))</f>
        <v>Praise humanity</v>
      </c>
      <c r="F8" s="15" t="s">
        <v>1255</v>
      </c>
      <c r="G8" s="15"/>
      <c r="H8" s="15"/>
      <c r="I8" s="15"/>
      <c r="J8" s="8" t="s">
        <v>327</v>
      </c>
      <c r="K8" s="81" t="str">
        <f>IF(ISBLANK(J8),IFERROR(INDEX(Key!$S:$U,MATCH(Highlights!O8,Key!$S:$S,0),3),""),J8)</f>
        <v>Sensors (e.g. cameras or microphones) capture customer's images or voice to be processed using Artificial Intelligence (AI). The output are details about the profile of the customers such as mood, age or gender that can be delivered to sales associates or to call center operators to deliver an appropriate service.</v>
      </c>
      <c r="L8" s="11" t="s">
        <v>328</v>
      </c>
      <c r="M8" s="81" t="str">
        <f>IF(ISBLANK(L8),IFERROR(INDEX(Key!$S:$V,MATCH(Highlights!$O8,Key!$S:$S,0),4),""),L8)</f>
        <v>https://static01.nyt.com/images/2013/10/13/business/13-TECHNO-SUB/13-TECHNO-SUB-articleLarge.jpg</v>
      </c>
      <c r="N8" s="11"/>
      <c r="O8" s="8"/>
      <c r="P8" s="11"/>
      <c r="Q8" s="13"/>
      <c r="R8" s="16"/>
      <c r="S8" s="16" t="s">
        <v>329</v>
      </c>
      <c r="T8" s="11"/>
      <c r="U8" s="14" t="s">
        <v>330</v>
      </c>
      <c r="V8" s="8"/>
      <c r="Z8" s="8"/>
      <c r="AA8" s="8"/>
      <c r="AB8" s="8"/>
      <c r="AC8" s="8"/>
      <c r="AD8" s="8"/>
      <c r="AE8" s="8"/>
    </row>
    <row r="9" spans="1:31" ht="60" customHeight="1" x14ac:dyDescent="0.25">
      <c r="A9" s="14" t="s">
        <v>1356</v>
      </c>
      <c r="B9" s="9" t="s">
        <v>332</v>
      </c>
      <c r="C9" s="15" t="s">
        <v>312</v>
      </c>
      <c r="D9" s="15" t="s">
        <v>18</v>
      </c>
      <c r="E9" s="75" t="str">
        <f>_xlfn.CONCAT(IFERROR(VLOOKUP(F9,Applications!$A$3:$O$104,MATCH($E$5,Applications!$A$2:$O$2,0),FALSE),""),IF(G9&lt;&gt;"",CHAR(10),""),IFERROR(VLOOKUP(G9,Applications!$A$3:$O$104,MATCH($E$5,Applications!$A$2:$O$2,0),FALSE),""),IF(H9&lt;&gt;"",CHAR(10),""),IFERROR(VLOOKUP(H9,Applications!$A$3:$O$104,MATCH($E$5,Applications!$A$2:$O$2,0),FALSE),""),IF(I9&lt;&gt;"",CHAR(10),""),IFERROR(VLOOKUP(I9,Applications!$A$3:$O$104,MATCH($E$5,Applications!$A$2:$O$2,0),FALSE),""))</f>
        <v>Automatic Styling or Curatorship</v>
      </c>
      <c r="F9" s="15" t="s">
        <v>1247</v>
      </c>
      <c r="G9" s="15"/>
      <c r="H9" s="15"/>
      <c r="I9" s="15"/>
      <c r="J9" s="8"/>
      <c r="K9" s="81" t="str">
        <f>IF(ISBLANK(J9),IFERROR(INDEX(Key!$S:$U,MATCH(Highlights!O9,Key!$S:$S,0),3),""),J9)</f>
        <v>The world's first operating system for your wardrobe.</v>
      </c>
      <c r="L9" s="11"/>
      <c r="M9" s="81" t="str">
        <f>IF(ISBLANK(L9),IFERROR(INDEX(Key!$S:$V,MATCH(Highlights!$O9,Key!$S:$S,0),4),""),L9)</f>
        <v>https://res.cloudinary.com/ffinery/image/upload/v1/Site%20Images/Asset_Updated.png</v>
      </c>
      <c r="N9" s="11"/>
      <c r="O9" s="8" t="s">
        <v>333</v>
      </c>
      <c r="P9" s="11"/>
      <c r="Q9" s="13"/>
      <c r="R9" s="16"/>
      <c r="S9" s="16"/>
      <c r="T9" s="11"/>
      <c r="U9" s="14"/>
      <c r="V9" s="8"/>
      <c r="Z9" s="8"/>
      <c r="AA9" s="8"/>
      <c r="AB9" s="8"/>
      <c r="AC9" s="8"/>
      <c r="AD9" s="8"/>
      <c r="AE9" s="8"/>
    </row>
    <row r="10" spans="1:31" ht="60" customHeight="1" x14ac:dyDescent="0.25">
      <c r="A10" s="14" t="s">
        <v>1357</v>
      </c>
      <c r="B10" s="9" t="s">
        <v>335</v>
      </c>
      <c r="C10" s="15" t="s">
        <v>312</v>
      </c>
      <c r="D10" s="15" t="s">
        <v>18</v>
      </c>
      <c r="E10" s="75" t="str">
        <f>_xlfn.CONCAT(IFERROR(VLOOKUP(F10,Applications!$A$3:$O$104,MATCH($E$5,Applications!$A$2:$O$2,0),FALSE),""),IF(G10&lt;&gt;"",CHAR(10),""),IFERROR(VLOOKUP(G10,Applications!$A$3:$O$104,MATCH($E$5,Applications!$A$2:$O$2,0),FALSE),""),IF(H10&lt;&gt;"",CHAR(10),""),IFERROR(VLOOKUP(H10,Applications!$A$3:$O$104,MATCH($E$5,Applications!$A$2:$O$2,0),FALSE),""),IF(I10&lt;&gt;"",CHAR(10),""),IFERROR(VLOOKUP(I10,Applications!$A$3:$O$104,MATCH($E$5,Applications!$A$2:$O$2,0),FALSE),""))</f>
        <v>As convenient as the most convenient</v>
      </c>
      <c r="F10" s="15" t="s">
        <v>1303</v>
      </c>
      <c r="G10" s="15"/>
      <c r="H10" s="15"/>
      <c r="I10" s="15"/>
      <c r="J10" s="8"/>
      <c r="K10" s="81" t="str">
        <f>IF(ISBLANK(J10),IFERROR(INDEX(Key!$S:$U,MATCH(Highlights!O10,Key!$S:$S,0),3),""),J10)</f>
        <v>Interactive visual search with user feedback helps buyers find the perfect item and while enjoying the exploratory journey.</v>
      </c>
      <c r="L10" s="11"/>
      <c r="M10" s="81" t="str">
        <f>IF(ISBLANK(L10),IFERROR(INDEX(Key!$S:$V,MATCH(Highlights!$O10,Key!$S:$S,0),4),""),L10)</f>
        <v>https://static.ebayinc.com/static/assets/Uploads/Blog/Posts/_resampled/ScaleWidthWyIxMDI0Il0/Figure-5.png</v>
      </c>
      <c r="N10" s="11"/>
      <c r="O10" s="8" t="s">
        <v>336</v>
      </c>
      <c r="P10" s="11" t="s">
        <v>337</v>
      </c>
      <c r="Q10" s="13"/>
      <c r="R10" s="16"/>
      <c r="S10" s="16"/>
      <c r="T10" s="11"/>
      <c r="U10" s="14"/>
      <c r="V10" s="8"/>
      <c r="Z10" s="8"/>
      <c r="AA10" s="8"/>
      <c r="AB10" s="8"/>
      <c r="AC10" s="8"/>
      <c r="AD10" s="8"/>
      <c r="AE10" s="8"/>
    </row>
    <row r="11" spans="1:31" ht="60" customHeight="1" x14ac:dyDescent="0.25">
      <c r="A11" s="14" t="s">
        <v>1358</v>
      </c>
      <c r="B11" s="9" t="s">
        <v>340</v>
      </c>
      <c r="C11" s="15" t="s">
        <v>312</v>
      </c>
      <c r="D11" s="15" t="s">
        <v>18</v>
      </c>
      <c r="E11" s="75" t="str">
        <f>_xlfn.CONCAT(IFERROR(VLOOKUP(F11,Applications!$A$3:$O$104,MATCH($E$5,Applications!$A$2:$O$2,0),FALSE),""),IF(G11&lt;&gt;"",CHAR(10),""),IFERROR(VLOOKUP(G11,Applications!$A$3:$O$104,MATCH($E$5,Applications!$A$2:$O$2,0),FALSE),""),IF(H11&lt;&gt;"",CHAR(10),""),IFERROR(VLOOKUP(H11,Applications!$A$3:$O$104,MATCH($E$5,Applications!$A$2:$O$2,0),FALSE),""),IF(I11&lt;&gt;"",CHAR(10),""),IFERROR(VLOOKUP(I11,Applications!$A$3:$O$104,MATCH($E$5,Applications!$A$2:$O$2,0),FALSE),""))</f>
        <v>Optimize Product Life Cycle</v>
      </c>
      <c r="F11" s="15" t="s">
        <v>1346</v>
      </c>
      <c r="G11" s="15"/>
      <c r="H11" s="15"/>
      <c r="I11" s="15"/>
      <c r="J11" s="8"/>
      <c r="K11" s="81" t="str">
        <f>IF(ISBLANK(J11),IFERROR(INDEX(Key!$S:$U,MATCH(Highlights!O11,Key!$S:$S,0),3),""),J11)</f>
        <v/>
      </c>
      <c r="L11" s="11"/>
      <c r="M11" s="81" t="str">
        <f>IF(ISBLANK(L11),IFERROR(INDEX(Key!$S:$V,MATCH(Highlights!$O11,Key!$S:$S,0),4),""),L11)</f>
        <v/>
      </c>
      <c r="N11" s="11"/>
      <c r="O11" s="8"/>
      <c r="P11" s="11"/>
      <c r="Q11" s="13"/>
      <c r="R11" s="16"/>
      <c r="S11" s="16"/>
      <c r="T11" s="11"/>
      <c r="U11" s="14"/>
      <c r="V11" s="8"/>
      <c r="Z11" s="8"/>
      <c r="AA11" s="8"/>
      <c r="AB11" s="8"/>
      <c r="AC11" s="8"/>
      <c r="AD11" s="8"/>
      <c r="AE11" s="8"/>
    </row>
    <row r="12" spans="1:31" ht="60" customHeight="1" x14ac:dyDescent="0.25">
      <c r="A12" s="14" t="s">
        <v>1359</v>
      </c>
      <c r="B12" s="9" t="s">
        <v>342</v>
      </c>
      <c r="C12" s="15" t="s">
        <v>283</v>
      </c>
      <c r="D12" s="15" t="s">
        <v>18</v>
      </c>
      <c r="E12" s="75" t="str">
        <f>_xlfn.CONCAT(IFERROR(VLOOKUP(F12,Applications!$A$3:$O$104,MATCH($E$5,Applications!$A$2:$O$2,0),FALSE),""),IF(G12&lt;&gt;"",CHAR(10),""),IFERROR(VLOOKUP(G12,Applications!$A$3:$O$104,MATCH($E$5,Applications!$A$2:$O$2,0),FALSE),""),IF(H12&lt;&gt;"",CHAR(10),""),IFERROR(VLOOKUP(H12,Applications!$A$3:$O$104,MATCH($E$5,Applications!$A$2:$O$2,0),FALSE),""),IF(I12&lt;&gt;"",CHAR(10),""),IFERROR(VLOOKUP(I12,Applications!$A$3:$O$104,MATCH($E$5,Applications!$A$2:$O$2,0),FALSE),""))</f>
        <v>Optimize Product Life Cycle</v>
      </c>
      <c r="F12" s="15" t="s">
        <v>1346</v>
      </c>
      <c r="G12" s="15"/>
      <c r="H12" s="15"/>
      <c r="I12" s="15"/>
      <c r="J12" s="8"/>
      <c r="K12" s="81" t="str">
        <f>IF(ISBLANK(J12),IFERROR(INDEX(Key!$S:$U,MATCH(Highlights!O12,Key!$S:$S,0),3),""),J12)</f>
        <v>Reduce food waste and increase sales with dynamic pricing</v>
      </c>
      <c r="L12" s="11"/>
      <c r="M12" s="81" t="str">
        <f>IF(ISBLANK(L12),IFERROR(INDEX(Key!$S:$V,MATCH(Highlights!$O12,Key!$S:$S,0),4),""),L12)</f>
        <v>/Bs.WebApp.Models.Page/1/meta_image.png</v>
      </c>
      <c r="N12" s="11" t="s">
        <v>343</v>
      </c>
      <c r="O12" s="8" t="s">
        <v>344</v>
      </c>
      <c r="P12" s="11"/>
      <c r="Q12" s="13"/>
      <c r="R12" s="16"/>
      <c r="S12" s="16"/>
      <c r="T12" s="11"/>
      <c r="U12" s="14"/>
      <c r="V12" s="8"/>
      <c r="Z12" s="8"/>
      <c r="AA12" s="8"/>
      <c r="AB12" s="8"/>
      <c r="AC12" s="8"/>
      <c r="AD12" s="8"/>
      <c r="AE12" s="8"/>
    </row>
    <row r="13" spans="1:31" ht="60" customHeight="1" x14ac:dyDescent="0.25">
      <c r="A13" s="14" t="s">
        <v>1360</v>
      </c>
      <c r="B13" s="9" t="s">
        <v>346</v>
      </c>
      <c r="C13" s="15" t="s">
        <v>312</v>
      </c>
      <c r="D13" s="15" t="s">
        <v>18</v>
      </c>
      <c r="E13" s="75" t="str">
        <f>_xlfn.CONCAT(IFERROR(VLOOKUP(F13,Applications!$A$3:$O$104,MATCH($E$5,Applications!$A$2:$O$2,0),FALSE),""),IF(G13&lt;&gt;"",CHAR(10),""),IFERROR(VLOOKUP(G13,Applications!$A$3:$O$104,MATCH($E$5,Applications!$A$2:$O$2,0),FALSE),""),IF(H13&lt;&gt;"",CHAR(10),""),IFERROR(VLOOKUP(H13,Applications!$A$3:$O$104,MATCH($E$5,Applications!$A$2:$O$2,0),FALSE),""),IF(I13&lt;&gt;"",CHAR(10),""),IFERROR(VLOOKUP(I13,Applications!$A$3:$O$104,MATCH($E$5,Applications!$A$2:$O$2,0),FALSE),""))</f>
        <v>Automatic Order and Checkout</v>
      </c>
      <c r="F13" s="15" t="s">
        <v>1246</v>
      </c>
      <c r="G13" s="15"/>
      <c r="H13" s="15"/>
      <c r="I13" s="15"/>
      <c r="J13" s="8"/>
      <c r="K13" s="81">
        <f>IF(ISBLANK(J13),IFERROR(INDEX(Key!$S:$U,MATCH(Highlights!O13,Key!$S:$S,0),3),""),J13)</f>
        <v>0</v>
      </c>
      <c r="L13" s="11"/>
      <c r="M13" s="81">
        <f>IF(ISBLANK(L13),IFERROR(INDEX(Key!$S:$V,MATCH(Highlights!$O13,Key!$S:$S,0),4),""),L13)</f>
        <v>0</v>
      </c>
      <c r="N13" s="11"/>
      <c r="O13" s="8" t="s">
        <v>347</v>
      </c>
      <c r="P13" s="11"/>
      <c r="Q13" s="13"/>
      <c r="R13" s="16"/>
      <c r="S13" s="16"/>
      <c r="T13" s="11"/>
      <c r="U13" s="14"/>
      <c r="V13" s="8"/>
      <c r="Z13" s="8"/>
      <c r="AA13" s="8"/>
      <c r="AB13" s="8"/>
      <c r="AC13" s="8"/>
      <c r="AD13" s="8"/>
      <c r="AE13" s="8"/>
    </row>
    <row r="14" spans="1:31" ht="60" customHeight="1" x14ac:dyDescent="0.25">
      <c r="A14" s="14" t="s">
        <v>1361</v>
      </c>
      <c r="B14" s="9" t="s">
        <v>349</v>
      </c>
      <c r="C14" s="15" t="s">
        <v>312</v>
      </c>
      <c r="D14" s="15" t="s">
        <v>18</v>
      </c>
      <c r="E14" s="75" t="str">
        <f>_xlfn.CONCAT(IFERROR(VLOOKUP(F14,Applications!$A$3:$O$104,MATCH($E$5,Applications!$A$2:$O$2,0),FALSE),""),IF(G14&lt;&gt;"",CHAR(10),""),IFERROR(VLOOKUP(G14,Applications!$A$3:$O$104,MATCH($E$5,Applications!$A$2:$O$2,0),FALSE),""),IF(H14&lt;&gt;"",CHAR(10),""),IFERROR(VLOOKUP(H14,Applications!$A$3:$O$104,MATCH($E$5,Applications!$A$2:$O$2,0),FALSE),""),IF(I14&lt;&gt;"",CHAR(10),""),IFERROR(VLOOKUP(I14,Applications!$A$3:$O$104,MATCH($E$5,Applications!$A$2:$O$2,0),FALSE),""))</f>
        <v>Automatic Styling or Curatorship</v>
      </c>
      <c r="F14" s="15" t="s">
        <v>1247</v>
      </c>
      <c r="G14" s="15"/>
      <c r="H14" s="15"/>
      <c r="I14" s="15"/>
      <c r="J14" s="8"/>
      <c r="K14" s="81" t="str">
        <f>IF(ISBLANK(J14),IFERROR(INDEX(Key!$S:$U,MATCH(Highlights!O14,Key!$S:$S,0),3),""),J14)</f>
        <v>Helping families live healthy and happy lives. Spend more time with loved ones around the dinner table. Home delivery of fresh and organic produce</v>
      </c>
      <c r="L14" s="11"/>
      <c r="M14" s="81" t="str">
        <f>IF(ISBLANK(L14),IFERROR(INDEX(Key!$S:$V,MATCH(Highlights!$O14,Key!$S:$S,0),4),""),L14)</f>
        <v>https://www.munchingmongoose.co.za/</v>
      </c>
      <c r="N14" s="11"/>
      <c r="O14" s="8" t="s">
        <v>350</v>
      </c>
      <c r="P14" s="11"/>
      <c r="Q14" s="13"/>
      <c r="R14" s="16"/>
      <c r="S14" s="16"/>
      <c r="T14" s="11"/>
      <c r="U14" s="14"/>
      <c r="V14" s="8"/>
      <c r="Z14" s="8"/>
      <c r="AA14" s="8"/>
      <c r="AB14" s="8"/>
      <c r="AC14" s="8"/>
      <c r="AD14" s="8"/>
      <c r="AE14" s="8"/>
    </row>
    <row r="15" spans="1:31" ht="60" customHeight="1" x14ac:dyDescent="0.25">
      <c r="A15" s="14" t="s">
        <v>1362</v>
      </c>
      <c r="B15" s="9" t="s">
        <v>353</v>
      </c>
      <c r="C15" s="15" t="s">
        <v>312</v>
      </c>
      <c r="D15" s="15" t="s">
        <v>18</v>
      </c>
      <c r="E15" s="75" t="str">
        <f>_xlfn.CONCAT(IFERROR(VLOOKUP(F15,Applications!$A$3:$O$104,MATCH($E$5,Applications!$A$2:$O$2,0),FALSE),""),IF(G15&lt;&gt;"",CHAR(10),""),IFERROR(VLOOKUP(G15,Applications!$A$3:$O$104,MATCH($E$5,Applications!$A$2:$O$2,0),FALSE),""),IF(H15&lt;&gt;"",CHAR(10),""),IFERROR(VLOOKUP(H15,Applications!$A$3:$O$104,MATCH($E$5,Applications!$A$2:$O$2,0),FALSE),""),IF(I15&lt;&gt;"",CHAR(10),""),IFERROR(VLOOKUP(I15,Applications!$A$3:$O$104,MATCH($E$5,Applications!$A$2:$O$2,0),FALSE),""))</f>
        <v>Silver age inclusion</v>
      </c>
      <c r="F15" s="15" t="s">
        <v>1250</v>
      </c>
      <c r="G15" s="15"/>
      <c r="H15" s="15"/>
      <c r="I15" s="15"/>
      <c r="J15" s="8"/>
      <c r="K15" s="81" t="str">
        <f>IF(ISBLANK(J15),IFERROR(INDEX(Key!$S:$U,MATCH(Highlights!O15,Key!$S:$S,0),3),""),J15)</f>
        <v>EY ALTER - #eyalter - Du kannst dich mal kennenlernen. Die Mitmachausstellung im Gasometer auf dem EUREF-Campus Berlin SchÃ¶neberg. Eine Idee von Mercedes-Benz.</v>
      </c>
      <c r="L15" s="11"/>
      <c r="M15" s="81" t="str">
        <f>IF(ISBLANK(L15),IFERROR(INDEX(Key!$S:$V,MATCH(Highlights!$O15,Key!$S:$S,0),4),""),L15)</f>
        <v>http://www.eyalter.com/wp-content/uploads/Ey-Alter00_04-2_3-1.jpg</v>
      </c>
      <c r="N15" s="11"/>
      <c r="O15" s="8" t="s">
        <v>354</v>
      </c>
      <c r="P15" s="11" t="s">
        <v>355</v>
      </c>
      <c r="Q15" s="13"/>
      <c r="R15" s="16"/>
      <c r="S15" s="16"/>
      <c r="T15" s="11"/>
      <c r="U15" s="14"/>
      <c r="V15" s="8"/>
      <c r="Z15" s="8"/>
      <c r="AA15" s="8"/>
      <c r="AB15" s="8"/>
      <c r="AC15" s="8"/>
      <c r="AD15" s="8"/>
      <c r="AE15" s="8"/>
    </row>
    <row r="16" spans="1:31" ht="60" customHeight="1" x14ac:dyDescent="0.25">
      <c r="A16" s="14" t="s">
        <v>1363</v>
      </c>
      <c r="B16" s="9" t="s">
        <v>357</v>
      </c>
      <c r="C16" s="15" t="s">
        <v>312</v>
      </c>
      <c r="D16" s="15" t="s">
        <v>18</v>
      </c>
      <c r="E16" s="75" t="str">
        <f>_xlfn.CONCAT(IFERROR(VLOOKUP(F16,Applications!$A$3:$O$104,MATCH($E$5,Applications!$A$2:$O$2,0),FALSE),""),IF(G16&lt;&gt;"",CHAR(10),""),IFERROR(VLOOKUP(G16,Applications!$A$3:$O$104,MATCH($E$5,Applications!$A$2:$O$2,0),FALSE),""),IF(H16&lt;&gt;"",CHAR(10),""),IFERROR(VLOOKUP(H16,Applications!$A$3:$O$104,MATCH($E$5,Applications!$A$2:$O$2,0),FALSE),""),IF(I16&lt;&gt;"",CHAR(10),""),IFERROR(VLOOKUP(I16,Applications!$A$3:$O$104,MATCH($E$5,Applications!$A$2:$O$2,0),FALSE),""))</f>
        <v>Silver age inclusion</v>
      </c>
      <c r="F16" s="15" t="s">
        <v>1250</v>
      </c>
      <c r="G16" s="15"/>
      <c r="H16" s="15"/>
      <c r="I16" s="15"/>
      <c r="J16" s="8"/>
      <c r="K16" s="81" t="str">
        <f>IF(ISBLANK(J16),IFERROR(INDEX(Key!$S:$U,MATCH(Highlights!O16,Key!$S:$S,0),3),""),J16)</f>
        <v>The SAP initiative "mature talents" wants to support cooperation across generations and help managers understand the needs of different age groups.</v>
      </c>
      <c r="L16" s="11"/>
      <c r="M16" s="81" t="str">
        <f>IF(ISBLANK(L16),IFERROR(INDEX(Key!$S:$V,MATCH(Highlights!$O16,Key!$S:$S,0),4),""),L16)</f>
        <v>https://news.sap.com/wp-content/blogs.dir/1/files/shutterstock_92090723FEATURE-950x320.jpg</v>
      </c>
      <c r="N16" s="11"/>
      <c r="O16" s="8" t="s">
        <v>358</v>
      </c>
      <c r="P16" s="11"/>
      <c r="Q16" s="13"/>
      <c r="R16" s="16"/>
      <c r="S16" s="16"/>
      <c r="T16" s="11"/>
      <c r="U16" s="14"/>
      <c r="V16" s="8"/>
      <c r="Z16" s="8"/>
      <c r="AA16" s="8"/>
      <c r="AB16" s="8"/>
      <c r="AC16" s="8"/>
      <c r="AD16" s="8"/>
      <c r="AE16" s="8"/>
    </row>
    <row r="17" spans="1:31" ht="60" customHeight="1" x14ac:dyDescent="0.25">
      <c r="A17" s="14" t="s">
        <v>1364</v>
      </c>
      <c r="B17" s="9" t="s">
        <v>2062</v>
      </c>
      <c r="C17" s="15" t="s">
        <v>312</v>
      </c>
      <c r="D17" s="15" t="s">
        <v>18</v>
      </c>
      <c r="E17" s="75" t="str">
        <f>_xlfn.CONCAT(IFERROR(VLOOKUP(F17,Applications!$A$3:$O$104,MATCH($E$5,Applications!$A$2:$O$2,0),FALSE),""),IF(G17&lt;&gt;"",CHAR(10),""),IFERROR(VLOOKUP(G17,Applications!$A$3:$O$104,MATCH($E$5,Applications!$A$2:$O$2,0),FALSE),""),IF(H17&lt;&gt;"",CHAR(10),""),IFERROR(VLOOKUP(H17,Applications!$A$3:$O$104,MATCH($E$5,Applications!$A$2:$O$2,0),FALSE),""),IF(I17&lt;&gt;"",CHAR(10),""),IFERROR(VLOOKUP(I17,Applications!$A$3:$O$104,MATCH($E$5,Applications!$A$2:$O$2,0),FALSE),""))</f>
        <v>Silver age inclusion</v>
      </c>
      <c r="F17" s="15" t="s">
        <v>1250</v>
      </c>
      <c r="G17" s="15"/>
      <c r="H17" s="15"/>
      <c r="I17" s="15"/>
      <c r="J17" s="8"/>
      <c r="K17" s="81" t="str">
        <f>IF(ISBLANK(J17),IFERROR(INDEX(Key!$S:$U,MATCH(Highlights!O17,Key!$S:$S,0),3),""),J17)</f>
        <v/>
      </c>
      <c r="L17" s="11"/>
      <c r="M17" s="81" t="str">
        <f>IF(ISBLANK(L17),IFERROR(INDEX(Key!$S:$V,MATCH(Highlights!$O17,Key!$S:$S,0),4),""),L17)</f>
        <v/>
      </c>
      <c r="N17" s="11"/>
      <c r="O17" s="8" t="s">
        <v>2063</v>
      </c>
      <c r="P17" s="11" t="s">
        <v>2064</v>
      </c>
      <c r="Q17" s="13"/>
      <c r="R17" s="16"/>
      <c r="S17" s="16"/>
      <c r="T17" s="11"/>
      <c r="U17" s="14"/>
      <c r="V17" s="8"/>
      <c r="Z17" s="8"/>
      <c r="AA17" s="8"/>
      <c r="AB17" s="8"/>
      <c r="AC17" s="8"/>
      <c r="AD17" s="8"/>
      <c r="AE17" s="8"/>
    </row>
    <row r="18" spans="1:31" ht="60" customHeight="1" x14ac:dyDescent="0.25">
      <c r="A18" s="14" t="s">
        <v>1365</v>
      </c>
      <c r="B18" s="9" t="s">
        <v>364</v>
      </c>
      <c r="C18" s="15" t="s">
        <v>312</v>
      </c>
      <c r="D18" s="15" t="s">
        <v>18</v>
      </c>
      <c r="E18" s="75" t="str">
        <f>_xlfn.CONCAT(IFERROR(VLOOKUP(F18,Applications!$A$3:$O$104,MATCH($E$5,Applications!$A$2:$O$2,0),FALSE),""),IF(G18&lt;&gt;"",CHAR(10),""),IFERROR(VLOOKUP(G18,Applications!$A$3:$O$104,MATCH($E$5,Applications!$A$2:$O$2,0),FALSE),""),IF(H18&lt;&gt;"",CHAR(10),""),IFERROR(VLOOKUP(H18,Applications!$A$3:$O$104,MATCH($E$5,Applications!$A$2:$O$2,0),FALSE),""),IF(I18&lt;&gt;"",CHAR(10),""),IFERROR(VLOOKUP(I18,Applications!$A$3:$O$104,MATCH($E$5,Applications!$A$2:$O$2,0),FALSE),""))</f>
        <v>Awareness Campaigns</v>
      </c>
      <c r="F18" s="15" t="s">
        <v>1253</v>
      </c>
      <c r="G18" s="15"/>
      <c r="H18" s="15"/>
      <c r="I18" s="15"/>
      <c r="J18" s="8"/>
      <c r="K18" s="81" t="str">
        <f>IF(ISBLANK(J18),IFERROR(INDEX(Key!$S:$U,MATCH(Highlights!O18,Key!$S:$S,0),3),""),J18)</f>
        <v>We at The Body Shop are forever against animal testing - help us to convince the government that product testing on animals should be banned in the USA.</v>
      </c>
      <c r="L18" s="11"/>
      <c r="M18" s="81">
        <f>IF(ISBLANK(L18),IFERROR(INDEX(Key!$S:$V,MATCH(Highlights!$O18,Key!$S:$S,0),4),""),L18)</f>
        <v>0</v>
      </c>
      <c r="N18" s="11"/>
      <c r="O18" s="8" t="s">
        <v>365</v>
      </c>
      <c r="P18" s="11" t="s">
        <v>366</v>
      </c>
      <c r="Q18" s="13"/>
      <c r="R18" s="16"/>
      <c r="S18" s="16"/>
      <c r="T18" s="11"/>
      <c r="U18" s="14"/>
      <c r="V18" s="8"/>
      <c r="Z18" s="8"/>
      <c r="AA18" s="8"/>
      <c r="AB18" s="8"/>
      <c r="AC18" s="8"/>
      <c r="AD18" s="8"/>
      <c r="AE18" s="8"/>
    </row>
    <row r="19" spans="1:31" ht="60" customHeight="1" x14ac:dyDescent="0.25">
      <c r="A19" s="14" t="s">
        <v>1366</v>
      </c>
      <c r="B19" s="9" t="s">
        <v>368</v>
      </c>
      <c r="C19" s="15" t="s">
        <v>312</v>
      </c>
      <c r="D19" s="15" t="s">
        <v>18</v>
      </c>
      <c r="E19" s="75" t="str">
        <f>_xlfn.CONCAT(IFERROR(VLOOKUP(F19,Applications!$A$3:$O$104,MATCH($E$5,Applications!$A$2:$O$2,0),FALSE),""),IF(G19&lt;&gt;"",CHAR(10),""),IFERROR(VLOOKUP(G19,Applications!$A$3:$O$104,MATCH($E$5,Applications!$A$2:$O$2,0),FALSE),""),IF(H19&lt;&gt;"",CHAR(10),""),IFERROR(VLOOKUP(H19,Applications!$A$3:$O$104,MATCH($E$5,Applications!$A$2:$O$2,0),FALSE),""),IF(I19&lt;&gt;"",CHAR(10),""),IFERROR(VLOOKUP(I19,Applications!$A$3:$O$104,MATCH($E$5,Applications!$A$2:$O$2,0),FALSE),""))</f>
        <v>Cruelty free products</v>
      </c>
      <c r="F19" s="15" t="s">
        <v>1252</v>
      </c>
      <c r="G19" s="15"/>
      <c r="H19" s="15"/>
      <c r="I19" s="15"/>
      <c r="J19" s="8"/>
      <c r="K19" s="81">
        <f>IF(ISBLANK(J19),IFERROR(INDEX(Key!$S:$U,MATCH(Highlights!O19,Key!$S:$S,0),3),""),J19)</f>
        <v>0</v>
      </c>
      <c r="L19" s="11"/>
      <c r="M19" s="81">
        <f>IF(ISBLANK(L19),IFERROR(INDEX(Key!$S:$V,MATCH(Highlights!$O19,Key!$S:$S,0),4),""),L19)</f>
        <v>0</v>
      </c>
      <c r="N19" s="11"/>
      <c r="O19" s="8" t="s">
        <v>369</v>
      </c>
      <c r="P19" s="11" t="s">
        <v>370</v>
      </c>
      <c r="Q19" s="13"/>
      <c r="R19" s="16"/>
      <c r="S19" s="16"/>
      <c r="T19" s="11"/>
      <c r="U19" s="14"/>
      <c r="V19" s="8"/>
      <c r="Z19" s="8"/>
      <c r="AA19" s="8"/>
      <c r="AB19" s="8"/>
      <c r="AC19" s="8"/>
      <c r="AD19" s="8"/>
      <c r="AE19" s="8"/>
    </row>
    <row r="20" spans="1:31" ht="60" customHeight="1" x14ac:dyDescent="0.25">
      <c r="A20" s="14" t="s">
        <v>1367</v>
      </c>
      <c r="B20" s="9" t="s">
        <v>372</v>
      </c>
      <c r="C20" s="15" t="s">
        <v>312</v>
      </c>
      <c r="D20" s="15" t="s">
        <v>133</v>
      </c>
      <c r="E20" s="75" t="str">
        <f>_xlfn.CONCAT(IFERROR(VLOOKUP(F20,Applications!$A$3:$O$104,MATCH($E$5,Applications!$A$2:$O$2,0),FALSE),""),IF(G20&lt;&gt;"",CHAR(10),""),IFERROR(VLOOKUP(G20,Applications!$A$3:$O$104,MATCH($E$5,Applications!$A$2:$O$2,0),FALSE),""),IF(H20&lt;&gt;"",CHAR(10),""),IFERROR(VLOOKUP(H20,Applications!$A$3:$O$104,MATCH($E$5,Applications!$A$2:$O$2,0),FALSE),""),IF(I20&lt;&gt;"",CHAR(10),""),IFERROR(VLOOKUP(I20,Applications!$A$3:$O$104,MATCH($E$5,Applications!$A$2:$O$2,0),FALSE),""))</f>
        <v>Cruelty free products</v>
      </c>
      <c r="F20" s="15" t="s">
        <v>1252</v>
      </c>
      <c r="G20" s="15"/>
      <c r="H20" s="15"/>
      <c r="I20" s="15"/>
      <c r="J20" s="8"/>
      <c r="K20" s="81" t="str">
        <f>IF(ISBLANK(J20),IFERROR(INDEX(Key!$S:$U,MATCH(Highlights!O20,Key!$S:$S,0),3),""),J20)</f>
        <v>startup - oeuf - poule pondeuse - mode de production - sans abattage - elodie pellegrain - sebastien neusch - fabien sauleman - sexage in-ovo</v>
      </c>
      <c r="L20" s="11"/>
      <c r="M20" s="81">
        <f>IF(ISBLANK(L20),IFERROR(INDEX(Key!$S:$V,MATCH(Highlights!$O20,Key!$S:$S,0),4),""),L20)</f>
        <v>0</v>
      </c>
      <c r="N20" s="11"/>
      <c r="O20" s="8" t="s">
        <v>373</v>
      </c>
      <c r="P20" s="11" t="s">
        <v>374</v>
      </c>
      <c r="Q20" s="13"/>
      <c r="R20" s="16"/>
      <c r="S20" s="16"/>
      <c r="T20" s="11"/>
      <c r="U20" s="14"/>
      <c r="V20" s="8"/>
      <c r="Z20" s="8"/>
      <c r="AA20" s="8"/>
      <c r="AB20" s="8"/>
      <c r="AC20" s="8"/>
      <c r="AD20" s="8"/>
      <c r="AE20" s="8"/>
    </row>
    <row r="21" spans="1:31" ht="60" customHeight="1" x14ac:dyDescent="0.25">
      <c r="A21" s="14" t="s">
        <v>1368</v>
      </c>
      <c r="B21" s="9" t="s">
        <v>376</v>
      </c>
      <c r="C21" s="15" t="s">
        <v>283</v>
      </c>
      <c r="D21" s="15" t="s">
        <v>18</v>
      </c>
      <c r="E21" s="75" t="str">
        <f>_xlfn.CONCAT(IFERROR(VLOOKUP(F21,Applications!$A$3:$O$104,MATCH($E$5,Applications!$A$2:$O$2,0),FALSE),""),IF(G21&lt;&gt;"",CHAR(10),""),IFERROR(VLOOKUP(G21,Applications!$A$3:$O$104,MATCH($E$5,Applications!$A$2:$O$2,0),FALSE),""),IF(H21&lt;&gt;"",CHAR(10),""),IFERROR(VLOOKUP(H21,Applications!$A$3:$O$104,MATCH($E$5,Applications!$A$2:$O$2,0),FALSE),""),IF(I21&lt;&gt;"",CHAR(10),""),IFERROR(VLOOKUP(I21,Applications!$A$3:$O$104,MATCH($E$5,Applications!$A$2:$O$2,0),FALSE),""))</f>
        <v>Substitute Proteins</v>
      </c>
      <c r="F21" s="15" t="s">
        <v>1276</v>
      </c>
      <c r="G21" s="15"/>
      <c r="H21" s="15"/>
      <c r="I21" s="15"/>
      <c r="J21" s="8"/>
      <c r="K21" s="81" t="str">
        <f>IF(ISBLANK(J21),IFERROR(INDEX(Key!$S:$U,MATCH(Highlights!O21,Key!$S:$S,0),3),""),J21)</f>
        <v>Enjoy healthy, low fat vegetarian versions of your favourite recipes. Browse products &amp; learn about our mission to produce healthy protein for a healthy planet.</v>
      </c>
      <c r="L21" s="11"/>
      <c r="M21" s="81" t="str">
        <f>IF(ISBLANK(L21),IFERROR(INDEX(Key!$S:$V,MATCH(Highlights!$O21,Key!$S:$S,0),4),""),L21)</f>
        <v>https://www.quorn.co.uk/img/content/share-home.jpg</v>
      </c>
      <c r="N21" s="11"/>
      <c r="O21" s="8" t="s">
        <v>377</v>
      </c>
      <c r="P21" s="11" t="s">
        <v>378</v>
      </c>
      <c r="Q21" s="13"/>
      <c r="R21" s="16"/>
      <c r="S21" s="16"/>
      <c r="T21" s="11"/>
      <c r="U21" s="14"/>
      <c r="V21" s="8"/>
      <c r="Z21" s="8"/>
      <c r="AA21" s="8"/>
      <c r="AB21" s="8"/>
      <c r="AC21" s="8"/>
      <c r="AD21" s="8"/>
      <c r="AE21" s="8"/>
    </row>
    <row r="22" spans="1:31" ht="60" customHeight="1" x14ac:dyDescent="0.25">
      <c r="A22" s="14" t="s">
        <v>1369</v>
      </c>
      <c r="B22" s="9" t="s">
        <v>380</v>
      </c>
      <c r="C22" s="15" t="s">
        <v>312</v>
      </c>
      <c r="D22" s="15" t="s">
        <v>18</v>
      </c>
      <c r="E22" s="75" t="str">
        <f>_xlfn.CONCAT(IFERROR(VLOOKUP(F22,Applications!$A$3:$O$104,MATCH($E$5,Applications!$A$2:$O$2,0),FALSE),""),IF(G22&lt;&gt;"",CHAR(10),""),IFERROR(VLOOKUP(G22,Applications!$A$3:$O$104,MATCH($E$5,Applications!$A$2:$O$2,0),FALSE),""),IF(H22&lt;&gt;"",CHAR(10),""),IFERROR(VLOOKUP(H22,Applications!$A$3:$O$104,MATCH($E$5,Applications!$A$2:$O$2,0),FALSE),""),IF(I22&lt;&gt;"",CHAR(10),""),IFERROR(VLOOKUP(I22,Applications!$A$3:$O$104,MATCH($E$5,Applications!$A$2:$O$2,0),FALSE),""))</f>
        <v>Flexitarian campaigns</v>
      </c>
      <c r="F22" s="15" t="s">
        <v>1277</v>
      </c>
      <c r="G22" s="15"/>
      <c r="H22" s="15"/>
      <c r="I22" s="15"/>
      <c r="J22" s="8"/>
      <c r="K22" s="81" t="str">
        <f>IF(ISBLANK(J22),IFERROR(INDEX(Key!$S:$U,MATCH(Highlights!O22,Key!$S:$S,0),3),""),J22)</f>
        <v>Shop the latest trends in Plant Kitchen at M&amp;S.  Order online for home delivery or free collection from your nearest store.</v>
      </c>
      <c r="L22" s="11"/>
      <c r="M22" s="81">
        <f>IF(ISBLANK(L22),IFERROR(INDEX(Key!$S:$V,MATCH(Highlights!$O22,Key!$S:$S,0),4),""),L22)</f>
        <v>0</v>
      </c>
      <c r="N22" s="11"/>
      <c r="O22" s="8" t="s">
        <v>381</v>
      </c>
      <c r="P22" s="11" t="s">
        <v>382</v>
      </c>
      <c r="Q22" s="13"/>
      <c r="R22" s="16"/>
      <c r="S22" s="16"/>
      <c r="T22" s="11"/>
      <c r="U22" s="14"/>
      <c r="V22" s="8"/>
      <c r="Z22" s="8"/>
      <c r="AA22" s="8"/>
      <c r="AB22" s="8"/>
      <c r="AC22" s="8"/>
      <c r="AD22" s="8"/>
      <c r="AE22" s="8"/>
    </row>
    <row r="23" spans="1:31" ht="60" customHeight="1" x14ac:dyDescent="0.25">
      <c r="A23" s="14" t="s">
        <v>1370</v>
      </c>
      <c r="B23" s="9" t="s">
        <v>384</v>
      </c>
      <c r="C23" s="15" t="s">
        <v>312</v>
      </c>
      <c r="D23" s="15" t="s">
        <v>18</v>
      </c>
      <c r="E23" s="75" t="str">
        <f>_xlfn.CONCAT(IFERROR(VLOOKUP(F23,Applications!$A$3:$O$104,MATCH($E$5,Applications!$A$2:$O$2,0),FALSE),""),IF(G23&lt;&gt;"",CHAR(10),""),IFERROR(VLOOKUP(G23,Applications!$A$3:$O$104,MATCH($E$5,Applications!$A$2:$O$2,0),FALSE),""),IF(H23&lt;&gt;"",CHAR(10),""),IFERROR(VLOOKUP(H23,Applications!$A$3:$O$104,MATCH($E$5,Applications!$A$2:$O$2,0),FALSE),""),IF(I23&lt;&gt;"",CHAR(10),""),IFERROR(VLOOKUP(I23,Applications!$A$3:$O$104,MATCH($E$5,Applications!$A$2:$O$2,0),FALSE),""))</f>
        <v>Flexitarian campaigns</v>
      </c>
      <c r="F23" s="15" t="s">
        <v>1277</v>
      </c>
      <c r="G23" s="15"/>
      <c r="H23" s="15"/>
      <c r="I23" s="15"/>
      <c r="J23" s="8"/>
      <c r="K23" s="81" t="str">
        <f>IF(ISBLANK(J23),IFERROR(INDEX(Key!$S:$U,MATCH(Highlights!O23,Key!$S:$S,0),3),""),J23)</f>
        <v>Health, Fitness, Fit Food, Raw Juice, Juice, Delivery, Protein, Vegan, Food, London, Cafe, Health Food, Healthy</v>
      </c>
      <c r="L23" s="11"/>
      <c r="M23" s="81" t="str">
        <f>IF(ISBLANK(L23),IFERROR(INDEX(Key!$S:$V,MATCH(Highlights!$O23,Key!$S:$S,0),4),""),L23)</f>
        <v>http://crussh.com/wp-content/uploads/2019/01/Powered-by-plants.jpg</v>
      </c>
      <c r="N23" s="11"/>
      <c r="O23" s="8" t="s">
        <v>385</v>
      </c>
      <c r="P23" s="11" t="s">
        <v>386</v>
      </c>
      <c r="Q23" s="13"/>
      <c r="R23" s="16"/>
      <c r="S23" s="16"/>
      <c r="T23" s="11"/>
      <c r="U23" s="14"/>
      <c r="V23" s="8"/>
      <c r="Z23" s="8"/>
      <c r="AA23" s="8"/>
      <c r="AB23" s="8"/>
      <c r="AC23" s="8"/>
      <c r="AD23" s="8"/>
      <c r="AE23" s="8"/>
    </row>
    <row r="24" spans="1:31" ht="60" customHeight="1" x14ac:dyDescent="0.25">
      <c r="A24" s="14" t="s">
        <v>1371</v>
      </c>
      <c r="B24" s="9" t="s">
        <v>388</v>
      </c>
      <c r="C24" s="15" t="s">
        <v>312</v>
      </c>
      <c r="D24" s="15" t="s">
        <v>18</v>
      </c>
      <c r="E24" s="75" t="str">
        <f>_xlfn.CONCAT(IFERROR(VLOOKUP(F24,Applications!$A$3:$O$104,MATCH($E$5,Applications!$A$2:$O$2,0),FALSE),""),IF(G24&lt;&gt;"",CHAR(10),""),IFERROR(VLOOKUP(G24,Applications!$A$3:$O$104,MATCH($E$5,Applications!$A$2:$O$2,0),FALSE),""),IF(H24&lt;&gt;"",CHAR(10),""),IFERROR(VLOOKUP(H24,Applications!$A$3:$O$104,MATCH($E$5,Applications!$A$2:$O$2,0),FALSE),""),IF(I24&lt;&gt;"",CHAR(10),""),IFERROR(VLOOKUP(I24,Applications!$A$3:$O$104,MATCH($E$5,Applications!$A$2:$O$2,0),FALSE),""))</f>
        <v>Flexitarian campaigns</v>
      </c>
      <c r="F24" s="15" t="s">
        <v>1277</v>
      </c>
      <c r="G24" s="15"/>
      <c r="H24" s="15"/>
      <c r="I24" s="15"/>
      <c r="J24" s="8"/>
      <c r="K24" s="81" t="str">
        <f>IF(ISBLANK(J24),IFERROR(INDEX(Key!$S:$U,MATCH(Highlights!O24,Key!$S:$S,0),3),""),J24)</f>
        <v>Wicked Kitchen is a new, bold and innovative way for you to experience the power of mighty plant flavours unleashed. Wicked Kitchen is a radical new concept developed by pioneering chef Derek Sarno, in collaboration with Tesco. It's about putting plant-based food front and centre in a creative and amazing way.</v>
      </c>
      <c r="L24" s="11"/>
      <c r="M24" s="81">
        <f>IF(ISBLANK(L24),IFERROR(INDEX(Key!$S:$V,MATCH(Highlights!$O24,Key!$S:$S,0),4),""),L24)</f>
        <v>0</v>
      </c>
      <c r="N24" s="11"/>
      <c r="O24" s="8" t="s">
        <v>389</v>
      </c>
      <c r="P24" s="11" t="s">
        <v>390</v>
      </c>
      <c r="Q24" s="13"/>
      <c r="R24" s="16"/>
      <c r="S24" s="16"/>
      <c r="T24" s="11"/>
      <c r="U24" s="14"/>
      <c r="V24" s="8"/>
      <c r="Z24" s="8"/>
      <c r="AA24" s="8"/>
      <c r="AB24" s="8"/>
      <c r="AC24" s="8"/>
      <c r="AD24" s="8"/>
      <c r="AE24" s="8"/>
    </row>
    <row r="25" spans="1:31" ht="60" customHeight="1" x14ac:dyDescent="0.25">
      <c r="A25" s="14" t="s">
        <v>1372</v>
      </c>
      <c r="B25" s="9" t="s">
        <v>393</v>
      </c>
      <c r="C25" s="15" t="s">
        <v>318</v>
      </c>
      <c r="D25" s="15" t="s">
        <v>18</v>
      </c>
      <c r="E25" s="75" t="str">
        <f>_xlfn.CONCAT(IFERROR(VLOOKUP(F25,Applications!$A$3:$O$104,MATCH($E$5,Applications!$A$2:$O$2,0),FALSE),""),IF(G25&lt;&gt;"",CHAR(10),""),IFERROR(VLOOKUP(G25,Applications!$A$3:$O$104,MATCH($E$5,Applications!$A$2:$O$2,0),FALSE),""),IF(H25&lt;&gt;"",CHAR(10),""),IFERROR(VLOOKUP(H25,Applications!$A$3:$O$104,MATCH($E$5,Applications!$A$2:$O$2,0),FALSE),""),IF(I25&lt;&gt;"",CHAR(10),""),IFERROR(VLOOKUP(I25,Applications!$A$3:$O$104,MATCH($E$5,Applications!$A$2:$O$2,0),FALSE),""))</f>
        <v>Substitute Proteins</v>
      </c>
      <c r="F25" s="15" t="s">
        <v>1276</v>
      </c>
      <c r="G25" s="15"/>
      <c r="H25" s="15"/>
      <c r="I25" s="15"/>
      <c r="J25" s="8"/>
      <c r="K25" s="81" t="str">
        <f>IF(ISBLANK(J25),IFERROR(INDEX(Key!$S:$U,MATCH(Highlights!O25,Key!$S:$S,0),3),""),J25)</f>
        <v/>
      </c>
      <c r="L25" s="11"/>
      <c r="M25" s="81" t="str">
        <f>IF(ISBLANK(L25),IFERROR(INDEX(Key!$S:$V,MATCH(Highlights!$O25,Key!$S:$S,0),4),""),L25)</f>
        <v/>
      </c>
      <c r="N25" s="11"/>
      <c r="O25" s="8"/>
      <c r="P25" s="11"/>
      <c r="Q25" s="13"/>
      <c r="R25" s="16"/>
      <c r="S25" s="16" t="s">
        <v>394</v>
      </c>
      <c r="T25" s="11"/>
      <c r="U25" s="14" t="s">
        <v>395</v>
      </c>
      <c r="V25" s="8"/>
      <c r="Z25" s="8"/>
      <c r="AA25" s="8"/>
      <c r="AB25" s="8"/>
      <c r="AC25" s="8"/>
      <c r="AD25" s="8"/>
      <c r="AE25" s="8"/>
    </row>
    <row r="26" spans="1:31" ht="60" customHeight="1" x14ac:dyDescent="0.25">
      <c r="A26" s="14" t="s">
        <v>1373</v>
      </c>
      <c r="B26" s="9" t="s">
        <v>397</v>
      </c>
      <c r="C26" s="15" t="s">
        <v>283</v>
      </c>
      <c r="D26" s="15" t="s">
        <v>227</v>
      </c>
      <c r="E26" s="75" t="str">
        <f>_xlfn.CONCAT(IFERROR(VLOOKUP(F26,Applications!$A$3:$O$104,MATCH($E$5,Applications!$A$2:$O$2,0),FALSE),""),IF(G26&lt;&gt;"",CHAR(10),""),IFERROR(VLOOKUP(G26,Applications!$A$3:$O$104,MATCH($E$5,Applications!$A$2:$O$2,0),FALSE),""),IF(H26&lt;&gt;"",CHAR(10),""),IFERROR(VLOOKUP(H26,Applications!$A$3:$O$104,MATCH($E$5,Applications!$A$2:$O$2,0),FALSE),""),IF(I26&lt;&gt;"",CHAR(10),""),IFERROR(VLOOKUP(I26,Applications!$A$3:$O$104,MATCH($E$5,Applications!$A$2:$O$2,0),FALSE),""))</f>
        <v>Substitute Proteins</v>
      </c>
      <c r="F26" s="15" t="s">
        <v>1276</v>
      </c>
      <c r="G26" s="15"/>
      <c r="H26" s="15"/>
      <c r="I26" s="15"/>
      <c r="J26" s="8"/>
      <c r="K26" s="81">
        <f>IF(ISBLANK(J26),IFERROR(INDEX(Key!$S:$U,MATCH(Highlights!O26,Key!$S:$S,0),3),""),J26)</f>
        <v>0</v>
      </c>
      <c r="L26" s="11"/>
      <c r="M26" s="81">
        <f>IF(ISBLANK(L26),IFERROR(INDEX(Key!$S:$V,MATCH(Highlights!$O26,Key!$S:$S,0),4),""),L26)</f>
        <v>0</v>
      </c>
      <c r="N26" s="11"/>
      <c r="O26" s="8" t="s">
        <v>398</v>
      </c>
      <c r="P26" s="11"/>
      <c r="Q26" s="13"/>
      <c r="R26" s="16"/>
      <c r="S26" s="16"/>
      <c r="T26" s="11"/>
      <c r="U26" s="14"/>
      <c r="V26" s="8"/>
      <c r="Z26" s="8"/>
      <c r="AA26" s="8"/>
      <c r="AB26" s="8"/>
      <c r="AC26" s="8"/>
      <c r="AD26" s="8"/>
      <c r="AE26" s="8"/>
    </row>
    <row r="27" spans="1:31" ht="60" customHeight="1" x14ac:dyDescent="0.25">
      <c r="A27" s="14" t="s">
        <v>1374</v>
      </c>
      <c r="B27" s="9" t="s">
        <v>400</v>
      </c>
      <c r="C27" s="15" t="s">
        <v>312</v>
      </c>
      <c r="D27" s="15" t="s">
        <v>18</v>
      </c>
      <c r="E27" s="75" t="str">
        <f>_xlfn.CONCAT(IFERROR(VLOOKUP(F27,Applications!$A$3:$O$104,MATCH($E$5,Applications!$A$2:$O$2,0),FALSE),""),IF(G27&lt;&gt;"",CHAR(10),""),IFERROR(VLOOKUP(G27,Applications!$A$3:$O$104,MATCH($E$5,Applications!$A$2:$O$2,0),FALSE),""),IF(H27&lt;&gt;"",CHAR(10),""),IFERROR(VLOOKUP(H27,Applications!$A$3:$O$104,MATCH($E$5,Applications!$A$2:$O$2,0),FALSE),""),IF(I27&lt;&gt;"",CHAR(10),""),IFERROR(VLOOKUP(I27,Applications!$A$3:$O$104,MATCH($E$5,Applications!$A$2:$O$2,0),FALSE),""))</f>
        <v>Cruelty free products</v>
      </c>
      <c r="F27" s="15" t="s">
        <v>1252</v>
      </c>
      <c r="G27" s="15"/>
      <c r="H27" s="15"/>
      <c r="I27" s="15"/>
      <c r="J27" s="8"/>
      <c r="K27" s="81" t="str">
        <f>IF(ISBLANK(J27),IFERROR(INDEX(Key!$S:$U,MATCH(Highlights!O27,Key!$S:$S,0),3),""),J27)</f>
        <v xml:space="preserve">Turkeyâ€™s largest bass and bream farmer Kilic is currently testing the new slaughtering systemÂ developed by Tesco and will kick it off soon for 1,000t of production
</v>
      </c>
      <c r="L27" s="11"/>
      <c r="M27" s="81" t="str">
        <f>IF(ISBLANK(L27),IFERROR(INDEX(Key!$S:$V,MATCH(Highlights!$O27,Key!$S:$S,0),4),""),L27)</f>
        <v>https://js.undercurrentnews.com/wp-content/uploads/2013/12/TESCO-300x204.jpg</v>
      </c>
      <c r="N27" s="11"/>
      <c r="O27" s="8" t="s">
        <v>401</v>
      </c>
      <c r="P27" s="11" t="s">
        <v>402</v>
      </c>
      <c r="Q27" s="13"/>
      <c r="R27" s="16"/>
      <c r="S27" s="16"/>
      <c r="T27" s="11"/>
      <c r="U27" s="14"/>
      <c r="V27" s="8"/>
      <c r="Z27" s="8"/>
      <c r="AA27" s="8"/>
      <c r="AB27" s="8"/>
      <c r="AC27" s="8"/>
      <c r="AD27" s="8"/>
      <c r="AE27" s="8"/>
    </row>
    <row r="28" spans="1:31" ht="60" customHeight="1" x14ac:dyDescent="0.25">
      <c r="A28" s="14" t="s">
        <v>1375</v>
      </c>
      <c r="B28" s="9" t="s">
        <v>404</v>
      </c>
      <c r="C28" s="15" t="s">
        <v>312</v>
      </c>
      <c r="D28" s="15" t="s">
        <v>18</v>
      </c>
      <c r="E28" s="75" t="str">
        <f>_xlfn.CONCAT(IFERROR(VLOOKUP(F28,Applications!$A$3:$O$104,MATCH($E$5,Applications!$A$2:$O$2,0),FALSE),""),IF(G28&lt;&gt;"",CHAR(10),""),IFERROR(VLOOKUP(G28,Applications!$A$3:$O$104,MATCH($E$5,Applications!$A$2:$O$2,0),FALSE),""),IF(H28&lt;&gt;"",CHAR(10),""),IFERROR(VLOOKUP(H28,Applications!$A$3:$O$104,MATCH($E$5,Applications!$A$2:$O$2,0),FALSE),""),IF(I28&lt;&gt;"",CHAR(10),""),IFERROR(VLOOKUP(I28,Applications!$A$3:$O$104,MATCH($E$5,Applications!$A$2:$O$2,0),FALSE),""))</f>
        <v>Customer neverending story</v>
      </c>
      <c r="F28" s="15" t="s">
        <v>1328</v>
      </c>
      <c r="G28" s="15"/>
      <c r="H28" s="15"/>
      <c r="I28" s="15"/>
      <c r="J28" s="8"/>
      <c r="K28" s="81">
        <f>IF(ISBLANK(J28),IFERROR(INDEX(Key!$S:$U,MATCH(Highlights!O28,Key!$S:$S,0),3),""),J28)</f>
        <v>0</v>
      </c>
      <c r="L28" s="11"/>
      <c r="M28" s="81">
        <f>IF(ISBLANK(L28),IFERROR(INDEX(Key!$S:$V,MATCH(Highlights!$O28,Key!$S:$S,0),4),""),L28)</f>
        <v>0</v>
      </c>
      <c r="N28" s="11"/>
      <c r="O28" s="8" t="s">
        <v>405</v>
      </c>
      <c r="P28" s="11"/>
      <c r="Q28" s="13"/>
      <c r="R28" s="16"/>
      <c r="S28" s="16"/>
      <c r="T28" s="11"/>
      <c r="U28" s="14"/>
      <c r="V28" s="8"/>
      <c r="Z28" s="8"/>
      <c r="AA28" s="8"/>
      <c r="AB28" s="8"/>
      <c r="AC28" s="8"/>
      <c r="AD28" s="8"/>
      <c r="AE28" s="8"/>
    </row>
    <row r="29" spans="1:31" ht="60" customHeight="1" x14ac:dyDescent="0.25">
      <c r="A29" s="14" t="s">
        <v>1376</v>
      </c>
      <c r="B29" s="9" t="s">
        <v>407</v>
      </c>
      <c r="C29" s="15" t="s">
        <v>283</v>
      </c>
      <c r="D29" s="15" t="s">
        <v>18</v>
      </c>
      <c r="E29" s="75" t="str">
        <f>_xlfn.CONCAT(IFERROR(VLOOKUP(F29,Applications!$A$3:$O$104,MATCH($E$5,Applications!$A$2:$O$2,0),FALSE),""),IF(G29&lt;&gt;"",CHAR(10),""),IFERROR(VLOOKUP(G29,Applications!$A$3:$O$104,MATCH($E$5,Applications!$A$2:$O$2,0),FALSE),""),IF(H29&lt;&gt;"",CHAR(10),""),IFERROR(VLOOKUP(H29,Applications!$A$3:$O$104,MATCH($E$5,Applications!$A$2:$O$2,0),FALSE),""),IF(I29&lt;&gt;"",CHAR(10),""),IFERROR(VLOOKUP(I29,Applications!$A$3:$O$104,MATCH($E$5,Applications!$A$2:$O$2,0),FALSE),""))</f>
        <v>Customer neverending story</v>
      </c>
      <c r="F29" s="15" t="s">
        <v>1328</v>
      </c>
      <c r="G29" s="15"/>
      <c r="H29" s="15"/>
      <c r="I29" s="15"/>
      <c r="J29" s="8"/>
      <c r="K29" s="81" t="str">
        <f>IF(ISBLANK(J29),IFERROR(INDEX(Key!$S:$U,MATCH(Highlights!O29,Key!$S:$S,0),3),""),J29)</f>
        <v/>
      </c>
      <c r="L29" s="11"/>
      <c r="M29" s="81" t="str">
        <f>IF(ISBLANK(L29),IFERROR(INDEX(Key!$S:$V,MATCH(Highlights!$O29,Key!$S:$S,0),4),""),L29)</f>
        <v/>
      </c>
      <c r="N29" s="11"/>
      <c r="O29" s="8" t="s">
        <v>408</v>
      </c>
      <c r="P29" s="11"/>
      <c r="Q29" s="13"/>
      <c r="R29" s="16"/>
      <c r="S29" s="16"/>
      <c r="T29" s="11"/>
      <c r="U29" s="14"/>
      <c r="V29" s="8"/>
      <c r="Z29" s="8"/>
      <c r="AA29" s="8"/>
      <c r="AB29" s="8"/>
      <c r="AC29" s="8"/>
      <c r="AD29" s="8"/>
      <c r="AE29" s="8"/>
    </row>
    <row r="30" spans="1:31" ht="60" customHeight="1" x14ac:dyDescent="0.25">
      <c r="A30" s="14" t="s">
        <v>1377</v>
      </c>
      <c r="B30" s="9" t="s">
        <v>410</v>
      </c>
      <c r="C30" s="15" t="s">
        <v>312</v>
      </c>
      <c r="D30" s="15" t="s">
        <v>18</v>
      </c>
      <c r="E30" s="75" t="str">
        <f>_xlfn.CONCAT(IFERROR(VLOOKUP(F30,Applications!$A$3:$O$104,MATCH($E$5,Applications!$A$2:$O$2,0),FALSE),""),IF(G30&lt;&gt;"",CHAR(10),""),IFERROR(VLOOKUP(G30,Applications!$A$3:$O$104,MATCH($E$5,Applications!$A$2:$O$2,0),FALSE),""),IF(H30&lt;&gt;"",CHAR(10),""),IFERROR(VLOOKUP(H30,Applications!$A$3:$O$104,MATCH($E$5,Applications!$A$2:$O$2,0),FALSE),""),IF(I30&lt;&gt;"",CHAR(10),""),IFERROR(VLOOKUP(I30,Applications!$A$3:$O$104,MATCH($E$5,Applications!$A$2:$O$2,0),FALSE),""))</f>
        <v>Customer neverending story</v>
      </c>
      <c r="F30" s="15" t="s">
        <v>1328</v>
      </c>
      <c r="G30" s="15"/>
      <c r="H30" s="15"/>
      <c r="I30" s="15"/>
      <c r="J30" s="8"/>
      <c r="K30" s="81" t="str">
        <f>IF(ISBLANK(J30),IFERROR(INDEX(Key!$S:$U,MATCH(Highlights!O30,Key!$S:$S,0),3),""),J30)</f>
        <v>AeroMexico, the country's national carrier, unveils a program called "DNA Discounts," which offers airfare cuts on flights to Americans who can prove they have Mexican DNA.</v>
      </c>
      <c r="L30" s="11"/>
      <c r="M30" s="81" t="str">
        <f>IF(ISBLANK(L30),IFERROR(INDEX(Key!$S:$V,MATCH(Highlights!$O30,Key!$S:$S,0),4),""),L30)</f>
        <v>https://dynaimage.cdn.cnn.com/cnn/w_1200/http%3A%2F%2Fcdn.cnn.com%2Fcnnnext%2Fdam%2Fassets%2F190117170259-01-aeromexico-dna-ad-super-tease.jpg</v>
      </c>
      <c r="N30" s="11"/>
      <c r="O30" s="8" t="s">
        <v>411</v>
      </c>
      <c r="P30" s="11"/>
      <c r="Q30" s="13"/>
      <c r="R30" s="16"/>
      <c r="S30" s="16"/>
      <c r="T30" s="11"/>
      <c r="U30" s="14"/>
      <c r="V30" s="8"/>
      <c r="Z30" s="8"/>
      <c r="AA30" s="8"/>
      <c r="AB30" s="8"/>
      <c r="AC30" s="8"/>
      <c r="AD30" s="8"/>
      <c r="AE30" s="8"/>
    </row>
    <row r="31" spans="1:31" ht="60" customHeight="1" x14ac:dyDescent="0.25">
      <c r="A31" s="14" t="s">
        <v>1378</v>
      </c>
      <c r="B31" s="9" t="s">
        <v>413</v>
      </c>
      <c r="C31" s="15" t="s">
        <v>312</v>
      </c>
      <c r="D31" s="15" t="s">
        <v>18</v>
      </c>
      <c r="E31" s="75" t="str">
        <f>_xlfn.CONCAT(IFERROR(VLOOKUP(F31,Applications!$A$3:$O$104,MATCH($E$5,Applications!$A$2:$O$2,0),FALSE),""),IF(G31&lt;&gt;"",CHAR(10),""),IFERROR(VLOOKUP(G31,Applications!$A$3:$O$104,MATCH($E$5,Applications!$A$2:$O$2,0),FALSE),""),IF(H31&lt;&gt;"",CHAR(10),""),IFERROR(VLOOKUP(H31,Applications!$A$3:$O$104,MATCH($E$5,Applications!$A$2:$O$2,0),FALSE),""),IF(I31&lt;&gt;"",CHAR(10),""),IFERROR(VLOOKUP(I31,Applications!$A$3:$O$104,MATCH($E$5,Applications!$A$2:$O$2,0),FALSE),""))</f>
        <v>Customer neverending story</v>
      </c>
      <c r="F31" s="15" t="s">
        <v>1328</v>
      </c>
      <c r="G31" s="15"/>
      <c r="H31" s="15"/>
      <c r="I31" s="15"/>
      <c r="J31" s="8"/>
      <c r="K31" s="81" t="str">
        <f>IF(ISBLANK(J31),IFERROR(INDEX(Key!$S:$U,MATCH(Highlights!O31,Key!$S:$S,0),3),""),J31)</f>
        <v>Are we teaching our sons what we have been teaching our daughters?</v>
      </c>
      <c r="L31" s="11"/>
      <c r="M31" s="81" t="str">
        <f>IF(ISBLANK(L31),IFERROR(INDEX(Key!$S:$V,MATCH(Highlights!$O31,Key!$S:$S,0),4),""),L31)</f>
        <v>https://images.assettype.com/thequint/2019-01/1f07facb-6e75-481c-915b-c12c6a7eac4c/ariel.JPG</v>
      </c>
      <c r="N31" s="11" t="s">
        <v>414</v>
      </c>
      <c r="O31" s="8" t="s">
        <v>415</v>
      </c>
      <c r="P31" s="11" t="s">
        <v>416</v>
      </c>
      <c r="Q31" s="13"/>
      <c r="R31" s="16"/>
      <c r="S31" s="16"/>
      <c r="T31" s="11"/>
      <c r="U31" s="14"/>
      <c r="V31" s="8"/>
      <c r="Z31" s="8"/>
      <c r="AA31" s="8"/>
      <c r="AB31" s="8"/>
      <c r="AC31" s="8"/>
      <c r="AD31" s="8"/>
      <c r="AE31" s="8"/>
    </row>
    <row r="32" spans="1:31" ht="60" customHeight="1" x14ac:dyDescent="0.25">
      <c r="A32" s="14" t="s">
        <v>1379</v>
      </c>
      <c r="B32" s="9" t="s">
        <v>418</v>
      </c>
      <c r="C32" s="15" t="s">
        <v>312</v>
      </c>
      <c r="D32" s="15" t="s">
        <v>18</v>
      </c>
      <c r="E32" s="75" t="str">
        <f>_xlfn.CONCAT(IFERROR(VLOOKUP(F32,Applications!$A$3:$O$104,MATCH($E$5,Applications!$A$2:$O$2,0),FALSE),""),IF(G32&lt;&gt;"",CHAR(10),""),IFERROR(VLOOKUP(G32,Applications!$A$3:$O$104,MATCH($E$5,Applications!$A$2:$O$2,0),FALSE),""),IF(H32&lt;&gt;"",CHAR(10),""),IFERROR(VLOOKUP(H32,Applications!$A$3:$O$104,MATCH($E$5,Applications!$A$2:$O$2,0),FALSE),""),IF(I32&lt;&gt;"",CHAR(10),""),IFERROR(VLOOKUP(I32,Applications!$A$3:$O$104,MATCH($E$5,Applications!$A$2:$O$2,0),FALSE),""))</f>
        <v>Motion Control</v>
      </c>
      <c r="F32" s="15" t="s">
        <v>1259</v>
      </c>
      <c r="G32" s="15"/>
      <c r="H32" s="15"/>
      <c r="I32" s="15"/>
      <c r="J32" s="8"/>
      <c r="K32" s="81" t="str">
        <f>IF(ISBLANK(J32),IFERROR(INDEX(Key!$S:$U,MATCH(Highlights!O32,Key!$S:$S,0),3),""),J32)</f>
        <v>Hand gestures join steering wheel buttons, dials and touchscreens as yet another form of control</v>
      </c>
      <c r="L32" s="11"/>
      <c r="M32" s="81" t="str">
        <f>IF(ISBLANK(L32),IFERROR(INDEX(Key!$S:$V,MATCH(Highlights!$O32,Key!$S:$S,0),4),""),L32)</f>
        <v>https://postmediadriving.files.wordpress.com/2016/08/bmw_gesture2-02.png?w=600&amp;h=315&amp;crop=1&amp;quality=80&amp;strip=all</v>
      </c>
      <c r="N32" s="11" t="s">
        <v>419</v>
      </c>
      <c r="O32" s="8" t="s">
        <v>420</v>
      </c>
      <c r="P32" s="11" t="s">
        <v>421</v>
      </c>
      <c r="Q32" s="13"/>
      <c r="R32" s="16"/>
      <c r="S32" s="16"/>
      <c r="T32" s="11"/>
      <c r="U32" s="14"/>
      <c r="V32" s="8"/>
      <c r="Z32" s="8"/>
      <c r="AA32" s="8"/>
      <c r="AB32" s="8"/>
      <c r="AC32" s="8"/>
      <c r="AD32" s="8"/>
      <c r="AE32" s="8"/>
    </row>
    <row r="33" spans="1:31" ht="60" customHeight="1" x14ac:dyDescent="0.25">
      <c r="A33" s="14" t="s">
        <v>1380</v>
      </c>
      <c r="B33" s="9" t="s">
        <v>423</v>
      </c>
      <c r="C33" s="15" t="s">
        <v>318</v>
      </c>
      <c r="D33" s="15" t="s">
        <v>18</v>
      </c>
      <c r="E33" s="75" t="str">
        <f>_xlfn.CONCAT(IFERROR(VLOOKUP(F33,Applications!$A$3:$O$104,MATCH($E$5,Applications!$A$2:$O$2,0),FALSE),""),IF(G33&lt;&gt;"",CHAR(10),""),IFERROR(VLOOKUP(G33,Applications!$A$3:$O$104,MATCH($E$5,Applications!$A$2:$O$2,0),FALSE),""),IF(H33&lt;&gt;"",CHAR(10),""),IFERROR(VLOOKUP(H33,Applications!$A$3:$O$104,MATCH($E$5,Applications!$A$2:$O$2,0),FALSE),""),IF(I33&lt;&gt;"",CHAR(10),""),IFERROR(VLOOKUP(I33,Applications!$A$3:$O$104,MATCH($E$5,Applications!$A$2:$O$2,0),FALSE),""))</f>
        <v>Motion Control</v>
      </c>
      <c r="F33" s="15" t="s">
        <v>1259</v>
      </c>
      <c r="G33" s="15"/>
      <c r="H33" s="15"/>
      <c r="I33" s="15"/>
      <c r="J33" s="8" t="s">
        <v>424</v>
      </c>
      <c r="K33" s="81" t="str">
        <f>IF(ISBLANK(J33),IFERROR(INDEX(Key!$S:$U,MATCH(Highlights!O33,Key!$S:$S,0),3),""),J33)</f>
        <v xml:space="preserve">Eye tracking refers to the process of measuring the motion of the eye (relative to the static person) and the target of someone's look. It is object of extensive research and recent improvement, with applications in a wide variety of fields, particularly human-machine interaction. </v>
      </c>
      <c r="L33" s="11"/>
      <c r="M33" s="81" t="str">
        <f>IF(ISBLANK(L33),IFERROR(INDEX(Key!$S:$V,MATCH(Highlights!$O33,Key!$S:$S,0),4),""),L33)</f>
        <v/>
      </c>
      <c r="N33" s="11"/>
      <c r="O33" s="8"/>
      <c r="P33" s="11"/>
      <c r="Q33" s="13"/>
      <c r="R33" s="16"/>
      <c r="S33" s="16" t="s">
        <v>329</v>
      </c>
      <c r="T33" s="11"/>
      <c r="U33" s="14"/>
      <c r="V33" s="8"/>
      <c r="Z33" s="8"/>
      <c r="AA33" s="8"/>
      <c r="AB33" s="8"/>
      <c r="AC33" s="8"/>
      <c r="AD33" s="8"/>
      <c r="AE33" s="8"/>
    </row>
    <row r="34" spans="1:31" ht="60" customHeight="1" x14ac:dyDescent="0.25">
      <c r="A34" s="14" t="s">
        <v>1381</v>
      </c>
      <c r="B34" s="9" t="s">
        <v>426</v>
      </c>
      <c r="C34" s="15" t="s">
        <v>318</v>
      </c>
      <c r="D34" s="15" t="s">
        <v>18</v>
      </c>
      <c r="E34" s="75" t="str">
        <f>_xlfn.CONCAT(IFERROR(VLOOKUP(F34,Applications!$A$3:$O$104,MATCH($E$5,Applications!$A$2:$O$2,0),FALSE),""),IF(G34&lt;&gt;"",CHAR(10),""),IFERROR(VLOOKUP(G34,Applications!$A$3:$O$104,MATCH($E$5,Applications!$A$2:$O$2,0),FALSE),""),IF(H34&lt;&gt;"",CHAR(10),""),IFERROR(VLOOKUP(H34,Applications!$A$3:$O$104,MATCH($E$5,Applications!$A$2:$O$2,0),FALSE),""),IF(I34&lt;&gt;"",CHAR(10),""),IFERROR(VLOOKUP(I34,Applications!$A$3:$O$104,MATCH($E$5,Applications!$A$2:$O$2,0),FALSE),""))</f>
        <v>Motion Control</v>
      </c>
      <c r="F34" s="15" t="s">
        <v>1259</v>
      </c>
      <c r="G34" s="15"/>
      <c r="H34" s="15"/>
      <c r="I34" s="15"/>
      <c r="J34" s="8"/>
      <c r="K34" s="81" t="str">
        <f>IF(ISBLANK(J34),IFERROR(INDEX(Key!$S:$U,MATCH(Highlights!O34,Key!$S:$S,0),3),""),J34)</f>
        <v/>
      </c>
      <c r="L34" s="11"/>
      <c r="M34" s="81" t="str">
        <f>IF(ISBLANK(L34),IFERROR(INDEX(Key!$S:$V,MATCH(Highlights!$O34,Key!$S:$S,0),4),""),L34)</f>
        <v/>
      </c>
      <c r="N34" s="11"/>
      <c r="O34" s="8"/>
      <c r="P34" s="11"/>
      <c r="Q34" s="13"/>
      <c r="R34" s="16"/>
      <c r="S34" s="16" t="s">
        <v>329</v>
      </c>
      <c r="T34" s="11"/>
      <c r="U34" s="14" t="s">
        <v>427</v>
      </c>
      <c r="V34" s="8"/>
      <c r="Z34" s="8"/>
      <c r="AA34" s="8"/>
      <c r="AB34" s="8"/>
      <c r="AC34" s="8"/>
      <c r="AD34" s="8"/>
      <c r="AE34" s="8"/>
    </row>
    <row r="35" spans="1:31" ht="60" customHeight="1" x14ac:dyDescent="0.25">
      <c r="A35" s="14" t="s">
        <v>1382</v>
      </c>
      <c r="B35" s="9" t="s">
        <v>429</v>
      </c>
      <c r="C35" s="15" t="s">
        <v>283</v>
      </c>
      <c r="D35" s="15" t="s">
        <v>18</v>
      </c>
      <c r="E35" s="75" t="str">
        <f>_xlfn.CONCAT(IFERROR(VLOOKUP(F35,Applications!$A$3:$O$104,MATCH($E$5,Applications!$A$2:$O$2,0),FALSE),""),IF(G35&lt;&gt;"",CHAR(10),""),IFERROR(VLOOKUP(G35,Applications!$A$3:$O$104,MATCH($E$5,Applications!$A$2:$O$2,0),FALSE),""),IF(H35&lt;&gt;"",CHAR(10),""),IFERROR(VLOOKUP(H35,Applications!$A$3:$O$104,MATCH($E$5,Applications!$A$2:$O$2,0),FALSE),""),IF(I35&lt;&gt;"",CHAR(10),""),IFERROR(VLOOKUP(I35,Applications!$A$3:$O$104,MATCH($E$5,Applications!$A$2:$O$2,0),FALSE),""))</f>
        <v>Motion Control</v>
      </c>
      <c r="F35" s="15" t="s">
        <v>1259</v>
      </c>
      <c r="G35" s="15"/>
      <c r="H35" s="15"/>
      <c r="I35" s="15"/>
      <c r="J35" s="8"/>
      <c r="K35" s="81" t="str">
        <f>IF(ISBLANK(J35),IFERROR(INDEX(Key!$S:$U,MATCH(Highlights!O35,Key!$S:$S,0),3),""),J35)</f>
        <v>Reach into the future of virtual and augmented reality with the most advanced hand tracking on Earth, used by over 300,000 developers worldwide.</v>
      </c>
      <c r="L35" s="11"/>
      <c r="M35" s="81">
        <f>IF(ISBLANK(L35),IFERROR(INDEX(Key!$S:$V,MATCH(Highlights!$O35,Key!$S:$S,0),4),""),L35)</f>
        <v>0</v>
      </c>
      <c r="N35" s="11"/>
      <c r="O35" s="8" t="s">
        <v>430</v>
      </c>
      <c r="P35" s="11"/>
      <c r="Q35" s="13"/>
      <c r="R35" s="16"/>
      <c r="S35" s="16"/>
      <c r="T35" s="11"/>
      <c r="U35" s="14"/>
      <c r="V35" s="8"/>
      <c r="Z35" s="8"/>
      <c r="AA35" s="8"/>
      <c r="AB35" s="8"/>
      <c r="AC35" s="8"/>
      <c r="AD35" s="8"/>
      <c r="AE35" s="8"/>
    </row>
    <row r="36" spans="1:31" ht="60" customHeight="1" x14ac:dyDescent="0.25">
      <c r="A36" s="14" t="s">
        <v>1383</v>
      </c>
      <c r="B36" s="9" t="s">
        <v>432</v>
      </c>
      <c r="C36" s="15" t="s">
        <v>283</v>
      </c>
      <c r="D36" s="15" t="s">
        <v>18</v>
      </c>
      <c r="E36" s="75" t="str">
        <f>_xlfn.CONCAT(IFERROR(VLOOKUP(F36,Applications!$A$3:$O$104,MATCH($E$5,Applications!$A$2:$O$2,0),FALSE),""),IF(G36&lt;&gt;"",CHAR(10),""),IFERROR(VLOOKUP(G36,Applications!$A$3:$O$104,MATCH($E$5,Applications!$A$2:$O$2,0),FALSE),""),IF(H36&lt;&gt;"",CHAR(10),""),IFERROR(VLOOKUP(H36,Applications!$A$3:$O$104,MATCH($E$5,Applications!$A$2:$O$2,0),FALSE),""),IF(I36&lt;&gt;"",CHAR(10),""),IFERROR(VLOOKUP(I36,Applications!$A$3:$O$104,MATCH($E$5,Applications!$A$2:$O$2,0),FALSE),""))</f>
        <v>Motion Control</v>
      </c>
      <c r="F36" s="15" t="s">
        <v>1259</v>
      </c>
      <c r="G36" s="15"/>
      <c r="H36" s="15"/>
      <c r="I36" s="15"/>
      <c r="J36" s="8"/>
      <c r="K36" s="81" t="str">
        <f>IF(ISBLANK(J36),IFERROR(INDEX(Key!$S:$U,MATCH(Highlights!O36,Key!$S:$S,0),3),""),J36)</f>
        <v>Banking Solutions Â· Digital Signage Â·Â Innovation Â· Custom Development Â· Based in Luxembourg.</v>
      </c>
      <c r="L36" s="11"/>
      <c r="M36" s="81" t="str">
        <f>IF(ISBLANK(L36),IFERROR(INDEX(Key!$S:$V,MATCH(Highlights!$O36,Key!$S:$S,0),4),""),L36)</f>
        <v>http://www.inui-studio.com/assets/img/og/inui-studio.jpg</v>
      </c>
      <c r="N36" s="11"/>
      <c r="O36" s="8" t="s">
        <v>433</v>
      </c>
      <c r="P36" s="11"/>
      <c r="Q36" s="13"/>
      <c r="R36" s="16"/>
      <c r="S36" s="16"/>
      <c r="T36" s="11"/>
      <c r="U36" s="14"/>
      <c r="V36" s="8"/>
      <c r="Z36" s="8"/>
      <c r="AA36" s="8"/>
      <c r="AB36" s="8"/>
      <c r="AC36" s="8"/>
      <c r="AD36" s="8"/>
      <c r="AE36" s="8"/>
    </row>
    <row r="37" spans="1:31" ht="60" customHeight="1" x14ac:dyDescent="0.25">
      <c r="A37" s="14" t="s">
        <v>1384</v>
      </c>
      <c r="B37" s="9" t="s">
        <v>434</v>
      </c>
      <c r="C37" s="15" t="s">
        <v>312</v>
      </c>
      <c r="D37" s="15" t="s">
        <v>18</v>
      </c>
      <c r="E37" s="75" t="str">
        <f>_xlfn.CONCAT(IFERROR(VLOOKUP(F37,Applications!$A$3:$O$104,MATCH($E$5,Applications!$A$2:$O$2,0),FALSE),""),IF(G37&lt;&gt;"",CHAR(10),""),IFERROR(VLOOKUP(G37,Applications!$A$3:$O$104,MATCH($E$5,Applications!$A$2:$O$2,0),FALSE),""),IF(H37&lt;&gt;"",CHAR(10),""),IFERROR(VLOOKUP(H37,Applications!$A$3:$O$104,MATCH($E$5,Applications!$A$2:$O$2,0),FALSE),""),IF(I37&lt;&gt;"",CHAR(10),""),IFERROR(VLOOKUP(I37,Applications!$A$3:$O$104,MATCH($E$5,Applications!$A$2:$O$2,0),FALSE),""))</f>
        <v>Voice Control</v>
      </c>
      <c r="F37" s="15" t="s">
        <v>1258</v>
      </c>
      <c r="G37" s="15"/>
      <c r="H37" s="15"/>
      <c r="I37" s="15"/>
      <c r="J37" s="8"/>
      <c r="K37" s="81" t="str">
        <f>IF(ISBLANK(J37),IFERROR(INDEX(Key!$S:$U,MATCH(Highlights!O37,Key!$S:$S,0),3),""),J37)</f>
        <v>Leading-edge technology will better connect students with campus life at SLU</v>
      </c>
      <c r="L37" s="11"/>
      <c r="M37" s="81" t="str">
        <f>IF(ISBLANK(L37),IFERROR(INDEX(Key!$S:$V,MATCH(Highlights!$O37,Key!$S:$S,0),4),""),L37)</f>
        <v>https://www.slu.edu/img/social/slu-social.png</v>
      </c>
      <c r="N37" s="11"/>
      <c r="O37" s="8" t="s">
        <v>435</v>
      </c>
      <c r="P37" s="11" t="s">
        <v>436</v>
      </c>
      <c r="Q37" s="13"/>
      <c r="R37" s="16"/>
      <c r="S37" s="16"/>
      <c r="T37" s="11"/>
      <c r="U37" s="14"/>
      <c r="V37" s="8"/>
      <c r="Z37" s="8"/>
      <c r="AA37" s="8"/>
      <c r="AB37" s="8"/>
      <c r="AC37" s="8"/>
      <c r="AD37" s="8"/>
      <c r="AE37" s="8"/>
    </row>
    <row r="38" spans="1:31" ht="60" customHeight="1" x14ac:dyDescent="0.25">
      <c r="A38" s="14" t="s">
        <v>1385</v>
      </c>
      <c r="B38" s="9" t="s">
        <v>437</v>
      </c>
      <c r="C38" s="15" t="s">
        <v>312</v>
      </c>
      <c r="D38" s="15" t="s">
        <v>18</v>
      </c>
      <c r="E38" s="75" t="str">
        <f>_xlfn.CONCAT(IFERROR(VLOOKUP(F38,Applications!$A$3:$O$104,MATCH($E$5,Applications!$A$2:$O$2,0),FALSE),""),IF(G38&lt;&gt;"",CHAR(10),""),IFERROR(VLOOKUP(G38,Applications!$A$3:$O$104,MATCH($E$5,Applications!$A$2:$O$2,0),FALSE),""),IF(H38&lt;&gt;"",CHAR(10),""),IFERROR(VLOOKUP(H38,Applications!$A$3:$O$104,MATCH($E$5,Applications!$A$2:$O$2,0),FALSE),""),IF(I38&lt;&gt;"",CHAR(10),""),IFERROR(VLOOKUP(I38,Applications!$A$3:$O$104,MATCH($E$5,Applications!$A$2:$O$2,0),FALSE),""))</f>
        <v>Voice Control</v>
      </c>
      <c r="F38" s="15" t="s">
        <v>1258</v>
      </c>
      <c r="G38" s="15"/>
      <c r="H38" s="15"/>
      <c r="I38" s="15"/>
      <c r="J38" s="8"/>
      <c r="K38" s="81">
        <f>IF(ISBLANK(J38),IFERROR(INDEX(Key!$S:$U,MATCH(Highlights!O38,Key!$S:$S,0),3),""),J38)</f>
        <v>0</v>
      </c>
      <c r="L38" s="11"/>
      <c r="M38" s="81" t="str">
        <f>IF(ISBLANK(L38),IFERROR(INDEX(Key!$S:$V,MATCH(Highlights!$O38,Key!$S:$S,0),4),""),L38)</f>
        <v>https://www.goodnes.com/sites/site.prod1.goodnes.com/files/holiday-bites-marquee-slide-1024x550_0.jpg</v>
      </c>
      <c r="N38" s="11"/>
      <c r="O38" s="8" t="s">
        <v>438</v>
      </c>
      <c r="P38" s="11" t="s">
        <v>439</v>
      </c>
      <c r="Q38" s="13"/>
      <c r="R38" s="16"/>
      <c r="S38" s="16"/>
      <c r="T38" s="11"/>
      <c r="U38" s="14"/>
      <c r="V38" s="8"/>
      <c r="Z38" s="8"/>
      <c r="AA38" s="8"/>
      <c r="AB38" s="8"/>
      <c r="AC38" s="8"/>
      <c r="AD38" s="8"/>
      <c r="AE38" s="8"/>
    </row>
    <row r="39" spans="1:31" ht="60" customHeight="1" x14ac:dyDescent="0.25">
      <c r="A39" s="14" t="s">
        <v>1386</v>
      </c>
      <c r="B39" s="9" t="s">
        <v>440</v>
      </c>
      <c r="C39" s="15" t="s">
        <v>318</v>
      </c>
      <c r="D39" s="15" t="s">
        <v>18</v>
      </c>
      <c r="E39" s="75" t="str">
        <f>_xlfn.CONCAT(IFERROR(VLOOKUP(F39,Applications!$A$3:$O$104,MATCH($E$5,Applications!$A$2:$O$2,0),FALSE),""),IF(G39&lt;&gt;"",CHAR(10),""),IFERROR(VLOOKUP(G39,Applications!$A$3:$O$104,MATCH($E$5,Applications!$A$2:$O$2,0),FALSE),""),IF(H39&lt;&gt;"",CHAR(10),""),IFERROR(VLOOKUP(H39,Applications!$A$3:$O$104,MATCH($E$5,Applications!$A$2:$O$2,0),FALSE),""),IF(I39&lt;&gt;"",CHAR(10),""),IFERROR(VLOOKUP(I39,Applications!$A$3:$O$104,MATCH($E$5,Applications!$A$2:$O$2,0),FALSE),""))</f>
        <v>Motion Control</v>
      </c>
      <c r="F39" s="15" t="s">
        <v>1259</v>
      </c>
      <c r="G39" s="15"/>
      <c r="H39" s="15"/>
      <c r="I39" s="15"/>
      <c r="J39" s="8"/>
      <c r="K39" s="81" t="str">
        <f>IF(ISBLANK(J39),IFERROR(INDEX(Key!$S:$U,MATCH(Highlights!O39,Key!$S:$S,0),3),""),J39)</f>
        <v/>
      </c>
      <c r="L39" s="11"/>
      <c r="M39" s="81" t="str">
        <f>IF(ISBLANK(L39),IFERROR(INDEX(Key!$S:$V,MATCH(Highlights!$O39,Key!$S:$S,0),4),""),L39)</f>
        <v/>
      </c>
      <c r="N39" s="11" t="s">
        <v>441</v>
      </c>
      <c r="O39" s="8"/>
      <c r="P39" s="11"/>
      <c r="Q39" s="13"/>
      <c r="R39" s="16"/>
      <c r="S39" s="16" t="s">
        <v>394</v>
      </c>
      <c r="T39" s="11"/>
      <c r="U39" s="14" t="s">
        <v>442</v>
      </c>
      <c r="V39" s="8"/>
      <c r="Z39" s="8"/>
      <c r="AA39" s="8"/>
      <c r="AB39" s="8"/>
      <c r="AC39" s="8"/>
      <c r="AD39" s="8"/>
      <c r="AE39" s="8"/>
    </row>
    <row r="40" spans="1:31" ht="60" customHeight="1" x14ac:dyDescent="0.25">
      <c r="A40" s="14" t="s">
        <v>1387</v>
      </c>
      <c r="B40" s="9" t="s">
        <v>443</v>
      </c>
      <c r="C40" s="15" t="s">
        <v>312</v>
      </c>
      <c r="D40" s="15" t="s">
        <v>18</v>
      </c>
      <c r="E40" s="75" t="str">
        <f>_xlfn.CONCAT(IFERROR(VLOOKUP(F40,Applications!$A$3:$O$104,MATCH($E$5,Applications!$A$2:$O$2,0),FALSE),""),IF(G40&lt;&gt;"",CHAR(10),""),IFERROR(VLOOKUP(G40,Applications!$A$3:$O$104,MATCH($E$5,Applications!$A$2:$O$2,0),FALSE),""),IF(H40&lt;&gt;"",CHAR(10),""),IFERROR(VLOOKUP(H40,Applications!$A$3:$O$104,MATCH($E$5,Applications!$A$2:$O$2,0),FALSE),""),IF(I40&lt;&gt;"",CHAR(10),""),IFERROR(VLOOKUP(I40,Applications!$A$3:$O$104,MATCH($E$5,Applications!$A$2:$O$2,0),FALSE),""))</f>
        <v>Motion Control</v>
      </c>
      <c r="F40" s="15" t="s">
        <v>1259</v>
      </c>
      <c r="G40" s="15"/>
      <c r="H40" s="15"/>
      <c r="I40" s="15"/>
      <c r="J40" s="8"/>
      <c r="K40" s="81" t="str">
        <f>IF(ISBLANK(J40),IFERROR(INDEX(Key!$S:$U,MATCH(Highlights!O40,Key!$S:$S,0),3),""),J40)</f>
        <v>Simple, seamless connectivity woven into your everyday essentials.</v>
      </c>
      <c r="L40" s="11"/>
      <c r="M40" s="81" t="str">
        <f>IF(ISBLANK(L40),IFERROR(INDEX(Key!$S:$V,MATCH(Highlights!$O40,Key!$S:$S,0),4),""),L40)</f>
        <v>https://lh3.googleusercontent.com/AGvz02WyfWeBkTNdxFHOcvqSjatETqXcP1NLp61jyMAaDSSdv8SYgWyPvrOVZn5caY9aQ8WFDQs8oJCkycOs=w1200</v>
      </c>
      <c r="N40" s="11" t="s">
        <v>444</v>
      </c>
      <c r="O40" s="8" t="s">
        <v>445</v>
      </c>
      <c r="P40" s="11" t="s">
        <v>446</v>
      </c>
      <c r="Q40" s="13"/>
      <c r="R40" s="16"/>
      <c r="S40" s="16"/>
      <c r="T40" s="11"/>
      <c r="U40" s="14"/>
      <c r="V40" s="8"/>
      <c r="Z40" s="8"/>
      <c r="AA40" s="8"/>
      <c r="AB40" s="8"/>
      <c r="AC40" s="8"/>
      <c r="AD40" s="8"/>
      <c r="AE40" s="8"/>
    </row>
    <row r="41" spans="1:31" ht="60" customHeight="1" x14ac:dyDescent="0.25">
      <c r="A41" s="14" t="s">
        <v>1388</v>
      </c>
      <c r="B41" s="9" t="s">
        <v>448</v>
      </c>
      <c r="C41" s="15" t="s">
        <v>312</v>
      </c>
      <c r="D41" s="15" t="s">
        <v>18</v>
      </c>
      <c r="E41" s="75" t="str">
        <f>_xlfn.CONCAT(IFERROR(VLOOKUP(F41,Applications!$A$3:$O$104,MATCH($E$5,Applications!$A$2:$O$2,0),FALSE),""),IF(G41&lt;&gt;"",CHAR(10),""),IFERROR(VLOOKUP(G41,Applications!$A$3:$O$104,MATCH($E$5,Applications!$A$2:$O$2,0),FALSE),""),IF(H41&lt;&gt;"",CHAR(10),""),IFERROR(VLOOKUP(H41,Applications!$A$3:$O$104,MATCH($E$5,Applications!$A$2:$O$2,0),FALSE),""),IF(I41&lt;&gt;"",CHAR(10),""),IFERROR(VLOOKUP(I41,Applications!$A$3:$O$104,MATCH($E$5,Applications!$A$2:$O$2,0),FALSE),""))</f>
        <v>Preventive Protection</v>
      </c>
      <c r="F41" s="15" t="s">
        <v>1315</v>
      </c>
      <c r="G41" s="15"/>
      <c r="H41" s="15"/>
      <c r="I41" s="15"/>
      <c r="J41" s="8"/>
      <c r="K41" s="81" t="str">
        <f>IF(ISBLANK(J41),IFERROR(INDEX(Key!$S:$U,MATCH(Highlights!O41,Key!$S:$S,0),3),""),J41)</f>
        <v>1.1.1.1 is a public DNS resolver that provides a fast and private way to browse the Internet.</v>
      </c>
      <c r="L41" s="11"/>
      <c r="M41" s="81" t="str">
        <f>IF(ISBLANK(L41),IFERROR(INDEX(Key!$S:$V,MATCH(Highlights!$O41,Key!$S:$S,0),4),""),L41)</f>
        <v>https://www.cloudflare.com/img/learning/og-images/security-pattern.png</v>
      </c>
      <c r="N41" s="11" t="s">
        <v>449</v>
      </c>
      <c r="O41" s="8" t="s">
        <v>450</v>
      </c>
      <c r="P41" s="11"/>
      <c r="Q41" s="13"/>
      <c r="R41" s="16"/>
      <c r="S41" s="16"/>
      <c r="T41" s="11"/>
      <c r="U41" s="14"/>
      <c r="V41" s="8"/>
      <c r="Z41" s="8"/>
      <c r="AA41" s="8"/>
      <c r="AB41" s="8"/>
      <c r="AC41" s="8"/>
      <c r="AD41" s="8"/>
      <c r="AE41" s="8"/>
    </row>
    <row r="42" spans="1:31" ht="60" customHeight="1" x14ac:dyDescent="0.25">
      <c r="A42" s="14" t="s">
        <v>1389</v>
      </c>
      <c r="B42" s="9" t="s">
        <v>451</v>
      </c>
      <c r="C42" s="15" t="s">
        <v>312</v>
      </c>
      <c r="D42" s="15" t="s">
        <v>18</v>
      </c>
      <c r="E42" s="75" t="str">
        <f>_xlfn.CONCAT(IFERROR(VLOOKUP(F42,Applications!$A$3:$O$104,MATCH($E$5,Applications!$A$2:$O$2,0),FALSE),""),IF(G42&lt;&gt;"",CHAR(10),""),IFERROR(VLOOKUP(G42,Applications!$A$3:$O$104,MATCH($E$5,Applications!$A$2:$O$2,0),FALSE),""),IF(H42&lt;&gt;"",CHAR(10),""),IFERROR(VLOOKUP(H42,Applications!$A$3:$O$104,MATCH($E$5,Applications!$A$2:$O$2,0),FALSE),""),IF(I42&lt;&gt;"",CHAR(10),""),IFERROR(VLOOKUP(I42,Applications!$A$3:$O$104,MATCH($E$5,Applications!$A$2:$O$2,0),FALSE),""))</f>
        <v>Corporate Oasis</v>
      </c>
      <c r="F42" s="15" t="s">
        <v>1264</v>
      </c>
      <c r="G42" s="15"/>
      <c r="H42" s="15"/>
      <c r="I42" s="15"/>
      <c r="J42" s="8"/>
      <c r="K42" s="81" t="str">
        <f>IF(ISBLANK(J42),IFERROR(INDEX(Key!$S:$U,MATCH(Highlights!O42,Key!$S:$S,0),3),""),J42)</f>
        <v>Lema Publishing</v>
      </c>
      <c r="L42" s="11"/>
      <c r="M42" s="81">
        <f>IF(ISBLANK(L42),IFERROR(INDEX(Key!$S:$V,MATCH(Highlights!$O42,Key!$S:$S,0),4),""),L42)</f>
        <v>0</v>
      </c>
      <c r="N42" s="11" t="s">
        <v>452</v>
      </c>
      <c r="O42" s="8" t="s">
        <v>453</v>
      </c>
      <c r="P42" s="11" t="s">
        <v>454</v>
      </c>
      <c r="Q42" s="13"/>
      <c r="R42" s="16"/>
      <c r="S42" s="16"/>
      <c r="T42" s="11"/>
      <c r="U42" s="14"/>
      <c r="V42" s="8"/>
      <c r="Z42" s="8"/>
      <c r="AA42" s="8"/>
      <c r="AB42" s="8"/>
      <c r="AC42" s="8"/>
      <c r="AD42" s="8"/>
      <c r="AE42" s="8"/>
    </row>
    <row r="43" spans="1:31" ht="60" customHeight="1" x14ac:dyDescent="0.25">
      <c r="A43" s="14" t="s">
        <v>1390</v>
      </c>
      <c r="B43" s="9" t="s">
        <v>455</v>
      </c>
      <c r="C43" s="15" t="s">
        <v>312</v>
      </c>
      <c r="D43" s="15" t="s">
        <v>18</v>
      </c>
      <c r="E43" s="75" t="str">
        <f>_xlfn.CONCAT(IFERROR(VLOOKUP(F43,Applications!$A$3:$O$104,MATCH($E$5,Applications!$A$2:$O$2,0),FALSE),""),IF(G43&lt;&gt;"",CHAR(10),""),IFERROR(VLOOKUP(G43,Applications!$A$3:$O$104,MATCH($E$5,Applications!$A$2:$O$2,0),FALSE),""),IF(H43&lt;&gt;"",CHAR(10),""),IFERROR(VLOOKUP(H43,Applications!$A$3:$O$104,MATCH($E$5,Applications!$A$2:$O$2,0),FALSE),""),IF(I43&lt;&gt;"",CHAR(10),""),IFERROR(VLOOKUP(I43,Applications!$A$3:$O$104,MATCH($E$5,Applications!$A$2:$O$2,0),FALSE),""))</f>
        <v>Corporate Oasis</v>
      </c>
      <c r="F43" s="15" t="s">
        <v>1264</v>
      </c>
      <c r="G43" s="15"/>
      <c r="H43" s="15"/>
      <c r="I43" s="15"/>
      <c r="J43" s="8"/>
      <c r="K43" s="81" t="str">
        <f>IF(ISBLANK(J43),IFERROR(INDEX(Key!$S:$U,MATCH(Highlights!O43,Key!$S:$S,0),3),""),J43)</f>
        <v>Carrefour Drive opens a first pick-up point on a technology campus in Belgium</v>
      </c>
      <c r="L43" s="11"/>
      <c r="M43" s="81" t="str">
        <f>IF(ISBLANK(L43),IFERROR(INDEX(Key!$S:$V,MATCH(Highlights!$O43,Key!$S:$S,0),4),""),L43)</f>
        <v>/sites/all/themes/carrefourcom/images/Carrefour_logo_158x197.jpg</v>
      </c>
      <c r="N43" s="11"/>
      <c r="O43" s="8" t="s">
        <v>456</v>
      </c>
      <c r="P43" s="11"/>
      <c r="Q43" s="13"/>
      <c r="R43" s="16"/>
      <c r="S43" s="16"/>
      <c r="T43" s="11"/>
      <c r="U43" s="14"/>
      <c r="V43" s="8"/>
      <c r="Z43" s="8"/>
      <c r="AA43" s="8"/>
      <c r="AB43" s="8"/>
      <c r="AC43" s="8"/>
      <c r="AD43" s="8"/>
      <c r="AE43" s="8"/>
    </row>
    <row r="44" spans="1:31" ht="60" customHeight="1" x14ac:dyDescent="0.25">
      <c r="A44" s="14" t="s">
        <v>1391</v>
      </c>
      <c r="B44" s="9" t="s">
        <v>458</v>
      </c>
      <c r="C44" s="15" t="s">
        <v>283</v>
      </c>
      <c r="D44" s="15" t="s">
        <v>18</v>
      </c>
      <c r="E44" s="75" t="str">
        <f>_xlfn.CONCAT(IFERROR(VLOOKUP(F44,Applications!$A$3:$O$104,MATCH($E$5,Applications!$A$2:$O$2,0),FALSE),""),IF(G44&lt;&gt;"",CHAR(10),""),IFERROR(VLOOKUP(G44,Applications!$A$3:$O$104,MATCH($E$5,Applications!$A$2:$O$2,0),FALSE),""),IF(H44&lt;&gt;"",CHAR(10),""),IFERROR(VLOOKUP(H44,Applications!$A$3:$O$104,MATCH($E$5,Applications!$A$2:$O$2,0),FALSE),""),IF(I44&lt;&gt;"",CHAR(10),""),IFERROR(VLOOKUP(I44,Applications!$A$3:$O$104,MATCH($E$5,Applications!$A$2:$O$2,0),FALSE),""))</f>
        <v>Corporate Oasis</v>
      </c>
      <c r="F44" s="15" t="s">
        <v>1264</v>
      </c>
      <c r="G44" s="15"/>
      <c r="H44" s="15"/>
      <c r="I44" s="15"/>
      <c r="J44" s="8"/>
      <c r="K44" s="81" t="str">
        <f>IF(ISBLANK(J44),IFERROR(INDEX(Key!$S:$U,MATCH(Highlights!O44,Key!$S:$S,0),3),""),J44)</f>
        <v/>
      </c>
      <c r="L44" s="11"/>
      <c r="M44" s="81" t="str">
        <f>IF(ISBLANK(L44),IFERROR(INDEX(Key!$S:$V,MATCH(Highlights!$O44,Key!$S:$S,0),4),""),L44)</f>
        <v/>
      </c>
      <c r="N44" s="11"/>
      <c r="O44" s="8" t="s">
        <v>459</v>
      </c>
      <c r="P44" s="11" t="s">
        <v>460</v>
      </c>
      <c r="Q44" s="13"/>
      <c r="R44" s="16"/>
      <c r="S44" s="16"/>
      <c r="T44" s="11"/>
      <c r="U44" s="14"/>
      <c r="V44" s="8"/>
      <c r="Z44" s="8"/>
      <c r="AA44" s="8"/>
      <c r="AB44" s="8"/>
      <c r="AC44" s="8"/>
      <c r="AD44" s="8"/>
      <c r="AE44" s="8"/>
    </row>
    <row r="45" spans="1:31" ht="60" customHeight="1" x14ac:dyDescent="0.25">
      <c r="A45" s="14" t="s">
        <v>1392</v>
      </c>
      <c r="B45" s="9" t="s">
        <v>462</v>
      </c>
      <c r="C45" s="15" t="s">
        <v>312</v>
      </c>
      <c r="D45" s="15" t="s">
        <v>22</v>
      </c>
      <c r="E45" s="75" t="str">
        <f>_xlfn.CONCAT(IFERROR(VLOOKUP(F45,Applications!$A$3:$O$104,MATCH($E$5,Applications!$A$2:$O$2,0),FALSE),""),IF(G45&lt;&gt;"",CHAR(10),""),IFERROR(VLOOKUP(G45,Applications!$A$3:$O$104,MATCH($E$5,Applications!$A$2:$O$2,0),FALSE),""),IF(H45&lt;&gt;"",CHAR(10),""),IFERROR(VLOOKUP(H45,Applications!$A$3:$O$104,MATCH($E$5,Applications!$A$2:$O$2,0),FALSE),""),IF(I45&lt;&gt;"",CHAR(10),""),IFERROR(VLOOKUP(I45,Applications!$A$3:$O$104,MATCH($E$5,Applications!$A$2:$O$2,0),FALSE),""))</f>
        <v>Quick deliveries</v>
      </c>
      <c r="F45" s="15" t="s">
        <v>1297</v>
      </c>
      <c r="G45" s="15"/>
      <c r="H45" s="15"/>
      <c r="I45" s="15"/>
      <c r="J45" s="8" t="s">
        <v>463</v>
      </c>
      <c r="K45" s="81" t="str">
        <f>IF(ISBLANK(J45),IFERROR(INDEX(Key!$S:$U,MATCH(Highlights!O45,Key!$S:$S,0),3),""),J45)</f>
        <v xml:space="preserve">Hema is a grocery store chain operated by Alibaba that provides half-hour deliveries using to Robots, apps and overhead conveyor belts to speedy the picking process. Groceries are collected by the driver from one of the multiple delivery service companies that exist in 1st tier Chinese cities that ride its motorcycle towards the delivery address. </v>
      </c>
      <c r="L45" s="11" t="s">
        <v>67</v>
      </c>
      <c r="M45" s="81" t="str">
        <f>IF(ISBLANK(L45),IFERROR(INDEX(Key!$S:$V,MATCH(Highlights!$O45,Key!$S:$S,0),4),""),L45)</f>
        <v>https://cdn-images-1.medium.com/max/1600/1*mQhlb0o4bPQY4FHgNya1rw.png,https://fm.cnbc.com/applications/cnbc.com/resources/img/editorial/2018/08/30/105424221-1535617044324gettyimages-847217038.jpeg,https://cdn-images-1.medium.com/max/1600/0*iu6zJ2lxNyEdEBK0.jpg</v>
      </c>
      <c r="N45" s="11" t="s">
        <v>464</v>
      </c>
      <c r="O45" s="8" t="s">
        <v>465</v>
      </c>
      <c r="P45" s="11" t="s">
        <v>466</v>
      </c>
      <c r="Q45" s="13"/>
      <c r="R45" s="16"/>
      <c r="S45" s="16"/>
      <c r="T45" s="11"/>
      <c r="U45" s="14"/>
      <c r="V45" s="8"/>
      <c r="Z45" s="8"/>
      <c r="AA45" s="8"/>
      <c r="AB45" s="8"/>
      <c r="AC45" s="8"/>
      <c r="AD45" s="8"/>
      <c r="AE45" s="8"/>
    </row>
    <row r="46" spans="1:31" ht="60" customHeight="1" x14ac:dyDescent="0.25">
      <c r="A46" s="14" t="s">
        <v>1393</v>
      </c>
      <c r="B46" s="9" t="s">
        <v>468</v>
      </c>
      <c r="C46" s="15" t="s">
        <v>312</v>
      </c>
      <c r="D46" s="15" t="s">
        <v>22</v>
      </c>
      <c r="E46" s="75" t="str">
        <f>_xlfn.CONCAT(IFERROR(VLOOKUP(F46,Applications!$A$3:$O$104,MATCH($E$5,Applications!$A$2:$O$2,0),FALSE),""),IF(G46&lt;&gt;"",CHAR(10),""),IFERROR(VLOOKUP(G46,Applications!$A$3:$O$104,MATCH($E$5,Applications!$A$2:$O$2,0),FALSE),""),IF(H46&lt;&gt;"",CHAR(10),""),IFERROR(VLOOKUP(H46,Applications!$A$3:$O$104,MATCH($E$5,Applications!$A$2:$O$2,0),FALSE),""),IF(I46&lt;&gt;"",CHAR(10),""),IFERROR(VLOOKUP(I46,Applications!$A$3:$O$104,MATCH($E$5,Applications!$A$2:$O$2,0),FALSE),""))</f>
        <v>Quick deliveries</v>
      </c>
      <c r="F46" s="15" t="s">
        <v>1297</v>
      </c>
      <c r="G46" s="15"/>
      <c r="H46" s="15"/>
      <c r="I46" s="15"/>
      <c r="J46" s="8" t="s">
        <v>469</v>
      </c>
      <c r="K46" s="81" t="str">
        <f>IF(ISBLANK(J46),IFERROR(INDEX(Key!$S:$U,MATCH(Highlights!O46,Key!$S:$S,0),3),""),J46)</f>
        <v>Amazon is recruiting entrepreneurs to expand its network of partners for last mile delivery. This reduces the risk associated with relying on big powerful currier operators such as DHL or UPS. Amazon provide services to launched companies such as training, insurance packs or privileged access to vehicles.</v>
      </c>
      <c r="L46" s="11" t="s">
        <v>470</v>
      </c>
      <c r="M46" s="81" t="str">
        <f>IF(ISBLANK(L46),IFERROR(INDEX(Key!$S:$V,MATCH(Highlights!$O46,Key!$S:$S,0),4),""),L46)</f>
        <v>https://static-24.sinclairstoryline.com/resources/media/d2be674d-cfab-4dc8-bf82-d4c7de5d5dda-large16x9_AP18180678036194.jpg</v>
      </c>
      <c r="N46" s="11"/>
      <c r="O46" s="8" t="s">
        <v>471</v>
      </c>
      <c r="P46" s="11" t="s">
        <v>472</v>
      </c>
      <c r="Q46" s="13"/>
      <c r="R46" s="16"/>
      <c r="S46" s="16"/>
      <c r="T46" s="11"/>
      <c r="U46" s="14"/>
      <c r="V46" s="8"/>
      <c r="Z46" s="8"/>
      <c r="AA46" s="8"/>
      <c r="AB46" s="8"/>
      <c r="AC46" s="8"/>
      <c r="AD46" s="8"/>
      <c r="AE46" s="8"/>
    </row>
    <row r="47" spans="1:31" ht="60" customHeight="1" x14ac:dyDescent="0.25">
      <c r="A47" s="14" t="s">
        <v>1394</v>
      </c>
      <c r="B47" s="9" t="s">
        <v>474</v>
      </c>
      <c r="C47" s="15" t="s">
        <v>312</v>
      </c>
      <c r="D47" s="15" t="s">
        <v>22</v>
      </c>
      <c r="E47" s="75" t="str">
        <f>_xlfn.CONCAT(IFERROR(VLOOKUP(F47,Applications!$A$3:$O$104,MATCH($E$5,Applications!$A$2:$O$2,0),FALSE),""),IF(G47&lt;&gt;"",CHAR(10),""),IFERROR(VLOOKUP(G47,Applications!$A$3:$O$104,MATCH($E$5,Applications!$A$2:$O$2,0),FALSE),""),IF(H47&lt;&gt;"",CHAR(10),""),IFERROR(VLOOKUP(H47,Applications!$A$3:$O$104,MATCH($E$5,Applications!$A$2:$O$2,0),FALSE),""),IF(I47&lt;&gt;"",CHAR(10),""),IFERROR(VLOOKUP(I47,Applications!$A$3:$O$104,MATCH($E$5,Applications!$A$2:$O$2,0),FALSE),""))</f>
        <v>Social Network Commerce</v>
      </c>
      <c r="F47" s="15" t="s">
        <v>1299</v>
      </c>
      <c r="G47" s="15"/>
      <c r="H47" s="15"/>
      <c r="I47" s="15"/>
      <c r="J47" s="8" t="s">
        <v>475</v>
      </c>
      <c r="K47" s="81" t="str">
        <f>IF(ISBLANK(J47),IFERROR(INDEX(Key!$S:$U,MATCH(Highlights!O47,Key!$S:$S,0),3),""),J47)</f>
        <v>Food With Fleur &amp; Mike" is Sainsbury's Youtube channel starring beauty and fashion vlogger Fleur De Force and her husband, Mike, trying new recipes for the first time or attempting to cook some of their favorite dishes. Each video scores around 25,000-50,000 views.</v>
      </c>
      <c r="L47" s="11" t="s">
        <v>476</v>
      </c>
      <c r="M47" s="81" t="str">
        <f>IF(ISBLANK(L47),IFERROR(INDEX(Key!$S:$V,MATCH(Highlights!$O47,Key!$S:$S,0),4),""),L47)</f>
        <v>https://images.pexels.com/photos/1615824/pexels-photo-1615824.jpeg</v>
      </c>
      <c r="N47" s="11" t="s">
        <v>477</v>
      </c>
      <c r="O47" s="8" t="s">
        <v>478</v>
      </c>
      <c r="P47" s="11" t="s">
        <v>479</v>
      </c>
      <c r="Q47" s="13"/>
      <c r="R47" s="16"/>
      <c r="S47" s="16"/>
      <c r="T47" s="11"/>
      <c r="U47" s="14"/>
      <c r="V47" s="8"/>
      <c r="Z47" s="8"/>
      <c r="AA47" s="8"/>
      <c r="AB47" s="8"/>
      <c r="AC47" s="8"/>
      <c r="AD47" s="8"/>
      <c r="AE47" s="8"/>
    </row>
    <row r="48" spans="1:31" ht="60" customHeight="1" x14ac:dyDescent="0.25">
      <c r="A48" s="14" t="s">
        <v>1395</v>
      </c>
      <c r="B48" s="9" t="s">
        <v>481</v>
      </c>
      <c r="C48" s="15" t="s">
        <v>283</v>
      </c>
      <c r="D48" s="15" t="s">
        <v>22</v>
      </c>
      <c r="E48" s="75" t="str">
        <f>_xlfn.CONCAT(IFERROR(VLOOKUP(F48,Applications!$A$3:$O$104,MATCH($E$5,Applications!$A$2:$O$2,0),FALSE),""),IF(G48&lt;&gt;"",CHAR(10),""),IFERROR(VLOOKUP(G48,Applications!$A$3:$O$104,MATCH($E$5,Applications!$A$2:$O$2,0),FALSE),""),IF(H48&lt;&gt;"",CHAR(10),""),IFERROR(VLOOKUP(H48,Applications!$A$3:$O$104,MATCH($E$5,Applications!$A$2:$O$2,0),FALSE),""),IF(I48&lt;&gt;"",CHAR(10),""),IFERROR(VLOOKUP(I48,Applications!$A$3:$O$104,MATCH($E$5,Applications!$A$2:$O$2,0),FALSE),""))</f>
        <v>Social Network Commerce</v>
      </c>
      <c r="F48" s="15" t="s">
        <v>1299</v>
      </c>
      <c r="G48" s="15"/>
      <c r="H48" s="15"/>
      <c r="I48" s="15"/>
      <c r="J48" s="8" t="s">
        <v>482</v>
      </c>
      <c r="K48" s="81" t="str">
        <f>IF(ISBLANK(J48),IFERROR(INDEX(Key!$S:$U,MATCH(Highlights!O48,Key!$S:$S,0),3),""),J48)</f>
        <v>A shift from micro influencer to nano influencers is an occasion of getting closer to the customers. To seize this opportunity, content management tools such as those provided by Tubular are required to measure all video content cross-platform, all-device, globally.</v>
      </c>
      <c r="L48" s="11" t="s">
        <v>483</v>
      </c>
      <c r="M48" s="81" t="str">
        <f>IF(ISBLANK(L48),IFERROR(INDEX(Key!$S:$V,MATCH(Highlights!$O48,Key!$S:$S,0),4),""),L48)</f>
        <v>https://images.pexels.com/photos/177707/pexels-photo-177707.jpeg</v>
      </c>
      <c r="N48" s="11"/>
      <c r="O48" s="8" t="s">
        <v>484</v>
      </c>
      <c r="P48" s="11" t="s">
        <v>485</v>
      </c>
      <c r="Q48" s="13"/>
      <c r="R48" s="16"/>
      <c r="S48" s="16"/>
      <c r="T48" s="11"/>
      <c r="U48" s="14"/>
      <c r="V48" s="8"/>
      <c r="Z48" s="8"/>
      <c r="AA48" s="8"/>
      <c r="AB48" s="8"/>
      <c r="AC48" s="8"/>
      <c r="AD48" s="8"/>
      <c r="AE48" s="8"/>
    </row>
    <row r="49" spans="1:31" ht="60" customHeight="1" x14ac:dyDescent="0.25">
      <c r="A49" s="14" t="s">
        <v>1396</v>
      </c>
      <c r="B49" s="9" t="s">
        <v>487</v>
      </c>
      <c r="C49" s="15" t="s">
        <v>283</v>
      </c>
      <c r="D49" s="15" t="s">
        <v>22</v>
      </c>
      <c r="E49" s="75" t="str">
        <f>_xlfn.CONCAT(IFERROR(VLOOKUP(F49,Applications!$A$3:$O$104,MATCH($E$5,Applications!$A$2:$O$2,0),FALSE),""),IF(G49&lt;&gt;"",CHAR(10),""),IFERROR(VLOOKUP(G49,Applications!$A$3:$O$104,MATCH($E$5,Applications!$A$2:$O$2,0),FALSE),""),IF(H49&lt;&gt;"",CHAR(10),""),IFERROR(VLOOKUP(H49,Applications!$A$3:$O$104,MATCH($E$5,Applications!$A$2:$O$2,0),FALSE),""),IF(I49&lt;&gt;"",CHAR(10),""),IFERROR(VLOOKUP(I49,Applications!$A$3:$O$104,MATCH($E$5,Applications!$A$2:$O$2,0),FALSE),""))</f>
        <v>Temporary Exclusive Campaigns</v>
      </c>
      <c r="F49" s="15" t="s">
        <v>1270</v>
      </c>
      <c r="G49" s="15"/>
      <c r="H49" s="15"/>
      <c r="I49" s="15"/>
      <c r="J49" s="8" t="s">
        <v>488</v>
      </c>
      <c r="K49" s="81" t="str">
        <f>IF(ISBLANK(J49),IFERROR(INDEX(Key!$S:$U,MATCH(Highlights!O49,Key!$S:$S,0),3),""),J49)</f>
        <v>Eatizz is a Canadian startup that offers a simple and clever solution to users which are notified when shopkeeper offer discounted food (close to sales’ expiry date, unsold products) in their neighborhood.</v>
      </c>
      <c r="L49" s="11" t="s">
        <v>489</v>
      </c>
      <c r="M49" s="81" t="str">
        <f>IF(ISBLANK(L49),IFERROR(INDEX(Key!$S:$V,MATCH(Highlights!$O49,Key!$S:$S,0),4),""),L49)</f>
        <v>https://innovationmtl.files.wordpress.com/2017/01/eatizz-pub.png</v>
      </c>
      <c r="N49" s="11"/>
      <c r="O49" s="8" t="s">
        <v>490</v>
      </c>
      <c r="P49" s="11"/>
      <c r="Q49" s="13"/>
      <c r="R49" s="16"/>
      <c r="S49" s="16"/>
      <c r="T49" s="11"/>
      <c r="U49" s="14"/>
      <c r="V49" s="8"/>
      <c r="Z49" s="8"/>
      <c r="AA49" s="8"/>
      <c r="AB49" s="8"/>
      <c r="AC49" s="8"/>
      <c r="AD49" s="8"/>
      <c r="AE49" s="8"/>
    </row>
    <row r="50" spans="1:31" ht="60" customHeight="1" x14ac:dyDescent="0.25">
      <c r="A50" s="14" t="s">
        <v>1397</v>
      </c>
      <c r="B50" s="9" t="s">
        <v>492</v>
      </c>
      <c r="C50" s="15" t="s">
        <v>318</v>
      </c>
      <c r="D50" s="15" t="s">
        <v>22</v>
      </c>
      <c r="E50" s="75" t="str">
        <f>_xlfn.CONCAT(IFERROR(VLOOKUP(F50,Applications!$A$3:$O$104,MATCH($E$5,Applications!$A$2:$O$2,0),FALSE),""),IF(G50&lt;&gt;"",CHAR(10),""),IFERROR(VLOOKUP(G50,Applications!$A$3:$O$104,MATCH($E$5,Applications!$A$2:$O$2,0),FALSE),""),IF(H50&lt;&gt;"",CHAR(10),""),IFERROR(VLOOKUP(H50,Applications!$A$3:$O$104,MATCH($E$5,Applications!$A$2:$O$2,0),FALSE),""),IF(I50&lt;&gt;"",CHAR(10),""),IFERROR(VLOOKUP(I50,Applications!$A$3:$O$104,MATCH($E$5,Applications!$A$2:$O$2,0),FALSE),""))</f>
        <v>Enhancing capabilities</v>
      </c>
      <c r="F50" s="15" t="s">
        <v>1249</v>
      </c>
      <c r="G50" s="15"/>
      <c r="H50" s="15"/>
      <c r="I50" s="15"/>
      <c r="J50" s="8" t="s">
        <v>493</v>
      </c>
      <c r="K50" s="81" t="str">
        <f>IF(ISBLANK(J50),IFERROR(INDEX(Key!$S:$U,MATCH(Highlights!O50,Key!$S:$S,0),3),""),J50)</f>
        <v>Robotic devices are used to improve the life and everyday activities of people with reduced mobility and with heavy tasks by using robotics and other devices that fit in our bodies. These devices helps with the movement.</v>
      </c>
      <c r="L50" s="11" t="s">
        <v>494</v>
      </c>
      <c r="M50" s="81" t="str">
        <f>IF(ISBLANK(L50),IFERROR(INDEX(Key!$S:$V,MATCH(Highlights!$O50,Key!$S:$S,0),4),""),L50)</f>
        <v>http://en.laevo.nl/wp-content/uploads//2018/07/easy-to-wear.png</v>
      </c>
      <c r="N50" s="11"/>
      <c r="O50" s="8"/>
      <c r="P50" s="11"/>
      <c r="Q50" s="13" t="s">
        <v>495</v>
      </c>
      <c r="R50" s="16"/>
      <c r="S50" s="16" t="s">
        <v>322</v>
      </c>
      <c r="T50" s="11"/>
      <c r="U50" s="14" t="s">
        <v>496</v>
      </c>
      <c r="V50" s="8"/>
      <c r="Z50" s="8"/>
      <c r="AA50" s="8"/>
      <c r="AB50" s="8"/>
      <c r="AC50" s="8"/>
      <c r="AD50" s="8"/>
      <c r="AE50" s="8"/>
    </row>
    <row r="51" spans="1:31" ht="60" customHeight="1" x14ac:dyDescent="0.25">
      <c r="A51" s="14" t="s">
        <v>1398</v>
      </c>
      <c r="B51" s="9" t="s">
        <v>498</v>
      </c>
      <c r="C51" s="15" t="s">
        <v>283</v>
      </c>
      <c r="D51" s="15" t="s">
        <v>207</v>
      </c>
      <c r="E51" s="75" t="str">
        <f>_xlfn.CONCAT(IFERROR(VLOOKUP(F51,Applications!$A$3:$O$104,MATCH($E$5,Applications!$A$2:$O$2,0),FALSE),""),IF(G51&lt;&gt;"",CHAR(10),""),IFERROR(VLOOKUP(G51,Applications!$A$3:$O$104,MATCH($E$5,Applications!$A$2:$O$2,0),FALSE),""),IF(H51&lt;&gt;"",CHAR(10),""),IFERROR(VLOOKUP(H51,Applications!$A$3:$O$104,MATCH($E$5,Applications!$A$2:$O$2,0),FALSE),""),IF(I51&lt;&gt;"",CHAR(10),""),IFERROR(VLOOKUP(I51,Applications!$A$3:$O$104,MATCH($E$5,Applications!$A$2:$O$2,0),FALSE),""))</f>
        <v/>
      </c>
      <c r="F51" s="15" t="s">
        <v>326</v>
      </c>
      <c r="G51" s="15"/>
      <c r="H51" s="15"/>
      <c r="I51" s="15"/>
      <c r="J51" s="8" t="s">
        <v>499</v>
      </c>
      <c r="K51" s="81" t="str">
        <f>IF(ISBLANK(J51),IFERROR(INDEX(Key!$S:$U,MATCH(Highlights!O51,Key!$S:$S,0),3),""),J51)</f>
        <v>IBM's Food Trust Ledger allows consumers to discover the whole story of the products, from farm to shelf</v>
      </c>
      <c r="L51" s="11" t="s">
        <v>500</v>
      </c>
      <c r="M51" s="81" t="str">
        <f>IF(ISBLANK(L51),IFERROR(INDEX(Key!$S:$V,MATCH(Highlights!$O51,Key!$S:$S,0),4),""),L51)</f>
        <v>https://images.pexels.com/photos/162637/watering-watering-can-man-vietnam-162637.jpeg</v>
      </c>
      <c r="N51" s="11"/>
      <c r="O51" s="8" t="s">
        <v>501</v>
      </c>
      <c r="P51" s="11"/>
      <c r="Q51" s="13"/>
      <c r="R51" s="16"/>
      <c r="S51" s="16"/>
      <c r="T51" s="11"/>
      <c r="U51" s="14"/>
      <c r="V51" s="8"/>
      <c r="Z51" s="8"/>
      <c r="AA51" s="8"/>
      <c r="AB51" s="8"/>
      <c r="AC51" s="8"/>
      <c r="AD51" s="8"/>
      <c r="AE51" s="8"/>
    </row>
    <row r="52" spans="1:31" ht="60" customHeight="1" x14ac:dyDescent="0.25">
      <c r="A52" s="14" t="s">
        <v>1399</v>
      </c>
      <c r="B52" s="9" t="s">
        <v>503</v>
      </c>
      <c r="C52" s="15" t="s">
        <v>283</v>
      </c>
      <c r="D52" s="15" t="s">
        <v>22</v>
      </c>
      <c r="E52" s="75" t="str">
        <f>_xlfn.CONCAT(IFERROR(VLOOKUP(F52,Applications!$A$3:$O$104,MATCH($E$5,Applications!$A$2:$O$2,0),FALSE),""),IF(G52&lt;&gt;"",CHAR(10),""),IFERROR(VLOOKUP(G52,Applications!$A$3:$O$104,MATCH($E$5,Applications!$A$2:$O$2,0),FALSE),""),IF(H52&lt;&gt;"",CHAR(10),""),IFERROR(VLOOKUP(H52,Applications!$A$3:$O$104,MATCH($E$5,Applications!$A$2:$O$2,0),FALSE),""),IF(I52&lt;&gt;"",CHAR(10),""),IFERROR(VLOOKUP(I52,Applications!$A$3:$O$104,MATCH($E$5,Applications!$A$2:$O$2,0),FALSE),""))</f>
        <v>Healthier Versions of Indulgences</v>
      </c>
      <c r="F52" s="15" t="s">
        <v>1294</v>
      </c>
      <c r="G52" s="15"/>
      <c r="H52" s="15"/>
      <c r="I52" s="15"/>
      <c r="J52" s="8" t="s">
        <v>504</v>
      </c>
      <c r="K52" s="81" t="str">
        <f>IF(ISBLANK(J52),IFERROR(INDEX(Key!$S:$U,MATCH(Highlights!O52,Key!$S:$S,0),3),""),J52)</f>
        <v>Structured emulsions and edible oleogels are solutions to substitute solid unhealth fats (e.g. butter) with liquid heathy fats (e.g. linen oil). This allows the production of crunchy meltable food containing fatty acids instead of saturated fats (e.g. chocolate, cookies).</v>
      </c>
      <c r="L52" s="11" t="s">
        <v>505</v>
      </c>
      <c r="M52" s="81" t="str">
        <f>IF(ISBLANK(L52),IFERROR(INDEX(Key!$S:$V,MATCH(Highlights!$O52,Key!$S:$S,0),4),""),L52)</f>
        <v>https://i2.wp.com/learntolovefood.com/wp-content/uploads/2015/01/2015-01-26-08-54-05.jpg</v>
      </c>
      <c r="N52" s="11"/>
      <c r="O52" s="8" t="s">
        <v>506</v>
      </c>
      <c r="P52" s="11"/>
      <c r="Q52" s="13"/>
      <c r="R52" s="16"/>
      <c r="S52" s="16"/>
      <c r="T52" s="11" t="s">
        <v>507</v>
      </c>
      <c r="U52" s="14"/>
      <c r="V52" s="8"/>
      <c r="Z52" s="8"/>
      <c r="AA52" s="8"/>
      <c r="AB52" s="8"/>
      <c r="AC52" s="8"/>
      <c r="AD52" s="8"/>
      <c r="AE52" s="8"/>
    </row>
    <row r="53" spans="1:31" ht="60" customHeight="1" x14ac:dyDescent="0.25">
      <c r="A53" s="14" t="s">
        <v>1400</v>
      </c>
      <c r="B53" s="9" t="s">
        <v>509</v>
      </c>
      <c r="C53" s="15" t="s">
        <v>283</v>
      </c>
      <c r="D53" s="15" t="s">
        <v>22</v>
      </c>
      <c r="E53" s="75" t="str">
        <f>_xlfn.CONCAT(IFERROR(VLOOKUP(F53,Applications!$A$3:$O$104,MATCH($E$5,Applications!$A$2:$O$2,0),FALSE),""),IF(G53&lt;&gt;"",CHAR(10),""),IFERROR(VLOOKUP(G53,Applications!$A$3:$O$104,MATCH($E$5,Applications!$A$2:$O$2,0),FALSE),""),IF(H53&lt;&gt;"",CHAR(10),""),IFERROR(VLOOKUP(H53,Applications!$A$3:$O$104,MATCH($E$5,Applications!$A$2:$O$2,0),FALSE),""),IF(I53&lt;&gt;"",CHAR(10),""),IFERROR(VLOOKUP(I53,Applications!$A$3:$O$104,MATCH($E$5,Applications!$A$2:$O$2,0),FALSE),""))</f>
        <v>Food as Medicine Counseling</v>
      </c>
      <c r="F53" s="15" t="s">
        <v>1283</v>
      </c>
      <c r="G53" s="15"/>
      <c r="H53" s="15"/>
      <c r="I53" s="15"/>
      <c r="J53" s="8" t="s">
        <v>510</v>
      </c>
      <c r="K53" s="81" t="str">
        <f>IF(ISBLANK(J53),IFERROR(INDEX(Key!$S:$U,MATCH(Highlights!O53,Key!$S:$S,0),3),""),J53)</f>
        <v>The genetic metabolic analysis determines how the client digests the macronutrients (carbohydrates, proteins and fats ) which are differently digested by people. This way it is possible to recommend the diet type which is likely to work best for the client.</v>
      </c>
      <c r="L53" s="11" t="s">
        <v>511</v>
      </c>
      <c r="M53" s="81" t="str">
        <f>IF(ISBLANK(L53),IFERROR(INDEX(Key!$S:$V,MATCH(Highlights!$O53,Key!$S:$S,0),4),""),L53)</f>
        <v>https://cdn.vox-cdn.com/thumbor/_DgeJfMtFSnt-LSMrXMF15XEmXI=/0x0:2124x1593/920x613/filters:focal(0x0:2124x1593):format(webp)/cdn.vox-cdn.com/uploads/chorus_image/image/51633001/dna-lettuce-3.0.0.jpg</v>
      </c>
      <c r="N53" s="11"/>
      <c r="O53" s="8" t="s">
        <v>512</v>
      </c>
      <c r="P53" s="11" t="s">
        <v>513</v>
      </c>
      <c r="Q53" s="13"/>
      <c r="R53" s="16"/>
      <c r="S53" s="16"/>
      <c r="T53" s="11" t="s">
        <v>329</v>
      </c>
      <c r="U53" s="14"/>
      <c r="V53" s="8"/>
      <c r="Z53" s="8"/>
      <c r="AA53" s="8"/>
      <c r="AB53" s="8"/>
      <c r="AC53" s="8"/>
      <c r="AD53" s="8"/>
      <c r="AE53" s="8"/>
    </row>
    <row r="54" spans="1:31" ht="60" customHeight="1" x14ac:dyDescent="0.25">
      <c r="A54" s="14" t="s">
        <v>1401</v>
      </c>
      <c r="B54" s="9" t="s">
        <v>515</v>
      </c>
      <c r="C54" s="15" t="s">
        <v>312</v>
      </c>
      <c r="D54" s="15" t="s">
        <v>22</v>
      </c>
      <c r="E54" s="75" t="str">
        <f>_xlfn.CONCAT(IFERROR(VLOOKUP(F54,Applications!$A$3:$O$104,MATCH($E$5,Applications!$A$2:$O$2,0),FALSE),""),IF(G54&lt;&gt;"",CHAR(10),""),IFERROR(VLOOKUP(G54,Applications!$A$3:$O$104,MATCH($E$5,Applications!$A$2:$O$2,0),FALSE),""),IF(H54&lt;&gt;"",CHAR(10),""),IFERROR(VLOOKUP(H54,Applications!$A$3:$O$104,MATCH($E$5,Applications!$A$2:$O$2,0),FALSE),""),IF(I54&lt;&gt;"",CHAR(10),""),IFERROR(VLOOKUP(I54,Applications!$A$3:$O$104,MATCH($E$5,Applications!$A$2:$O$2,0),FALSE),""))</f>
        <v>Food as Medicine Counseling</v>
      </c>
      <c r="F54" s="15" t="s">
        <v>1283</v>
      </c>
      <c r="G54" s="15"/>
      <c r="H54" s="15"/>
      <c r="I54" s="15"/>
      <c r="J54" s="8" t="s">
        <v>516</v>
      </c>
      <c r="K54" s="81" t="str">
        <f>IF(ISBLANK(J54),IFERROR(INDEX(Key!$S:$U,MATCH(Highlights!O54,Key!$S:$S,0),3),""),J54)</f>
        <v>"Nutrino collects data on both food composition and individuals' health and, through its trademarked FoodPrint technology, combines the two to analyse how people's bodies react to different foods. It then makes personalised suggestions, recommending the foods that are the healthiest possible choices for the individual in question."</v>
      </c>
      <c r="L54" s="11" t="s">
        <v>517</v>
      </c>
      <c r="M54" s="81" t="str">
        <f>IF(ISBLANK(L54),IFERROR(INDEX(Key!$S:$V,MATCH(Highlights!$O54,Key!$S:$S,0),4),""),L54)</f>
        <v>https://thespoon.tech/wp-content/uploads/2018/04/Screen-Shot-2018-04-11-at-9.24.20-AM.png</v>
      </c>
      <c r="N54" s="11"/>
      <c r="O54" s="8" t="s">
        <v>518</v>
      </c>
      <c r="P54" s="11"/>
      <c r="Q54" s="13"/>
      <c r="R54" s="16"/>
      <c r="S54" s="16"/>
      <c r="T54" s="11"/>
      <c r="U54" s="14"/>
      <c r="V54" s="8"/>
      <c r="Z54" s="8"/>
      <c r="AA54" s="8"/>
      <c r="AB54" s="8"/>
      <c r="AC54" s="8"/>
      <c r="AD54" s="8"/>
      <c r="AE54" s="8"/>
    </row>
    <row r="55" spans="1:31" ht="60" customHeight="1" x14ac:dyDescent="0.25">
      <c r="A55" s="14" t="s">
        <v>1402</v>
      </c>
      <c r="B55" s="9" t="s">
        <v>520</v>
      </c>
      <c r="C55" s="15" t="s">
        <v>283</v>
      </c>
      <c r="D55" s="15" t="s">
        <v>22</v>
      </c>
      <c r="E55" s="75" t="str">
        <f>_xlfn.CONCAT(IFERROR(VLOOKUP(F55,Applications!$A$3:$O$104,MATCH($E$5,Applications!$A$2:$O$2,0),FALSE),""),IF(G55&lt;&gt;"",CHAR(10),""),IFERROR(VLOOKUP(G55,Applications!$A$3:$O$104,MATCH($E$5,Applications!$A$2:$O$2,0),FALSE),""),IF(H55&lt;&gt;"",CHAR(10),""),IFERROR(VLOOKUP(H55,Applications!$A$3:$O$104,MATCH($E$5,Applications!$A$2:$O$2,0),FALSE),""),IF(I55&lt;&gt;"",CHAR(10),""),IFERROR(VLOOKUP(I55,Applications!$A$3:$O$104,MATCH($E$5,Applications!$A$2:$O$2,0),FALSE),""))</f>
        <v>Free From Products</v>
      </c>
      <c r="F55" s="15" t="s">
        <v>1291</v>
      </c>
      <c r="G55" s="15"/>
      <c r="H55" s="15"/>
      <c r="I55" s="15"/>
      <c r="J55" s="8" t="s">
        <v>521</v>
      </c>
      <c r="K55" s="81" t="str">
        <f>IF(ISBLANK(J55),IFERROR(INDEX(Key!$S:$U,MATCH(Highlights!O55,Key!$S:$S,0),3),""),J55)</f>
        <v>A2 milk is cow's milk that mostly lacks a form of β-casein proteins called A1 and instead has mostly the A2 form which many believe causes the same gut problems as lactose intolerance. The australian A2 Milk Company claims that this milk is a result of breeding, not GMOs, brough this product to the market and has 10% of milk market share in Australia.</v>
      </c>
      <c r="L55" s="11" t="s">
        <v>522</v>
      </c>
      <c r="M55" s="81" t="str">
        <f>IF(ISBLANK(L55),IFERROR(INDEX(Key!$S:$V,MATCH(Highlights!$O55,Key!$S:$S,0),4),""),L55)</f>
        <v>https://demedbook.com/images/1/a2-milk-what-you-need-to-know.jpg</v>
      </c>
      <c r="N55" s="11"/>
      <c r="O55" s="8" t="s">
        <v>523</v>
      </c>
      <c r="P55" s="11"/>
      <c r="Q55" s="13"/>
      <c r="R55" s="16"/>
      <c r="S55" s="16"/>
      <c r="T55" s="11" t="s">
        <v>329</v>
      </c>
      <c r="U55" s="14"/>
      <c r="V55" s="8"/>
      <c r="Z55" s="8"/>
      <c r="AA55" s="8"/>
      <c r="AB55" s="8"/>
      <c r="AC55" s="8"/>
      <c r="AD55" s="8"/>
      <c r="AE55" s="8"/>
    </row>
    <row r="56" spans="1:31" ht="60" customHeight="1" x14ac:dyDescent="0.25">
      <c r="A56" s="14" t="s">
        <v>1403</v>
      </c>
      <c r="B56" s="9" t="s">
        <v>525</v>
      </c>
      <c r="C56" s="15" t="s">
        <v>318</v>
      </c>
      <c r="D56" s="15" t="s">
        <v>22</v>
      </c>
      <c r="E56" s="75" t="str">
        <f>_xlfn.CONCAT(IFERROR(VLOOKUP(F56,Applications!$A$3:$O$104,MATCH($E$5,Applications!$A$2:$O$2,0),FALSE),""),IF(G56&lt;&gt;"",CHAR(10),""),IFERROR(VLOOKUP(G56,Applications!$A$3:$O$104,MATCH($E$5,Applications!$A$2:$O$2,0),FALSE),""),IF(H56&lt;&gt;"",CHAR(10),""),IFERROR(VLOOKUP(H56,Applications!$A$3:$O$104,MATCH($E$5,Applications!$A$2:$O$2,0),FALSE),""),IF(I56&lt;&gt;"",CHAR(10),""),IFERROR(VLOOKUP(I56,Applications!$A$3:$O$104,MATCH($E$5,Applications!$A$2:$O$2,0),FALSE),""))</f>
        <v>As cheap as the cheapest</v>
      </c>
      <c r="F56" s="15" t="s">
        <v>1301</v>
      </c>
      <c r="G56" s="15"/>
      <c r="H56" s="15"/>
      <c r="I56" s="15"/>
      <c r="J56" s="8" t="s">
        <v>526</v>
      </c>
      <c r="K56" s="81" t="str">
        <f>IF(ISBLANK(J56),IFERROR(INDEX(Key!$S:$U,MATCH(Highlights!O56,Key!$S:$S,0),3),""),J56)</f>
        <v xml:space="preserve">Robots can be applied to a variety of food production systems to improve performance. </v>
      </c>
      <c r="L56" s="11" t="s">
        <v>527</v>
      </c>
      <c r="M56" s="81" t="str">
        <f>IF(ISBLANK(L56),IFERROR(INDEX(Key!$S:$V,MATCH(Highlights!$O56,Key!$S:$S,0),4),""),L56)</f>
        <v>http://blog.wikipme.fr/wp-content/uploads/2017/10/Bruno_2__1_.0.jpg</v>
      </c>
      <c r="N56" s="11" t="s">
        <v>528</v>
      </c>
      <c r="O56" s="8"/>
      <c r="P56" s="11"/>
      <c r="Q56" s="13"/>
      <c r="R56" s="16"/>
      <c r="S56" s="16" t="s">
        <v>329</v>
      </c>
      <c r="T56" s="11"/>
      <c r="U56" s="14" t="s">
        <v>529</v>
      </c>
      <c r="V56" s="8"/>
      <c r="Z56" s="8"/>
      <c r="AA56" s="8"/>
      <c r="AB56" s="8"/>
      <c r="AC56" s="8"/>
      <c r="AD56" s="8"/>
      <c r="AE56" s="8"/>
    </row>
    <row r="57" spans="1:31" ht="60" customHeight="1" x14ac:dyDescent="0.25">
      <c r="A57" s="14" t="s">
        <v>1404</v>
      </c>
      <c r="B57" s="9" t="s">
        <v>531</v>
      </c>
      <c r="C57" s="15" t="s">
        <v>283</v>
      </c>
      <c r="D57" s="15" t="s">
        <v>22</v>
      </c>
      <c r="E57" s="75" t="str">
        <f>_xlfn.CONCAT(IFERROR(VLOOKUP(F57,Applications!$A$3:$O$104,MATCH($E$5,Applications!$A$2:$O$2,0),FALSE),""),IF(G57&lt;&gt;"",CHAR(10),""),IFERROR(VLOOKUP(G57,Applications!$A$3:$O$104,MATCH($E$5,Applications!$A$2:$O$2,0),FALSE),""),IF(H57&lt;&gt;"",CHAR(10),""),IFERROR(VLOOKUP(H57,Applications!$A$3:$O$104,MATCH($E$5,Applications!$A$2:$O$2,0),FALSE),""),IF(I57&lt;&gt;"",CHAR(10),""),IFERROR(VLOOKUP(I57,Applications!$A$3:$O$104,MATCH($E$5,Applications!$A$2:$O$2,0),FALSE),""))</f>
        <v>As cheap as the cheapest</v>
      </c>
      <c r="F57" s="15" t="s">
        <v>1301</v>
      </c>
      <c r="G57" s="15"/>
      <c r="H57" s="15"/>
      <c r="I57" s="15"/>
      <c r="J57" s="8" t="s">
        <v>532</v>
      </c>
      <c r="K57" s="81" t="str">
        <f>IF(ISBLANK(J57),IFERROR(INDEX(Key!$S:$U,MATCH(Highlights!O57,Key!$S:$S,0),3),""),J57)</f>
        <v xml:space="preserve">Artificial Intelligence (AI) promises real time analysis of video footage to monitor, control and report any visible situation with minimal-to-none human intervention. By analyzing images collected in the stores it would be possible to identify out-of-stock items, low stock items, misplaced items, and pricing and planogram errors.  </v>
      </c>
      <c r="L57" s="11" t="s">
        <v>533</v>
      </c>
      <c r="M57" s="81" t="str">
        <f>IF(ISBLANK(L57),IFERROR(INDEX(Key!$S:$V,MATCH(Highlights!$O57,Key!$S:$S,0),4),""),L57)</f>
        <v>http://ww1.prweb.com/prfiles/2018/05/29/15517832/image%20recognition%20technology.png</v>
      </c>
      <c r="N57" s="11"/>
      <c r="O57" s="8" t="s">
        <v>534</v>
      </c>
      <c r="P57" s="11" t="s">
        <v>535</v>
      </c>
      <c r="Q57" s="13"/>
      <c r="R57" s="16"/>
      <c r="S57" s="16"/>
      <c r="T57" s="11" t="s">
        <v>536</v>
      </c>
      <c r="U57" s="14"/>
      <c r="V57" s="8"/>
      <c r="Z57" s="8"/>
      <c r="AA57" s="8"/>
      <c r="AB57" s="8"/>
      <c r="AC57" s="8"/>
      <c r="AD57" s="8"/>
      <c r="AE57" s="8"/>
    </row>
    <row r="58" spans="1:31" ht="60" customHeight="1" x14ac:dyDescent="0.25">
      <c r="A58" s="14" t="s">
        <v>1405</v>
      </c>
      <c r="B58" s="9" t="s">
        <v>84</v>
      </c>
      <c r="C58" s="15" t="s">
        <v>283</v>
      </c>
      <c r="D58" s="15" t="s">
        <v>22</v>
      </c>
      <c r="E58" s="75" t="str">
        <f>_xlfn.CONCAT(IFERROR(VLOOKUP(F58,Applications!$A$3:$O$104,MATCH($E$5,Applications!$A$2:$O$2,0),FALSE),""),IF(G58&lt;&gt;"",CHAR(10),""),IFERROR(VLOOKUP(G58,Applications!$A$3:$O$104,MATCH($E$5,Applications!$A$2:$O$2,0),FALSE),""),IF(H58&lt;&gt;"",CHAR(10),""),IFERROR(VLOOKUP(H58,Applications!$A$3:$O$104,MATCH($E$5,Applications!$A$2:$O$2,0),FALSE),""),IF(I58&lt;&gt;"",CHAR(10),""),IFERROR(VLOOKUP(I58,Applications!$A$3:$O$104,MATCH($E$5,Applications!$A$2:$O$2,0),FALSE),""))</f>
        <v>Virtual try on (remote or instore)</v>
      </c>
      <c r="F58" s="15" t="s">
        <v>1336</v>
      </c>
      <c r="G58" s="15"/>
      <c r="H58" s="15"/>
      <c r="I58" s="15"/>
      <c r="J58" s="8" t="s">
        <v>85</v>
      </c>
      <c r="K58" s="81" t="str">
        <f>IF(ISBLANK(J58),IFERROR(INDEX(Key!$S:$U,MATCH(Highlights!O58,Key!$S:$S,0),3),""),J58)</f>
        <v>It is possible to virtually try-on beauty products that can go from makeup to glasses. Just select the wanted color and the reference, point the camera and choose which is perfect for you.</v>
      </c>
      <c r="L58" s="11" t="s">
        <v>538</v>
      </c>
      <c r="M58" s="81" t="str">
        <f>IF(ISBLANK(L58),IFERROR(INDEX(Key!$S:$V,MATCH(Highlights!$O58,Key!$S:$S,0),4),""),L58)</f>
        <v>https://mondrian.mashable.com/uploads%252Fcard%252Fimage%252F515633%252F0666c36e-fbc2-462f-966e-8a018f2068c4.jpg%252Ffit-in__1200x9600.jpg</v>
      </c>
      <c r="N58" s="11"/>
      <c r="O58" s="8" t="s">
        <v>539</v>
      </c>
      <c r="P58" s="11" t="s">
        <v>540</v>
      </c>
      <c r="Q58" s="13"/>
      <c r="R58" s="16"/>
      <c r="S58" s="16"/>
      <c r="T58" s="11"/>
      <c r="U58" s="14"/>
      <c r="V58" s="8"/>
      <c r="Z58" s="8"/>
      <c r="AA58" s="8"/>
      <c r="AB58" s="8"/>
      <c r="AC58" s="8"/>
      <c r="AD58" s="8"/>
      <c r="AE58" s="8"/>
    </row>
    <row r="59" spans="1:31" ht="60" customHeight="1" x14ac:dyDescent="0.25">
      <c r="A59" s="14" t="s">
        <v>1406</v>
      </c>
      <c r="B59" s="9" t="s">
        <v>87</v>
      </c>
      <c r="C59" s="15" t="s">
        <v>312</v>
      </c>
      <c r="D59" s="15" t="s">
        <v>22</v>
      </c>
      <c r="E59" s="75" t="str">
        <f>_xlfn.CONCAT(IFERROR(VLOOKUP(F59,Applications!$A$3:$O$104,MATCH($E$5,Applications!$A$2:$O$2,0),FALSE),""),IF(G59&lt;&gt;"",CHAR(10),""),IFERROR(VLOOKUP(G59,Applications!$A$3:$O$104,MATCH($E$5,Applications!$A$2:$O$2,0),FALSE),""),IF(H59&lt;&gt;"",CHAR(10),""),IFERROR(VLOOKUP(H59,Applications!$A$3:$O$104,MATCH($E$5,Applications!$A$2:$O$2,0),FALSE),""),IF(I59&lt;&gt;"",CHAR(10),""),IFERROR(VLOOKUP(I59,Applications!$A$3:$O$104,MATCH($E$5,Applications!$A$2:$O$2,0),FALSE),""))</f>
        <v>Home Try on real products</v>
      </c>
      <c r="F59" s="15" t="s">
        <v>1335</v>
      </c>
      <c r="G59" s="15"/>
      <c r="H59" s="15"/>
      <c r="I59" s="15"/>
      <c r="J59" s="8" t="s">
        <v>542</v>
      </c>
      <c r="K59" s="81" t="str">
        <f>IF(ISBLANK(J59),IFERROR(INDEX(Key!$S:$U,MATCH(Highlights!O59,Key!$S:$S,0),3),""),J59)</f>
        <v>Warby Parker, is an American online retailer of prescription glasses and sunglasses. The "Home-Try-On program" allows customers to choose five frames from the website, which they receive to try on at home for five days, free of charge. Customers can also upload a photo and try on frames virtually.</v>
      </c>
      <c r="L59" s="11" t="s">
        <v>543</v>
      </c>
      <c r="M59" s="81" t="str">
        <f>IF(ISBLANK(L59),IFERROR(INDEX(Key!$S:$V,MATCH(Highlights!$O59,Key!$S:$S,0),4),""),L59)</f>
        <v>https://www.growthmarketingpro.com/wp-content/uploads/2017/07/warby-parker-ecommerce.png</v>
      </c>
      <c r="N59" s="11"/>
      <c r="O59" s="8" t="s">
        <v>544</v>
      </c>
      <c r="P59" s="11"/>
      <c r="Q59" s="13"/>
      <c r="R59" s="16"/>
      <c r="S59" s="16"/>
      <c r="T59" s="11"/>
      <c r="U59" s="14"/>
      <c r="V59" s="8"/>
      <c r="Z59" s="8"/>
      <c r="AA59" s="8"/>
      <c r="AB59" s="8"/>
      <c r="AC59" s="8"/>
      <c r="AD59" s="8"/>
      <c r="AE59" s="8"/>
    </row>
    <row r="60" spans="1:31" ht="60" customHeight="1" x14ac:dyDescent="0.25">
      <c r="A60" s="14" t="s">
        <v>1407</v>
      </c>
      <c r="B60" s="9" t="s">
        <v>546</v>
      </c>
      <c r="C60" s="15" t="s">
        <v>312</v>
      </c>
      <c r="D60" s="15" t="s">
        <v>22</v>
      </c>
      <c r="E60" s="75" t="str">
        <f>_xlfn.CONCAT(IFERROR(VLOOKUP(F60,Applications!$A$3:$O$104,MATCH($E$5,Applications!$A$2:$O$2,0),FALSE),""),IF(G60&lt;&gt;"",CHAR(10),""),IFERROR(VLOOKUP(G60,Applications!$A$3:$O$104,MATCH($E$5,Applications!$A$2:$O$2,0),FALSE),""),IF(H60&lt;&gt;"",CHAR(10),""),IFERROR(VLOOKUP(H60,Applications!$A$3:$O$104,MATCH($E$5,Applications!$A$2:$O$2,0),FALSE),""),IF(I60&lt;&gt;"",CHAR(10),""),IFERROR(VLOOKUP(I60,Applications!$A$3:$O$104,MATCH($E$5,Applications!$A$2:$O$2,0),FALSE),""))</f>
        <v>Continuous Employee Training</v>
      </c>
      <c r="F60" s="15" t="s">
        <v>1266</v>
      </c>
      <c r="G60" s="15"/>
      <c r="H60" s="15"/>
      <c r="I60" s="15"/>
      <c r="J60" s="8" t="s">
        <v>547</v>
      </c>
      <c r="K60" s="81" t="str">
        <f>IF(ISBLANK(J60),IFERROR(INDEX(Key!$S:$U,MATCH(Highlights!O60,Key!$S:$S,0),3),""),J60)</f>
        <v>Worten launced an internal video channel (similar to youtube) that is a new way of learning, in a more simple, faster and practical  way. The goal is to share knowledge among Worten employees, using videos produced by them. It is intended to provide new ways of learning and encourage a culture of knowledge sharing.</v>
      </c>
      <c r="L60" s="11" t="s">
        <v>548</v>
      </c>
      <c r="M60" s="81" t="str">
        <f>IF(ISBLANK(L60),IFERROR(INDEX(Key!$S:$V,MATCH(Highlights!$O60,Key!$S:$S,0),4),""),L60)</f>
        <v>https://images.pexels.com/photos/545334/pexels-photo-545334.jpeg</v>
      </c>
      <c r="N60" s="11"/>
      <c r="O60" s="8" t="s">
        <v>549</v>
      </c>
      <c r="P60" s="11"/>
      <c r="Q60" s="13"/>
      <c r="R60" s="16"/>
      <c r="S60" s="16"/>
      <c r="T60" s="11"/>
      <c r="U60" s="14"/>
      <c r="V60" s="8"/>
      <c r="Z60" s="8"/>
      <c r="AA60" s="8"/>
      <c r="AB60" s="8"/>
      <c r="AC60" s="8"/>
      <c r="AD60" s="8"/>
      <c r="AE60" s="8"/>
    </row>
    <row r="61" spans="1:31" ht="60" customHeight="1" x14ac:dyDescent="0.25">
      <c r="A61" s="14" t="s">
        <v>1408</v>
      </c>
      <c r="B61" s="9" t="s">
        <v>21</v>
      </c>
      <c r="C61" s="15" t="s">
        <v>283</v>
      </c>
      <c r="D61" s="15" t="s">
        <v>22</v>
      </c>
      <c r="E61" s="75" t="str">
        <f>_xlfn.CONCAT(IFERROR(VLOOKUP(F61,Applications!$A$3:$O$104,MATCH($E$5,Applications!$A$2:$O$2,0),FALSE),""),IF(G61&lt;&gt;"",CHAR(10),""),IFERROR(VLOOKUP(G61,Applications!$A$3:$O$104,MATCH($E$5,Applications!$A$2:$O$2,0),FALSE),""),IF(H61&lt;&gt;"",CHAR(10),""),IFERROR(VLOOKUP(H61,Applications!$A$3:$O$104,MATCH($E$5,Applications!$A$2:$O$2,0),FALSE),""),IF(I61&lt;&gt;"",CHAR(10),""),IFERROR(VLOOKUP(I61,Applications!$A$3:$O$104,MATCH($E$5,Applications!$A$2:$O$2,0),FALSE),""))</f>
        <v>Automatic Order and Checkout</v>
      </c>
      <c r="F61" s="15" t="s">
        <v>1246</v>
      </c>
      <c r="G61" s="15"/>
      <c r="H61" s="15"/>
      <c r="I61" s="15"/>
      <c r="J61" s="8" t="s">
        <v>551</v>
      </c>
      <c r="K61" s="81" t="str">
        <f>IF(ISBLANK(J61),IFERROR(INDEX(Key!$S:$U,MATCH(Highlights!O61,Key!$S:$S,0),3),""),J61)</f>
        <v>Sensei and Trigon Vision are startups that aim to challenge the Amazon Go concept in other retainers. They use comouter vision to recognize what each product looks like when it goes into a customer’s hand or shopping basket, providing a scalable, seamless store-wide solution that empowers the stores of the future to be check-out and cash free.</v>
      </c>
      <c r="L61" s="11" t="s">
        <v>552</v>
      </c>
      <c r="M61" s="81" t="str">
        <f>IF(ISBLANK(L61),IFERROR(INDEX(Key!$S:$V,MATCH(Highlights!$O61,Key!$S:$S,0),4),""),L61)</f>
        <v>https://www.sensei.tech/wp-content/uploads/tech-dragger2.jpg</v>
      </c>
      <c r="N61" s="11"/>
      <c r="O61" s="8" t="s">
        <v>553</v>
      </c>
      <c r="P61" s="11" t="s">
        <v>554</v>
      </c>
      <c r="Q61" s="13"/>
      <c r="R61" s="16"/>
      <c r="S61" s="16"/>
      <c r="T61" s="11" t="s">
        <v>555</v>
      </c>
      <c r="U61" s="14"/>
      <c r="V61" s="8"/>
      <c r="Z61" s="8"/>
      <c r="AA61" s="8"/>
      <c r="AB61" s="8"/>
      <c r="AC61" s="8"/>
      <c r="AD61" s="8"/>
      <c r="AE61" s="8"/>
    </row>
    <row r="62" spans="1:31" ht="60" customHeight="1" x14ac:dyDescent="0.25">
      <c r="A62" s="14" t="s">
        <v>1409</v>
      </c>
      <c r="B62" s="9" t="s">
        <v>557</v>
      </c>
      <c r="C62" s="15" t="s">
        <v>312</v>
      </c>
      <c r="D62" s="15" t="s">
        <v>22</v>
      </c>
      <c r="E62" s="75" t="str">
        <f>_xlfn.CONCAT(IFERROR(VLOOKUP(F62,Applications!$A$3:$O$104,MATCH($E$5,Applications!$A$2:$O$2,0),FALSE),""),IF(G62&lt;&gt;"",CHAR(10),""),IFERROR(VLOOKUP(G62,Applications!$A$3:$O$104,MATCH($E$5,Applications!$A$2:$O$2,0),FALSE),""),IF(H62&lt;&gt;"",CHAR(10),""),IFERROR(VLOOKUP(H62,Applications!$A$3:$O$104,MATCH($E$5,Applications!$A$2:$O$2,0),FALSE),""),IF(I62&lt;&gt;"",CHAR(10),""),IFERROR(VLOOKUP(I62,Applications!$A$3:$O$104,MATCH($E$5,Applications!$A$2:$O$2,0),FALSE),""))</f>
        <v>Virtual Assistants</v>
      </c>
      <c r="F62" s="15" t="s">
        <v>1245</v>
      </c>
      <c r="G62" s="15"/>
      <c r="H62" s="15"/>
      <c r="I62" s="15"/>
      <c r="J62" s="8" t="s">
        <v>558</v>
      </c>
      <c r="K62" s="81" t="str">
        <f>IF(ISBLANK(J62),IFERROR(INDEX(Key!$S:$U,MATCH(Highlights!O62,Key!$S:$S,0),3),""),J62)</f>
        <v>Claire is an AI-powered assistant that "oversees all the admin of corporate travel, booking flihgts, filing expenses and assisting employees in transit".</v>
      </c>
      <c r="L62" s="11" t="s">
        <v>559</v>
      </c>
      <c r="M62" s="81" t="str">
        <f>IF(ISBLANK(L62),IFERROR(INDEX(Key!$S:$V,MATCH(Highlights!$O62,Key!$S:$S,0),4),""),L62)</f>
        <v>https://images.pexels.com/photos/731217/pexels-photo-731217.jpeg</v>
      </c>
      <c r="N62" s="11"/>
      <c r="O62" s="8" t="s">
        <v>560</v>
      </c>
      <c r="P62" s="11"/>
      <c r="Q62" s="13"/>
      <c r="R62" s="16"/>
      <c r="S62" s="16"/>
      <c r="T62" s="11"/>
      <c r="U62" s="14"/>
      <c r="V62" s="8"/>
      <c r="Z62" s="8"/>
      <c r="AA62" s="8"/>
      <c r="AB62" s="8"/>
      <c r="AC62" s="8"/>
      <c r="AD62" s="8"/>
      <c r="AE62" s="8"/>
    </row>
    <row r="63" spans="1:31" ht="60" customHeight="1" x14ac:dyDescent="0.25">
      <c r="A63" s="14" t="s">
        <v>1410</v>
      </c>
      <c r="B63" s="9" t="s">
        <v>562</v>
      </c>
      <c r="C63" s="15" t="s">
        <v>283</v>
      </c>
      <c r="D63" s="15" t="s">
        <v>22</v>
      </c>
      <c r="E63" s="75" t="str">
        <f>_xlfn.CONCAT(IFERROR(VLOOKUP(F63,Applications!$A$3:$O$104,MATCH($E$5,Applications!$A$2:$O$2,0),FALSE),""),IF(G63&lt;&gt;"",CHAR(10),""),IFERROR(VLOOKUP(G63,Applications!$A$3:$O$104,MATCH($E$5,Applications!$A$2:$O$2,0),FALSE),""),IF(H63&lt;&gt;"",CHAR(10),""),IFERROR(VLOOKUP(H63,Applications!$A$3:$O$104,MATCH($E$5,Applications!$A$2:$O$2,0),FALSE),""),IF(I63&lt;&gt;"",CHAR(10),""),IFERROR(VLOOKUP(I63,Applications!$A$3:$O$104,MATCH($E$5,Applications!$A$2:$O$2,0),FALSE),""))</f>
        <v>Automatic Recommendations</v>
      </c>
      <c r="F63" s="15" t="s">
        <v>1331</v>
      </c>
      <c r="G63" s="15"/>
      <c r="H63" s="15"/>
      <c r="I63" s="15"/>
      <c r="J63" s="8" t="s">
        <v>563</v>
      </c>
      <c r="K63" s="81" t="str">
        <f>IF(ISBLANK(J63),IFERROR(INDEX(Key!$S:$U,MATCH(Highlights!O63,Key!$S:$S,0),3),""),J63)</f>
        <v xml:space="preserve">Artificial Intelligence algorithms can look for and exploit observed patterns, correlations, and relationships among data elements of customer’s purchases. 
In this way, automatic suggestion of discounts based on previous and continuous purchases. </v>
      </c>
      <c r="L63" s="11" t="s">
        <v>564</v>
      </c>
      <c r="M63" s="81" t="str">
        <f>IF(ISBLANK(L63),IFERROR(INDEX(Key!$S:$V,MATCH(Highlights!$O63,Key!$S:$S,0),4),""),L63)</f>
        <v>http://linktoleaders.com/wp-content/uploads/2018/01/shutterstock_683493121.jpg</v>
      </c>
      <c r="N63" s="11"/>
      <c r="O63" s="8" t="s">
        <v>565</v>
      </c>
      <c r="P63" s="11"/>
      <c r="Q63" s="13"/>
      <c r="R63" s="16"/>
      <c r="S63" s="16"/>
      <c r="T63" s="11" t="s">
        <v>566</v>
      </c>
      <c r="U63" s="14"/>
      <c r="V63" s="8"/>
      <c r="Z63" s="8"/>
      <c r="AA63" s="8"/>
      <c r="AB63" s="8"/>
      <c r="AC63" s="8"/>
      <c r="AD63" s="8"/>
      <c r="AE63" s="8"/>
    </row>
    <row r="64" spans="1:31" ht="60" customHeight="1" x14ac:dyDescent="0.25">
      <c r="A64" s="14" t="s">
        <v>1411</v>
      </c>
      <c r="B64" s="9" t="s">
        <v>568</v>
      </c>
      <c r="C64" s="15" t="s">
        <v>312</v>
      </c>
      <c r="D64" s="15" t="s">
        <v>22</v>
      </c>
      <c r="E64" s="75" t="str">
        <f>_xlfn.CONCAT(IFERROR(VLOOKUP(F64,Applications!$A$3:$O$104,MATCH($E$5,Applications!$A$2:$O$2,0),FALSE),""),IF(G64&lt;&gt;"",CHAR(10),""),IFERROR(VLOOKUP(G64,Applications!$A$3:$O$104,MATCH($E$5,Applications!$A$2:$O$2,0),FALSE),""),IF(H64&lt;&gt;"",CHAR(10),""),IFERROR(VLOOKUP(H64,Applications!$A$3:$O$104,MATCH($E$5,Applications!$A$2:$O$2,0),FALSE),""),IF(I64&lt;&gt;"",CHAR(10),""),IFERROR(VLOOKUP(I64,Applications!$A$3:$O$104,MATCH($E$5,Applications!$A$2:$O$2,0),FALSE),""))</f>
        <v>Refill Packages/Reusable Packages</v>
      </c>
      <c r="F64" s="15" t="s">
        <v>1261</v>
      </c>
      <c r="G64" s="15"/>
      <c r="H64" s="15"/>
      <c r="I64" s="15"/>
      <c r="J64" s="8" t="s">
        <v>569</v>
      </c>
      <c r="K64" s="81" t="str">
        <f>IF(ISBLANK(J64),IFERROR(INDEX(Key!$S:$U,MATCH(Highlights!O64,Key!$S:$S,0),3),""),J64)</f>
        <v>The Bulk Nation USA launched a program to encourage customers to bring their own containers to be filled with the products being sold in bulk at their stores. Hygiene and food safety concerns are covered in the program as well as the process to tare the containers before filling.</v>
      </c>
      <c r="L64" s="11"/>
      <c r="M64" s="81">
        <f>IF(ISBLANK(L64),IFERROR(INDEX(Key!$S:$V,MATCH(Highlights!$O64,Key!$S:$S,0),4),""),L64)</f>
        <v>0</v>
      </c>
      <c r="N64" s="11"/>
      <c r="O64" s="8" t="s">
        <v>570</v>
      </c>
      <c r="P64" s="11"/>
      <c r="Q64" s="13"/>
      <c r="R64" s="16"/>
      <c r="S64" s="16"/>
      <c r="T64" s="11"/>
      <c r="U64" s="14"/>
      <c r="V64" s="8"/>
      <c r="Z64" s="8"/>
      <c r="AA64" s="8"/>
      <c r="AB64" s="8"/>
      <c r="AC64" s="8"/>
      <c r="AD64" s="8"/>
      <c r="AE64" s="8"/>
    </row>
    <row r="65" spans="1:31" ht="60" customHeight="1" x14ac:dyDescent="0.25">
      <c r="A65" s="14" t="s">
        <v>1412</v>
      </c>
      <c r="B65" s="9" t="s">
        <v>572</v>
      </c>
      <c r="C65" s="15" t="s">
        <v>318</v>
      </c>
      <c r="D65" s="15" t="s">
        <v>22</v>
      </c>
      <c r="E65" s="75" t="str">
        <f>_xlfn.CONCAT(IFERROR(VLOOKUP(F65,Applications!$A$3:$O$104,MATCH($E$5,Applications!$A$2:$O$2,0),FALSE),""),IF(G65&lt;&gt;"",CHAR(10),""),IFERROR(VLOOKUP(G65,Applications!$A$3:$O$104,MATCH($E$5,Applications!$A$2:$O$2,0),FALSE),""),IF(H65&lt;&gt;"",CHAR(10),""),IFERROR(VLOOKUP(H65,Applications!$A$3:$O$104,MATCH($E$5,Applications!$A$2:$O$2,0),FALSE),""),IF(I65&lt;&gt;"",CHAR(10),""),IFERROR(VLOOKUP(I65,Applications!$A$3:$O$104,MATCH($E$5,Applications!$A$2:$O$2,0),FALSE),""))</f>
        <v xml:space="preserve">Internalize Renewable energy </v>
      </c>
      <c r="F65" s="15" t="s">
        <v>1319</v>
      </c>
      <c r="G65" s="15"/>
      <c r="H65" s="15"/>
      <c r="I65" s="15"/>
      <c r="J65" s="8" t="s">
        <v>573</v>
      </c>
      <c r="K65" s="81" t="str">
        <f>IF(ISBLANK(J65),IFERROR(INDEX(Key!$S:$U,MATCH(Highlights!O65,Key!$S:$S,0),3),""),J65)</f>
        <v>A way of combining renewable energy with agriculture in a hot, arid landscape, positioning elevated solar panels over an understory of plants.</v>
      </c>
      <c r="L65" s="11" t="s">
        <v>574</v>
      </c>
      <c r="M65" s="81" t="str">
        <f>IF(ISBLANK(L65),IFERROR(INDEX(Key!$S:$V,MATCH(Highlights!$O65,Key!$S:$S,0),4),""),L65)</f>
        <v>https://sunagri.fr/wp-content/uploads/2017/04/Arboriculture-vue-1-Modif-5-06-2017-e1496999309325-1120x340.jpg</v>
      </c>
      <c r="N65" s="11"/>
      <c r="O65" s="8"/>
      <c r="P65" s="11"/>
      <c r="Q65" s="13"/>
      <c r="R65" s="16"/>
      <c r="S65" s="16" t="s">
        <v>394</v>
      </c>
      <c r="T65" s="11"/>
      <c r="U65" s="14" t="s">
        <v>575</v>
      </c>
      <c r="V65" s="8"/>
      <c r="Z65" s="8"/>
      <c r="AA65" s="8"/>
      <c r="AB65" s="8"/>
      <c r="AC65" s="8"/>
      <c r="AD65" s="8"/>
      <c r="AE65" s="8"/>
    </row>
    <row r="66" spans="1:31" ht="60" customHeight="1" x14ac:dyDescent="0.25">
      <c r="A66" s="14" t="s">
        <v>1413</v>
      </c>
      <c r="B66" s="9" t="s">
        <v>577</v>
      </c>
      <c r="C66" s="15" t="s">
        <v>283</v>
      </c>
      <c r="D66" s="15" t="s">
        <v>22</v>
      </c>
      <c r="E66" s="75" t="str">
        <f>_xlfn.CONCAT(IFERROR(VLOOKUP(F66,Applications!$A$3:$O$104,MATCH($E$5,Applications!$A$2:$O$2,0),FALSE),""),IF(G66&lt;&gt;"",CHAR(10),""),IFERROR(VLOOKUP(G66,Applications!$A$3:$O$104,MATCH($E$5,Applications!$A$2:$O$2,0),FALSE),""),IF(H66&lt;&gt;"",CHAR(10),""),IFERROR(VLOOKUP(H66,Applications!$A$3:$O$104,MATCH($E$5,Applications!$A$2:$O$2,0),FALSE),""),IF(I66&lt;&gt;"",CHAR(10),""),IFERROR(VLOOKUP(I66,Applications!$A$3:$O$104,MATCH($E$5,Applications!$A$2:$O$2,0),FALSE),""))</f>
        <v xml:space="preserve">Commercialize Renewable energy </v>
      </c>
      <c r="F66" s="15" t="s">
        <v>1320</v>
      </c>
      <c r="G66" s="15"/>
      <c r="H66" s="15"/>
      <c r="I66" s="15"/>
      <c r="J66" s="8" t="s">
        <v>578</v>
      </c>
      <c r="K66" s="81" t="str">
        <f>IF(ISBLANK(J66),IFERROR(INDEX(Key!$S:$U,MATCH(Highlights!O66,Key!$S:$S,0),3),""),J66)</f>
        <v>SmartFlower: All-in-one solar module that includes a sun tracker and storage capacity capable of enabling off the grid buildings
Tesla solar and Powerpack systems can be used by commercial organizations to achieve greater control, reliability and security. Powerpack integrates seamlessly with solar to shave peak energy usage, lower demand charges and generate new revenue streams from grid services and demand response programs.</v>
      </c>
      <c r="L66" s="11" t="s">
        <v>579</v>
      </c>
      <c r="M66" s="81" t="str">
        <f>IF(ISBLANK(L66),IFERROR(INDEX(Key!$S:$V,MATCH(Highlights!$O66,Key!$S:$S,0),4),""),L66)</f>
        <v>https://www.elitereaders.com/wp-content/uploads/2017/02/Smartflower-main.jpg,https://www.tesla.com/sites/default/files/images/energy/solarroof-smooth-glass.jpg,http://www.fotovoltaicosulweb.it/immagini/upload/guida/girasole.jpg</v>
      </c>
      <c r="N66" s="11" t="s">
        <v>580</v>
      </c>
      <c r="O66" s="8" t="s">
        <v>581</v>
      </c>
      <c r="P66" s="11" t="s">
        <v>582</v>
      </c>
      <c r="Q66" s="13"/>
      <c r="R66" s="16"/>
      <c r="S66" s="16"/>
      <c r="T66" s="11" t="s">
        <v>329</v>
      </c>
      <c r="U66" s="14"/>
      <c r="V66" s="8"/>
      <c r="Z66" s="8"/>
      <c r="AA66" s="8"/>
      <c r="AB66" s="8"/>
      <c r="AC66" s="8"/>
      <c r="AD66" s="8"/>
      <c r="AE66" s="8"/>
    </row>
    <row r="67" spans="1:31" ht="60" customHeight="1" x14ac:dyDescent="0.25">
      <c r="A67" s="14" t="s">
        <v>1414</v>
      </c>
      <c r="B67" s="9" t="s">
        <v>584</v>
      </c>
      <c r="C67" s="15" t="s">
        <v>318</v>
      </c>
      <c r="D67" s="15" t="s">
        <v>22</v>
      </c>
      <c r="E67" s="75" t="str">
        <f>_xlfn.CONCAT(IFERROR(VLOOKUP(F67,Applications!$A$3:$O$104,MATCH($E$5,Applications!$A$2:$O$2,0),FALSE),""),IF(G67&lt;&gt;"",CHAR(10),""),IFERROR(VLOOKUP(G67,Applications!$A$3:$O$104,MATCH($E$5,Applications!$A$2:$O$2,0),FALSE),""),IF(H67&lt;&gt;"",CHAR(10),""),IFERROR(VLOOKUP(H67,Applications!$A$3:$O$104,MATCH($E$5,Applications!$A$2:$O$2,0),FALSE),""),IF(I67&lt;&gt;"",CHAR(10),""),IFERROR(VLOOKUP(I67,Applications!$A$3:$O$104,MATCH($E$5,Applications!$A$2:$O$2,0),FALSE),""))</f>
        <v xml:space="preserve">Internalize Renewable energy </v>
      </c>
      <c r="F67" s="15" t="s">
        <v>1319</v>
      </c>
      <c r="G67" s="15"/>
      <c r="H67" s="15"/>
      <c r="I67" s="15"/>
      <c r="J67" s="8" t="s">
        <v>585</v>
      </c>
      <c r="K67" s="81" t="str">
        <f>IF(ISBLANK(J67),IFERROR(INDEX(Key!$S:$U,MATCH(Highlights!O67,Key!$S:$S,0),3),""),J67)</f>
        <v>SmartWindow controls inside systems, such as ventilation and sun blinds, based on information about the outside conditions around the building. Simultaneously these systems are powered by patented integrated solar technology, making energy consumption go down, while the sustainable electricity production of the building goes up.</v>
      </c>
      <c r="L67" s="11" t="s">
        <v>586</v>
      </c>
      <c r="M67" s="81" t="str">
        <f>IF(ISBLANK(L67),IFERROR(INDEX(Key!$S:$V,MATCH(Highlights!$O67,Key!$S:$S,0),4),""),L67)</f>
        <v>https://images.pexels.com/photos/432185/pexels-photo-432185.jpeg,https://wp.physee.eu/wp-content/uploads/2018/08/Home-e1534845282140.jpg</v>
      </c>
      <c r="N67" s="11"/>
      <c r="O67" s="8"/>
      <c r="P67" s="11"/>
      <c r="Q67" s="13"/>
      <c r="R67" s="16"/>
      <c r="S67" s="16" t="s">
        <v>394</v>
      </c>
      <c r="T67" s="11"/>
      <c r="U67" s="14" t="s">
        <v>587</v>
      </c>
      <c r="V67" s="8"/>
      <c r="Z67" s="8"/>
      <c r="AA67" s="8"/>
      <c r="AB67" s="8"/>
      <c r="AC67" s="8"/>
      <c r="AD67" s="8"/>
      <c r="AE67" s="8"/>
    </row>
    <row r="68" spans="1:31" ht="60" customHeight="1" x14ac:dyDescent="0.25">
      <c r="A68" s="14" t="s">
        <v>1415</v>
      </c>
      <c r="B68" s="9" t="s">
        <v>589</v>
      </c>
      <c r="C68" s="15" t="s">
        <v>283</v>
      </c>
      <c r="D68" s="15" t="s">
        <v>22</v>
      </c>
      <c r="E68" s="75" t="str">
        <f>_xlfn.CONCAT(IFERROR(VLOOKUP(F68,Applications!$A$3:$O$104,MATCH($E$5,Applications!$A$2:$O$2,0),FALSE),""),IF(G68&lt;&gt;"",CHAR(10),""),IFERROR(VLOOKUP(G68,Applications!$A$3:$O$104,MATCH($E$5,Applications!$A$2:$O$2,0),FALSE),""),IF(H68&lt;&gt;"",CHAR(10),""),IFERROR(VLOOKUP(H68,Applications!$A$3:$O$104,MATCH($E$5,Applications!$A$2:$O$2,0),FALSE),""),IF(I68&lt;&gt;"",CHAR(10),""),IFERROR(VLOOKUP(I68,Applications!$A$3:$O$104,MATCH($E$5,Applications!$A$2:$O$2,0),FALSE),""))</f>
        <v>Alternative materials to plastic</v>
      </c>
      <c r="F68" s="15" t="s">
        <v>1337</v>
      </c>
      <c r="G68" s="15"/>
      <c r="H68" s="15"/>
      <c r="I68" s="15"/>
      <c r="J68" s="8" t="s">
        <v>590</v>
      </c>
      <c r="K68" s="81" t="str">
        <f>IF(ISBLANK(J68),IFERROR(INDEX(Key!$S:$U,MATCH(Highlights!O68,Key!$S:$S,0),3),""),J68)</f>
        <v xml:space="preserve">PVOH (Polyvinyl alcohol) is a synthetic polymer that degrades when is in contact with water and do not contaminate. It can be used to do plastic bags or other packagings. This hydrosoluble material has no odor and is not toxic, and is resistant to grease, oils, and solvents. PVOH is ductile but strong, flexible, and functions as a high oxygen and aroma barrier. </v>
      </c>
      <c r="L68" s="11" t="s">
        <v>591</v>
      </c>
      <c r="M68" s="81" t="str">
        <f>IF(ISBLANK(L68),IFERROR(INDEX(Key!$S:$V,MATCH(Highlights!$O68,Key!$S:$S,0),4),""),L68)</f>
        <v>http://cdn-cv.r4you.co/wp-content/uploads/2018/07/imagenPrincipal-499-800x400.jpg</v>
      </c>
      <c r="N68" s="11" t="s">
        <v>592</v>
      </c>
      <c r="O68" s="8" t="s">
        <v>593</v>
      </c>
      <c r="P68" s="11" t="s">
        <v>594</v>
      </c>
      <c r="Q68" s="13"/>
      <c r="R68" s="16"/>
      <c r="S68" s="16"/>
      <c r="T68" s="11" t="s">
        <v>595</v>
      </c>
      <c r="U68" s="14"/>
      <c r="V68" s="8"/>
      <c r="Z68" s="8"/>
      <c r="AA68" s="8"/>
      <c r="AB68" s="8"/>
      <c r="AC68" s="8"/>
      <c r="AD68" s="8"/>
      <c r="AE68" s="8"/>
    </row>
    <row r="69" spans="1:31" ht="60" customHeight="1" x14ac:dyDescent="0.25">
      <c r="A69" s="14" t="s">
        <v>1416</v>
      </c>
      <c r="B69" s="9" t="s">
        <v>598</v>
      </c>
      <c r="C69" s="15" t="s">
        <v>283</v>
      </c>
      <c r="D69" s="15" t="s">
        <v>22</v>
      </c>
      <c r="E69" s="75" t="str">
        <f>_xlfn.CONCAT(IFERROR(VLOOKUP(F69,Applications!$A$3:$O$104,MATCH($E$5,Applications!$A$2:$O$2,0),FALSE),""),IF(G69&lt;&gt;"",CHAR(10),""),IFERROR(VLOOKUP(G69,Applications!$A$3:$O$104,MATCH($E$5,Applications!$A$2:$O$2,0),FALSE),""),IF(H69&lt;&gt;"",CHAR(10),""),IFERROR(VLOOKUP(H69,Applications!$A$3:$O$104,MATCH($E$5,Applications!$A$2:$O$2,0),FALSE),""),IF(I69&lt;&gt;"",CHAR(10),""),IFERROR(VLOOKUP(I69,Applications!$A$3:$O$104,MATCH($E$5,Applications!$A$2:$O$2,0),FALSE),""))</f>
        <v>Alternative materials to plastic</v>
      </c>
      <c r="F69" s="15" t="s">
        <v>1337</v>
      </c>
      <c r="G69" s="15"/>
      <c r="H69" s="15"/>
      <c r="I69" s="15"/>
      <c r="J69" s="8" t="s">
        <v>599</v>
      </c>
      <c r="K69" s="81" t="str">
        <f>IF(ISBLANK(J69),IFERROR(INDEX(Key!$S:$U,MATCH(Highlights!O69,Key!$S:$S,0),3),""),J69)</f>
        <v>PolyHydroxyAlkanoates (PHA) are polyesters produced in nature by numerous microorganisms, including through bacterial fermentation of sugar or lipids. PHA have active properties and act as a passive barrier to reduce food waste by prolonging food shelf life. PHA can be produced using food industry by-products, such as cheese whey and almond shells, which assure the biodegradability and recyclability, and reduce food waste.</v>
      </c>
      <c r="L69" s="11" t="s">
        <v>600</v>
      </c>
      <c r="M69" s="81" t="str">
        <f>IF(ISBLANK(L69),IFERROR(INDEX(Key!$S:$V,MATCH(Highlights!$O69,Key!$S:$S,0),4),""),L69)</f>
        <v>https://www.kunststoffe.de/en/_storage/asset/4825988/storage/chv-zoom/file/34841439/16731297.jpg,https://www.organicgardener.com.au/sites/default/files/styles/620x/public/images/blogs/Unknown-1_0.png,https://www.eufic.org/images/uploads/food-safety/_euthumb/YPACK-green.png</v>
      </c>
      <c r="N69" s="11"/>
      <c r="O69" s="8" t="s">
        <v>601</v>
      </c>
      <c r="P69" s="11"/>
      <c r="Q69" s="13"/>
      <c r="R69" s="16"/>
      <c r="S69" s="16"/>
      <c r="T69" s="11" t="s">
        <v>602</v>
      </c>
      <c r="U69" s="14"/>
      <c r="V69" s="8"/>
      <c r="Z69" s="8"/>
      <c r="AA69" s="8"/>
      <c r="AB69" s="8"/>
      <c r="AC69" s="8"/>
      <c r="AD69" s="8"/>
      <c r="AE69" s="8"/>
    </row>
    <row r="70" spans="1:31" ht="60" customHeight="1" x14ac:dyDescent="0.25">
      <c r="A70" s="14" t="s">
        <v>1417</v>
      </c>
      <c r="B70" s="9" t="s">
        <v>604</v>
      </c>
      <c r="C70" s="15" t="s">
        <v>312</v>
      </c>
      <c r="D70" s="15" t="s">
        <v>18</v>
      </c>
      <c r="E70" s="75" t="str">
        <f>_xlfn.CONCAT(IFERROR(VLOOKUP(F70,Applications!$A$3:$O$104,MATCH($E$5,Applications!$A$2:$O$2,0),FALSE),""),IF(G70&lt;&gt;"",CHAR(10),""),IFERROR(VLOOKUP(G70,Applications!$A$3:$O$104,MATCH($E$5,Applications!$A$2:$O$2,0),FALSE),""),IF(H70&lt;&gt;"",CHAR(10),""),IFERROR(VLOOKUP(H70,Applications!$A$3:$O$104,MATCH($E$5,Applications!$A$2:$O$2,0),FALSE),""),IF(I70&lt;&gt;"",CHAR(10),""),IFERROR(VLOOKUP(I70,Applications!$A$3:$O$104,MATCH($E$5,Applications!$A$2:$O$2,0),FALSE),""))</f>
        <v>Traceability</v>
      </c>
      <c r="F70" s="15" t="s">
        <v>1279</v>
      </c>
      <c r="G70" s="15"/>
      <c r="H70" s="15"/>
      <c r="I70" s="15"/>
      <c r="J70" s="8"/>
      <c r="K70" s="81" t="str">
        <f>IF(ISBLANK(J70),IFERROR(INDEX(Key!$S:$U,MATCH(Highlights!O70,Key!$S:$S,0),3),""),J70)</f>
        <v>To complement Ambrosusâ€™ most recent publicly announced partnership with Premium Goods and use-case surrounding the traceability ofâ€¦</v>
      </c>
      <c r="L70" s="11"/>
      <c r="M70" s="81" t="str">
        <f>IF(ISBLANK(L70),IFERROR(INDEX(Key!$S:$V,MATCH(Highlights!$O70,Key!$S:$S,0),4),""),L70)</f>
        <v>https://cdn-images-1.medium.com/max/1200/1*glGEogfjW2kZrQ60aJ6wRg.jpeg</v>
      </c>
      <c r="N70" s="11" t="s">
        <v>605</v>
      </c>
      <c r="O70" s="8" t="s">
        <v>606</v>
      </c>
      <c r="P70" s="11" t="s">
        <v>607</v>
      </c>
      <c r="Q70" s="13"/>
      <c r="R70" s="16"/>
      <c r="S70" s="16"/>
      <c r="T70" s="11"/>
      <c r="U70" s="14"/>
      <c r="V70" s="8"/>
      <c r="Z70" s="8"/>
      <c r="AA70" s="8"/>
      <c r="AB70" s="8"/>
      <c r="AC70" s="8"/>
      <c r="AD70" s="8"/>
      <c r="AE70" s="8"/>
    </row>
    <row r="71" spans="1:31" ht="60" customHeight="1" x14ac:dyDescent="0.25">
      <c r="A71" s="14" t="s">
        <v>1418</v>
      </c>
      <c r="B71" s="9" t="s">
        <v>609</v>
      </c>
      <c r="C71" s="15" t="s">
        <v>283</v>
      </c>
      <c r="D71" s="15" t="s">
        <v>18</v>
      </c>
      <c r="E71" s="75" t="str">
        <f>_xlfn.CONCAT(IFERROR(VLOOKUP(F71,Applications!$A$3:$O$104,MATCH($E$5,Applications!$A$2:$O$2,0),FALSE),""),IF(G71&lt;&gt;"",CHAR(10),""),IFERROR(VLOOKUP(G71,Applications!$A$3:$O$104,MATCH($E$5,Applications!$A$2:$O$2,0),FALSE),""),IF(H71&lt;&gt;"",CHAR(10),""),IFERROR(VLOOKUP(H71,Applications!$A$3:$O$104,MATCH($E$5,Applications!$A$2:$O$2,0),FALSE),""),IF(I71&lt;&gt;"",CHAR(10),""),IFERROR(VLOOKUP(I71,Applications!$A$3:$O$104,MATCH($E$5,Applications!$A$2:$O$2,0),FALSE),""))</f>
        <v>Traceability</v>
      </c>
      <c r="F71" s="15" t="s">
        <v>1279</v>
      </c>
      <c r="G71" s="15"/>
      <c r="H71" s="15"/>
      <c r="I71" s="15"/>
      <c r="J71" s="8"/>
      <c r="K71" s="81" t="str">
        <f>IF(ISBLANK(J71),IFERROR(INDEX(Key!$S:$U,MATCH(Highlights!O71,Key!$S:$S,0),3),""),J71)</f>
        <v>Ambrosus enables secure and frictionless dialogue between sensors, distributed ledgers and databases to assure quality, safety and origins of products.</v>
      </c>
      <c r="L71" s="11"/>
      <c r="M71" s="81" t="str">
        <f>IF(ISBLANK(L71),IFERROR(INDEX(Key!$S:$V,MATCH(Highlights!$O71,Key!$S:$S,0),4),""),L71)</f>
        <v>https://ambrosus.com/wp-content/themes/Abrosus/assets/img/ambrosus-website-image.png</v>
      </c>
      <c r="N71" s="11"/>
      <c r="O71" s="8" t="s">
        <v>610</v>
      </c>
      <c r="P71" s="11"/>
      <c r="Q71" s="13"/>
      <c r="R71" s="16"/>
      <c r="S71" s="16"/>
      <c r="T71" s="11"/>
      <c r="U71" s="14"/>
      <c r="V71" s="8"/>
      <c r="Z71" s="8"/>
      <c r="AA71" s="8"/>
      <c r="AB71" s="8"/>
      <c r="AC71" s="8"/>
      <c r="AD71" s="8"/>
      <c r="AE71" s="8"/>
    </row>
    <row r="72" spans="1:31" ht="60" customHeight="1" x14ac:dyDescent="0.25">
      <c r="A72" s="14" t="s">
        <v>1419</v>
      </c>
      <c r="B72" s="9" t="s">
        <v>611</v>
      </c>
      <c r="C72" s="15" t="s">
        <v>312</v>
      </c>
      <c r="D72" s="15" t="s">
        <v>18</v>
      </c>
      <c r="E72" s="75" t="str">
        <f>_xlfn.CONCAT(IFERROR(VLOOKUP(F72,Applications!$A$3:$O$104,MATCH($E$5,Applications!$A$2:$O$2,0),FALSE),""),IF(G72&lt;&gt;"",CHAR(10),""),IFERROR(VLOOKUP(G72,Applications!$A$3:$O$104,MATCH($E$5,Applications!$A$2:$O$2,0),FALSE),""),IF(H72&lt;&gt;"",CHAR(10),""),IFERROR(VLOOKUP(H72,Applications!$A$3:$O$104,MATCH($E$5,Applications!$A$2:$O$2,0),FALSE),""),IF(I72&lt;&gt;"",CHAR(10),""),IFERROR(VLOOKUP(I72,Applications!$A$3:$O$104,MATCH($E$5,Applications!$A$2:$O$2,0),FALSE),""))</f>
        <v>Traceability</v>
      </c>
      <c r="F72" s="15" t="s">
        <v>1279</v>
      </c>
      <c r="G72" s="15"/>
      <c r="H72" s="15"/>
      <c r="I72" s="15"/>
      <c r="J72" s="8"/>
      <c r="K72" s="81" t="str">
        <f>IF(ISBLANK(J72),IFERROR(INDEX(Key!$S:$U,MATCH(Highlights!O72,Key!$S:$S,0),3),""),J72)</f>
        <v>Blockchain technology â€“ is being picked up in Japan to verify the traceability of high-end sea cucumber.</v>
      </c>
      <c r="L72" s="11"/>
      <c r="M72" s="81">
        <f>IF(ISBLANK(L72),IFERROR(INDEX(Key!$S:$V,MATCH(Highlights!$O72,Key!$S:$S,0),4),""),L72)</f>
        <v>0</v>
      </c>
      <c r="N72" s="11"/>
      <c r="O72" s="8" t="s">
        <v>612</v>
      </c>
      <c r="P72" s="11" t="s">
        <v>613</v>
      </c>
      <c r="Q72" s="13"/>
      <c r="R72" s="16"/>
      <c r="S72" s="16"/>
      <c r="T72" s="11"/>
      <c r="U72" s="14"/>
      <c r="V72" s="8"/>
      <c r="Z72" s="8"/>
      <c r="AA72" s="8"/>
      <c r="AB72" s="8"/>
      <c r="AC72" s="8"/>
      <c r="AD72" s="8"/>
      <c r="AE72" s="8"/>
    </row>
    <row r="73" spans="1:31" ht="60" customHeight="1" x14ac:dyDescent="0.25">
      <c r="A73" s="14" t="s">
        <v>1420</v>
      </c>
      <c r="B73" s="9" t="s">
        <v>614</v>
      </c>
      <c r="C73" s="15" t="s">
        <v>283</v>
      </c>
      <c r="D73" s="15" t="s">
        <v>18</v>
      </c>
      <c r="E73" s="75" t="str">
        <f>_xlfn.CONCAT(IFERROR(VLOOKUP(F73,Applications!$A$3:$O$104,MATCH($E$5,Applications!$A$2:$O$2,0),FALSE),""),IF(G73&lt;&gt;"",CHAR(10),""),IFERROR(VLOOKUP(G73,Applications!$A$3:$O$104,MATCH($E$5,Applications!$A$2:$O$2,0),FALSE),""),IF(H73&lt;&gt;"",CHAR(10),""),IFERROR(VLOOKUP(H73,Applications!$A$3:$O$104,MATCH($E$5,Applications!$A$2:$O$2,0),FALSE),""),IF(I73&lt;&gt;"",CHAR(10),""),IFERROR(VLOOKUP(I73,Applications!$A$3:$O$104,MATCH($E$5,Applications!$A$2:$O$2,0),FALSE),""))</f>
        <v>Traceability</v>
      </c>
      <c r="F73" s="15" t="s">
        <v>1279</v>
      </c>
      <c r="G73" s="15"/>
      <c r="H73" s="15"/>
      <c r="I73" s="15"/>
      <c r="J73" s="8"/>
      <c r="K73" s="81">
        <f>IF(ISBLANK(J73),IFERROR(INDEX(Key!$S:$U,MATCH(Highlights!O73,Key!$S:$S,0),3),""),J73)</f>
        <v>0</v>
      </c>
      <c r="L73" s="11"/>
      <c r="M73" s="81">
        <f>IF(ISBLANK(L73),IFERROR(INDEX(Key!$S:$V,MATCH(Highlights!$O73,Key!$S:$S,0),4),""),L73)</f>
        <v>0</v>
      </c>
      <c r="N73" s="11"/>
      <c r="O73" s="8" t="s">
        <v>615</v>
      </c>
      <c r="P73" s="11"/>
      <c r="Q73" s="13"/>
      <c r="R73" s="16"/>
      <c r="S73" s="16"/>
      <c r="T73" s="11"/>
      <c r="U73" s="14"/>
      <c r="V73" s="8"/>
      <c r="Z73" s="8"/>
      <c r="AA73" s="8"/>
      <c r="AB73" s="8"/>
      <c r="AC73" s="8"/>
      <c r="AD73" s="8"/>
      <c r="AE73" s="8"/>
    </row>
    <row r="74" spans="1:31" ht="60" customHeight="1" x14ac:dyDescent="0.25">
      <c r="A74" s="14" t="s">
        <v>1421</v>
      </c>
      <c r="B74" s="9" t="s">
        <v>616</v>
      </c>
      <c r="C74" s="15" t="s">
        <v>283</v>
      </c>
      <c r="D74" s="15" t="s">
        <v>18</v>
      </c>
      <c r="E74" s="75" t="str">
        <f>_xlfn.CONCAT(IFERROR(VLOOKUP(F74,Applications!$A$3:$O$104,MATCH($E$5,Applications!$A$2:$O$2,0),FALSE),""),IF(G74&lt;&gt;"",CHAR(10),""),IFERROR(VLOOKUP(G74,Applications!$A$3:$O$104,MATCH($E$5,Applications!$A$2:$O$2,0),FALSE),""),IF(H74&lt;&gt;"",CHAR(10),""),IFERROR(VLOOKUP(H74,Applications!$A$3:$O$104,MATCH($E$5,Applications!$A$2:$O$2,0),FALSE),""),IF(I74&lt;&gt;"",CHAR(10),""),IFERROR(VLOOKUP(I74,Applications!$A$3:$O$104,MATCH($E$5,Applications!$A$2:$O$2,0),FALSE),""))</f>
        <v>Glass Box Companies</v>
      </c>
      <c r="F74" s="15" t="s">
        <v>1278</v>
      </c>
      <c r="G74" s="15"/>
      <c r="H74" s="15"/>
      <c r="I74" s="15"/>
      <c r="J74" s="8"/>
      <c r="K74" s="81">
        <f>IF(ISBLANK(J74),IFERROR(INDEX(Key!$S:$U,MATCH(Highlights!O74,Key!$S:$S,0),3),""),J74)</f>
        <v>0</v>
      </c>
      <c r="L74" s="11"/>
      <c r="M74" s="81">
        <f>IF(ISBLANK(L74),IFERROR(INDEX(Key!$S:$V,MATCH(Highlights!$O74,Key!$S:$S,0),4),""),L74)</f>
        <v>0</v>
      </c>
      <c r="N74" s="11"/>
      <c r="O74" s="8" t="s">
        <v>617</v>
      </c>
      <c r="P74" s="11" t="s">
        <v>618</v>
      </c>
      <c r="Q74" s="13"/>
      <c r="R74" s="16"/>
      <c r="S74" s="16"/>
      <c r="T74" s="11"/>
      <c r="U74" s="14"/>
      <c r="V74" s="8"/>
      <c r="Z74" s="8"/>
      <c r="AA74" s="8"/>
      <c r="AB74" s="8"/>
      <c r="AC74" s="8"/>
      <c r="AD74" s="8"/>
      <c r="AE74" s="8"/>
    </row>
    <row r="75" spans="1:31" ht="60" customHeight="1" x14ac:dyDescent="0.25">
      <c r="A75" s="14" t="s">
        <v>1422</v>
      </c>
      <c r="B75" s="9" t="s">
        <v>619</v>
      </c>
      <c r="C75" s="15" t="s">
        <v>312</v>
      </c>
      <c r="D75" s="15" t="s">
        <v>18</v>
      </c>
      <c r="E75" s="75" t="str">
        <f>_xlfn.CONCAT(IFERROR(VLOOKUP(F75,Applications!$A$3:$O$104,MATCH($E$5,Applications!$A$2:$O$2,0),FALSE),""),IF(G75&lt;&gt;"",CHAR(10),""),IFERROR(VLOOKUP(G75,Applications!$A$3:$O$104,MATCH($E$5,Applications!$A$2:$O$2,0),FALSE),""),IF(H75&lt;&gt;"",CHAR(10),""),IFERROR(VLOOKUP(H75,Applications!$A$3:$O$104,MATCH($E$5,Applications!$A$2:$O$2,0),FALSE),""),IF(I75&lt;&gt;"",CHAR(10),""),IFERROR(VLOOKUP(I75,Applications!$A$3:$O$104,MATCH($E$5,Applications!$A$2:$O$2,0),FALSE),""))</f>
        <v>Clean Label</v>
      </c>
      <c r="F75" s="15" t="s">
        <v>1281</v>
      </c>
      <c r="G75" s="15"/>
      <c r="H75" s="15"/>
      <c r="I75" s="15"/>
      <c r="J75" s="8"/>
      <c r="K75" s="81" t="str">
        <f>IF(ISBLANK(J75),IFERROR(INDEX(Key!$S:$U,MATCH(Highlights!O75,Key!$S:$S,0),3),""),J75)</f>
        <v xml:space="preserve">Food Interrupted, from Panera Bread, is a series about rethinking our food choices, and changing the industry from the inside out. </v>
      </c>
      <c r="L75" s="11"/>
      <c r="M75" s="81" t="str">
        <f>IF(ISBLANK(L75),IFERROR(INDEX(Key!$S:$V,MATCH(Highlights!$O75,Key!$S:$S,0),4),""),L75)</f>
        <v>https://static.wixstatic.com/media/164d1c_34da9fff090b4cb0b86ceaffd3006f1e%7Emv2.png</v>
      </c>
      <c r="N75" s="11"/>
      <c r="O75" s="8" t="s">
        <v>620</v>
      </c>
      <c r="P75" s="11" t="s">
        <v>621</v>
      </c>
      <c r="Q75" s="13"/>
      <c r="R75" s="16"/>
      <c r="S75" s="16"/>
      <c r="T75" s="11"/>
      <c r="U75" s="14"/>
      <c r="V75" s="8"/>
      <c r="Z75" s="8"/>
      <c r="AA75" s="8"/>
      <c r="AB75" s="8"/>
      <c r="AC75" s="8"/>
      <c r="AD75" s="8"/>
      <c r="AE75" s="8"/>
    </row>
    <row r="76" spans="1:31" ht="60" customHeight="1" x14ac:dyDescent="0.25">
      <c r="A76" s="14" t="s">
        <v>1423</v>
      </c>
      <c r="B76" s="9" t="s">
        <v>622</v>
      </c>
      <c r="C76" s="15" t="s">
        <v>312</v>
      </c>
      <c r="D76" s="15" t="s">
        <v>18</v>
      </c>
      <c r="E76" s="75" t="str">
        <f>_xlfn.CONCAT(IFERROR(VLOOKUP(F76,Applications!$A$3:$O$104,MATCH($E$5,Applications!$A$2:$O$2,0),FALSE),""),IF(G76&lt;&gt;"",CHAR(10),""),IFERROR(VLOOKUP(G76,Applications!$A$3:$O$104,MATCH($E$5,Applications!$A$2:$O$2,0),FALSE),""),IF(H76&lt;&gt;"",CHAR(10),""),IFERROR(VLOOKUP(H76,Applications!$A$3:$O$104,MATCH($E$5,Applications!$A$2:$O$2,0),FALSE),""),IF(I76&lt;&gt;"",CHAR(10),""),IFERROR(VLOOKUP(I76,Applications!$A$3:$O$104,MATCH($E$5,Applications!$A$2:$O$2,0),FALSE),""))</f>
        <v>Clean Label</v>
      </c>
      <c r="F76" s="15" t="s">
        <v>1281</v>
      </c>
      <c r="G76" s="15"/>
      <c r="H76" s="15"/>
      <c r="I76" s="15"/>
      <c r="J76" s="8"/>
      <c r="K76" s="81">
        <f>IF(ISBLANK(J76),IFERROR(INDEX(Key!$S:$U,MATCH(Highlights!O76,Key!$S:$S,0),3),""),J76)</f>
        <v>0</v>
      </c>
      <c r="L76" s="11"/>
      <c r="M76" s="81" t="str">
        <f>IF(ISBLANK(L76),IFERROR(INDEX(Key!$S:$V,MATCH(Highlights!$O76,Key!$S:$S,0),4),""),L76)</f>
        <v>/content/dam/grayscale/logos/logo/HERSHEYS_logo_primary-EBU_2014.jpg</v>
      </c>
      <c r="N76" s="11"/>
      <c r="O76" s="8" t="s">
        <v>623</v>
      </c>
      <c r="P76" s="11"/>
      <c r="Q76" s="13"/>
      <c r="R76" s="16"/>
      <c r="S76" s="16"/>
      <c r="T76" s="11"/>
      <c r="U76" s="14"/>
      <c r="V76" s="8"/>
      <c r="Z76" s="8"/>
      <c r="AA76" s="8"/>
      <c r="AB76" s="8"/>
      <c r="AC76" s="8"/>
      <c r="AD76" s="8"/>
      <c r="AE76" s="8"/>
    </row>
    <row r="77" spans="1:31" ht="60" customHeight="1" x14ac:dyDescent="0.25">
      <c r="A77" s="14" t="s">
        <v>1424</v>
      </c>
      <c r="B77" s="9" t="s">
        <v>624</v>
      </c>
      <c r="C77" s="15" t="s">
        <v>312</v>
      </c>
      <c r="D77" s="15" t="s">
        <v>18</v>
      </c>
      <c r="E77" s="75" t="str">
        <f>_xlfn.CONCAT(IFERROR(VLOOKUP(F77,Applications!$A$3:$O$104,MATCH($E$5,Applications!$A$2:$O$2,0),FALSE),""),IF(G77&lt;&gt;"",CHAR(10),""),IFERROR(VLOOKUP(G77,Applications!$A$3:$O$104,MATCH($E$5,Applications!$A$2:$O$2,0),FALSE),""),IF(H77&lt;&gt;"",CHAR(10),""),IFERROR(VLOOKUP(H77,Applications!$A$3:$O$104,MATCH($E$5,Applications!$A$2:$O$2,0),FALSE),""),IF(I77&lt;&gt;"",CHAR(10),""),IFERROR(VLOOKUP(I77,Applications!$A$3:$O$104,MATCH($E$5,Applications!$A$2:$O$2,0),FALSE),""))</f>
        <v>Clean Label</v>
      </c>
      <c r="F77" s="15" t="s">
        <v>1281</v>
      </c>
      <c r="G77" s="15"/>
      <c r="H77" s="15"/>
      <c r="I77" s="15"/>
      <c r="J77" s="8"/>
      <c r="K77" s="81">
        <f>IF(ISBLANK(J77),IFERROR(INDEX(Key!$S:$U,MATCH(Highlights!O77,Key!$S:$S,0),3),""),J77)</f>
        <v>0</v>
      </c>
      <c r="L77" s="11"/>
      <c r="M77" s="81">
        <f>IF(ISBLANK(L77),IFERROR(INDEX(Key!$S:$V,MATCH(Highlights!$O77,Key!$S:$S,0),4),""),L77)</f>
        <v>0</v>
      </c>
      <c r="N77" s="11"/>
      <c r="O77" s="8" t="s">
        <v>625</v>
      </c>
      <c r="P77" s="11"/>
      <c r="Q77" s="13"/>
      <c r="R77" s="16"/>
      <c r="S77" s="16"/>
      <c r="T77" s="11"/>
      <c r="U77" s="14"/>
      <c r="V77" s="8"/>
      <c r="Z77" s="8"/>
      <c r="AA77" s="8"/>
      <c r="AB77" s="8"/>
      <c r="AC77" s="8"/>
      <c r="AD77" s="8"/>
      <c r="AE77" s="8"/>
    </row>
    <row r="78" spans="1:31" ht="60" customHeight="1" x14ac:dyDescent="0.25">
      <c r="A78" s="14" t="s">
        <v>1425</v>
      </c>
      <c r="B78" s="9" t="s">
        <v>627</v>
      </c>
      <c r="C78" s="15" t="s">
        <v>312</v>
      </c>
      <c r="D78" s="15" t="s">
        <v>18</v>
      </c>
      <c r="E78" s="75" t="str">
        <f>_xlfn.CONCAT(IFERROR(VLOOKUP(F78,Applications!$A$3:$O$104,MATCH($E$5,Applications!$A$2:$O$2,0),FALSE),""),IF(G78&lt;&gt;"",CHAR(10),""),IFERROR(VLOOKUP(G78,Applications!$A$3:$O$104,MATCH($E$5,Applications!$A$2:$O$2,0),FALSE),""),IF(H78&lt;&gt;"",CHAR(10),""),IFERROR(VLOOKUP(H78,Applications!$A$3:$O$104,MATCH($E$5,Applications!$A$2:$O$2,0),FALSE),""),IF(I78&lt;&gt;"",CHAR(10),""),IFERROR(VLOOKUP(I78,Applications!$A$3:$O$104,MATCH($E$5,Applications!$A$2:$O$2,0),FALSE),""))</f>
        <v>Automatic Styling or Curatorship</v>
      </c>
      <c r="F78" s="15" t="s">
        <v>1247</v>
      </c>
      <c r="G78" s="15"/>
      <c r="H78" s="15"/>
      <c r="I78" s="15"/>
      <c r="J78" s="8"/>
      <c r="K78" s="81" t="str">
        <f>IF(ISBLANK(J78),IFERROR(INDEX(Key!$S:$U,MATCH(Highlights!O78,Key!$S:$S,0),3),""),J78)</f>
        <v>Save money and pay off debt, all without thinking about it. Try Digit free for 30 days.</v>
      </c>
      <c r="L78" s="11"/>
      <c r="M78" s="81" t="str">
        <f>IF(ISBLANK(L78),IFERROR(INDEX(Key!$S:$V,MATCH(Highlights!$O78,Key!$S:$S,0),4),""),L78)</f>
        <v>https://micro-cdn.digit.co/images/fb-share.17031c5c.png</v>
      </c>
      <c r="N78" s="11" t="s">
        <v>628</v>
      </c>
      <c r="O78" s="8" t="s">
        <v>629</v>
      </c>
      <c r="P78" s="11" t="s">
        <v>630</v>
      </c>
      <c r="Q78" s="13"/>
      <c r="R78" s="16"/>
      <c r="S78" s="16"/>
      <c r="T78" s="11"/>
      <c r="U78" s="14"/>
      <c r="V78" s="8"/>
      <c r="Z78" s="8"/>
      <c r="AA78" s="8"/>
      <c r="AB78" s="8"/>
      <c r="AC78" s="8"/>
      <c r="AD78" s="8"/>
      <c r="AE78" s="8"/>
    </row>
    <row r="79" spans="1:31" ht="60" customHeight="1" x14ac:dyDescent="0.25">
      <c r="A79" s="14" t="s">
        <v>1426</v>
      </c>
      <c r="B79" s="9" t="s">
        <v>632</v>
      </c>
      <c r="C79" s="15" t="s">
        <v>312</v>
      </c>
      <c r="D79" s="15" t="s">
        <v>18</v>
      </c>
      <c r="E79" s="75" t="str">
        <f>_xlfn.CONCAT(IFERROR(VLOOKUP(F79,Applications!$A$3:$O$104,MATCH($E$5,Applications!$A$2:$O$2,0),FALSE),""),IF(G79&lt;&gt;"",CHAR(10),""),IFERROR(VLOOKUP(G79,Applications!$A$3:$O$104,MATCH($E$5,Applications!$A$2:$O$2,0),FALSE),""),IF(H79&lt;&gt;"",CHAR(10),""),IFERROR(VLOOKUP(H79,Applications!$A$3:$O$104,MATCH($E$5,Applications!$A$2:$O$2,0),FALSE),""),IF(I79&lt;&gt;"",CHAR(10),""),IFERROR(VLOOKUP(I79,Applications!$A$3:$O$104,MATCH($E$5,Applications!$A$2:$O$2,0),FALSE),""))</f>
        <v>Customer neverending story</v>
      </c>
      <c r="F79" s="15" t="s">
        <v>1328</v>
      </c>
      <c r="G79" s="15"/>
      <c r="H79" s="15"/>
      <c r="I79" s="15"/>
      <c r="J79" s="8"/>
      <c r="K79" s="81" t="str">
        <f>IF(ISBLANK(J79),IFERROR(INDEX(Key!$S:$U,MATCH(Highlights!O79,Key!$S:$S,0),3),""),J79)</f>
        <v/>
      </c>
      <c r="L79" s="11"/>
      <c r="M79" s="81" t="str">
        <f>IF(ISBLANK(L79),IFERROR(INDEX(Key!$S:$V,MATCH(Highlights!$O79,Key!$S:$S,0),4),""),L79)</f>
        <v/>
      </c>
      <c r="N79" s="11"/>
      <c r="O79" s="8" t="s">
        <v>633</v>
      </c>
      <c r="P79" s="11"/>
      <c r="Q79" s="13"/>
      <c r="R79" s="16"/>
      <c r="S79" s="16"/>
      <c r="T79" s="11"/>
      <c r="U79" s="14"/>
      <c r="V79" s="8"/>
      <c r="Z79" s="8"/>
      <c r="AA79" s="8"/>
      <c r="AB79" s="8"/>
      <c r="AC79" s="8"/>
      <c r="AD79" s="8"/>
      <c r="AE79" s="8"/>
    </row>
    <row r="80" spans="1:31" ht="60" customHeight="1" x14ac:dyDescent="0.25">
      <c r="A80" s="14" t="s">
        <v>1427</v>
      </c>
      <c r="B80" s="9" t="s">
        <v>634</v>
      </c>
      <c r="C80" s="15" t="s">
        <v>283</v>
      </c>
      <c r="D80" s="15" t="s">
        <v>18</v>
      </c>
      <c r="E80" s="75" t="str">
        <f>_xlfn.CONCAT(IFERROR(VLOOKUP(F80,Applications!$A$3:$O$104,MATCH($E$5,Applications!$A$2:$O$2,0),FALSE),""),IF(G80&lt;&gt;"",CHAR(10),""),IFERROR(VLOOKUP(G80,Applications!$A$3:$O$104,MATCH($E$5,Applications!$A$2:$O$2,0),FALSE),""),IF(H80&lt;&gt;"",CHAR(10),""),IFERROR(VLOOKUP(H80,Applications!$A$3:$O$104,MATCH($E$5,Applications!$A$2:$O$2,0),FALSE),""),IF(I80&lt;&gt;"",CHAR(10),""),IFERROR(VLOOKUP(I80,Applications!$A$3:$O$104,MATCH($E$5,Applications!$A$2:$O$2,0),FALSE),""))</f>
        <v>Automatic Styling or Curatorship</v>
      </c>
      <c r="F80" s="15" t="s">
        <v>1247</v>
      </c>
      <c r="G80" s="15"/>
      <c r="H80" s="15"/>
      <c r="I80" s="15"/>
      <c r="J80" s="8"/>
      <c r="K80" s="81" t="str">
        <f>IF(ISBLANK(J80),IFERROR(INDEX(Key!$S:$U,MATCH(Highlights!O80,Key!$S:$S,0),3),""),J80)</f>
        <v>VueStyle is an AI Stylist for Fashion Retailers | Styling and Outfitting Solution for Fashion Ecommerce Websites | Online Personal Stylist</v>
      </c>
      <c r="L80" s="11"/>
      <c r="M80" s="81">
        <f>IF(ISBLANK(L80),IFERROR(INDEX(Key!$S:$V,MATCH(Highlights!$O80,Key!$S:$S,0),4),""),L80)</f>
        <v>0</v>
      </c>
      <c r="N80" s="11"/>
      <c r="O80" s="8" t="s">
        <v>635</v>
      </c>
      <c r="P80" s="11" t="s">
        <v>636</v>
      </c>
      <c r="Q80" s="13"/>
      <c r="R80" s="16"/>
      <c r="S80" s="16"/>
      <c r="T80" s="11"/>
      <c r="U80" s="14"/>
      <c r="V80" s="8"/>
      <c r="Z80" s="8"/>
      <c r="AA80" s="8"/>
      <c r="AB80" s="8"/>
      <c r="AC80" s="8"/>
      <c r="AD80" s="8"/>
      <c r="AE80" s="8"/>
    </row>
    <row r="81" spans="1:31" ht="60" customHeight="1" x14ac:dyDescent="0.25">
      <c r="A81" s="14" t="s">
        <v>1428</v>
      </c>
      <c r="B81" s="9" t="s">
        <v>637</v>
      </c>
      <c r="C81" s="15" t="s">
        <v>283</v>
      </c>
      <c r="D81" s="15" t="s">
        <v>227</v>
      </c>
      <c r="E81" s="75" t="str">
        <f>_xlfn.CONCAT(IFERROR(VLOOKUP(F81,Applications!$A$3:$O$104,MATCH($E$5,Applications!$A$2:$O$2,0),FALSE),""),IF(G81&lt;&gt;"",CHAR(10),""),IFERROR(VLOOKUP(G81,Applications!$A$3:$O$104,MATCH($E$5,Applications!$A$2:$O$2,0),FALSE),""),IF(H81&lt;&gt;"",CHAR(10),""),IFERROR(VLOOKUP(H81,Applications!$A$3:$O$104,MATCH($E$5,Applications!$A$2:$O$2,0),FALSE),""),IF(I81&lt;&gt;"",CHAR(10),""),IFERROR(VLOOKUP(I81,Applications!$A$3:$O$104,MATCH($E$5,Applications!$A$2:$O$2,0),FALSE),""))</f>
        <v>Virtual Assistants</v>
      </c>
      <c r="F81" s="15" t="s">
        <v>1245</v>
      </c>
      <c r="G81" s="15"/>
      <c r="H81" s="15"/>
      <c r="I81" s="15"/>
      <c r="J81" s="8"/>
      <c r="K81" s="81">
        <f>IF(ISBLANK(J81),IFERROR(INDEX(Key!$S:$U,MATCH(Highlights!O81,Key!$S:$S,0),3),""),J81)</f>
        <v>0</v>
      </c>
      <c r="L81" s="11"/>
      <c r="M81" s="81">
        <f>IF(ISBLANK(L81),IFERROR(INDEX(Key!$S:$V,MATCH(Highlights!$O81,Key!$S:$S,0),4),""),L81)</f>
        <v>0</v>
      </c>
      <c r="N81" s="11"/>
      <c r="O81" s="8" t="s">
        <v>638</v>
      </c>
      <c r="P81" s="11"/>
      <c r="Q81" s="13"/>
      <c r="R81" s="16"/>
      <c r="S81" s="16"/>
      <c r="T81" s="11"/>
      <c r="U81" s="14"/>
      <c r="V81" s="8"/>
      <c r="Z81" s="8"/>
      <c r="AA81" s="8"/>
      <c r="AB81" s="8"/>
      <c r="AC81" s="8"/>
      <c r="AD81" s="8"/>
      <c r="AE81" s="8"/>
    </row>
    <row r="82" spans="1:31" ht="60" customHeight="1" x14ac:dyDescent="0.25">
      <c r="A82" s="14" t="s">
        <v>1429</v>
      </c>
      <c r="B82" s="9" t="s">
        <v>639</v>
      </c>
      <c r="C82" s="15" t="s">
        <v>283</v>
      </c>
      <c r="D82" s="15" t="s">
        <v>18</v>
      </c>
      <c r="E82" s="75" t="str">
        <f>_xlfn.CONCAT(IFERROR(VLOOKUP(F82,Applications!$A$3:$O$104,MATCH($E$5,Applications!$A$2:$O$2,0),FALSE),""),IF(G82&lt;&gt;"",CHAR(10),""),IFERROR(VLOOKUP(G82,Applications!$A$3:$O$104,MATCH($E$5,Applications!$A$2:$O$2,0),FALSE),""),IF(H82&lt;&gt;"",CHAR(10),""),IFERROR(VLOOKUP(H82,Applications!$A$3:$O$104,MATCH($E$5,Applications!$A$2:$O$2,0),FALSE),""),IF(I82&lt;&gt;"",CHAR(10),""),IFERROR(VLOOKUP(I82,Applications!$A$3:$O$104,MATCH($E$5,Applications!$A$2:$O$2,0),FALSE),""))</f>
        <v>Automatic Styling or Curatorship</v>
      </c>
      <c r="F82" s="15" t="s">
        <v>1247</v>
      </c>
      <c r="G82" s="15"/>
      <c r="H82" s="15"/>
      <c r="I82" s="15"/>
      <c r="J82" s="8"/>
      <c r="K82" s="81">
        <f>IF(ISBLANK(J82),IFERROR(INDEX(Key!$S:$U,MATCH(Highlights!O82,Key!$S:$S,0),3),""),J82)</f>
        <v>0</v>
      </c>
      <c r="L82" s="11"/>
      <c r="M82" s="81">
        <f>IF(ISBLANK(L82),IFERROR(INDEX(Key!$S:$V,MATCH(Highlights!$O82,Key!$S:$S,0),4),""),L82)</f>
        <v>0</v>
      </c>
      <c r="N82" s="11"/>
      <c r="O82" s="8" t="s">
        <v>640</v>
      </c>
      <c r="P82" s="11"/>
      <c r="Q82" s="13"/>
      <c r="R82" s="16"/>
      <c r="S82" s="16"/>
      <c r="T82" s="11"/>
      <c r="U82" s="14"/>
      <c r="V82" s="8"/>
      <c r="Z82" s="8"/>
      <c r="AA82" s="8"/>
      <c r="AB82" s="8"/>
      <c r="AC82" s="8"/>
      <c r="AD82" s="8"/>
      <c r="AE82" s="8"/>
    </row>
    <row r="83" spans="1:31" ht="60" customHeight="1" x14ac:dyDescent="0.25">
      <c r="A83" s="14" t="s">
        <v>1430</v>
      </c>
      <c r="B83" s="9" t="s">
        <v>641</v>
      </c>
      <c r="C83" s="15" t="s">
        <v>283</v>
      </c>
      <c r="D83" s="15" t="s">
        <v>18</v>
      </c>
      <c r="E83" s="75" t="str">
        <f>_xlfn.CONCAT(IFERROR(VLOOKUP(F83,Applications!$A$3:$O$104,MATCH($E$5,Applications!$A$2:$O$2,0),FALSE),""),IF(G83&lt;&gt;"",CHAR(10),""),IFERROR(VLOOKUP(G83,Applications!$A$3:$O$104,MATCH($E$5,Applications!$A$2:$O$2,0),FALSE),""),IF(H83&lt;&gt;"",CHAR(10),""),IFERROR(VLOOKUP(H83,Applications!$A$3:$O$104,MATCH($E$5,Applications!$A$2:$O$2,0),FALSE),""),IF(I83&lt;&gt;"",CHAR(10),""),IFERROR(VLOOKUP(I83,Applications!$A$3:$O$104,MATCH($E$5,Applications!$A$2:$O$2,0),FALSE),""))</f>
        <v>Automatic Order and Checkout</v>
      </c>
      <c r="F83" s="15" t="s">
        <v>1246</v>
      </c>
      <c r="G83" s="15"/>
      <c r="H83" s="15"/>
      <c r="I83" s="15"/>
      <c r="J83" s="8"/>
      <c r="K83" s="81" t="str">
        <f>IF(ISBLANK(J83),IFERROR(INDEX(Key!$S:$U,MATCH(Highlights!O83,Key!$S:$S,0),3),""),J83)</f>
        <v>AI Powered Retail -Checkout made easy. Just toss it in, and leave.
With our next generation smart self-checkout cart, powered by deep learning &amp;amp; computer vision, items are instantly detected as</v>
      </c>
      <c r="L83" s="11"/>
      <c r="M83" s="81" t="str">
        <f>IF(ISBLANK(L83),IFERROR(INDEX(Key!$S:$V,MATCH(Highlights!$O83,Key!$S:$S,0),4),""),L83)</f>
        <v>https://www.advancingretail.org/sites/default/files/styles/thumbnail/public/logos/0_16.png?itok=Czf5aYah</v>
      </c>
      <c r="N83" s="11"/>
      <c r="O83" s="8" t="s">
        <v>642</v>
      </c>
      <c r="P83" s="11"/>
      <c r="Q83" s="13"/>
      <c r="R83" s="16"/>
      <c r="S83" s="16"/>
      <c r="T83" s="11"/>
      <c r="U83" s="14"/>
      <c r="V83" s="8"/>
      <c r="Z83" s="8"/>
      <c r="AA83" s="8"/>
      <c r="AB83" s="8"/>
      <c r="AC83" s="8"/>
      <c r="AD83" s="8"/>
      <c r="AE83" s="8"/>
    </row>
    <row r="84" spans="1:31" ht="60" customHeight="1" x14ac:dyDescent="0.25">
      <c r="A84" s="14" t="s">
        <v>1431</v>
      </c>
      <c r="B84" s="9" t="s">
        <v>643</v>
      </c>
      <c r="C84" s="15" t="s">
        <v>312</v>
      </c>
      <c r="D84" s="15" t="s">
        <v>18</v>
      </c>
      <c r="E84" s="75" t="str">
        <f>_xlfn.CONCAT(IFERROR(VLOOKUP(F84,Applications!$A$3:$O$104,MATCH($E$5,Applications!$A$2:$O$2,0),FALSE),""),IF(G84&lt;&gt;"",CHAR(10),""),IFERROR(VLOOKUP(G84,Applications!$A$3:$O$104,MATCH($E$5,Applications!$A$2:$O$2,0),FALSE),""),IF(H84&lt;&gt;"",CHAR(10),""),IFERROR(VLOOKUP(H84,Applications!$A$3:$O$104,MATCH($E$5,Applications!$A$2:$O$2,0),FALSE),""),IF(I84&lt;&gt;"",CHAR(10),""),IFERROR(VLOOKUP(I84,Applications!$A$3:$O$104,MATCH($E$5,Applications!$A$2:$O$2,0),FALSE),""))</f>
        <v>Offline products and services</v>
      </c>
      <c r="F84" s="15" t="s">
        <v>1256</v>
      </c>
      <c r="G84" s="15"/>
      <c r="H84" s="15"/>
      <c r="I84" s="15"/>
      <c r="J84" s="8"/>
      <c r="K84" s="81">
        <f>IF(ISBLANK(J84),IFERROR(INDEX(Key!$S:$U,MATCH(Highlights!O84,Key!$S:$S,0),3),""),J84)</f>
        <v>0</v>
      </c>
      <c r="L84" s="11"/>
      <c r="M84" s="81">
        <f>IF(ISBLANK(L84),IFERROR(INDEX(Key!$S:$V,MATCH(Highlights!$O84,Key!$S:$S,0),4),""),L84)</f>
        <v>0</v>
      </c>
      <c r="N84" s="11"/>
      <c r="O84" s="8" t="s">
        <v>644</v>
      </c>
      <c r="P84" s="11"/>
      <c r="Q84" s="13"/>
      <c r="R84" s="16"/>
      <c r="S84" s="16"/>
      <c r="T84" s="11"/>
      <c r="U84" s="14"/>
      <c r="V84" s="8"/>
      <c r="Z84" s="8"/>
      <c r="AA84" s="8"/>
      <c r="AB84" s="8"/>
      <c r="AC84" s="8"/>
      <c r="AD84" s="8"/>
      <c r="AE84" s="8"/>
    </row>
    <row r="85" spans="1:31" ht="60" customHeight="1" x14ac:dyDescent="0.25">
      <c r="A85" s="14" t="s">
        <v>1432</v>
      </c>
      <c r="B85" s="9" t="s">
        <v>645</v>
      </c>
      <c r="C85" s="15" t="s">
        <v>312</v>
      </c>
      <c r="D85" s="15" t="s">
        <v>18</v>
      </c>
      <c r="E85" s="75" t="str">
        <f>_xlfn.CONCAT(IFERROR(VLOOKUP(F85,Applications!$A$3:$O$104,MATCH($E$5,Applications!$A$2:$O$2,0),FALSE),""),IF(G85&lt;&gt;"",CHAR(10),""),IFERROR(VLOOKUP(G85,Applications!$A$3:$O$104,MATCH($E$5,Applications!$A$2:$O$2,0),FALSE),""),IF(H85&lt;&gt;"",CHAR(10),""),IFERROR(VLOOKUP(H85,Applications!$A$3:$O$104,MATCH($E$5,Applications!$A$2:$O$2,0),FALSE),""),IF(I85&lt;&gt;"",CHAR(10),""),IFERROR(VLOOKUP(I85,Applications!$A$3:$O$104,MATCH($E$5,Applications!$A$2:$O$2,0),FALSE),""))</f>
        <v>Voice Control</v>
      </c>
      <c r="F85" s="15" t="s">
        <v>1258</v>
      </c>
      <c r="G85" s="15"/>
      <c r="H85" s="15"/>
      <c r="I85" s="15"/>
      <c r="J85" s="8"/>
      <c r="K85" s="81" t="str">
        <f>IF(ISBLANK(J85),IFERROR(INDEX(Key!$S:$U,MATCH(Highlights!O85,Key!$S:$S,0),3),""),J85)</f>
        <v>Burger King is unveiling a horrible, genius, infuriating, hilarious, and maybe very poorly thought-out ad today thatâ€™s designed to intentionally set off Google Homes and Android phones.
The...</v>
      </c>
      <c r="L85" s="11"/>
      <c r="M85" s="81" t="str">
        <f>IF(ISBLANK(L85),IFERROR(INDEX(Key!$S:$V,MATCH(Highlights!$O85,Key!$S:$S,0),4),""),L85)</f>
        <v>https://cdn.vox-cdn.com/thumbor/vWkGqlhwiRqIbNU1CKTt8SReaLU=/1x0:2054x1155/1600x900/cdn.vox-cdn.com/uploads/chorus_image/image/54213457/bk.0.png</v>
      </c>
      <c r="N85" s="11" t="s">
        <v>646</v>
      </c>
      <c r="O85" s="8" t="s">
        <v>647</v>
      </c>
      <c r="P85" s="11"/>
      <c r="Q85" s="13"/>
      <c r="R85" s="16"/>
      <c r="S85" s="16"/>
      <c r="T85" s="11"/>
      <c r="U85" s="14"/>
      <c r="V85" s="8"/>
      <c r="Z85" s="8"/>
      <c r="AA85" s="8"/>
      <c r="AB85" s="8"/>
      <c r="AC85" s="8"/>
      <c r="AD85" s="8"/>
      <c r="AE85" s="8"/>
    </row>
    <row r="86" spans="1:31" ht="60" customHeight="1" x14ac:dyDescent="0.25">
      <c r="A86" s="14" t="s">
        <v>1433</v>
      </c>
      <c r="B86" s="9" t="s">
        <v>648</v>
      </c>
      <c r="C86" s="15" t="s">
        <v>312</v>
      </c>
      <c r="D86" s="15" t="s">
        <v>18</v>
      </c>
      <c r="E86" s="75" t="str">
        <f>_xlfn.CONCAT(IFERROR(VLOOKUP(F86,Applications!$A$3:$O$104,MATCH($E$5,Applications!$A$2:$O$2,0),FALSE),""),IF(G86&lt;&gt;"",CHAR(10),""),IFERROR(VLOOKUP(G86,Applications!$A$3:$O$104,MATCH($E$5,Applications!$A$2:$O$2,0),FALSE),""),IF(H86&lt;&gt;"",CHAR(10),""),IFERROR(VLOOKUP(H86,Applications!$A$3:$O$104,MATCH($E$5,Applications!$A$2:$O$2,0),FALSE),""),IF(I86&lt;&gt;"",CHAR(10),""),IFERROR(VLOOKUP(I86,Applications!$A$3:$O$104,MATCH($E$5,Applications!$A$2:$O$2,0),FALSE),""))</f>
        <v>Pro and Prebiotics</v>
      </c>
      <c r="F86" s="15" t="s">
        <v>1290</v>
      </c>
      <c r="G86" s="15"/>
      <c r="H86" s="15"/>
      <c r="I86" s="15"/>
      <c r="J86" s="8"/>
      <c r="K86" s="81">
        <f>IF(ISBLANK(J86),IFERROR(INDEX(Key!$S:$U,MATCH(Highlights!O86,Key!$S:$S,0),3),""),J86)</f>
        <v>0</v>
      </c>
      <c r="L86" s="11"/>
      <c r="M86" s="81">
        <f>IF(ISBLANK(L86),IFERROR(INDEX(Key!$S:$V,MATCH(Highlights!$O86,Key!$S:$S,0),4),""),L86)</f>
        <v>0</v>
      </c>
      <c r="N86" s="11"/>
      <c r="O86" s="8" t="s">
        <v>649</v>
      </c>
      <c r="P86" s="11" t="s">
        <v>650</v>
      </c>
      <c r="Q86" s="13"/>
      <c r="R86" s="16"/>
      <c r="S86" s="16"/>
      <c r="T86" s="11"/>
      <c r="U86" s="14"/>
      <c r="V86" s="8"/>
      <c r="Z86" s="8"/>
      <c r="AA86" s="8"/>
      <c r="AB86" s="8"/>
      <c r="AC86" s="8"/>
      <c r="AD86" s="8"/>
      <c r="AE86" s="8"/>
    </row>
    <row r="87" spans="1:31" ht="60" customHeight="1" x14ac:dyDescent="0.25">
      <c r="A87" s="14" t="s">
        <v>1434</v>
      </c>
      <c r="B87" s="9" t="s">
        <v>651</v>
      </c>
      <c r="C87" s="15" t="s">
        <v>312</v>
      </c>
      <c r="D87" s="15" t="s">
        <v>18</v>
      </c>
      <c r="E87" s="75" t="str">
        <f>_xlfn.CONCAT(IFERROR(VLOOKUP(F87,Applications!$A$3:$O$104,MATCH($E$5,Applications!$A$2:$O$2,0),FALSE),""),IF(G87&lt;&gt;"",CHAR(10),""),IFERROR(VLOOKUP(G87,Applications!$A$3:$O$104,MATCH($E$5,Applications!$A$2:$O$2,0),FALSE),""),IF(H87&lt;&gt;"",CHAR(10),""),IFERROR(VLOOKUP(H87,Applications!$A$3:$O$104,MATCH($E$5,Applications!$A$2:$O$2,0),FALSE),""),IF(I87&lt;&gt;"",CHAR(10),""),IFERROR(VLOOKUP(I87,Applications!$A$3:$O$104,MATCH($E$5,Applications!$A$2:$O$2,0),FALSE),""))</f>
        <v>Simple and beautiful showrooms</v>
      </c>
      <c r="F87" s="15" t="s">
        <v>1302</v>
      </c>
      <c r="G87" s="15"/>
      <c r="H87" s="15"/>
      <c r="I87" s="15"/>
      <c r="J87" s="8"/>
      <c r="K87" s="81" t="str">
        <f>IF(ISBLANK(J87),IFERROR(INDEX(Key!$S:$U,MATCH(Highlights!O87,Key!$S:$S,0),3),""),J87)</f>
        <v>The electronics retailer's strategy of emphasizing stores within stores run by suppliers such as Samsung, Sony, Microsoft, AT&amp;T and LG has resulted in better service -- at the suppliers' expense -- and given Best Buy a leg up in its fight against Amazon and other online competitors.</v>
      </c>
      <c r="L87" s="11"/>
      <c r="M87" s="81" t="str">
        <f>IF(ISBLANK(L87),IFERROR(INDEX(Key!$S:$V,MATCH(Highlights!$O87,Key!$S:$S,0),4),""),L87)</f>
        <v>https://thumbor.forbes.com/thumbor/600x315/https%3A%2F%2Fspecials-images.forbesimg.com%2Fimageserve%2F39051435%2F960x0.jpg%3Ffit%3Dscale</v>
      </c>
      <c r="N87" s="11"/>
      <c r="O87" s="8" t="s">
        <v>652</v>
      </c>
      <c r="P87" s="11" t="s">
        <v>653</v>
      </c>
      <c r="Q87" s="13"/>
      <c r="R87" s="16"/>
      <c r="S87" s="16"/>
      <c r="T87" s="11"/>
      <c r="U87" s="14"/>
      <c r="V87" s="8"/>
      <c r="Z87" s="8"/>
      <c r="AA87" s="8"/>
      <c r="AB87" s="8"/>
      <c r="AC87" s="8"/>
      <c r="AD87" s="8"/>
      <c r="AE87" s="8"/>
    </row>
    <row r="88" spans="1:31" ht="60" customHeight="1" x14ac:dyDescent="0.25">
      <c r="A88" s="14" t="s">
        <v>1435</v>
      </c>
      <c r="B88" s="9" t="s">
        <v>654</v>
      </c>
      <c r="C88" s="15" t="s">
        <v>312</v>
      </c>
      <c r="D88" s="15" t="s">
        <v>18</v>
      </c>
      <c r="E88" s="75" t="str">
        <f>_xlfn.CONCAT(IFERROR(VLOOKUP(F88,Applications!$A$3:$O$104,MATCH($E$5,Applications!$A$2:$O$2,0),FALSE),""),IF(G88&lt;&gt;"",CHAR(10),""),IFERROR(VLOOKUP(G88,Applications!$A$3:$O$104,MATCH($E$5,Applications!$A$2:$O$2,0),FALSE),""),IF(H88&lt;&gt;"",CHAR(10),""),IFERROR(VLOOKUP(H88,Applications!$A$3:$O$104,MATCH($E$5,Applications!$A$2:$O$2,0),FALSE),""),IF(I88&lt;&gt;"",CHAR(10),""),IFERROR(VLOOKUP(I88,Applications!$A$3:$O$104,MATCH($E$5,Applications!$A$2:$O$2,0),FALSE),""))</f>
        <v>Affordable luxury/exquisite items</v>
      </c>
      <c r="F88" s="15" t="s">
        <v>1309</v>
      </c>
      <c r="G88" s="15"/>
      <c r="H88" s="15"/>
      <c r="I88" s="15"/>
      <c r="J88" s="8"/>
      <c r="K88" s="81" t="str">
        <f>IF(ISBLANK(J88),IFERROR(INDEX(Key!$S:$U,MATCH(Highlights!O88,Key!$S:$S,0),3),""),J88)</f>
        <v xml:space="preserve">Fortune 500 Daily &amp;amp;amp; Breaking Business News </v>
      </c>
      <c r="L88" s="11"/>
      <c r="M88" s="81" t="str">
        <f>IF(ISBLANK(L88),IFERROR(INDEX(Key!$S:$V,MATCH(Highlights!$O88,Key!$S:$S,0),4),""),L88)</f>
        <v>http://fortune.com/img/misc/og-default.png</v>
      </c>
      <c r="N88" s="11"/>
      <c r="O88" s="8" t="s">
        <v>655</v>
      </c>
      <c r="P88" s="11" t="s">
        <v>656</v>
      </c>
      <c r="Q88" s="13"/>
      <c r="R88" s="16"/>
      <c r="S88" s="16"/>
      <c r="T88" s="11" t="s">
        <v>656</v>
      </c>
      <c r="U88" s="14"/>
      <c r="V88" s="8"/>
      <c r="Z88" s="8"/>
      <c r="AA88" s="8"/>
      <c r="AB88" s="8"/>
      <c r="AC88" s="8"/>
      <c r="AD88" s="8"/>
      <c r="AE88" s="8"/>
    </row>
    <row r="89" spans="1:31" ht="60" customHeight="1" x14ac:dyDescent="0.25">
      <c r="A89" s="14" t="s">
        <v>1436</v>
      </c>
      <c r="B89" s="9" t="s">
        <v>682</v>
      </c>
      <c r="C89" s="15" t="s">
        <v>283</v>
      </c>
      <c r="D89" s="15" t="s">
        <v>133</v>
      </c>
      <c r="E89" s="75" t="str">
        <f>_xlfn.CONCAT(IFERROR(VLOOKUP(F89,Applications!$A$3:$O$104,MATCH($E$5,Applications!$A$2:$O$2,0),FALSE),""),IF(G89&lt;&gt;"",CHAR(10),""),IFERROR(VLOOKUP(G89,Applications!$A$3:$O$104,MATCH($E$5,Applications!$A$2:$O$2,0),FALSE),""),IF(H89&lt;&gt;"",CHAR(10),""),IFERROR(VLOOKUP(H89,Applications!$A$3:$O$104,MATCH($E$5,Applications!$A$2:$O$2,0),FALSE),""),IF(I89&lt;&gt;"",CHAR(10),""),IFERROR(VLOOKUP(I89,Applications!$A$3:$O$104,MATCH($E$5,Applications!$A$2:$O$2,0),FALSE),""))</f>
        <v>Refill Packages/Reusable Packages</v>
      </c>
      <c r="F89" s="15" t="s">
        <v>1261</v>
      </c>
      <c r="G89" s="15"/>
      <c r="H89" s="15"/>
      <c r="I89" s="15"/>
      <c r="J89" s="8"/>
      <c r="K89" s="81" t="str">
        <f>IF(ISBLANK(J89),IFERROR(INDEX(Key!$S:$U,MATCH(Highlights!O89,Key!$S:$S,0),3),""),J89)</f>
        <v>Why a quirky startup has attracted P&amp;G, Unilever, Coke, Pepsi, Nestle, Mars, Clorox, Danone and 20 other brands to a platform for disruptive packaging.</v>
      </c>
      <c r="L89" s="11"/>
      <c r="M89" s="81" t="str">
        <f>IF(ISBLANK(L89),IFERROR(INDEX(Key!$S:$V,MATCH(Highlights!$O89,Key!$S:$S,0),4),""),L89)</f>
        <v>https://www.greenbiz.com/sites/default/files/styles/panopoly_image_full/public/images/articles/featured/loop-group-shot.jpg?itok=lSfHwEiU</v>
      </c>
      <c r="N89" s="11"/>
      <c r="O89" s="8" t="s">
        <v>683</v>
      </c>
      <c r="P89" s="11"/>
      <c r="Q89" s="13"/>
      <c r="R89" s="16"/>
      <c r="S89" s="16"/>
      <c r="T89" s="11"/>
      <c r="U89" s="14"/>
      <c r="V89" s="8"/>
      <c r="Z89" s="8"/>
      <c r="AA89" s="8"/>
      <c r="AB89" s="8"/>
      <c r="AC89" s="8"/>
      <c r="AD89" s="8"/>
      <c r="AE89" s="8"/>
    </row>
    <row r="90" spans="1:31" ht="60" customHeight="1" x14ac:dyDescent="0.25">
      <c r="A90" s="14" t="s">
        <v>1437</v>
      </c>
      <c r="B90" s="9" t="s">
        <v>685</v>
      </c>
      <c r="C90" s="15" t="s">
        <v>283</v>
      </c>
      <c r="D90" s="15" t="s">
        <v>133</v>
      </c>
      <c r="E90" s="75" t="str">
        <f>_xlfn.CONCAT(IFERROR(VLOOKUP(F90,Applications!$A$3:$O$104,MATCH($E$5,Applications!$A$2:$O$2,0),FALSE),""),IF(G90&lt;&gt;"",CHAR(10),""),IFERROR(VLOOKUP(G90,Applications!$A$3:$O$104,MATCH($E$5,Applications!$A$2:$O$2,0),FALSE),""),IF(H90&lt;&gt;"",CHAR(10),""),IFERROR(VLOOKUP(H90,Applications!$A$3:$O$104,MATCH($E$5,Applications!$A$2:$O$2,0),FALSE),""),IF(I90&lt;&gt;"",CHAR(10),""),IFERROR(VLOOKUP(I90,Applications!$A$3:$O$104,MATCH($E$5,Applications!$A$2:$O$2,0),FALSE),""))</f>
        <v>Refill Packages/Reusable Packages</v>
      </c>
      <c r="F90" s="15" t="s">
        <v>1261</v>
      </c>
      <c r="G90" s="15"/>
      <c r="H90" s="15"/>
      <c r="I90" s="15"/>
      <c r="J90" s="8"/>
      <c r="K90" s="81">
        <f>IF(ISBLANK(J90),IFERROR(INDEX(Key!$S:$U,MATCH(Highlights!O90,Key!$S:$S,0),3),""),J90)</f>
        <v>0</v>
      </c>
      <c r="L90" s="11"/>
      <c r="M90" s="81">
        <f>IF(ISBLANK(L90),IFERROR(INDEX(Key!$S:$V,MATCH(Highlights!$O90,Key!$S:$S,0),4),""),L90)</f>
        <v>0</v>
      </c>
      <c r="N90" s="11"/>
      <c r="O90" s="8" t="s">
        <v>686</v>
      </c>
      <c r="P90" s="11"/>
      <c r="Q90" s="13"/>
      <c r="R90" s="16"/>
      <c r="S90" s="16"/>
      <c r="T90" s="11"/>
      <c r="U90" s="14"/>
      <c r="V90" s="8"/>
      <c r="Z90" s="8"/>
      <c r="AA90" s="8"/>
      <c r="AB90" s="8"/>
      <c r="AC90" s="8"/>
      <c r="AD90" s="8"/>
      <c r="AE90" s="8"/>
    </row>
    <row r="91" spans="1:31" ht="60" customHeight="1" x14ac:dyDescent="0.25">
      <c r="A91" s="14" t="s">
        <v>1438</v>
      </c>
      <c r="B91" s="9" t="s">
        <v>696</v>
      </c>
      <c r="C91" s="15" t="s">
        <v>312</v>
      </c>
      <c r="D91" s="15" t="s">
        <v>133</v>
      </c>
      <c r="E91" s="75" t="str">
        <f>_xlfn.CONCAT(IFERROR(VLOOKUP(F91,Applications!$A$3:$O$104,MATCH($E$5,Applications!$A$2:$O$2,0),FALSE),""),IF(G91&lt;&gt;"",CHAR(10),""),IFERROR(VLOOKUP(G91,Applications!$A$3:$O$104,MATCH($E$5,Applications!$A$2:$O$2,0),FALSE),""),IF(H91&lt;&gt;"",CHAR(10),""),IFERROR(VLOOKUP(H91,Applications!$A$3:$O$104,MATCH($E$5,Applications!$A$2:$O$2,0),FALSE),""),IF(I91&lt;&gt;"",CHAR(10),""),IFERROR(VLOOKUP(I91,Applications!$A$3:$O$104,MATCH($E$5,Applications!$A$2:$O$2,0),FALSE),""))</f>
        <v>Small form factors</v>
      </c>
      <c r="F91" s="15" t="s">
        <v>1306</v>
      </c>
      <c r="G91" s="15"/>
      <c r="H91" s="15"/>
      <c r="I91" s="15"/>
      <c r="J91" s="8"/>
      <c r="K91" s="81" t="str">
        <f>IF(ISBLANK(J91),IFERROR(INDEX(Key!$S:$U,MATCH(Highlights!O91,Key!$S:$S,0),3),""),J91)</f>
        <v>Bel Brands is at it again with two new cheese snacks that are â€˜grateâ€™ as a mid-afternoon energy boost or as a lunchbox nosh: BabybelÂ®ï¸ Cheese &amp; Crackers and The Laughing CowÂ®ï¸ Cheese Cups.</v>
      </c>
      <c r="L91" s="11"/>
      <c r="M91" s="81" t="str">
        <f>IF(ISBLANK(L91),IFERROR(INDEX(Key!$S:$V,MATCH(Highlights!$O91,Key!$S:$S,0),4),""),L91)</f>
        <v>https://s3.amazonaws.com/cms.festfoods.com/files/article/2018-06/Bel%20Brands14.jpg</v>
      </c>
      <c r="N91" s="11"/>
      <c r="O91" s="8" t="s">
        <v>697</v>
      </c>
      <c r="P91" s="11"/>
      <c r="Q91" s="13"/>
      <c r="R91" s="16"/>
      <c r="S91" s="16"/>
      <c r="T91" s="11"/>
      <c r="U91" s="14"/>
      <c r="V91" s="8"/>
      <c r="Z91" s="8"/>
      <c r="AA91" s="8"/>
      <c r="AB91" s="8"/>
      <c r="AC91" s="8"/>
      <c r="AD91" s="8"/>
      <c r="AE91" s="8"/>
    </row>
    <row r="92" spans="1:31" ht="60" customHeight="1" x14ac:dyDescent="0.25">
      <c r="A92" s="14" t="s">
        <v>1439</v>
      </c>
      <c r="B92" s="9" t="s">
        <v>165</v>
      </c>
      <c r="C92" s="15" t="s">
        <v>312</v>
      </c>
      <c r="D92" s="15" t="s">
        <v>133</v>
      </c>
      <c r="E92" s="75" t="str">
        <f>_xlfn.CONCAT(IFERROR(VLOOKUP(F92,Applications!$A$3:$O$104,MATCH($E$5,Applications!$A$2:$O$2,0),FALSE),""),IF(G92&lt;&gt;"",CHAR(10),""),IFERROR(VLOOKUP(G92,Applications!$A$3:$O$104,MATCH($E$5,Applications!$A$2:$O$2,0),FALSE),""),IF(H92&lt;&gt;"",CHAR(10),""),IFERROR(VLOOKUP(H92,Applications!$A$3:$O$104,MATCH($E$5,Applications!$A$2:$O$2,0),FALSE),""),IF(I92&lt;&gt;"",CHAR(10),""),IFERROR(VLOOKUP(I92,Applications!$A$3:$O$104,MATCH($E$5,Applications!$A$2:$O$2,0),FALSE),""))</f>
        <v>Small form factors</v>
      </c>
      <c r="F92" s="15" t="s">
        <v>1306</v>
      </c>
      <c r="G92" s="15"/>
      <c r="H92" s="15"/>
      <c r="I92" s="15"/>
      <c r="J92" s="8" t="s">
        <v>698</v>
      </c>
      <c r="K92" s="81" t="str">
        <f>IF(ISBLANK(J92),IFERROR(INDEX(Key!$S:$U,MATCH(Highlights!O92,Key!$S:$S,0),3),""),J92)</f>
        <v xml:space="preserve">NOTA: despromovido de app para implementation by tpc. Na verdade, gostaria de questionar se mii-doses é uma trend para 2019… ver este artigo de 2013 a falar do assunto: https://www.bbc.com/news/magazine-21443166 </v>
      </c>
      <c r="L92" s="11"/>
      <c r="M92" s="81" t="str">
        <f>IF(ISBLANK(L92),IFERROR(INDEX(Key!$S:$V,MATCH(Highlights!$O92,Key!$S:$S,0),4),""),L92)</f>
        <v/>
      </c>
      <c r="N92" s="11"/>
      <c r="O92" s="8"/>
      <c r="P92" s="11"/>
      <c r="Q92" s="13"/>
      <c r="R92" s="16"/>
      <c r="S92" s="16"/>
      <c r="T92" s="11"/>
      <c r="U92" s="14"/>
      <c r="V92" s="8"/>
      <c r="Z92" s="8"/>
      <c r="AA92" s="8"/>
      <c r="AB92" s="8"/>
      <c r="AC92" s="8"/>
      <c r="AD92" s="8"/>
      <c r="AE92" s="8"/>
    </row>
    <row r="93" spans="1:31" ht="60" customHeight="1" x14ac:dyDescent="0.25">
      <c r="A93" s="14" t="s">
        <v>1440</v>
      </c>
      <c r="B93" s="9" t="s">
        <v>166</v>
      </c>
      <c r="C93" s="15" t="s">
        <v>312</v>
      </c>
      <c r="D93" s="15" t="s">
        <v>133</v>
      </c>
      <c r="E93" s="75" t="str">
        <f>_xlfn.CONCAT(IFERROR(VLOOKUP(F93,Applications!$A$3:$O$104,MATCH($E$5,Applications!$A$2:$O$2,0),FALSE),""),IF(G93&lt;&gt;"",CHAR(10),""),IFERROR(VLOOKUP(G93,Applications!$A$3:$O$104,MATCH($E$5,Applications!$A$2:$O$2,0),FALSE),""),IF(H93&lt;&gt;"",CHAR(10),""),IFERROR(VLOOKUP(H93,Applications!$A$3:$O$104,MATCH($E$5,Applications!$A$2:$O$2,0),FALSE),""),IF(I93&lt;&gt;"",CHAR(10),""),IFERROR(VLOOKUP(I93,Applications!$A$3:$O$104,MATCH($E$5,Applications!$A$2:$O$2,0),FALSE),""))</f>
        <v>Small form factors</v>
      </c>
      <c r="F93" s="15" t="s">
        <v>1306</v>
      </c>
      <c r="G93" s="15"/>
      <c r="H93" s="15"/>
      <c r="I93" s="15"/>
      <c r="J93" s="8" t="s">
        <v>698</v>
      </c>
      <c r="K93" s="81" t="str">
        <f>IF(ISBLANK(J93),IFERROR(INDEX(Key!$S:$U,MATCH(Highlights!O93,Key!$S:$S,0),3),""),J93)</f>
        <v xml:space="preserve">NOTA: despromovido de app para implementation by tpc. Na verdade, gostaria de questionar se mii-doses é uma trend para 2019… ver este artigo de 2013 a falar do assunto: https://www.bbc.com/news/magazine-21443166 </v>
      </c>
      <c r="L93" s="11"/>
      <c r="M93" s="81" t="str">
        <f>IF(ISBLANK(L93),IFERROR(INDEX(Key!$S:$V,MATCH(Highlights!$O93,Key!$S:$S,0),4),""),L93)</f>
        <v/>
      </c>
      <c r="N93" s="11"/>
      <c r="O93" s="8"/>
      <c r="P93" s="11"/>
      <c r="Q93" s="13"/>
      <c r="R93" s="16"/>
      <c r="S93" s="16"/>
      <c r="T93" s="11"/>
      <c r="U93" s="14"/>
      <c r="V93" s="8"/>
      <c r="Z93" s="8"/>
      <c r="AA93" s="8"/>
      <c r="AB93" s="8"/>
      <c r="AC93" s="8"/>
      <c r="AD93" s="8"/>
      <c r="AE93" s="8"/>
    </row>
    <row r="94" spans="1:31" ht="60" customHeight="1" x14ac:dyDescent="0.25">
      <c r="A94" s="14" t="s">
        <v>1441</v>
      </c>
      <c r="B94" s="9" t="s">
        <v>708</v>
      </c>
      <c r="C94" s="15" t="s">
        <v>312</v>
      </c>
      <c r="D94" s="15" t="s">
        <v>207</v>
      </c>
      <c r="E94" s="75" t="str">
        <f>_xlfn.CONCAT(IFERROR(VLOOKUP(F94,Applications!$A$3:$O$104,MATCH($E$5,Applications!$A$2:$O$2,0),FALSE),""),IF(G94&lt;&gt;"",CHAR(10),""),IFERROR(VLOOKUP(G94,Applications!$A$3:$O$104,MATCH($E$5,Applications!$A$2:$O$2,0),FALSE),""),IF(H94&lt;&gt;"",CHAR(10),""),IFERROR(VLOOKUP(H94,Applications!$A$3:$O$104,MATCH($E$5,Applications!$A$2:$O$2,0),FALSE),""),IF(I94&lt;&gt;"",CHAR(10),""),IFERROR(VLOOKUP(I94,Applications!$A$3:$O$104,MATCH($E$5,Applications!$A$2:$O$2,0),FALSE),""))</f>
        <v>Omnichannel bulk foods</v>
      </c>
      <c r="F94" s="15" t="s">
        <v>1262</v>
      </c>
      <c r="G94" s="15"/>
      <c r="H94" s="15"/>
      <c r="I94" s="15"/>
      <c r="J94" s="8"/>
      <c r="K94" s="81" t="str">
        <f>IF(ISBLANK(J94),IFERROR(INDEX(Key!$S:$U,MATCH(Highlights!O94,Key!$S:$S,0),3),""),J94)</f>
        <v>The Source Bulk Foods has over 40 zero waste bulk food stores around Australia. Buy your wholefoods, health foods and superfoods in bulk!</v>
      </c>
      <c r="L94" s="11"/>
      <c r="M94" s="81">
        <f>IF(ISBLANK(L94),IFERROR(INDEX(Key!$S:$V,MATCH(Highlights!$O94,Key!$S:$S,0),4),""),L94)</f>
        <v>0</v>
      </c>
      <c r="N94" s="11"/>
      <c r="O94" s="8" t="s">
        <v>709</v>
      </c>
      <c r="P94" s="11" t="s">
        <v>710</v>
      </c>
      <c r="Q94" s="13"/>
      <c r="R94" s="16"/>
      <c r="S94" s="16"/>
      <c r="T94" s="11"/>
      <c r="U94" s="14"/>
      <c r="V94" s="8"/>
      <c r="Z94" s="8"/>
      <c r="AA94" s="8"/>
      <c r="AB94" s="8"/>
      <c r="AC94" s="8"/>
      <c r="AD94" s="8"/>
      <c r="AE94" s="8"/>
    </row>
    <row r="95" spans="1:31" ht="60" customHeight="1" x14ac:dyDescent="0.25">
      <c r="A95" s="14" t="s">
        <v>1442</v>
      </c>
      <c r="B95" s="9" t="s">
        <v>711</v>
      </c>
      <c r="C95" s="15" t="s">
        <v>312</v>
      </c>
      <c r="D95" s="15" t="s">
        <v>207</v>
      </c>
      <c r="E95" s="75" t="str">
        <f>_xlfn.CONCAT(IFERROR(VLOOKUP(F95,Applications!$A$3:$O$104,MATCH($E$5,Applications!$A$2:$O$2,0),FALSE),""),IF(G95&lt;&gt;"",CHAR(10),""),IFERROR(VLOOKUP(G95,Applications!$A$3:$O$104,MATCH($E$5,Applications!$A$2:$O$2,0),FALSE),""),IF(H95&lt;&gt;"",CHAR(10),""),IFERROR(VLOOKUP(H95,Applications!$A$3:$O$104,MATCH($E$5,Applications!$A$2:$O$2,0),FALSE),""),IF(I95&lt;&gt;"",CHAR(10),""),IFERROR(VLOOKUP(I95,Applications!$A$3:$O$104,MATCH($E$5,Applications!$A$2:$O$2,0),FALSE),""))</f>
        <v>Omnichannel bulk foods</v>
      </c>
      <c r="F95" s="15" t="s">
        <v>1262</v>
      </c>
      <c r="G95" s="15"/>
      <c r="H95" s="15"/>
      <c r="I95" s="15"/>
      <c r="J95" s="8"/>
      <c r="K95" s="81" t="str">
        <f>IF(ISBLANK(J95),IFERROR(INDEX(Key!$S:$U,MATCH(Highlights!O95,Key!$S:$S,0),3),""),J95)</f>
        <v>Here at AllBulkFoods.com our business is providing you with excellent food, service and prices. If you buy one case or one pallet of bulk foods, we are here to help!</v>
      </c>
      <c r="L95" s="11"/>
      <c r="M95" s="81">
        <f>IF(ISBLANK(L95),IFERROR(INDEX(Key!$S:$V,MATCH(Highlights!$O95,Key!$S:$S,0),4),""),L95)</f>
        <v>0</v>
      </c>
      <c r="N95" s="11"/>
      <c r="O95" s="8" t="s">
        <v>712</v>
      </c>
      <c r="P95" s="11"/>
      <c r="Q95" s="13"/>
      <c r="R95" s="16"/>
      <c r="S95" s="16"/>
      <c r="T95" s="11"/>
      <c r="U95" s="14"/>
      <c r="V95" s="8"/>
      <c r="Z95" s="8"/>
      <c r="AA95" s="8"/>
      <c r="AB95" s="8"/>
      <c r="AC95" s="8"/>
      <c r="AD95" s="8"/>
      <c r="AE95" s="8"/>
    </row>
    <row r="96" spans="1:31" ht="60" customHeight="1" x14ac:dyDescent="0.25">
      <c r="A96" s="14" t="s">
        <v>1443</v>
      </c>
      <c r="B96" s="9" t="s">
        <v>713</v>
      </c>
      <c r="C96" s="15" t="s">
        <v>283</v>
      </c>
      <c r="D96" s="15" t="s">
        <v>207</v>
      </c>
      <c r="E96" s="75" t="str">
        <f>_xlfn.CONCAT(IFERROR(VLOOKUP(F96,Applications!$A$3:$O$104,MATCH($E$5,Applications!$A$2:$O$2,0),FALSE),""),IF(G96&lt;&gt;"",CHAR(10),""),IFERROR(VLOOKUP(G96,Applications!$A$3:$O$104,MATCH($E$5,Applications!$A$2:$O$2,0),FALSE),""),IF(H96&lt;&gt;"",CHAR(10),""),IFERROR(VLOOKUP(H96,Applications!$A$3:$O$104,MATCH($E$5,Applications!$A$2:$O$2,0),FALSE),""),IF(I96&lt;&gt;"",CHAR(10),""),IFERROR(VLOOKUP(I96,Applications!$A$3:$O$104,MATCH($E$5,Applications!$A$2:$O$2,0),FALSE),""))</f>
        <v>Omnichannel bulk foods</v>
      </c>
      <c r="F96" s="15" t="s">
        <v>1262</v>
      </c>
      <c r="G96" s="15"/>
      <c r="H96" s="15"/>
      <c r="I96" s="15"/>
      <c r="J96" s="8"/>
      <c r="K96" s="81" t="str">
        <f>IF(ISBLANK(J96),IFERROR(INDEX(Key!$S:$U,MATCH(Highlights!O96,Key!$S:$S,0),3),""),J96)</f>
        <v>Fill your kitchen with beautiful food and laughter, while knowing you are getting the quality and value of farm to market food that your family deserves.</v>
      </c>
      <c r="L96" s="11"/>
      <c r="M96" s="81">
        <f>IF(ISBLANK(L96),IFERROR(INDEX(Key!$S:$V,MATCH(Highlights!$O96,Key!$S:$S,0),4),""),L96)</f>
        <v>0</v>
      </c>
      <c r="N96" s="11"/>
      <c r="O96" s="8" t="s">
        <v>714</v>
      </c>
      <c r="P96" s="11"/>
      <c r="Q96" s="13"/>
      <c r="R96" s="16"/>
      <c r="S96" s="16"/>
      <c r="T96" s="11"/>
      <c r="U96" s="14"/>
      <c r="V96" s="8"/>
      <c r="Z96" s="8"/>
      <c r="AA96" s="8"/>
      <c r="AB96" s="8"/>
      <c r="AC96" s="8"/>
      <c r="AD96" s="8"/>
      <c r="AE96" s="8"/>
    </row>
    <row r="97" spans="1:31" ht="60" customHeight="1" x14ac:dyDescent="0.25">
      <c r="A97" s="14" t="s">
        <v>1444</v>
      </c>
      <c r="B97" s="9" t="s">
        <v>715</v>
      </c>
      <c r="C97" s="15" t="s">
        <v>312</v>
      </c>
      <c r="D97" s="15" t="s">
        <v>207</v>
      </c>
      <c r="E97" s="75" t="str">
        <f>_xlfn.CONCAT(IFERROR(VLOOKUP(F97,Applications!$A$3:$O$104,MATCH($E$5,Applications!$A$2:$O$2,0),FALSE),""),IF(G97&lt;&gt;"",CHAR(10),""),IFERROR(VLOOKUP(G97,Applications!$A$3:$O$104,MATCH($E$5,Applications!$A$2:$O$2,0),FALSE),""),IF(H97&lt;&gt;"",CHAR(10),""),IFERROR(VLOOKUP(H97,Applications!$A$3:$O$104,MATCH($E$5,Applications!$A$2:$O$2,0),FALSE),""),IF(I97&lt;&gt;"",CHAR(10),""),IFERROR(VLOOKUP(I97,Applications!$A$3:$O$104,MATCH($E$5,Applications!$A$2:$O$2,0),FALSE),""))</f>
        <v>Food Purpose Communication</v>
      </c>
      <c r="F97" s="15" t="s">
        <v>1286</v>
      </c>
      <c r="G97" s="15"/>
      <c r="H97" s="15"/>
      <c r="I97" s="15"/>
      <c r="J97" s="8"/>
      <c r="K97" s="81" t="str">
        <f>IF(ISBLANK(J97),IFERROR(INDEX(Key!$S:$U,MATCH(Highlights!O97,Key!$S:$S,0),3),""),J97)</f>
        <v>By adding antioxidants, co-enzymes Q10 and natural sweetener stevia, the company Apis-Vita transforms products such as vinegar and ketchup into innovative functional foods.</v>
      </c>
      <c r="L97" s="11"/>
      <c r="M97" s="81" t="str">
        <f>IF(ISBLANK(L97),IFERROR(INDEX(Key!$S:$V,MATCH(Highlights!$O97,Key!$S:$S,0),4),""),L97)</f>
        <v>http://www.startup.si/img/Izdelki/Opis-produkta_foto-kolaz.jpg</v>
      </c>
      <c r="N97" s="11"/>
      <c r="O97" s="8" t="s">
        <v>716</v>
      </c>
      <c r="P97" s="11"/>
      <c r="Q97" s="13"/>
      <c r="R97" s="16"/>
      <c r="S97" s="16"/>
      <c r="T97" s="11"/>
      <c r="U97" s="14"/>
      <c r="V97" s="8"/>
      <c r="Z97" s="8"/>
      <c r="AA97" s="8"/>
      <c r="AB97" s="8"/>
      <c r="AC97" s="8"/>
      <c r="AD97" s="8"/>
      <c r="AE97" s="8"/>
    </row>
    <row r="98" spans="1:31" ht="60" customHeight="1" x14ac:dyDescent="0.25">
      <c r="A98" s="14" t="s">
        <v>1445</v>
      </c>
      <c r="B98" s="9" t="s">
        <v>717</v>
      </c>
      <c r="C98" s="15" t="s">
        <v>283</v>
      </c>
      <c r="D98" s="15" t="s">
        <v>207</v>
      </c>
      <c r="E98" s="75" t="str">
        <f>_xlfn.CONCAT(IFERROR(VLOOKUP(F98,Applications!$A$3:$O$104,MATCH($E$5,Applications!$A$2:$O$2,0),FALSE),""),IF(G98&lt;&gt;"",CHAR(10),""),IFERROR(VLOOKUP(G98,Applications!$A$3:$O$104,MATCH($E$5,Applications!$A$2:$O$2,0),FALSE),""),IF(H98&lt;&gt;"",CHAR(10),""),IFERROR(VLOOKUP(H98,Applications!$A$3:$O$104,MATCH($E$5,Applications!$A$2:$O$2,0),FALSE),""),IF(I98&lt;&gt;"",CHAR(10),""),IFERROR(VLOOKUP(I98,Applications!$A$3:$O$104,MATCH($E$5,Applications!$A$2:$O$2,0),FALSE),""))</f>
        <v>Food Purpose Communication</v>
      </c>
      <c r="F98" s="15" t="s">
        <v>1286</v>
      </c>
      <c r="G98" s="15"/>
      <c r="H98" s="15"/>
      <c r="I98" s="15"/>
      <c r="J98" s="8"/>
      <c r="K98" s="81">
        <f>IF(ISBLANK(J98),IFERROR(INDEX(Key!$S:$U,MATCH(Highlights!O98,Key!$S:$S,0),3),""),J98)</f>
        <v>0</v>
      </c>
      <c r="L98" s="11"/>
      <c r="M98" s="81">
        <f>IF(ISBLANK(L98),IFERROR(INDEX(Key!$S:$V,MATCH(Highlights!$O98,Key!$S:$S,0),4),""),L98)</f>
        <v>0</v>
      </c>
      <c r="N98" s="11" t="s">
        <v>718</v>
      </c>
      <c r="O98" s="8" t="s">
        <v>719</v>
      </c>
      <c r="P98" s="11"/>
      <c r="Q98" s="13"/>
      <c r="R98" s="16"/>
      <c r="S98" s="16"/>
      <c r="T98" s="11"/>
      <c r="U98" s="14"/>
      <c r="V98" s="8"/>
      <c r="Z98" s="8"/>
      <c r="AA98" s="8"/>
      <c r="AB98" s="8"/>
      <c r="AC98" s="8"/>
      <c r="AD98" s="8"/>
      <c r="AE98" s="8"/>
    </row>
    <row r="99" spans="1:31" ht="60" customHeight="1" x14ac:dyDescent="0.25">
      <c r="A99" s="14" t="s">
        <v>1446</v>
      </c>
      <c r="B99" s="9" t="s">
        <v>720</v>
      </c>
      <c r="C99" s="15" t="s">
        <v>283</v>
      </c>
      <c r="D99" s="15" t="s">
        <v>207</v>
      </c>
      <c r="E99" s="75" t="str">
        <f>_xlfn.CONCAT(IFERROR(VLOOKUP(F99,Applications!$A$3:$O$104,MATCH($E$5,Applications!$A$2:$O$2,0),FALSE),""),IF(G99&lt;&gt;"",CHAR(10),""),IFERROR(VLOOKUP(G99,Applications!$A$3:$O$104,MATCH($E$5,Applications!$A$2:$O$2,0),FALSE),""),IF(H99&lt;&gt;"",CHAR(10),""),IFERROR(VLOOKUP(H99,Applications!$A$3:$O$104,MATCH($E$5,Applications!$A$2:$O$2,0),FALSE),""),IF(I99&lt;&gt;"",CHAR(10),""),IFERROR(VLOOKUP(I99,Applications!$A$3:$O$104,MATCH($E$5,Applications!$A$2:$O$2,0),FALSE),""))</f>
        <v>Food Purpose Communication</v>
      </c>
      <c r="F99" s="15" t="s">
        <v>1286</v>
      </c>
      <c r="G99" s="15"/>
      <c r="H99" s="15"/>
      <c r="I99" s="15"/>
      <c r="J99" s="8"/>
      <c r="K99" s="81">
        <f>IF(ISBLANK(J99),IFERROR(INDEX(Key!$S:$U,MATCH(Highlights!O99,Key!$S:$S,0),3),""),J99)</f>
        <v>0</v>
      </c>
      <c r="L99" s="11"/>
      <c r="M99" s="81">
        <f>IF(ISBLANK(L99),IFERROR(INDEX(Key!$S:$V,MATCH(Highlights!$O99,Key!$S:$S,0),4),""),L99)</f>
        <v>0</v>
      </c>
      <c r="N99" s="11"/>
      <c r="O99" s="8" t="s">
        <v>721</v>
      </c>
      <c r="P99" s="11" t="s">
        <v>722</v>
      </c>
      <c r="Q99" s="13"/>
      <c r="R99" s="16"/>
      <c r="S99" s="16"/>
      <c r="T99" s="11"/>
      <c r="U99" s="14"/>
      <c r="V99" s="8"/>
      <c r="Z99" s="8"/>
      <c r="AA99" s="8"/>
      <c r="AB99" s="8"/>
      <c r="AC99" s="8"/>
      <c r="AD99" s="8"/>
      <c r="AE99" s="8"/>
    </row>
    <row r="100" spans="1:31" ht="60" customHeight="1" x14ac:dyDescent="0.25">
      <c r="A100" s="14" t="s">
        <v>1447</v>
      </c>
      <c r="B100" s="9" t="s">
        <v>723</v>
      </c>
      <c r="C100" s="15" t="s">
        <v>312</v>
      </c>
      <c r="D100" s="15" t="s">
        <v>207</v>
      </c>
      <c r="E100" s="75" t="str">
        <f>_xlfn.CONCAT(IFERROR(VLOOKUP(F100,Applications!$A$3:$O$104,MATCH($E$5,Applications!$A$2:$O$2,0),FALSE),""),IF(G100&lt;&gt;"",CHAR(10),""),IFERROR(VLOOKUP(G100,Applications!$A$3:$O$104,MATCH($E$5,Applications!$A$2:$O$2,0),FALSE),""),IF(H100&lt;&gt;"",CHAR(10),""),IFERROR(VLOOKUP(H100,Applications!$A$3:$O$104,MATCH($E$5,Applications!$A$2:$O$2,0),FALSE),""),IF(I100&lt;&gt;"",CHAR(10),""),IFERROR(VLOOKUP(I100,Applications!$A$3:$O$104,MATCH($E$5,Applications!$A$2:$O$2,0),FALSE),""))</f>
        <v>Continuous Employee Training</v>
      </c>
      <c r="F100" s="15" t="s">
        <v>1266</v>
      </c>
      <c r="G100" s="15"/>
      <c r="H100" s="15"/>
      <c r="I100" s="15"/>
      <c r="J100" s="8"/>
      <c r="K100" s="81" t="str">
        <f>IF(ISBLANK(J100),IFERROR(INDEX(Key!$S:$U,MATCH(Highlights!O100,Key!$S:$S,0),3),""),J100)</f>
        <v xml:space="preserve">  Have you ever wondered how Pixar animators are able to stay current on animation trends despite working on one project over a long period of time with incre</v>
      </c>
      <c r="L100" s="11"/>
      <c r="M100" s="81" t="str">
        <f>IF(ISBLANK(L100),IFERROR(INDEX(Key!$S:$V,MATCH(Highlights!$O100,Key!$S:$S,0),4),""),L100)</f>
        <v>https://lrmonline.com/file/2018/06/b6b.jpg</v>
      </c>
      <c r="N100" s="11" t="s">
        <v>724</v>
      </c>
      <c r="O100" s="8" t="s">
        <v>725</v>
      </c>
      <c r="P100" s="11" t="s">
        <v>726</v>
      </c>
      <c r="Q100" s="13"/>
      <c r="R100" s="16"/>
      <c r="S100" s="16"/>
      <c r="T100" s="11"/>
      <c r="U100" s="14"/>
      <c r="V100" s="8"/>
      <c r="Z100" s="8"/>
      <c r="AA100" s="8"/>
      <c r="AB100" s="8"/>
      <c r="AC100" s="8"/>
      <c r="AD100" s="8"/>
      <c r="AE100" s="8"/>
    </row>
    <row r="101" spans="1:31" ht="60" customHeight="1" x14ac:dyDescent="0.25">
      <c r="A101" s="14" t="s">
        <v>1448</v>
      </c>
      <c r="B101" s="9" t="s">
        <v>727</v>
      </c>
      <c r="C101" s="15" t="s">
        <v>283</v>
      </c>
      <c r="D101" s="15" t="s">
        <v>207</v>
      </c>
      <c r="E101" s="75" t="str">
        <f>_xlfn.CONCAT(IFERROR(VLOOKUP(F101,Applications!$A$3:$O$104,MATCH($E$5,Applications!$A$2:$O$2,0),FALSE),""),IF(G101&lt;&gt;"",CHAR(10),""),IFERROR(VLOOKUP(G101,Applications!$A$3:$O$104,MATCH($E$5,Applications!$A$2:$O$2,0),FALSE),""),IF(H101&lt;&gt;"",CHAR(10),""),IFERROR(VLOOKUP(H101,Applications!$A$3:$O$104,MATCH($E$5,Applications!$A$2:$O$2,0),FALSE),""),IF(I101&lt;&gt;"",CHAR(10),""),IFERROR(VLOOKUP(I101,Applications!$A$3:$O$104,MATCH($E$5,Applications!$A$2:$O$2,0),FALSE),""))</f>
        <v>Continuous Employee Training</v>
      </c>
      <c r="F101" s="15" t="s">
        <v>1266</v>
      </c>
      <c r="G101" s="15"/>
      <c r="H101" s="15"/>
      <c r="I101" s="15"/>
      <c r="J101" s="8"/>
      <c r="K101" s="81">
        <f>IF(ISBLANK(J101),IFERROR(INDEX(Key!$S:$U,MATCH(Highlights!O101,Key!$S:$S,0),3),""),J101)</f>
        <v>0</v>
      </c>
      <c r="L101" s="11"/>
      <c r="M101" s="81">
        <f>IF(ISBLANK(L101),IFERROR(INDEX(Key!$S:$V,MATCH(Highlights!$O101,Key!$S:$S,0),4),""),L101)</f>
        <v>0</v>
      </c>
      <c r="N101" s="11"/>
      <c r="O101" s="8" t="s">
        <v>728</v>
      </c>
      <c r="P101" s="11"/>
      <c r="Q101" s="13"/>
      <c r="R101" s="16"/>
      <c r="S101" s="16"/>
      <c r="T101" s="11"/>
      <c r="U101" s="14"/>
      <c r="V101" s="8"/>
      <c r="Z101" s="8"/>
      <c r="AA101" s="8"/>
      <c r="AB101" s="8"/>
      <c r="AC101" s="8"/>
      <c r="AD101" s="8"/>
      <c r="AE101" s="8"/>
    </row>
    <row r="102" spans="1:31" ht="60" customHeight="1" x14ac:dyDescent="0.25">
      <c r="A102" s="14" t="s">
        <v>1449</v>
      </c>
      <c r="B102" s="9" t="s">
        <v>729</v>
      </c>
      <c r="C102" s="15" t="s">
        <v>312</v>
      </c>
      <c r="D102" s="15" t="s">
        <v>207</v>
      </c>
      <c r="E102" s="75" t="str">
        <f>_xlfn.CONCAT(IFERROR(VLOOKUP(F102,Applications!$A$3:$O$104,MATCH($E$5,Applications!$A$2:$O$2,0),FALSE),""),IF(G102&lt;&gt;"",CHAR(10),""),IFERROR(VLOOKUP(G102,Applications!$A$3:$O$104,MATCH($E$5,Applications!$A$2:$O$2,0),FALSE),""),IF(H102&lt;&gt;"",CHAR(10),""),IFERROR(VLOOKUP(H102,Applications!$A$3:$O$104,MATCH($E$5,Applications!$A$2:$O$2,0),FALSE),""),IF(I102&lt;&gt;"",CHAR(10),""),IFERROR(VLOOKUP(I102,Applications!$A$3:$O$104,MATCH($E$5,Applications!$A$2:$O$2,0),FALSE),""))</f>
        <v>Tribalize eCommerce</v>
      </c>
      <c r="F102" s="15" t="s">
        <v>1269</v>
      </c>
      <c r="G102" s="15"/>
      <c r="H102" s="15"/>
      <c r="I102" s="15"/>
      <c r="J102" s="8" t="s">
        <v>730</v>
      </c>
      <c r="K102" s="81" t="str">
        <f>IF(ISBLANK(J102),IFERROR(INDEX(Key!$S:$U,MATCH(Highlights!O102,Key!$S:$S,0),3),""),J102)</f>
        <v>These days, it’s not unusual to see live information on sales when you visit a website, as in this example from MonsterInsights. This shows the first name and location of a recent purchaser, so it’s clear it’s a real person. If visitors to your site know other people are buying, then they’ll want to buy, too.</v>
      </c>
      <c r="L102" s="11"/>
      <c r="M102" s="81" t="str">
        <f>IF(ISBLANK(L102),IFERROR(INDEX(Key!$S:$V,MATCH(Highlights!$O102,Key!$S:$S,0),4),""),L102)</f>
        <v>https://www.monsterinsights.com/wp-content/uploads/2017/06/fb-og-image.png</v>
      </c>
      <c r="N102" s="11"/>
      <c r="O102" s="8" t="s">
        <v>731</v>
      </c>
      <c r="P102" s="11"/>
      <c r="Q102" s="13"/>
      <c r="R102" s="16"/>
      <c r="S102" s="16"/>
      <c r="T102" s="11"/>
      <c r="U102" s="14"/>
      <c r="V102" s="8"/>
      <c r="Z102" s="8"/>
      <c r="AA102" s="8"/>
      <c r="AB102" s="8"/>
      <c r="AC102" s="8"/>
      <c r="AD102" s="8"/>
      <c r="AE102" s="8"/>
    </row>
    <row r="103" spans="1:31" ht="60" customHeight="1" x14ac:dyDescent="0.25">
      <c r="A103" s="14" t="s">
        <v>1450</v>
      </c>
      <c r="B103" s="9" t="s">
        <v>732</v>
      </c>
      <c r="C103" s="15" t="s">
        <v>312</v>
      </c>
      <c r="D103" s="15" t="s">
        <v>207</v>
      </c>
      <c r="E103" s="75" t="str">
        <f>_xlfn.CONCAT(IFERROR(VLOOKUP(F103,Applications!$A$3:$O$104,MATCH($E$5,Applications!$A$2:$O$2,0),FALSE),""),IF(G103&lt;&gt;"",CHAR(10),""),IFERROR(VLOOKUP(G103,Applications!$A$3:$O$104,MATCH($E$5,Applications!$A$2:$O$2,0),FALSE),""),IF(H103&lt;&gt;"",CHAR(10),""),IFERROR(VLOOKUP(H103,Applications!$A$3:$O$104,MATCH($E$5,Applications!$A$2:$O$2,0),FALSE),""),IF(I103&lt;&gt;"",CHAR(10),""),IFERROR(VLOOKUP(I103,Applications!$A$3:$O$104,MATCH($E$5,Applications!$A$2:$O$2,0),FALSE),""))</f>
        <v>Temporary Exclusive Campaigns</v>
      </c>
      <c r="F103" s="15" t="s">
        <v>1270</v>
      </c>
      <c r="G103" s="15"/>
      <c r="H103" s="15"/>
      <c r="I103" s="15"/>
      <c r="J103" s="8"/>
      <c r="K103" s="81" t="str">
        <f>IF(ISBLANK(J103),IFERROR(INDEX(Key!$S:$U,MATCH(Highlights!O103,Key!$S:$S,0),3),""),J103)</f>
        <v/>
      </c>
      <c r="L103" s="11"/>
      <c r="M103" s="81" t="str">
        <f>IF(ISBLANK(L103),IFERROR(INDEX(Key!$S:$V,MATCH(Highlights!$O103,Key!$S:$S,0),4),""),L103)</f>
        <v/>
      </c>
      <c r="N103" s="11"/>
      <c r="O103" s="8" t="s">
        <v>733</v>
      </c>
      <c r="P103" s="11"/>
      <c r="Q103" s="13"/>
      <c r="R103" s="16"/>
      <c r="S103" s="16"/>
      <c r="T103" s="11"/>
      <c r="U103" s="14"/>
      <c r="V103" s="8"/>
      <c r="Z103" s="8"/>
      <c r="AA103" s="8"/>
      <c r="AB103" s="8"/>
      <c r="AC103" s="8"/>
      <c r="AD103" s="8"/>
      <c r="AE103" s="8"/>
    </row>
    <row r="104" spans="1:31" ht="60" customHeight="1" x14ac:dyDescent="0.25">
      <c r="A104" s="14" t="s">
        <v>1451</v>
      </c>
      <c r="B104" s="9" t="s">
        <v>734</v>
      </c>
      <c r="C104" s="15" t="s">
        <v>312</v>
      </c>
      <c r="D104" s="15" t="s">
        <v>207</v>
      </c>
      <c r="E104" s="75" t="str">
        <f>_xlfn.CONCAT(IFERROR(VLOOKUP(F104,Applications!$A$3:$O$104,MATCH($E$5,Applications!$A$2:$O$2,0),FALSE),""),IF(G104&lt;&gt;"",CHAR(10),""),IFERROR(VLOOKUP(G104,Applications!$A$3:$O$104,MATCH($E$5,Applications!$A$2:$O$2,0),FALSE),""),IF(H104&lt;&gt;"",CHAR(10),""),IFERROR(VLOOKUP(H104,Applications!$A$3:$O$104,MATCH($E$5,Applications!$A$2:$O$2,0),FALSE),""),IF(I104&lt;&gt;"",CHAR(10),""),IFERROR(VLOOKUP(I104,Applications!$A$3:$O$104,MATCH($E$5,Applications!$A$2:$O$2,0),FALSE),""))</f>
        <v>Temporary Exclusive Campaigns</v>
      </c>
      <c r="F104" s="15" t="s">
        <v>1270</v>
      </c>
      <c r="G104" s="15"/>
      <c r="H104" s="15"/>
      <c r="I104" s="15"/>
      <c r="J104" s="8"/>
      <c r="K104" s="81" t="str">
        <f>IF(ISBLANK(J104),IFERROR(INDEX(Key!$S:$U,MATCH(Highlights!O104,Key!$S:$S,0),3),""),J104)</f>
        <v>18 October is the official opening date for FOMO Store, a unique lifestyle pop-up concept in Molndal Galleria, Gothenburgâ€™s newest shopping centre. A new shoppi</v>
      </c>
      <c r="L104" s="11"/>
      <c r="M104" s="81" t="str">
        <f>IF(ISBLANK(L104),IFERROR(INDEX(Key!$S:$V,MATCH(Highlights!$O104,Key!$S:$S,0),4),""),L104)</f>
        <v>/uploads/europe/post_cover_images/65770/cover-65770.jpg</v>
      </c>
      <c r="N104" s="11"/>
      <c r="O104" s="8" t="s">
        <v>735</v>
      </c>
      <c r="P104" s="11"/>
      <c r="Q104" s="13"/>
      <c r="R104" s="16"/>
      <c r="S104" s="16"/>
      <c r="T104" s="11"/>
      <c r="U104" s="14"/>
      <c r="V104" s="8"/>
      <c r="Z104" s="8"/>
      <c r="AA104" s="8"/>
      <c r="AB104" s="8"/>
      <c r="AC104" s="8"/>
      <c r="AD104" s="8"/>
      <c r="AE104" s="8"/>
    </row>
    <row r="105" spans="1:31" ht="60" customHeight="1" x14ac:dyDescent="0.25">
      <c r="A105" s="14" t="s">
        <v>1452</v>
      </c>
      <c r="B105" s="9" t="s">
        <v>736</v>
      </c>
      <c r="C105" s="15" t="s">
        <v>312</v>
      </c>
      <c r="D105" s="15" t="s">
        <v>207</v>
      </c>
      <c r="E105" s="75" t="str">
        <f>_xlfn.CONCAT(IFERROR(VLOOKUP(F105,Applications!$A$3:$O$104,MATCH($E$5,Applications!$A$2:$O$2,0),FALSE),""),IF(G105&lt;&gt;"",CHAR(10),""),IFERROR(VLOOKUP(G105,Applications!$A$3:$O$104,MATCH($E$5,Applications!$A$2:$O$2,0),FALSE),""),IF(H105&lt;&gt;"",CHAR(10),""),IFERROR(VLOOKUP(H105,Applications!$A$3:$O$104,MATCH($E$5,Applications!$A$2:$O$2,0),FALSE),""),IF(I105&lt;&gt;"",CHAR(10),""),IFERROR(VLOOKUP(I105,Applications!$A$3:$O$104,MATCH($E$5,Applications!$A$2:$O$2,0),FALSE),""))</f>
        <v>Temporary Exclusive Campaigns</v>
      </c>
      <c r="F105" s="15" t="s">
        <v>1270</v>
      </c>
      <c r="G105" s="15"/>
      <c r="H105" s="15"/>
      <c r="I105" s="15"/>
      <c r="J105" s="8"/>
      <c r="K105" s="81">
        <f>IF(ISBLANK(J105),IFERROR(INDEX(Key!$S:$U,MATCH(Highlights!O105,Key!$S:$S,0),3),""),J105)</f>
        <v>0</v>
      </c>
      <c r="L105" s="11"/>
      <c r="M105" s="81">
        <f>IF(ISBLANK(L105),IFERROR(INDEX(Key!$S:$V,MATCH(Highlights!$O105,Key!$S:$S,0),4),""),L105)</f>
        <v>0</v>
      </c>
      <c r="N105" s="11"/>
      <c r="O105" s="8" t="s">
        <v>737</v>
      </c>
      <c r="P105" s="11"/>
      <c r="Q105" s="13"/>
      <c r="R105" s="16"/>
      <c r="S105" s="16"/>
      <c r="T105" s="11"/>
      <c r="U105" s="14"/>
      <c r="V105" s="8"/>
      <c r="Z105" s="8"/>
      <c r="AA105" s="8"/>
      <c r="AB105" s="8"/>
      <c r="AC105" s="8"/>
      <c r="AD105" s="8"/>
      <c r="AE105" s="8"/>
    </row>
    <row r="106" spans="1:31" ht="60" customHeight="1" x14ac:dyDescent="0.25">
      <c r="A106" s="14" t="s">
        <v>1453</v>
      </c>
      <c r="B106" s="9" t="s">
        <v>738</v>
      </c>
      <c r="C106" s="15" t="s">
        <v>312</v>
      </c>
      <c r="D106" s="15" t="s">
        <v>207</v>
      </c>
      <c r="E106" s="75" t="str">
        <f>_xlfn.CONCAT(IFERROR(VLOOKUP(F106,Applications!$A$3:$O$104,MATCH($E$5,Applications!$A$2:$O$2,0),FALSE),""),IF(G106&lt;&gt;"",CHAR(10),""),IFERROR(VLOOKUP(G106,Applications!$A$3:$O$104,MATCH($E$5,Applications!$A$2:$O$2,0),FALSE),""),IF(H106&lt;&gt;"",CHAR(10),""),IFERROR(VLOOKUP(H106,Applications!$A$3:$O$104,MATCH($E$5,Applications!$A$2:$O$2,0),FALSE),""),IF(I106&lt;&gt;"",CHAR(10),""),IFERROR(VLOOKUP(I106,Applications!$A$3:$O$104,MATCH($E$5,Applications!$A$2:$O$2,0),FALSE),""))</f>
        <v>Undocked offices</v>
      </c>
      <c r="F106" s="15" t="s">
        <v>1272</v>
      </c>
      <c r="G106" s="15"/>
      <c r="H106" s="15"/>
      <c r="I106" s="15"/>
      <c r="J106" s="8"/>
      <c r="K106" s="81" t="str">
        <f>IF(ISBLANK(J106),IFERROR(INDEX(Key!$S:$U,MATCH(Highlights!O106,Key!$S:$S,0),3),""),J106)</f>
        <v>THE WORLD'S FIRST BEACHFRONT COWORKING/COLIVING VILLAGE ON THE BEAUTIFUL ISLAND OF KOH PHANGAN, THAILAND. OUR COWORKING AREA HAS PRIVATE A/C ROOMS, AND 100 DESK</v>
      </c>
      <c r="L106" s="11"/>
      <c r="M106" s="81">
        <f>IF(ISBLANK(L106),IFERROR(INDEX(Key!$S:$V,MATCH(Highlights!$O106,Key!$S:$S,0),4),""),L106)</f>
        <v>0</v>
      </c>
      <c r="N106" s="11"/>
      <c r="O106" s="8" t="s">
        <v>739</v>
      </c>
      <c r="P106" s="11"/>
      <c r="Q106" s="13"/>
      <c r="R106" s="16"/>
      <c r="S106" s="16"/>
      <c r="T106" s="11"/>
      <c r="U106" s="14"/>
      <c r="V106" s="8"/>
      <c r="Z106" s="8"/>
      <c r="AA106" s="8"/>
      <c r="AB106" s="8"/>
      <c r="AC106" s="8"/>
      <c r="AD106" s="8"/>
      <c r="AE106" s="8"/>
    </row>
    <row r="107" spans="1:31" ht="60" customHeight="1" x14ac:dyDescent="0.25">
      <c r="A107" s="14" t="s">
        <v>1454</v>
      </c>
      <c r="B107" s="9" t="s">
        <v>740</v>
      </c>
      <c r="C107" s="15" t="s">
        <v>312</v>
      </c>
      <c r="D107" s="15" t="s">
        <v>207</v>
      </c>
      <c r="E107" s="75" t="str">
        <f>_xlfn.CONCAT(IFERROR(VLOOKUP(F107,Applications!$A$3:$O$104,MATCH($E$5,Applications!$A$2:$O$2,0),FALSE),""),IF(G107&lt;&gt;"",CHAR(10),""),IFERROR(VLOOKUP(G107,Applications!$A$3:$O$104,MATCH($E$5,Applications!$A$2:$O$2,0),FALSE),""),IF(H107&lt;&gt;"",CHAR(10),""),IFERROR(VLOOKUP(H107,Applications!$A$3:$O$104,MATCH($E$5,Applications!$A$2:$O$2,0),FALSE),""),IF(I107&lt;&gt;"",CHAR(10),""),IFERROR(VLOOKUP(I107,Applications!$A$3:$O$104,MATCH($E$5,Applications!$A$2:$O$2,0),FALSE),""))</f>
        <v>Undocked offices</v>
      </c>
      <c r="F107" s="15" t="s">
        <v>1272</v>
      </c>
      <c r="G107" s="15"/>
      <c r="H107" s="15"/>
      <c r="I107" s="15"/>
      <c r="J107" s="8"/>
      <c r="K107" s="81" t="str">
        <f>IF(ISBLANK(J107),IFERROR(INDEX(Key!$S:$U,MATCH(Highlights!O107,Key!$S:$S,0),3),""),J107)</f>
        <v>WeWork transforms buildings into beautiful, collaborative workspaces. Get the space, community, and services you need to make a life, not just a living.</v>
      </c>
      <c r="L107" s="11"/>
      <c r="M107" s="81" t="str">
        <f>IF(ISBLANK(L107),IFERROR(INDEX(Key!$S:$V,MATCH(Highlights!$O107,Key!$S:$S,0),4),""),L107)</f>
        <v>https://cdn.wework.com/6vy33zo2mgy3/5PTAyiMlckyYko8aIMGykm/688171e9dc6ea2025e62a522125b9ba4/OG-office.jpg?auto=compress%2Cformat&amp;w=1200&amp;h=600&amp;fit=crop</v>
      </c>
      <c r="N107" s="11"/>
      <c r="O107" s="8" t="s">
        <v>741</v>
      </c>
      <c r="P107" s="11"/>
      <c r="Q107" s="13"/>
      <c r="R107" s="16"/>
      <c r="S107" s="16"/>
      <c r="T107" s="11"/>
      <c r="U107" s="14"/>
      <c r="V107" s="8"/>
      <c r="Z107" s="8"/>
      <c r="AA107" s="8"/>
      <c r="AB107" s="8"/>
      <c r="AC107" s="8"/>
      <c r="AD107" s="8"/>
      <c r="AE107" s="8"/>
    </row>
    <row r="108" spans="1:31" ht="60" customHeight="1" x14ac:dyDescent="0.25">
      <c r="A108" s="14" t="s">
        <v>1455</v>
      </c>
      <c r="B108" s="9" t="s">
        <v>742</v>
      </c>
      <c r="C108" s="15" t="s">
        <v>283</v>
      </c>
      <c r="D108" s="15" t="s">
        <v>207</v>
      </c>
      <c r="E108" s="75" t="str">
        <f>_xlfn.CONCAT(IFERROR(VLOOKUP(F108,Applications!$A$3:$O$104,MATCH($E$5,Applications!$A$2:$O$2,0),FALSE),""),IF(G108&lt;&gt;"",CHAR(10),""),IFERROR(VLOOKUP(G108,Applications!$A$3:$O$104,MATCH($E$5,Applications!$A$2:$O$2,0),FALSE),""),IF(H108&lt;&gt;"",CHAR(10),""),IFERROR(VLOOKUP(H108,Applications!$A$3:$O$104,MATCH($E$5,Applications!$A$2:$O$2,0),FALSE),""),IF(I108&lt;&gt;"",CHAR(10),""),IFERROR(VLOOKUP(I108,Applications!$A$3:$O$104,MATCH($E$5,Applications!$A$2:$O$2,0),FALSE),""))</f>
        <v>Total work flexibility</v>
      </c>
      <c r="F108" s="15" t="s">
        <v>1271</v>
      </c>
      <c r="G108" s="15"/>
      <c r="H108" s="15"/>
      <c r="I108" s="15"/>
      <c r="J108" s="8"/>
      <c r="K108" s="81" t="str">
        <f>IF(ISBLANK(J108),IFERROR(INDEX(Key!$S:$U,MATCH(Highlights!O108,Key!$S:$S,0),3),""),J108)</f>
        <v>Werk's technology puts flexibility insights and data into the hands of companies to help them work smarter. Request a demo to learn more.</v>
      </c>
      <c r="L108" s="11"/>
      <c r="M108" s="81" t="str">
        <f>IF(ISBLANK(L108),IFERROR(INDEX(Key!$S:$V,MATCH(Highlights!$O108,Key!$S:$S,0),4),""),L108)</f>
        <v>https://werk.co/images/meta-general.jpg</v>
      </c>
      <c r="N108" s="11"/>
      <c r="O108" s="8" t="s">
        <v>743</v>
      </c>
      <c r="P108" s="11"/>
      <c r="Q108" s="13"/>
      <c r="R108" s="16"/>
      <c r="S108" s="16"/>
      <c r="T108" s="11"/>
      <c r="U108" s="14"/>
      <c r="V108" s="8"/>
      <c r="Z108" s="8"/>
      <c r="AA108" s="8"/>
      <c r="AB108" s="8"/>
      <c r="AC108" s="8"/>
      <c r="AD108" s="8"/>
      <c r="AE108" s="8"/>
    </row>
    <row r="109" spans="1:31" ht="60" customHeight="1" x14ac:dyDescent="0.25">
      <c r="A109" s="14" t="s">
        <v>1456</v>
      </c>
      <c r="B109" s="9" t="s">
        <v>744</v>
      </c>
      <c r="C109" s="15" t="s">
        <v>283</v>
      </c>
      <c r="D109" s="15" t="s">
        <v>207</v>
      </c>
      <c r="E109" s="75" t="str">
        <f>_xlfn.CONCAT(IFERROR(VLOOKUP(F109,Applications!$A$3:$O$104,MATCH($E$5,Applications!$A$2:$O$2,0),FALSE),""),IF(G109&lt;&gt;"",CHAR(10),""),IFERROR(VLOOKUP(G109,Applications!$A$3:$O$104,MATCH($E$5,Applications!$A$2:$O$2,0),FALSE),""),IF(H109&lt;&gt;"",CHAR(10),""),IFERROR(VLOOKUP(H109,Applications!$A$3:$O$104,MATCH($E$5,Applications!$A$2:$O$2,0),FALSE),""),IF(I109&lt;&gt;"",CHAR(10),""),IFERROR(VLOOKUP(I109,Applications!$A$3:$O$104,MATCH($E$5,Applications!$A$2:$O$2,0),FALSE),""))</f>
        <v>Undocked offices</v>
      </c>
      <c r="F109" s="15" t="s">
        <v>1272</v>
      </c>
      <c r="G109" s="15"/>
      <c r="H109" s="15"/>
      <c r="I109" s="15"/>
      <c r="J109" s="8"/>
      <c r="K109" s="81" t="str">
        <f>IF(ISBLANK(J109),IFERROR(INDEX(Key!$S:$U,MATCH(Highlights!O109,Key!$S:$S,0),3),""),J109)</f>
        <v xml:space="preserve">Knotel is changing the way companies find, design, and build office space, while offering operational flexibility which lowers risk as your company changes. </v>
      </c>
      <c r="L109" s="11"/>
      <c r="M109" s="81" t="str">
        <f>IF(ISBLANK(L109),IFERROR(INDEX(Key!$S:$V,MATCH(Highlights!$O109,Key!$S:$S,0),4),""),L109)</f>
        <v>http://www.knotel.com/static/assets/knotel-4095f2fdcefbb2d3ee2eb6cb366b2986.jpg</v>
      </c>
      <c r="N109" s="11"/>
      <c r="O109" s="8" t="s">
        <v>745</v>
      </c>
      <c r="P109" s="11"/>
      <c r="Q109" s="13"/>
      <c r="R109" s="16"/>
      <c r="S109" s="16"/>
      <c r="T109" s="11"/>
      <c r="U109" s="14"/>
      <c r="V109" s="8"/>
      <c r="Z109" s="8"/>
      <c r="AA109" s="8"/>
      <c r="AB109" s="8"/>
      <c r="AC109" s="8"/>
      <c r="AD109" s="8"/>
      <c r="AE109" s="8"/>
    </row>
    <row r="110" spans="1:31" ht="60" customHeight="1" x14ac:dyDescent="0.25">
      <c r="A110" s="14" t="s">
        <v>1457</v>
      </c>
      <c r="B110" s="9" t="s">
        <v>746</v>
      </c>
      <c r="C110" s="15" t="s">
        <v>312</v>
      </c>
      <c r="D110" s="15" t="s">
        <v>207</v>
      </c>
      <c r="E110" s="75" t="str">
        <f>_xlfn.CONCAT(IFERROR(VLOOKUP(F110,Applications!$A$3:$O$104,MATCH($E$5,Applications!$A$2:$O$2,0),FALSE),""),IF(G110&lt;&gt;"",CHAR(10),""),IFERROR(VLOOKUP(G110,Applications!$A$3:$O$104,MATCH($E$5,Applications!$A$2:$O$2,0),FALSE),""),IF(H110&lt;&gt;"",CHAR(10),""),IFERROR(VLOOKUP(H110,Applications!$A$3:$O$104,MATCH($E$5,Applications!$A$2:$O$2,0),FALSE),""),IF(I110&lt;&gt;"",CHAR(10),""),IFERROR(VLOOKUP(I110,Applications!$A$3:$O$104,MATCH($E$5,Applications!$A$2:$O$2,0),FALSE),""))</f>
        <v>Reward for each Consumer Journey Step</v>
      </c>
      <c r="F110" s="15" t="s">
        <v>1298</v>
      </c>
      <c r="G110" s="15"/>
      <c r="H110" s="15"/>
      <c r="I110" s="15"/>
      <c r="J110" s="8"/>
      <c r="K110" s="81" t="str">
        <f>IF(ISBLANK(J110),IFERROR(INDEX(Key!$S:$U,MATCH(Highlights!O110,Key!$S:$S,0),3),""),J110)</f>
        <v>Convert your steps into currency to spend on things you'll love</v>
      </c>
      <c r="L110" s="11"/>
      <c r="M110" s="81" t="str">
        <f>IF(ISBLANK(L110),IFERROR(INDEX(Key!$S:$V,MATCH(Highlights!$O110,Key!$S:$S,0),4),""),L110)</f>
        <v>https://sweatco.in/assets/sharing.d7b4cb6572.jpg</v>
      </c>
      <c r="N110" s="11"/>
      <c r="O110" s="8" t="s">
        <v>747</v>
      </c>
      <c r="P110" s="11"/>
      <c r="Q110" s="13"/>
      <c r="R110" s="16"/>
      <c r="S110" s="16"/>
      <c r="T110" s="11"/>
      <c r="U110" s="14"/>
      <c r="V110" s="8"/>
      <c r="Z110" s="8"/>
      <c r="AA110" s="8"/>
      <c r="AB110" s="8"/>
      <c r="AC110" s="8"/>
      <c r="AD110" s="8"/>
      <c r="AE110" s="8"/>
    </row>
    <row r="111" spans="1:31" ht="60" customHeight="1" x14ac:dyDescent="0.25">
      <c r="A111" s="14" t="s">
        <v>1458</v>
      </c>
      <c r="B111" s="9" t="s">
        <v>749</v>
      </c>
      <c r="C111" s="15" t="s">
        <v>312</v>
      </c>
      <c r="D111" s="15" t="s">
        <v>207</v>
      </c>
      <c r="E111" s="75" t="str">
        <f>_xlfn.CONCAT(IFERROR(VLOOKUP(F111,Applications!$A$3:$O$104,MATCH($E$5,Applications!$A$2:$O$2,0),FALSE),""),IF(G111&lt;&gt;"",CHAR(10),""),IFERROR(VLOOKUP(G111,Applications!$A$3:$O$104,MATCH($E$5,Applications!$A$2:$O$2,0),FALSE),""),IF(H111&lt;&gt;"",CHAR(10),""),IFERROR(VLOOKUP(H111,Applications!$A$3:$O$104,MATCH($E$5,Applications!$A$2:$O$2,0),FALSE),""),IF(I111&lt;&gt;"",CHAR(10),""),IFERROR(VLOOKUP(I111,Applications!$A$3:$O$104,MATCH($E$5,Applications!$A$2:$O$2,0),FALSE),""))</f>
        <v>Adapt the conversation</v>
      </c>
      <c r="F111" s="15" t="s">
        <v>1310</v>
      </c>
      <c r="G111" s="15"/>
      <c r="H111" s="15"/>
      <c r="I111" s="15"/>
      <c r="J111" s="8" t="s">
        <v>750</v>
      </c>
      <c r="K111" s="81" t="str">
        <f>IF(ISBLANK(J111),IFERROR(INDEX(Key!$S:$U,MATCH(Highlights!O111,Key!$S:$S,0),3),""),J111)</f>
        <v>There are 5 main endings to Black Mirror: Bandersnatch, Netflix's first adult-oriented live-action interactive experience. Each type of ending will depend on the user's choices throughout the movie.</v>
      </c>
      <c r="L111" s="11"/>
      <c r="M111" s="81" t="str">
        <f>IF(ISBLANK(L111),IFERROR(INDEX(Key!$S:$V,MATCH(Highlights!$O111,Key!$S:$S,0),4),""),L111)</f>
        <v>https://occ-0-2267-360.1.nflxso.net/dnm/api/v5/rendition/b708981dc6520758139a4bc8e4d271c113cf863c/AAAABYDaZIrQjWwjWSiZPgUENRZ_KCFeIF4WE4t5YC4gBSd9WILZcSatQ6ZbRrSzf7q_OWh96-pWW_ha4m4vNGgaVXPdpaRLDrSgjefLKDDKpaJcc_CfAjx4jGreG_N0GVoogBx4_42xK9c6ZhgULgwl4U-GM7h5w5lDV3atK-TiLL2wfrMZRAa94Yn_Qw0YffZCBEDlbImaQw.jpg</v>
      </c>
      <c r="N111" s="11"/>
      <c r="O111" s="8" t="s">
        <v>751</v>
      </c>
      <c r="P111" s="11"/>
      <c r="Q111" s="13"/>
      <c r="R111" s="16"/>
      <c r="S111" s="16"/>
      <c r="T111" s="11"/>
      <c r="U111" s="14"/>
      <c r="V111" s="8"/>
      <c r="Z111" s="8"/>
      <c r="AA111" s="8"/>
      <c r="AB111" s="8"/>
      <c r="AC111" s="8"/>
      <c r="AD111" s="8"/>
      <c r="AE111" s="8"/>
    </row>
    <row r="112" spans="1:31" ht="60" customHeight="1" x14ac:dyDescent="0.25">
      <c r="A112" s="14" t="s">
        <v>1459</v>
      </c>
      <c r="B112" s="9" t="s">
        <v>752</v>
      </c>
      <c r="C112" s="15" t="s">
        <v>312</v>
      </c>
      <c r="D112" s="15" t="s">
        <v>207</v>
      </c>
      <c r="E112" s="75" t="str">
        <f>_xlfn.CONCAT(IFERROR(VLOOKUP(F112,Applications!$A$3:$O$104,MATCH($E$5,Applications!$A$2:$O$2,0),FALSE),""),IF(G112&lt;&gt;"",CHAR(10),""),IFERROR(VLOOKUP(G112,Applications!$A$3:$O$104,MATCH($E$5,Applications!$A$2:$O$2,0),FALSE),""),IF(H112&lt;&gt;"",CHAR(10),""),IFERROR(VLOOKUP(H112,Applications!$A$3:$O$104,MATCH($E$5,Applications!$A$2:$O$2,0),FALSE),""),IF(I112&lt;&gt;"",CHAR(10),""),IFERROR(VLOOKUP(I112,Applications!$A$3:$O$104,MATCH($E$5,Applications!$A$2:$O$2,0),FALSE),""))</f>
        <v>As convenient as the most convenient</v>
      </c>
      <c r="F112" s="15" t="s">
        <v>1303</v>
      </c>
      <c r="G112" s="15"/>
      <c r="H112" s="15"/>
      <c r="I112" s="15"/>
      <c r="J112" s="8"/>
      <c r="K112" s="81">
        <f>IF(ISBLANK(J112),IFERROR(INDEX(Key!$S:$U,MATCH(Highlights!O112,Key!$S:$S,0),3),""),J112)</f>
        <v>0</v>
      </c>
      <c r="L112" s="11"/>
      <c r="M112" s="81">
        <f>IF(ISBLANK(L112),IFERROR(INDEX(Key!$S:$V,MATCH(Highlights!$O112,Key!$S:$S,0),4),""),L112)</f>
        <v>0</v>
      </c>
      <c r="N112" s="11"/>
      <c r="O112" s="8" t="s">
        <v>753</v>
      </c>
      <c r="P112" s="11"/>
      <c r="Q112" s="13"/>
      <c r="R112" s="16"/>
      <c r="S112" s="16"/>
      <c r="T112" s="11"/>
      <c r="U112" s="14"/>
      <c r="V112" s="8"/>
      <c r="Z112" s="8"/>
      <c r="AA112" s="8"/>
      <c r="AB112" s="8"/>
      <c r="AC112" s="8"/>
      <c r="AD112" s="8"/>
      <c r="AE112" s="8"/>
    </row>
    <row r="113" spans="1:31" ht="60" customHeight="1" x14ac:dyDescent="0.25">
      <c r="A113" s="14" t="s">
        <v>1460</v>
      </c>
      <c r="B113" s="9" t="s">
        <v>754</v>
      </c>
      <c r="C113" s="15" t="s">
        <v>283</v>
      </c>
      <c r="D113" s="15" t="s">
        <v>207</v>
      </c>
      <c r="E113" s="75" t="str">
        <f>_xlfn.CONCAT(IFERROR(VLOOKUP(F113,Applications!$A$3:$O$104,MATCH($E$5,Applications!$A$2:$O$2,0),FALSE),""),IF(G113&lt;&gt;"",CHAR(10),""),IFERROR(VLOOKUP(G113,Applications!$A$3:$O$104,MATCH($E$5,Applications!$A$2:$O$2,0),FALSE),""),IF(H113&lt;&gt;"",CHAR(10),""),IFERROR(VLOOKUP(H113,Applications!$A$3:$O$104,MATCH($E$5,Applications!$A$2:$O$2,0),FALSE),""),IF(I113&lt;&gt;"",CHAR(10),""),IFERROR(VLOOKUP(I113,Applications!$A$3:$O$104,MATCH($E$5,Applications!$A$2:$O$2,0),FALSE),""))</f>
        <v>Share a better future</v>
      </c>
      <c r="F113" s="15" t="s">
        <v>1327</v>
      </c>
      <c r="G113" s="15"/>
      <c r="H113" s="15"/>
      <c r="I113" s="15"/>
      <c r="J113" s="8" t="s">
        <v>755</v>
      </c>
      <c r="K113" s="81" t="str">
        <f>IF(ISBLANK(J113),IFERROR(INDEX(Key!$S:$U,MATCH(Highlights!O113,Key!$S:$S,0),3),""),J113)</f>
        <v>OLIO connects neighbours with each other and with local shops so surplus food and other items can be shared, not thrown away.
If you love food, hate waste, care about the environment or want to connect with your community, OLIO is for you.</v>
      </c>
      <c r="L113" s="11"/>
      <c r="M113" s="81" t="str">
        <f>IF(ISBLANK(L113),IFERROR(INDEX(Key!$S:$V,MATCH(Highlights!$O113,Key!$S:$S,0),4),""),L113)</f>
        <v>https://olioex.com/wp-content/uploads/2017/03/facebook-share.png</v>
      </c>
      <c r="N113" s="11"/>
      <c r="O113" s="8" t="s">
        <v>756</v>
      </c>
      <c r="P113" s="11"/>
      <c r="Q113" s="13"/>
      <c r="R113" s="16"/>
      <c r="S113" s="16"/>
      <c r="T113" s="11"/>
      <c r="U113" s="14"/>
      <c r="V113" s="8"/>
      <c r="Z113" s="8"/>
      <c r="AA113" s="8"/>
      <c r="AB113" s="8"/>
      <c r="AC113" s="8"/>
      <c r="AD113" s="8"/>
      <c r="AE113" s="8"/>
    </row>
    <row r="114" spans="1:31" ht="60" customHeight="1" x14ac:dyDescent="0.25">
      <c r="A114" s="14" t="s">
        <v>1461</v>
      </c>
      <c r="B114" s="9" t="s">
        <v>757</v>
      </c>
      <c r="C114" s="15" t="s">
        <v>312</v>
      </c>
      <c r="D114" s="15" t="s">
        <v>207</v>
      </c>
      <c r="E114" s="75" t="str">
        <f>_xlfn.CONCAT(IFERROR(VLOOKUP(F114,Applications!$A$3:$O$104,MATCH($E$5,Applications!$A$2:$O$2,0),FALSE),""),IF(G114&lt;&gt;"",CHAR(10),""),IFERROR(VLOOKUP(G114,Applications!$A$3:$O$104,MATCH($E$5,Applications!$A$2:$O$2,0),FALSE),""),IF(H114&lt;&gt;"",CHAR(10),""),IFERROR(VLOOKUP(H114,Applications!$A$3:$O$104,MATCH($E$5,Applications!$A$2:$O$2,0),FALSE),""),IF(I114&lt;&gt;"",CHAR(10),""),IFERROR(VLOOKUP(I114,Applications!$A$3:$O$104,MATCH($E$5,Applications!$A$2:$O$2,0),FALSE),""))</f>
        <v>As convenient as the most convenient</v>
      </c>
      <c r="F114" s="15" t="s">
        <v>1303</v>
      </c>
      <c r="G114" s="15"/>
      <c r="H114" s="15"/>
      <c r="I114" s="15"/>
      <c r="J114" s="8"/>
      <c r="K114" s="81" t="str">
        <f>IF(ISBLANK(J114),IFERROR(INDEX(Key!$S:$U,MATCH(Highlights!O114,Key!$S:$S,0),3),""),J114)</f>
        <v>Here are the links to the original videos by Tide I do not own any of these videos, they are all owned by tide https://www.youtube.com/watch?v=doP7xKdGOKs&amp;t=...</v>
      </c>
      <c r="L114" s="11"/>
      <c r="M114" s="81" t="str">
        <f>IF(ISBLANK(L114),IFERROR(INDEX(Key!$S:$V,MATCH(Highlights!$O114,Key!$S:$S,0),4),""),L114)</f>
        <v>https://i.ytimg.com/vi/IIW3l-ENHdA/maxresdefault.jpg</v>
      </c>
      <c r="N114" s="11"/>
      <c r="O114" s="8" t="s">
        <v>758</v>
      </c>
      <c r="P114" s="11"/>
      <c r="Q114" s="13"/>
      <c r="R114" s="16"/>
      <c r="S114" s="16"/>
      <c r="T114" s="11"/>
      <c r="U114" s="14"/>
      <c r="V114" s="8"/>
      <c r="Z114" s="8"/>
      <c r="AA114" s="8"/>
      <c r="AB114" s="8"/>
      <c r="AC114" s="8"/>
      <c r="AD114" s="8"/>
      <c r="AE114" s="8"/>
    </row>
    <row r="115" spans="1:31" ht="60" customHeight="1" x14ac:dyDescent="0.25">
      <c r="A115" s="14" t="s">
        <v>1462</v>
      </c>
      <c r="B115" s="9" t="s">
        <v>759</v>
      </c>
      <c r="C115" s="15" t="s">
        <v>312</v>
      </c>
      <c r="D115" s="15" t="s">
        <v>207</v>
      </c>
      <c r="E115" s="75" t="str">
        <f>_xlfn.CONCAT(IFERROR(VLOOKUP(F115,Applications!$A$3:$O$104,MATCH($E$5,Applications!$A$2:$O$2,0),FALSE),""),IF(G115&lt;&gt;"",CHAR(10),""),IFERROR(VLOOKUP(G115,Applications!$A$3:$O$104,MATCH($E$5,Applications!$A$2:$O$2,0),FALSE),""),IF(H115&lt;&gt;"",CHAR(10),""),IFERROR(VLOOKUP(H115,Applications!$A$3:$O$104,MATCH($E$5,Applications!$A$2:$O$2,0),FALSE),""),IF(I115&lt;&gt;"",CHAR(10),""),IFERROR(VLOOKUP(I115,Applications!$A$3:$O$104,MATCH($E$5,Applications!$A$2:$O$2,0),FALSE),""))</f>
        <v>As convenient as the most convenient</v>
      </c>
      <c r="F115" s="15" t="s">
        <v>1303</v>
      </c>
      <c r="G115" s="15"/>
      <c r="H115" s="15"/>
      <c r="I115" s="15"/>
      <c r="J115" s="8" t="s">
        <v>760</v>
      </c>
      <c r="K115" s="81" t="str">
        <f>IF(ISBLANK(J115),IFERROR(INDEX(Key!$S:$U,MATCH(Highlights!O115,Key!$S:$S,0),3),""),J115)</f>
        <v>Consumers are expecting the same conditions and offers between different contexts: online and offline or unrelated experiences (e.g. fashion store / visiting a museum)</v>
      </c>
      <c r="L115" s="11"/>
      <c r="M115" s="81">
        <f>IF(ISBLANK(L115),IFERROR(INDEX(Key!$S:$V,MATCH(Highlights!$O115,Key!$S:$S,0),4),""),L115)</f>
        <v>0</v>
      </c>
      <c r="N115" s="11"/>
      <c r="O115" s="8" t="s">
        <v>761</v>
      </c>
      <c r="P115" s="11" t="s">
        <v>762</v>
      </c>
      <c r="Q115" s="13"/>
      <c r="R115" s="16"/>
      <c r="S115" s="16"/>
      <c r="T115" s="11"/>
      <c r="U115" s="14"/>
      <c r="V115" s="8"/>
      <c r="Z115" s="8"/>
      <c r="AA115" s="8"/>
      <c r="AB115" s="8"/>
      <c r="AC115" s="8"/>
      <c r="AD115" s="8"/>
      <c r="AE115" s="8"/>
    </row>
    <row r="116" spans="1:31" ht="60" customHeight="1" x14ac:dyDescent="0.25">
      <c r="A116" s="14" t="s">
        <v>1463</v>
      </c>
      <c r="B116" s="9" t="s">
        <v>763</v>
      </c>
      <c r="C116" s="15" t="s">
        <v>283</v>
      </c>
      <c r="D116" s="15" t="s">
        <v>207</v>
      </c>
      <c r="E116" s="75" t="str">
        <f>_xlfn.CONCAT(IFERROR(VLOOKUP(F116,Applications!$A$3:$O$104,MATCH($E$5,Applications!$A$2:$O$2,0),FALSE),""),IF(G116&lt;&gt;"",CHAR(10),""),IFERROR(VLOOKUP(G116,Applications!$A$3:$O$104,MATCH($E$5,Applications!$A$2:$O$2,0),FALSE),""),IF(H116&lt;&gt;"",CHAR(10),""),IFERROR(VLOOKUP(H116,Applications!$A$3:$O$104,MATCH($E$5,Applications!$A$2:$O$2,0),FALSE),""),IF(I116&lt;&gt;"",CHAR(10),""),IFERROR(VLOOKUP(I116,Applications!$A$3:$O$104,MATCH($E$5,Applications!$A$2:$O$2,0),FALSE),""))</f>
        <v>Total work flexibility</v>
      </c>
      <c r="F116" s="15" t="s">
        <v>1271</v>
      </c>
      <c r="G116" s="15"/>
      <c r="H116" s="15"/>
      <c r="I116" s="15"/>
      <c r="J116" s="8"/>
      <c r="K116" s="81" t="str">
        <f>IF(ISBLANK(J116),IFERROR(INDEX(Key!$S:$U,MATCH(Highlights!O116,Key!$S:$S,0),3),""),J116)</f>
        <v>MovingWorlds helps leading corporations build scalable programs that deliver triple-bottom line benefits.</v>
      </c>
      <c r="L116" s="11"/>
      <c r="M116" s="81" t="str">
        <f>IF(ISBLANK(L116),IFERROR(INDEX(Key!$S:$V,MATCH(Highlights!$O116,Key!$S:$S,0),4),""),L116)</f>
        <v>//images.ctfassets.net/e6h4r2c2hknq/4Se8FehupGeoc4uWQ2S46W/446f25aaa8d256ce0d268e489633310c/Lynn-Thurston-Blog-Post-Photos-2-e1517436437572.jpg?fit=fill&amp;w=1200&amp;h=630</v>
      </c>
      <c r="N116" s="11"/>
      <c r="O116" s="8" t="s">
        <v>764</v>
      </c>
      <c r="P116" s="11"/>
      <c r="Q116" s="13"/>
      <c r="R116" s="16"/>
      <c r="S116" s="16"/>
      <c r="T116" s="11"/>
      <c r="U116" s="14"/>
      <c r="V116" s="8"/>
      <c r="Z116" s="8"/>
      <c r="AA116" s="8"/>
      <c r="AB116" s="8"/>
      <c r="AC116" s="8"/>
      <c r="AD116" s="8"/>
      <c r="AE116" s="8"/>
    </row>
    <row r="117" spans="1:31" ht="60" customHeight="1" x14ac:dyDescent="0.25">
      <c r="A117" s="14" t="s">
        <v>1464</v>
      </c>
      <c r="B117" s="9" t="s">
        <v>765</v>
      </c>
      <c r="C117" s="15" t="s">
        <v>312</v>
      </c>
      <c r="D117" s="15" t="s">
        <v>207</v>
      </c>
      <c r="E117" s="75" t="str">
        <f>_xlfn.CONCAT(IFERROR(VLOOKUP(F117,Applications!$A$3:$O$104,MATCH($E$5,Applications!$A$2:$O$2,0),FALSE),""),IF(G117&lt;&gt;"",CHAR(10),""),IFERROR(VLOOKUP(G117,Applications!$A$3:$O$104,MATCH($E$5,Applications!$A$2:$O$2,0),FALSE),""),IF(H117&lt;&gt;"",CHAR(10),""),IFERROR(VLOOKUP(H117,Applications!$A$3:$O$104,MATCH($E$5,Applications!$A$2:$O$2,0),FALSE),""),IF(I117&lt;&gt;"",CHAR(10),""),IFERROR(VLOOKUP(I117,Applications!$A$3:$O$104,MATCH($E$5,Applications!$A$2:$O$2,0),FALSE),""))</f>
        <v>As convenient as the most convenient
Virtual Card Acceptance</v>
      </c>
      <c r="F117" s="15" t="s">
        <v>1303</v>
      </c>
      <c r="G117" s="15" t="s">
        <v>1307</v>
      </c>
      <c r="H117" s="15"/>
      <c r="I117" s="15"/>
      <c r="J117" s="8" t="s">
        <v>766</v>
      </c>
      <c r="K117" s="81" t="str">
        <f>IF(ISBLANK(J117),IFERROR(INDEX(Key!$S:$U,MATCH(Highlights!O117,Key!$S:$S,0),3),""),J117)</f>
        <v>So long, swipe. When you pay in stores, Google Pay doesn't share your actual card number, so your information stays secure. Plus, you can check out faster with the device that’s already in your hand – no need to dig for your wallet.</v>
      </c>
      <c r="L117" s="11"/>
      <c r="M117" s="81">
        <f>IF(ISBLANK(L117),IFERROR(INDEX(Key!$S:$V,MATCH(Highlights!$O117,Key!$S:$S,0),4),""),L117)</f>
        <v>0</v>
      </c>
      <c r="N117" s="11"/>
      <c r="O117" s="8" t="s">
        <v>767</v>
      </c>
      <c r="P117" s="11"/>
      <c r="Q117" s="13"/>
      <c r="R117" s="16"/>
      <c r="S117" s="16"/>
      <c r="T117" s="11"/>
      <c r="U117" s="14"/>
      <c r="V117" s="8"/>
      <c r="Z117" s="8"/>
      <c r="AA117" s="8"/>
      <c r="AB117" s="8"/>
      <c r="AC117" s="8"/>
      <c r="AD117" s="8"/>
      <c r="AE117" s="8"/>
    </row>
    <row r="118" spans="1:31" ht="60" customHeight="1" x14ac:dyDescent="0.25">
      <c r="A118" s="14" t="s">
        <v>1465</v>
      </c>
      <c r="B118" s="9" t="s">
        <v>768</v>
      </c>
      <c r="C118" s="15" t="s">
        <v>312</v>
      </c>
      <c r="D118" s="15" t="s">
        <v>207</v>
      </c>
      <c r="E118" s="75" t="str">
        <f>_xlfn.CONCAT(IFERROR(VLOOKUP(F118,Applications!$A$3:$O$104,MATCH($E$5,Applications!$A$2:$O$2,0),FALSE),""),IF(G118&lt;&gt;"",CHAR(10),""),IFERROR(VLOOKUP(G118,Applications!$A$3:$O$104,MATCH($E$5,Applications!$A$2:$O$2,0),FALSE),""),IF(H118&lt;&gt;"",CHAR(10),""),IFERROR(VLOOKUP(H118,Applications!$A$3:$O$104,MATCH($E$5,Applications!$A$2:$O$2,0),FALSE),""),IF(I118&lt;&gt;"",CHAR(10),""),IFERROR(VLOOKUP(I118,Applications!$A$3:$O$104,MATCH($E$5,Applications!$A$2:$O$2,0),FALSE),""))</f>
        <v>Kill the noise</v>
      </c>
      <c r="F118" s="15" t="s">
        <v>1332</v>
      </c>
      <c r="G118" s="15"/>
      <c r="H118" s="15"/>
      <c r="I118" s="15"/>
      <c r="J118" s="8"/>
      <c r="K118" s="81" t="str">
        <f>IF(ISBLANK(J118),IFERROR(INDEX(Key!$S:$U,MATCH(Highlights!O118,Key!$S:$S,0),3),""),J118)</f>
        <v>Brandless creates high-quality stuff at an incredible value. Get everything you need for the whole family and give back at the same time. Shop &amp; save today.</v>
      </c>
      <c r="L118" s="11"/>
      <c r="M118" s="81" t="str">
        <f>IF(ISBLANK(L118),IFERROR(INDEX(Key!$S:$V,MATCH(Highlights!$O118,Key!$S:$S,0),4),""),L118)</f>
        <v>https://brandless-marketing.imgix.net/social-sharing-shelf.jpg</v>
      </c>
      <c r="N118" s="11"/>
      <c r="O118" s="8" t="s">
        <v>769</v>
      </c>
      <c r="P118" s="11"/>
      <c r="Q118" s="13"/>
      <c r="R118" s="16"/>
      <c r="S118" s="16"/>
      <c r="T118" s="11"/>
      <c r="U118" s="14"/>
      <c r="V118" s="8"/>
      <c r="Z118" s="8"/>
      <c r="AA118" s="8"/>
      <c r="AB118" s="8"/>
      <c r="AC118" s="8"/>
      <c r="AD118" s="8"/>
      <c r="AE118" s="8"/>
    </row>
    <row r="119" spans="1:31" ht="60" customHeight="1" x14ac:dyDescent="0.25">
      <c r="A119" s="14" t="s">
        <v>1466</v>
      </c>
      <c r="B119" s="9" t="s">
        <v>770</v>
      </c>
      <c r="C119" s="15" t="s">
        <v>312</v>
      </c>
      <c r="D119" s="15" t="s">
        <v>207</v>
      </c>
      <c r="E119" s="75" t="str">
        <f>_xlfn.CONCAT(IFERROR(VLOOKUP(F119,Applications!$A$3:$O$104,MATCH($E$5,Applications!$A$2:$O$2,0),FALSE),""),IF(G119&lt;&gt;"",CHAR(10),""),IFERROR(VLOOKUP(G119,Applications!$A$3:$O$104,MATCH($E$5,Applications!$A$2:$O$2,0),FALSE),""),IF(H119&lt;&gt;"",CHAR(10),""),IFERROR(VLOOKUP(H119,Applications!$A$3:$O$104,MATCH($E$5,Applications!$A$2:$O$2,0),FALSE),""),IF(I119&lt;&gt;"",CHAR(10),""),IFERROR(VLOOKUP(I119,Applications!$A$3:$O$104,MATCH($E$5,Applications!$A$2:$O$2,0),FALSE),""))</f>
        <v>Customer neverending story</v>
      </c>
      <c r="F119" s="15" t="s">
        <v>1328</v>
      </c>
      <c r="G119" s="15"/>
      <c r="H119" s="15"/>
      <c r="I119" s="15"/>
      <c r="J119" s="8"/>
      <c r="K119" s="81" t="str">
        <f>IF(ISBLANK(J119),IFERROR(INDEX(Key!$S:$U,MATCH(Highlights!O119,Key!$S:$S,0),3),""),J119)</f>
        <v>Check out this Nike Ad as our record with Giggs prod. by Tone P &amp; Mark Ronson is featured in this new Nike Campaign for London Athletes &amp; Entertainers. @offi...</v>
      </c>
      <c r="L119" s="11"/>
      <c r="M119" s="81" t="str">
        <f>IF(ISBLANK(L119),IFERROR(INDEX(Key!$S:$V,MATCH(Highlights!$O119,Key!$S:$S,0),4),""),L119)</f>
        <v>https://i.ytimg.com/vi/26qmJzTCRG4/maxresdefault.jpg</v>
      </c>
      <c r="N119" s="11" t="s">
        <v>771</v>
      </c>
      <c r="O119" s="8" t="s">
        <v>771</v>
      </c>
      <c r="P119" s="11"/>
      <c r="Q119" s="13"/>
      <c r="R119" s="16"/>
      <c r="S119" s="16"/>
      <c r="T119" s="11"/>
      <c r="U119" s="14"/>
      <c r="V119" s="8"/>
      <c r="Z119" s="8"/>
      <c r="AA119" s="8"/>
      <c r="AB119" s="8"/>
      <c r="AC119" s="8"/>
      <c r="AD119" s="8"/>
      <c r="AE119" s="8"/>
    </row>
    <row r="120" spans="1:31" ht="60" customHeight="1" x14ac:dyDescent="0.25">
      <c r="A120" s="14" t="s">
        <v>1467</v>
      </c>
      <c r="B120" s="9" t="s">
        <v>772</v>
      </c>
      <c r="C120" s="15" t="s">
        <v>312</v>
      </c>
      <c r="D120" s="15" t="s">
        <v>207</v>
      </c>
      <c r="E120" s="75" t="str">
        <f>_xlfn.CONCAT(IFERROR(VLOOKUP(F120,Applications!$A$3:$O$104,MATCH($E$5,Applications!$A$2:$O$2,0),FALSE),""),IF(G120&lt;&gt;"",CHAR(10),""),IFERROR(VLOOKUP(G120,Applications!$A$3:$O$104,MATCH($E$5,Applications!$A$2:$O$2,0),FALSE),""),IF(H120&lt;&gt;"",CHAR(10),""),IFERROR(VLOOKUP(H120,Applications!$A$3:$O$104,MATCH($E$5,Applications!$A$2:$O$2,0),FALSE),""),IF(I120&lt;&gt;"",CHAR(10),""),IFERROR(VLOOKUP(I120,Applications!$A$3:$O$104,MATCH($E$5,Applications!$A$2:$O$2,0),FALSE),""))</f>
        <v>Product neverending story</v>
      </c>
      <c r="F120" s="15" t="s">
        <v>1329</v>
      </c>
      <c r="G120" s="15"/>
      <c r="H120" s="15"/>
      <c r="I120" s="15"/>
      <c r="J120" s="8"/>
      <c r="K120" s="81">
        <f>IF(ISBLANK(J120),IFERROR(INDEX(Key!$S:$U,MATCH(Highlights!O120,Key!$S:$S,0),3),""),J120)</f>
        <v>0</v>
      </c>
      <c r="L120" s="11"/>
      <c r="M120" s="81">
        <f>IF(ISBLANK(L120),IFERROR(INDEX(Key!$S:$V,MATCH(Highlights!$O120,Key!$S:$S,0),4),""),L120)</f>
        <v>0</v>
      </c>
      <c r="N120" s="11"/>
      <c r="O120" s="8" t="s">
        <v>773</v>
      </c>
      <c r="P120" s="11"/>
      <c r="Q120" s="13"/>
      <c r="R120" s="16"/>
      <c r="S120" s="16"/>
      <c r="T120" s="11"/>
      <c r="U120" s="14"/>
      <c r="V120" s="8"/>
      <c r="Z120" s="8"/>
      <c r="AA120" s="8"/>
      <c r="AB120" s="8"/>
      <c r="AC120" s="8"/>
      <c r="AD120" s="8"/>
      <c r="AE120" s="8"/>
    </row>
    <row r="121" spans="1:31" ht="60" customHeight="1" x14ac:dyDescent="0.25">
      <c r="A121" s="14" t="s">
        <v>1468</v>
      </c>
      <c r="B121" s="9" t="s">
        <v>774</v>
      </c>
      <c r="C121" s="15" t="s">
        <v>312</v>
      </c>
      <c r="D121" s="15" t="s">
        <v>207</v>
      </c>
      <c r="E121" s="75" t="str">
        <f>_xlfn.CONCAT(IFERROR(VLOOKUP(F121,Applications!$A$3:$O$104,MATCH($E$5,Applications!$A$2:$O$2,0),FALSE),""),IF(G121&lt;&gt;"",CHAR(10),""),IFERROR(VLOOKUP(G121,Applications!$A$3:$O$104,MATCH($E$5,Applications!$A$2:$O$2,0),FALSE),""),IF(H121&lt;&gt;"",CHAR(10),""),IFERROR(VLOOKUP(H121,Applications!$A$3:$O$104,MATCH($E$5,Applications!$A$2:$O$2,0),FALSE),""),IF(I121&lt;&gt;"",CHAR(10),""),IFERROR(VLOOKUP(I121,Applications!$A$3:$O$104,MATCH($E$5,Applications!$A$2:$O$2,0),FALSE),""))</f>
        <v>Customer neverending story</v>
      </c>
      <c r="F121" s="15" t="s">
        <v>1328</v>
      </c>
      <c r="G121" s="15"/>
      <c r="H121" s="15"/>
      <c r="I121" s="15"/>
      <c r="J121" s="8"/>
      <c r="K121" s="81" t="str">
        <f>IF(ISBLANK(J121),IFERROR(INDEX(Key!$S:$U,MATCH(Highlights!O121,Key!$S:$S,0),3),""),J121)</f>
        <v>Whatever you dream of, make it a reality with Squarespace.</v>
      </c>
      <c r="L121" s="11"/>
      <c r="M121" s="81" t="str">
        <f>IF(ISBLANK(L121),IFERROR(INDEX(Key!$S:$V,MATCH(Highlights!$O121,Key!$S:$S,0),4),""),L121)</f>
        <v>https://i.ytimg.com/vi/gD-yffxKvMM/hqdefault.jpg?sqp=-oaymwEWCKgBEF5IWvKriqkDCQgBFQAAiEIYAQ==&amp;rs=AOn4CLAnjXIbiiUiIT8LmEGoTLpOcs__3g</v>
      </c>
      <c r="N121" s="11" t="s">
        <v>775</v>
      </c>
      <c r="O121" s="8" t="s">
        <v>776</v>
      </c>
      <c r="P121" s="11"/>
      <c r="Q121" s="13"/>
      <c r="R121" s="16"/>
      <c r="S121" s="16"/>
      <c r="T121" s="11"/>
      <c r="U121" s="14"/>
      <c r="V121" s="8"/>
      <c r="Z121" s="8"/>
      <c r="AA121" s="8"/>
      <c r="AB121" s="8"/>
      <c r="AC121" s="8"/>
      <c r="AD121" s="8"/>
      <c r="AE121" s="8"/>
    </row>
    <row r="122" spans="1:31" ht="60" customHeight="1" x14ac:dyDescent="0.25">
      <c r="A122" s="14" t="s">
        <v>1469</v>
      </c>
      <c r="B122" s="9" t="s">
        <v>777</v>
      </c>
      <c r="C122" s="15" t="s">
        <v>283</v>
      </c>
      <c r="D122" s="15" t="s">
        <v>207</v>
      </c>
      <c r="E122" s="75" t="str">
        <f>_xlfn.CONCAT(IFERROR(VLOOKUP(F122,Applications!$A$3:$O$104,MATCH($E$5,Applications!$A$2:$O$2,0),FALSE),""),IF(G122&lt;&gt;"",CHAR(10),""),IFERROR(VLOOKUP(G122,Applications!$A$3:$O$104,MATCH($E$5,Applications!$A$2:$O$2,0),FALSE),""),IF(H122&lt;&gt;"",CHAR(10),""),IFERROR(VLOOKUP(H122,Applications!$A$3:$O$104,MATCH($E$5,Applications!$A$2:$O$2,0),FALSE),""),IF(I122&lt;&gt;"",CHAR(10),""),IFERROR(VLOOKUP(I122,Applications!$A$3:$O$104,MATCH($E$5,Applications!$A$2:$O$2,0),FALSE),""))</f>
        <v>Share Talent</v>
      </c>
      <c r="F122" s="15" t="s">
        <v>1326</v>
      </c>
      <c r="G122" s="15"/>
      <c r="H122" s="15"/>
      <c r="I122" s="15"/>
      <c r="J122" s="8"/>
      <c r="K122" s="81">
        <f>IF(ISBLANK(J122),IFERROR(INDEX(Key!$S:$U,MATCH(Highlights!O122,Key!$S:$S,0),3),""),J122)</f>
        <v>0</v>
      </c>
      <c r="L122" s="11"/>
      <c r="M122" s="81">
        <f>IF(ISBLANK(L122),IFERROR(INDEX(Key!$S:$V,MATCH(Highlights!$O122,Key!$S:$S,0),4),""),L122)</f>
        <v>0</v>
      </c>
      <c r="N122" s="11"/>
      <c r="O122" s="8" t="s">
        <v>778</v>
      </c>
      <c r="P122" s="11" t="s">
        <v>779</v>
      </c>
      <c r="Q122" s="13"/>
      <c r="R122" s="16"/>
      <c r="S122" s="16"/>
      <c r="T122" s="11"/>
      <c r="U122" s="14"/>
      <c r="V122" s="8"/>
      <c r="Z122" s="8"/>
      <c r="AA122" s="8"/>
      <c r="AB122" s="8"/>
      <c r="AC122" s="8"/>
      <c r="AD122" s="8"/>
      <c r="AE122" s="8"/>
    </row>
    <row r="123" spans="1:31" ht="60" customHeight="1" x14ac:dyDescent="0.25">
      <c r="A123" s="14" t="s">
        <v>1470</v>
      </c>
      <c r="B123" s="9" t="s">
        <v>780</v>
      </c>
      <c r="C123" s="15" t="s">
        <v>312</v>
      </c>
      <c r="D123" s="15" t="s">
        <v>207</v>
      </c>
      <c r="E123" s="75" t="str">
        <f>_xlfn.CONCAT(IFERROR(VLOOKUP(F123,Applications!$A$3:$O$104,MATCH($E$5,Applications!$A$2:$O$2,0),FALSE),""),IF(G123&lt;&gt;"",CHAR(10),""),IFERROR(VLOOKUP(G123,Applications!$A$3:$O$104,MATCH($E$5,Applications!$A$2:$O$2,0),FALSE),""),IF(H123&lt;&gt;"",CHAR(10),""),IFERROR(VLOOKUP(H123,Applications!$A$3:$O$104,MATCH($E$5,Applications!$A$2:$O$2,0),FALSE),""),IF(I123&lt;&gt;"",CHAR(10),""),IFERROR(VLOOKUP(I123,Applications!$A$3:$O$104,MATCH($E$5,Applications!$A$2:$O$2,0),FALSE),""))</f>
        <v>Continuous Employee Training</v>
      </c>
      <c r="F123" s="15" t="s">
        <v>1266</v>
      </c>
      <c r="G123" s="15"/>
      <c r="H123" s="15"/>
      <c r="I123" s="15"/>
      <c r="J123" s="8"/>
      <c r="K123" s="81" t="str">
        <f>IF(ISBLANK(J123),IFERROR(INDEX(Key!$S:$U,MATCH(Highlights!O123,Key!$S:$S,0),3),""),J123)</f>
        <v>Retail Business School is designed to boost customer experiences and lower prices</v>
      </c>
      <c r="L123" s="11"/>
      <c r="M123" s="81" t="str">
        <f>IF(ISBLANK(L123),IFERROR(INDEX(Key!$S:$V,MATCH(Highlights!$O123,Key!$S:$S,0),4),""),L123)</f>
        <v>https://www.thenational.ae/image/policy:1.821746:1549351030/image.jpg?f=16x9&amp;q=0.6&amp;w=1200&amp;$p$f$q$w=70c86c9</v>
      </c>
      <c r="N123" s="11"/>
      <c r="O123" s="8" t="s">
        <v>781</v>
      </c>
      <c r="P123" s="11"/>
      <c r="Q123" s="13"/>
      <c r="R123" s="16"/>
      <c r="S123" s="16"/>
      <c r="T123" s="11"/>
      <c r="U123" s="14"/>
      <c r="V123" s="8"/>
      <c r="Z123" s="8"/>
      <c r="AA123" s="8"/>
      <c r="AB123" s="8"/>
      <c r="AC123" s="8"/>
      <c r="AD123" s="8"/>
      <c r="AE123" s="8"/>
    </row>
    <row r="124" spans="1:31" ht="60" customHeight="1" x14ac:dyDescent="0.25">
      <c r="A124" s="14" t="s">
        <v>1471</v>
      </c>
      <c r="B124" s="9" t="s">
        <v>782</v>
      </c>
      <c r="C124" s="15" t="s">
        <v>283</v>
      </c>
      <c r="D124" s="15" t="s">
        <v>207</v>
      </c>
      <c r="E124" s="75" t="str">
        <f>_xlfn.CONCAT(IFERROR(VLOOKUP(F124,Applications!$A$3:$O$104,MATCH($E$5,Applications!$A$2:$O$2,0),FALSE),""),IF(G124&lt;&gt;"",CHAR(10),""),IFERROR(VLOOKUP(G124,Applications!$A$3:$O$104,MATCH($E$5,Applications!$A$2:$O$2,0),FALSE),""),IF(H124&lt;&gt;"",CHAR(10),""),IFERROR(VLOOKUP(H124,Applications!$A$3:$O$104,MATCH($E$5,Applications!$A$2:$O$2,0),FALSE),""),IF(I124&lt;&gt;"",CHAR(10),""),IFERROR(VLOOKUP(I124,Applications!$A$3:$O$104,MATCH($E$5,Applications!$A$2:$O$2,0),FALSE),""))</f>
        <v>Every employee has a different story</v>
      </c>
      <c r="F124" s="15" t="s">
        <v>1313</v>
      </c>
      <c r="G124" s="15"/>
      <c r="H124" s="15"/>
      <c r="I124" s="15"/>
      <c r="J124" s="8"/>
      <c r="K124" s="81">
        <f>IF(ISBLANK(J124),IFERROR(INDEX(Key!$S:$U,MATCH(Highlights!O124,Key!$S:$S,0),3),""),J124)</f>
        <v>0</v>
      </c>
      <c r="L124" s="11"/>
      <c r="M124" s="81">
        <f>IF(ISBLANK(L124),IFERROR(INDEX(Key!$S:$V,MATCH(Highlights!$O124,Key!$S:$S,0),4),""),L124)</f>
        <v>0</v>
      </c>
      <c r="N124" s="11"/>
      <c r="O124" s="8" t="s">
        <v>783</v>
      </c>
      <c r="P124" s="11"/>
      <c r="Q124" s="13"/>
      <c r="R124" s="16"/>
      <c r="S124" s="16"/>
      <c r="T124" s="11"/>
      <c r="U124" s="14"/>
      <c r="V124" s="8"/>
      <c r="Z124" s="8"/>
      <c r="AA124" s="8"/>
      <c r="AB124" s="8"/>
      <c r="AC124" s="8"/>
      <c r="AD124" s="8"/>
      <c r="AE124" s="8"/>
    </row>
    <row r="125" spans="1:31" ht="60" customHeight="1" x14ac:dyDescent="0.25">
      <c r="A125" s="14" t="s">
        <v>1472</v>
      </c>
      <c r="B125" s="9" t="s">
        <v>784</v>
      </c>
      <c r="C125" s="15" t="s">
        <v>283</v>
      </c>
      <c r="D125" s="15" t="s">
        <v>207</v>
      </c>
      <c r="E125" s="75" t="str">
        <f>_xlfn.CONCAT(IFERROR(VLOOKUP(F125,Applications!$A$3:$O$104,MATCH($E$5,Applications!$A$2:$O$2,0),FALSE),""),IF(G125&lt;&gt;"",CHAR(10),""),IFERROR(VLOOKUP(G125,Applications!$A$3:$O$104,MATCH($E$5,Applications!$A$2:$O$2,0),FALSE),""),IF(H125&lt;&gt;"",CHAR(10),""),IFERROR(VLOOKUP(H125,Applications!$A$3:$O$104,MATCH($E$5,Applications!$A$2:$O$2,0),FALSE),""),IF(I125&lt;&gt;"",CHAR(10),""),IFERROR(VLOOKUP(I125,Applications!$A$3:$O$104,MATCH($E$5,Applications!$A$2:$O$2,0),FALSE),""))</f>
        <v>Customer neverending story</v>
      </c>
      <c r="F125" s="15" t="s">
        <v>1328</v>
      </c>
      <c r="G125" s="15"/>
      <c r="H125" s="15"/>
      <c r="I125" s="15"/>
      <c r="J125" s="8"/>
      <c r="K125" s="81" t="str">
        <f>IF(ISBLANK(J125),IFERROR(INDEX(Key!$S:$U,MATCH(Highlights!O125,Key!$S:$S,0),3),""),J125)</f>
        <v>Everything necessary, delivered intelligently</v>
      </c>
      <c r="L125" s="11"/>
      <c r="M125" s="81" t="str">
        <f>IF(ISBLANK(L125),IFERROR(INDEX(Key!$S:$V,MATCH(Highlights!$O125,Key!$S:$S,0),4),""),L125)</f>
        <v>https://betalist.imgix.net/attachments/d2cadd09-358e-4209-9a6e-acaddc1e0ed3/image.jpg?ixlib=rb-1.1.0</v>
      </c>
      <c r="N125" s="11"/>
      <c r="O125" s="8" t="s">
        <v>785</v>
      </c>
      <c r="P125" s="11"/>
      <c r="Q125" s="13"/>
      <c r="R125" s="16"/>
      <c r="S125" s="16"/>
      <c r="T125" s="11"/>
      <c r="U125" s="14"/>
      <c r="V125" s="8"/>
      <c r="Z125" s="8"/>
      <c r="AA125" s="8"/>
      <c r="AB125" s="8"/>
      <c r="AC125" s="8"/>
      <c r="AD125" s="8"/>
      <c r="AE125" s="8"/>
    </row>
    <row r="126" spans="1:31" ht="60" customHeight="1" x14ac:dyDescent="0.25">
      <c r="A126" s="14" t="s">
        <v>1473</v>
      </c>
      <c r="B126" s="9" t="s">
        <v>787</v>
      </c>
      <c r="C126" s="15" t="s">
        <v>312</v>
      </c>
      <c r="D126" s="15" t="s">
        <v>227</v>
      </c>
      <c r="E126" s="75" t="str">
        <f>_xlfn.CONCAT(IFERROR(VLOOKUP(F126,Applications!$A$3:$O$104,MATCH($E$5,Applications!$A$2:$O$2,0),FALSE),""),IF(G126&lt;&gt;"",CHAR(10),""),IFERROR(VLOOKUP(G126,Applications!$A$3:$O$104,MATCH($E$5,Applications!$A$2:$O$2,0),FALSE),""),IF(H126&lt;&gt;"",CHAR(10),""),IFERROR(VLOOKUP(H126,Applications!$A$3:$O$104,MATCH($E$5,Applications!$A$2:$O$2,0),FALSE),""),IF(I126&lt;&gt;"",CHAR(10),""),IFERROR(VLOOKUP(I126,Applications!$A$3:$O$104,MATCH($E$5,Applications!$A$2:$O$2,0),FALSE),""))</f>
        <v>Automatic Styling or Curatorship</v>
      </c>
      <c r="F126" s="15" t="s">
        <v>1247</v>
      </c>
      <c r="G126" s="15"/>
      <c r="H126" s="15"/>
      <c r="I126" s="15"/>
      <c r="J126" s="8"/>
      <c r="K126" s="81">
        <f>IF(ISBLANK(J126),IFERROR(INDEX(Key!$S:$U,MATCH(Highlights!O126,Key!$S:$S,0),3),""),J126)</f>
        <v>0</v>
      </c>
      <c r="L126" s="11"/>
      <c r="M126" s="81">
        <f>IF(ISBLANK(L126),IFERROR(INDEX(Key!$S:$V,MATCH(Highlights!$O126,Key!$S:$S,0),4),""),L126)</f>
        <v>0</v>
      </c>
      <c r="N126" s="11"/>
      <c r="O126" s="8" t="s">
        <v>788</v>
      </c>
      <c r="P126" s="11"/>
      <c r="Q126" s="13"/>
      <c r="R126" s="16"/>
      <c r="S126" s="16"/>
      <c r="T126" s="11"/>
      <c r="U126" s="14"/>
      <c r="V126" s="8"/>
      <c r="Z126" s="8"/>
      <c r="AA126" s="8"/>
      <c r="AB126" s="8"/>
      <c r="AC126" s="8"/>
      <c r="AD126" s="8"/>
      <c r="AE126" s="8"/>
    </row>
    <row r="127" spans="1:31" ht="60" customHeight="1" x14ac:dyDescent="0.25">
      <c r="A127" s="14" t="s">
        <v>1474</v>
      </c>
      <c r="B127" s="9" t="s">
        <v>790</v>
      </c>
      <c r="C127" s="15" t="s">
        <v>312</v>
      </c>
      <c r="D127" s="15" t="s">
        <v>227</v>
      </c>
      <c r="E127" s="75" t="str">
        <f>_xlfn.CONCAT(IFERROR(VLOOKUP(F127,Applications!$A$3:$O$104,MATCH($E$5,Applications!$A$2:$O$2,0),FALSE),""),IF(G127&lt;&gt;"",CHAR(10),""),IFERROR(VLOOKUP(G127,Applications!$A$3:$O$104,MATCH($E$5,Applications!$A$2:$O$2,0),FALSE),""),IF(H127&lt;&gt;"",CHAR(10),""),IFERROR(VLOOKUP(H127,Applications!$A$3:$O$104,MATCH($E$5,Applications!$A$2:$O$2,0),FALSE),""),IF(I127&lt;&gt;"",CHAR(10),""),IFERROR(VLOOKUP(I127,Applications!$A$3:$O$104,MATCH($E$5,Applications!$A$2:$O$2,0),FALSE),""))</f>
        <v>Grey Gigs</v>
      </c>
      <c r="F127" s="15" t="s">
        <v>1251</v>
      </c>
      <c r="G127" s="15"/>
      <c r="H127" s="15"/>
      <c r="I127" s="15"/>
      <c r="J127" s="8"/>
      <c r="K127" s="81">
        <f>IF(ISBLANK(J127),IFERROR(INDEX(Key!$S:$U,MATCH(Highlights!O127,Key!$S:$S,0),3),""),J127)</f>
        <v>0</v>
      </c>
      <c r="L127" s="11"/>
      <c r="M127" s="81">
        <f>IF(ISBLANK(L127),IFERROR(INDEX(Key!$S:$V,MATCH(Highlights!$O127,Key!$S:$S,0),4),""),L127)</f>
        <v>0</v>
      </c>
      <c r="N127" s="11"/>
      <c r="O127" s="8" t="s">
        <v>791</v>
      </c>
      <c r="P127" s="11"/>
      <c r="Q127" s="13"/>
      <c r="R127" s="16"/>
      <c r="S127" s="16"/>
      <c r="T127" s="11"/>
      <c r="U127" s="14"/>
      <c r="V127" s="8"/>
      <c r="Z127" s="8"/>
      <c r="AA127" s="8"/>
      <c r="AB127" s="8"/>
      <c r="AC127" s="8"/>
      <c r="AD127" s="8"/>
      <c r="AE127" s="8"/>
    </row>
    <row r="128" spans="1:31" ht="60" customHeight="1" x14ac:dyDescent="0.25">
      <c r="A128" s="14" t="s">
        <v>1475</v>
      </c>
      <c r="B128" s="9" t="s">
        <v>793</v>
      </c>
      <c r="C128" s="15" t="s">
        <v>312</v>
      </c>
      <c r="D128" s="15" t="s">
        <v>227</v>
      </c>
      <c r="E128" s="75" t="str">
        <f>_xlfn.CONCAT(IFERROR(VLOOKUP(F128,Applications!$A$3:$O$104,MATCH($E$5,Applications!$A$2:$O$2,0),FALSE),""),IF(G128&lt;&gt;"",CHAR(10),""),IFERROR(VLOOKUP(G128,Applications!$A$3:$O$104,MATCH($E$5,Applications!$A$2:$O$2,0),FALSE),""),IF(H128&lt;&gt;"",CHAR(10),""),IFERROR(VLOOKUP(H128,Applications!$A$3:$O$104,MATCH($E$5,Applications!$A$2:$O$2,0),FALSE),""),IF(I128&lt;&gt;"",CHAR(10),""),IFERROR(VLOOKUP(I128,Applications!$A$3:$O$104,MATCH($E$5,Applications!$A$2:$O$2,0),FALSE),""))</f>
        <v>Educate your employee</v>
      </c>
      <c r="F128" s="15" t="s">
        <v>1312</v>
      </c>
      <c r="G128" s="15"/>
      <c r="H128" s="15"/>
      <c r="I128" s="15"/>
      <c r="J128" s="8"/>
      <c r="K128" s="81">
        <f>IF(ISBLANK(J128),IFERROR(INDEX(Key!$S:$U,MATCH(Highlights!O128,Key!$S:$S,0),3),""),J128)</f>
        <v>0</v>
      </c>
      <c r="L128" s="11"/>
      <c r="M128" s="81">
        <f>IF(ISBLANK(L128),IFERROR(INDEX(Key!$S:$V,MATCH(Highlights!$O128,Key!$S:$S,0),4),""),L128)</f>
        <v>0</v>
      </c>
      <c r="N128" s="11"/>
      <c r="O128" s="8" t="s">
        <v>795</v>
      </c>
      <c r="P128" s="11"/>
      <c r="Q128" s="13"/>
      <c r="R128" s="16"/>
      <c r="S128" s="16"/>
      <c r="T128" s="11"/>
      <c r="U128" s="14"/>
      <c r="V128" s="8"/>
      <c r="Z128" s="8"/>
      <c r="AA128" s="8"/>
      <c r="AB128" s="8"/>
      <c r="AC128" s="8"/>
      <c r="AD128" s="8"/>
      <c r="AE128" s="8"/>
    </row>
    <row r="129" spans="1:31" ht="60" customHeight="1" x14ac:dyDescent="0.25">
      <c r="A129" s="14" t="s">
        <v>1476</v>
      </c>
      <c r="B129" s="9" t="s">
        <v>797</v>
      </c>
      <c r="C129" s="15" t="s">
        <v>312</v>
      </c>
      <c r="D129" s="15" t="s">
        <v>227</v>
      </c>
      <c r="E129" s="75" t="str">
        <f>_xlfn.CONCAT(IFERROR(VLOOKUP(F129,Applications!$A$3:$O$104,MATCH($E$5,Applications!$A$2:$O$2,0),FALSE),""),IF(G129&lt;&gt;"",CHAR(10),""),IFERROR(VLOOKUP(G129,Applications!$A$3:$O$104,MATCH($E$5,Applications!$A$2:$O$2,0),FALSE),""),IF(H129&lt;&gt;"",CHAR(10),""),IFERROR(VLOOKUP(H129,Applications!$A$3:$O$104,MATCH($E$5,Applications!$A$2:$O$2,0),FALSE),""),IF(I129&lt;&gt;"",CHAR(10),""),IFERROR(VLOOKUP(I129,Applications!$A$3:$O$104,MATCH($E$5,Applications!$A$2:$O$2,0),FALSE),""))</f>
        <v>Educate your employee</v>
      </c>
      <c r="F129" s="15" t="s">
        <v>1312</v>
      </c>
      <c r="G129" s="15"/>
      <c r="H129" s="15"/>
      <c r="I129" s="15"/>
      <c r="J129" s="8"/>
      <c r="K129" s="81" t="str">
        <f>IF(ISBLANK(J129),IFERROR(INDEX(Key!$S:$U,MATCH(Highlights!O129,Key!$S:$S,0),3),""),J129)</f>
        <v>Skillshare is a learning platform with online classes taught by the world's best practitioners. Personalized, on-demand learning in design, photography, and more.</v>
      </c>
      <c r="L129" s="11"/>
      <c r="M129" s="81" t="str">
        <f>IF(ISBLANK(L129),IFERROR(INDEX(Key!$S:$V,MATCH(Highlights!$O129,Key!$S:$S,0),4),""),L129)</f>
        <v>https://static.skillshare.com/assets/images/logo-1200-630.jpg</v>
      </c>
      <c r="N129" s="11"/>
      <c r="O129" s="8" t="s">
        <v>798</v>
      </c>
      <c r="P129" s="11"/>
      <c r="Q129" s="13"/>
      <c r="R129" s="16"/>
      <c r="S129" s="16"/>
      <c r="T129" s="11"/>
      <c r="U129" s="14"/>
      <c r="V129" s="8"/>
      <c r="Z129" s="8"/>
      <c r="AA129" s="8"/>
      <c r="AB129" s="8"/>
      <c r="AC129" s="8"/>
      <c r="AD129" s="8"/>
      <c r="AE129" s="8"/>
    </row>
    <row r="130" spans="1:31" ht="60" customHeight="1" x14ac:dyDescent="0.25">
      <c r="A130" s="14" t="s">
        <v>1477</v>
      </c>
      <c r="B130" s="9" t="s">
        <v>800</v>
      </c>
      <c r="C130" s="15" t="s">
        <v>312</v>
      </c>
      <c r="D130" s="15" t="s">
        <v>227</v>
      </c>
      <c r="E130" s="75" t="str">
        <f>_xlfn.CONCAT(IFERROR(VLOOKUP(F130,Applications!$A$3:$O$104,MATCH($E$5,Applications!$A$2:$O$2,0),FALSE),""),IF(G130&lt;&gt;"",CHAR(10),""),IFERROR(VLOOKUP(G130,Applications!$A$3:$O$104,MATCH($E$5,Applications!$A$2:$O$2,0),FALSE),""),IF(H130&lt;&gt;"",CHAR(10),""),IFERROR(VLOOKUP(H130,Applications!$A$3:$O$104,MATCH($E$5,Applications!$A$2:$O$2,0),FALSE),""),IF(I130&lt;&gt;"",CHAR(10),""),IFERROR(VLOOKUP(I130,Applications!$A$3:$O$104,MATCH($E$5,Applications!$A$2:$O$2,0),FALSE),""))</f>
        <v>Educational retail</v>
      </c>
      <c r="F130" s="15" t="s">
        <v>1268</v>
      </c>
      <c r="G130" s="15"/>
      <c r="H130" s="15"/>
      <c r="I130" s="15"/>
      <c r="J130" s="8"/>
      <c r="K130" s="81">
        <f>IF(ISBLANK(J130),IFERROR(INDEX(Key!$S:$U,MATCH(Highlights!O130,Key!$S:$S,0),3),""),J130)</f>
        <v>0</v>
      </c>
      <c r="L130" s="11"/>
      <c r="M130" s="81">
        <f>IF(ISBLANK(L130),IFERROR(INDEX(Key!$S:$V,MATCH(Highlights!$O130,Key!$S:$S,0),4),""),L130)</f>
        <v>0</v>
      </c>
      <c r="N130" s="11"/>
      <c r="O130" s="8" t="s">
        <v>801</v>
      </c>
      <c r="P130" s="11"/>
      <c r="Q130" s="13"/>
      <c r="R130" s="16"/>
      <c r="S130" s="16"/>
      <c r="T130" s="11"/>
      <c r="U130" s="14"/>
      <c r="V130" s="8"/>
      <c r="Z130" s="8"/>
      <c r="AA130" s="8"/>
      <c r="AB130" s="8"/>
      <c r="AC130" s="8"/>
      <c r="AD130" s="8"/>
      <c r="AE130" s="8"/>
    </row>
    <row r="131" spans="1:31" ht="60" customHeight="1" x14ac:dyDescent="0.25">
      <c r="A131" s="14" t="s">
        <v>1478</v>
      </c>
      <c r="B131" s="9" t="s">
        <v>803</v>
      </c>
      <c r="C131" s="15" t="s">
        <v>312</v>
      </c>
      <c r="D131" s="15" t="s">
        <v>227</v>
      </c>
      <c r="E131" s="75" t="str">
        <f>_xlfn.CONCAT(IFERROR(VLOOKUP(F131,Applications!$A$3:$O$104,MATCH($E$5,Applications!$A$2:$O$2,0),FALSE),""),IF(G131&lt;&gt;"",CHAR(10),""),IFERROR(VLOOKUP(G131,Applications!$A$3:$O$104,MATCH($E$5,Applications!$A$2:$O$2,0),FALSE),""),IF(H131&lt;&gt;"",CHAR(10),""),IFERROR(VLOOKUP(H131,Applications!$A$3:$O$104,MATCH($E$5,Applications!$A$2:$O$2,0),FALSE),""),IF(I131&lt;&gt;"",CHAR(10),""),IFERROR(VLOOKUP(I131,Applications!$A$3:$O$104,MATCH($E$5,Applications!$A$2:$O$2,0),FALSE),""))</f>
        <v>Educational retail</v>
      </c>
      <c r="F131" s="15" t="s">
        <v>1268</v>
      </c>
      <c r="G131" s="15"/>
      <c r="H131" s="15"/>
      <c r="I131" s="15"/>
      <c r="J131" s="8"/>
      <c r="K131" s="81" t="str">
        <f>IF(ISBLANK(J131),IFERROR(INDEX(Key!$S:$U,MATCH(Highlights!O131,Key!$S:$S,0),3),""),J131)</f>
        <v/>
      </c>
      <c r="L131" s="11"/>
      <c r="M131" s="81" t="str">
        <f>IF(ISBLANK(L131),IFERROR(INDEX(Key!$S:$V,MATCH(Highlights!$O131,Key!$S:$S,0),4),""),L131)</f>
        <v/>
      </c>
      <c r="N131" s="11"/>
      <c r="O131" s="8"/>
      <c r="P131" s="11"/>
      <c r="Q131" s="13"/>
      <c r="R131" s="16"/>
      <c r="S131" s="16"/>
      <c r="T131" s="11"/>
      <c r="U131" s="14"/>
      <c r="V131" s="8"/>
      <c r="Z131" s="8"/>
      <c r="AA131" s="8"/>
      <c r="AB131" s="8"/>
      <c r="AC131" s="8"/>
      <c r="AD131" s="8"/>
      <c r="AE131" s="8"/>
    </row>
    <row r="132" spans="1:31" ht="60" customHeight="1" x14ac:dyDescent="0.25">
      <c r="A132" s="14" t="s">
        <v>1479</v>
      </c>
      <c r="B132" s="9" t="s">
        <v>805</v>
      </c>
      <c r="C132" s="15" t="s">
        <v>312</v>
      </c>
      <c r="D132" s="15" t="s">
        <v>227</v>
      </c>
      <c r="E132" s="75" t="str">
        <f>_xlfn.CONCAT(IFERROR(VLOOKUP(F132,Applications!$A$3:$O$104,MATCH($E$5,Applications!$A$2:$O$2,0),FALSE),""),IF(G132&lt;&gt;"",CHAR(10),""),IFERROR(VLOOKUP(G132,Applications!$A$3:$O$104,MATCH($E$5,Applications!$A$2:$O$2,0),FALSE),""),IF(H132&lt;&gt;"",CHAR(10),""),IFERROR(VLOOKUP(H132,Applications!$A$3:$O$104,MATCH($E$5,Applications!$A$2:$O$2,0),FALSE),""),IF(I132&lt;&gt;"",CHAR(10),""),IFERROR(VLOOKUP(I132,Applications!$A$3:$O$104,MATCH($E$5,Applications!$A$2:$O$2,0),FALSE),""))</f>
        <v>Coworking spaces/communities</v>
      </c>
      <c r="F132" s="15" t="s">
        <v>1273</v>
      </c>
      <c r="G132" s="15"/>
      <c r="H132" s="15"/>
      <c r="I132" s="15"/>
      <c r="J132" s="8"/>
      <c r="K132" s="81" t="str">
        <f>IF(ISBLANK(J132),IFERROR(INDEX(Key!$S:$U,MATCH(Highlights!O132,Key!$S:$S,0),3),""),J132)</f>
        <v>Available in San Francisco, Tokyo, Bali, Miami and many more soon.</v>
      </c>
      <c r="L132" s="11"/>
      <c r="M132" s="81" t="str">
        <f>IF(ISBLANK(L132),IFERROR(INDEX(Key!$S:$V,MATCH(Highlights!$O132,Key!$S:$S,0),4),""),L132)</f>
        <v>https://www.roam.co/images-og/home.jpg</v>
      </c>
      <c r="N132" s="11"/>
      <c r="O132" s="8" t="s">
        <v>806</v>
      </c>
      <c r="P132" s="11"/>
      <c r="Q132" s="13"/>
      <c r="R132" s="16"/>
      <c r="S132" s="16"/>
      <c r="T132" s="11"/>
      <c r="U132" s="14"/>
      <c r="V132" s="8"/>
      <c r="Z132" s="8"/>
      <c r="AA132" s="8"/>
      <c r="AB132" s="8"/>
      <c r="AC132" s="8"/>
      <c r="AD132" s="8"/>
      <c r="AE132" s="8"/>
    </row>
    <row r="133" spans="1:31" ht="60" customHeight="1" x14ac:dyDescent="0.25">
      <c r="A133" s="14" t="s">
        <v>1480</v>
      </c>
      <c r="B133" s="9" t="s">
        <v>808</v>
      </c>
      <c r="C133" s="15" t="s">
        <v>312</v>
      </c>
      <c r="D133" s="15" t="s">
        <v>227</v>
      </c>
      <c r="E133" s="75" t="str">
        <f>_xlfn.CONCAT(IFERROR(VLOOKUP(F133,Applications!$A$3:$O$104,MATCH($E$5,Applications!$A$2:$O$2,0),FALSE),""),IF(G133&lt;&gt;"",CHAR(10),""),IFERROR(VLOOKUP(G133,Applications!$A$3:$O$104,MATCH($E$5,Applications!$A$2:$O$2,0),FALSE),""),IF(H133&lt;&gt;"",CHAR(10),""),IFERROR(VLOOKUP(H133,Applications!$A$3:$O$104,MATCH($E$5,Applications!$A$2:$O$2,0),FALSE),""),IF(I133&lt;&gt;"",CHAR(10),""),IFERROR(VLOOKUP(I133,Applications!$A$3:$O$104,MATCH($E$5,Applications!$A$2:$O$2,0),FALSE),""))</f>
        <v>Coworking spaces/communities</v>
      </c>
      <c r="F133" s="15" t="s">
        <v>1273</v>
      </c>
      <c r="G133" s="15"/>
      <c r="H133" s="15"/>
      <c r="I133" s="15"/>
      <c r="J133" s="8"/>
      <c r="K133" s="81" t="str">
        <f>IF(ISBLANK(J133),IFERROR(INDEX(Key!$S:$U,MATCH(Highlights!O133,Key!$S:$S,0),3),""),J133)</f>
        <v>The Assemblage provides coworking, coliving, social spaces and natural habitats to those exploring the evolution of humanity through positive impact. Welcome to the age of assembly.</v>
      </c>
      <c r="L133" s="11"/>
      <c r="M133" s="81" t="str">
        <f>IF(ISBLANK(L133),IFERROR(INDEX(Key!$S:$V,MATCH(Highlights!$O133,Key!$S:$S,0),4),""),L133)</f>
        <v>https://www.theassemblage.com/wp-content/uploads/2018/07/ta-share-img.jpg</v>
      </c>
      <c r="N133" s="11"/>
      <c r="O133" s="8" t="s">
        <v>809</v>
      </c>
      <c r="P133" s="11"/>
      <c r="Q133" s="13"/>
      <c r="R133" s="16"/>
      <c r="S133" s="16"/>
      <c r="T133" s="11"/>
      <c r="U133" s="14"/>
      <c r="V133" s="8"/>
      <c r="Z133" s="8"/>
      <c r="AA133" s="8"/>
      <c r="AB133" s="8"/>
      <c r="AC133" s="8"/>
      <c r="AD133" s="8"/>
      <c r="AE133" s="8"/>
    </row>
    <row r="134" spans="1:31" ht="60" customHeight="1" x14ac:dyDescent="0.25">
      <c r="A134" s="14" t="s">
        <v>1481</v>
      </c>
      <c r="B134" s="9" t="s">
        <v>811</v>
      </c>
      <c r="C134" s="15" t="s">
        <v>312</v>
      </c>
      <c r="D134" s="15" t="s">
        <v>227</v>
      </c>
      <c r="E134" s="75" t="str">
        <f>_xlfn.CONCAT(IFERROR(VLOOKUP(F134,Applications!$A$3:$O$104,MATCH($E$5,Applications!$A$2:$O$2,0),FALSE),""),IF(G134&lt;&gt;"",CHAR(10),""),IFERROR(VLOOKUP(G134,Applications!$A$3:$O$104,MATCH($E$5,Applications!$A$2:$O$2,0),FALSE),""),IF(H134&lt;&gt;"",CHAR(10),""),IFERROR(VLOOKUP(H134,Applications!$A$3:$O$104,MATCH($E$5,Applications!$A$2:$O$2,0),FALSE),""),IF(I134&lt;&gt;"",CHAR(10),""),IFERROR(VLOOKUP(I134,Applications!$A$3:$O$104,MATCH($E$5,Applications!$A$2:$O$2,0),FALSE),""))</f>
        <v>Coworking spaces/communities</v>
      </c>
      <c r="F134" s="15" t="s">
        <v>1273</v>
      </c>
      <c r="G134" s="15"/>
      <c r="H134" s="15"/>
      <c r="I134" s="15"/>
      <c r="J134" s="8"/>
      <c r="K134" s="81">
        <f>IF(ISBLANK(J134),IFERROR(INDEX(Key!$S:$U,MATCH(Highlights!O134,Key!$S:$S,0),3),""),J134)</f>
        <v>0</v>
      </c>
      <c r="L134" s="11"/>
      <c r="M134" s="81">
        <f>IF(ISBLANK(L134),IFERROR(INDEX(Key!$S:$V,MATCH(Highlights!$O134,Key!$S:$S,0),4),""),L134)</f>
        <v>0</v>
      </c>
      <c r="N134" s="11"/>
      <c r="O134" s="8" t="s">
        <v>812</v>
      </c>
      <c r="P134" s="11"/>
      <c r="Q134" s="13"/>
      <c r="R134" s="16"/>
      <c r="S134" s="16"/>
      <c r="T134" s="11"/>
      <c r="U134" s="14"/>
      <c r="V134" s="8"/>
      <c r="Z134" s="8"/>
      <c r="AA134" s="8"/>
      <c r="AB134" s="8"/>
      <c r="AC134" s="8"/>
      <c r="AD134" s="8"/>
      <c r="AE134" s="8"/>
    </row>
    <row r="135" spans="1:31" ht="60" customHeight="1" x14ac:dyDescent="0.25">
      <c r="A135" s="14" t="s">
        <v>1482</v>
      </c>
      <c r="B135" s="9" t="s">
        <v>814</v>
      </c>
      <c r="C135" s="15" t="s">
        <v>283</v>
      </c>
      <c r="D135" s="15" t="s">
        <v>227</v>
      </c>
      <c r="E135" s="75" t="str">
        <f>_xlfn.CONCAT(IFERROR(VLOOKUP(F135,Applications!$A$3:$O$104,MATCH($E$5,Applications!$A$2:$O$2,0),FALSE),""),IF(G135&lt;&gt;"",CHAR(10),""),IFERROR(VLOOKUP(G135,Applications!$A$3:$O$104,MATCH($E$5,Applications!$A$2:$O$2,0),FALSE),""),IF(H135&lt;&gt;"",CHAR(10),""),IFERROR(VLOOKUP(H135,Applications!$A$3:$O$104,MATCH($E$5,Applications!$A$2:$O$2,0),FALSE),""),IF(I135&lt;&gt;"",CHAR(10),""),IFERROR(VLOOKUP(I135,Applications!$A$3:$O$104,MATCH($E$5,Applications!$A$2:$O$2,0),FALSE),""))</f>
        <v>Undocked offices</v>
      </c>
      <c r="F135" s="15" t="s">
        <v>1272</v>
      </c>
      <c r="G135" s="15"/>
      <c r="H135" s="15"/>
      <c r="I135" s="15"/>
      <c r="J135" s="8"/>
      <c r="K135" s="81" t="str">
        <f>IF(ISBLANK(J135),IFERROR(INDEX(Key!$S:$U,MATCH(Highlights!O135,Key!$S:$S,0),3),""),J135)</f>
        <v>Toptal is a rapidly growing tech start-up connecting the top 3% of talent in business, design, and technology to top professional clients.</v>
      </c>
      <c r="L135" s="11"/>
      <c r="M135" s="81" t="str">
        <f>IF(ISBLANK(L135),IFERROR(INDEX(Key!$S:$V,MATCH(Highlights!$O135,Key!$S:$S,0),4),""),L135)</f>
        <v>https://bs-assets.toptal.io/blackfish-assets/public/base/images/logo/og_image_default_f7e298.png</v>
      </c>
      <c r="N135" s="11"/>
      <c r="O135" s="8" t="s">
        <v>815</v>
      </c>
      <c r="P135" s="11"/>
      <c r="Q135" s="13"/>
      <c r="R135" s="16"/>
      <c r="S135" s="16"/>
      <c r="T135" s="11"/>
      <c r="U135" s="14"/>
      <c r="V135" s="8"/>
      <c r="Z135" s="8"/>
      <c r="AA135" s="8"/>
      <c r="AB135" s="8"/>
      <c r="AC135" s="8"/>
      <c r="AD135" s="8"/>
      <c r="AE135" s="8"/>
    </row>
    <row r="136" spans="1:31" ht="60" customHeight="1" x14ac:dyDescent="0.25">
      <c r="A136" s="14" t="s">
        <v>1483</v>
      </c>
      <c r="B136" s="9" t="s">
        <v>817</v>
      </c>
      <c r="C136" s="15" t="s">
        <v>312</v>
      </c>
      <c r="D136" s="15" t="s">
        <v>227</v>
      </c>
      <c r="E136" s="75" t="str">
        <f>_xlfn.CONCAT(IFERROR(VLOOKUP(F136,Applications!$A$3:$O$104,MATCH($E$5,Applications!$A$2:$O$2,0),FALSE),""),IF(G136&lt;&gt;"",CHAR(10),""),IFERROR(VLOOKUP(G136,Applications!$A$3:$O$104,MATCH($E$5,Applications!$A$2:$O$2,0),FALSE),""),IF(H136&lt;&gt;"",CHAR(10),""),IFERROR(VLOOKUP(H136,Applications!$A$3:$O$104,MATCH($E$5,Applications!$A$2:$O$2,0),FALSE),""),IF(I136&lt;&gt;"",CHAR(10),""),IFERROR(VLOOKUP(I136,Applications!$A$3:$O$104,MATCH($E$5,Applications!$A$2:$O$2,0),FALSE),""))</f>
        <v>Undocked offices</v>
      </c>
      <c r="F136" s="15" t="s">
        <v>1272</v>
      </c>
      <c r="G136" s="15"/>
      <c r="H136" s="15"/>
      <c r="I136" s="15"/>
      <c r="J136" s="8"/>
      <c r="K136" s="81" t="str">
        <f>IF(ISBLANK(J136),IFERROR(INDEX(Key!$S:$U,MATCH(Highlights!O136,Key!$S:$S,0),3),""),J136)</f>
        <v>Ready to #BeanOutsider at work this summer? L.L.Bean has teamed up with Industrious and started a movement to get outside at work. Now weâ€™re kicking things o...</v>
      </c>
      <c r="L136" s="11"/>
      <c r="M136" s="81" t="str">
        <f>IF(ISBLANK(L136),IFERROR(INDEX(Key!$S:$V,MATCH(Highlights!$O136,Key!$S:$S,0),4),""),L136)</f>
        <v>https://i.ytimg.com/vi/NBYsK571vF0/maxresdefault.jpg</v>
      </c>
      <c r="N136" s="11"/>
      <c r="O136" s="8" t="s">
        <v>818</v>
      </c>
      <c r="P136" s="11"/>
      <c r="Q136" s="13"/>
      <c r="R136" s="16"/>
      <c r="S136" s="16"/>
      <c r="T136" s="11"/>
      <c r="U136" s="14"/>
      <c r="V136" s="8"/>
      <c r="Z136" s="8"/>
      <c r="AA136" s="8"/>
      <c r="AB136" s="8"/>
      <c r="AC136" s="8"/>
      <c r="AD136" s="8"/>
      <c r="AE136" s="8"/>
    </row>
    <row r="137" spans="1:31" ht="60" customHeight="1" x14ac:dyDescent="0.25">
      <c r="A137" s="14" t="s">
        <v>1484</v>
      </c>
      <c r="B137" s="9" t="s">
        <v>820</v>
      </c>
      <c r="C137" s="15" t="s">
        <v>312</v>
      </c>
      <c r="D137" s="15" t="s">
        <v>227</v>
      </c>
      <c r="E137" s="75" t="str">
        <f>_xlfn.CONCAT(IFERROR(VLOOKUP(F137,Applications!$A$3:$O$104,MATCH($E$5,Applications!$A$2:$O$2,0),FALSE),""),IF(G137&lt;&gt;"",CHAR(10),""),IFERROR(VLOOKUP(G137,Applications!$A$3:$O$104,MATCH($E$5,Applications!$A$2:$O$2,0),FALSE),""),IF(H137&lt;&gt;"",CHAR(10),""),IFERROR(VLOOKUP(H137,Applications!$A$3:$O$104,MATCH($E$5,Applications!$A$2:$O$2,0),FALSE),""),IF(I137&lt;&gt;"",CHAR(10),""),IFERROR(VLOOKUP(I137,Applications!$A$3:$O$104,MATCH($E$5,Applications!$A$2:$O$2,0),FALSE),""))</f>
        <v>Substitute Proteins</v>
      </c>
      <c r="F137" s="15" t="s">
        <v>1276</v>
      </c>
      <c r="G137" s="15"/>
      <c r="H137" s="15"/>
      <c r="I137" s="15"/>
      <c r="J137" s="8"/>
      <c r="K137" s="81" t="str">
        <f>IF(ISBLANK(J137),IFERROR(INDEX(Key!$S:$U,MATCH(Highlights!O137,Key!$S:$S,0),3),""),J137)</f>
        <v>The Beyond Burger, the plant-based bleeding burger made with pea protein, is now available in the UK in Tesco stores.</v>
      </c>
      <c r="L137" s="11"/>
      <c r="M137" s="81" t="str">
        <f>IF(ISBLANK(L137),IFERROR(INDEX(Key!$S:$V,MATCH(Highlights!$O137,Key!$S:$S,0),4),""),L137)</f>
        <v>https://thumbor.forbes.com/thumbor/600x315/https%3A%2F%2Fblogs-images.forbes.com%2Felizabethrushe%2Ffiles%2F2018%2F11%2FBeyond-Burger_Cross-Section-1200x800.jpg</v>
      </c>
      <c r="N137" s="11"/>
      <c r="O137" s="8" t="s">
        <v>821</v>
      </c>
      <c r="P137" s="11"/>
      <c r="Q137" s="13"/>
      <c r="R137" s="16"/>
      <c r="S137" s="16"/>
      <c r="T137" s="11"/>
      <c r="U137" s="14"/>
      <c r="V137" s="8"/>
      <c r="Z137" s="8"/>
      <c r="AA137" s="8"/>
      <c r="AB137" s="8"/>
      <c r="AC137" s="8"/>
      <c r="AD137" s="8"/>
      <c r="AE137" s="8"/>
    </row>
    <row r="138" spans="1:31" ht="60" customHeight="1" x14ac:dyDescent="0.25">
      <c r="A138" s="14" t="s">
        <v>1485</v>
      </c>
      <c r="B138" s="9" t="s">
        <v>823</v>
      </c>
      <c r="C138" s="15" t="s">
        <v>312</v>
      </c>
      <c r="D138" s="15" t="s">
        <v>227</v>
      </c>
      <c r="E138" s="75" t="str">
        <f>_xlfn.CONCAT(IFERROR(VLOOKUP(F138,Applications!$A$3:$O$104,MATCH($E$5,Applications!$A$2:$O$2,0),FALSE),""),IF(G138&lt;&gt;"",CHAR(10),""),IFERROR(VLOOKUP(G138,Applications!$A$3:$O$104,MATCH($E$5,Applications!$A$2:$O$2,0),FALSE),""),IF(H138&lt;&gt;"",CHAR(10),""),IFERROR(VLOOKUP(H138,Applications!$A$3:$O$104,MATCH($E$5,Applications!$A$2:$O$2,0),FALSE),""),IF(I138&lt;&gt;"",CHAR(10),""),IFERROR(VLOOKUP(I138,Applications!$A$3:$O$104,MATCH($E$5,Applications!$A$2:$O$2,0),FALSE),""))</f>
        <v>Healthier Versions of Indulgences</v>
      </c>
      <c r="F138" s="15" t="s">
        <v>1294</v>
      </c>
      <c r="G138" s="15"/>
      <c r="H138" s="15"/>
      <c r="I138" s="15"/>
      <c r="J138" s="8"/>
      <c r="K138" s="81" t="str">
        <f>IF(ISBLANK(J138),IFERROR(INDEX(Key!$S:$U,MATCH(Highlights!O138,Key!$S:$S,0),3),""),J138)</f>
        <v xml:space="preserve">A apyball Ã© uma linha jovem e moderna de snacks saudÃ¡veis simples, autÃªnticos e conscientes.  Feitas a partir de ingredientes crus, naturais e biolÃ³gicos, isentos de glÃºten, sem aÃ§Ãºcar refinado e sem lactose. Pertencemos a uma nova geraÃ§Ã£o que luta por um futuro sustentÃ¡vel, saudÃ¡vel e ecolÃ³gico. </v>
      </c>
      <c r="L138" s="11"/>
      <c r="M138" s="81">
        <f>IF(ISBLANK(L138),IFERROR(INDEX(Key!$S:$V,MATCH(Highlights!$O138,Key!$S:$S,0),4),""),L138)</f>
        <v>0</v>
      </c>
      <c r="N138" s="11"/>
      <c r="O138" s="8" t="s">
        <v>824</v>
      </c>
      <c r="P138" s="11"/>
      <c r="Q138" s="13"/>
      <c r="R138" s="16"/>
      <c r="S138" s="16"/>
      <c r="T138" s="11"/>
      <c r="U138" s="14"/>
      <c r="V138" s="8"/>
      <c r="Z138" s="8"/>
      <c r="AA138" s="8"/>
      <c r="AB138" s="8"/>
      <c r="AC138" s="8"/>
      <c r="AD138" s="8"/>
      <c r="AE138" s="8"/>
    </row>
    <row r="139" spans="1:31" ht="60" customHeight="1" x14ac:dyDescent="0.25">
      <c r="A139" s="14" t="s">
        <v>1486</v>
      </c>
      <c r="B139" s="9" t="s">
        <v>827</v>
      </c>
      <c r="C139" s="15" t="s">
        <v>312</v>
      </c>
      <c r="D139" s="15" t="s">
        <v>227</v>
      </c>
      <c r="E139" s="75" t="str">
        <f>_xlfn.CONCAT(IFERROR(VLOOKUP(F139,Applications!$A$3:$O$104,MATCH($E$5,Applications!$A$2:$O$2,0),FALSE),""),IF(G139&lt;&gt;"",CHAR(10),""),IFERROR(VLOOKUP(G139,Applications!$A$3:$O$104,MATCH($E$5,Applications!$A$2:$O$2,0),FALSE),""),IF(H139&lt;&gt;"",CHAR(10),""),IFERROR(VLOOKUP(H139,Applications!$A$3:$O$104,MATCH($E$5,Applications!$A$2:$O$2,0),FALSE),""),IF(I139&lt;&gt;"",CHAR(10),""),IFERROR(VLOOKUP(I139,Applications!$A$3:$O$104,MATCH($E$5,Applications!$A$2:$O$2,0),FALSE),""))</f>
        <v>Substitute Proteins</v>
      </c>
      <c r="F139" s="15" t="s">
        <v>1276</v>
      </c>
      <c r="G139" s="15"/>
      <c r="H139" s="15"/>
      <c r="I139" s="15"/>
      <c r="J139" s="8"/>
      <c r="K139" s="81" t="str">
        <f>IF(ISBLANK(J139),IFERROR(INDEX(Key!$S:$U,MATCH(Highlights!O139,Key!$S:$S,0),3),""),J139)</f>
        <v>Site oficial da McDonald's Portugal. Encontre as novidades e a nossa ementa, ofertas de emprego e toda a informaÃ§Ã£o sobre a qualidade, a nutriÃ§Ã£o e a FundaÃ§Ã£o Infantil Ronald McDonald.</v>
      </c>
      <c r="L139" s="11"/>
      <c r="M139" s="81" t="str">
        <f>IF(ISBLANK(L139),IFERROR(INDEX(Key!$S:$V,MATCH(Highlights!$O139,Key!$S:$S,0),4),""),L139)</f>
        <v>https://www.mcdonalds.pt/media/53722/logo_300x300.jpg</v>
      </c>
      <c r="N139" s="11"/>
      <c r="O139" s="8" t="s">
        <v>828</v>
      </c>
      <c r="P139" s="11"/>
      <c r="Q139" s="13"/>
      <c r="R139" s="16"/>
      <c r="S139" s="16"/>
      <c r="T139" s="11"/>
      <c r="U139" s="14"/>
      <c r="V139" s="8"/>
      <c r="Z139" s="8"/>
      <c r="AA139" s="8"/>
      <c r="AB139" s="8"/>
      <c r="AC139" s="8"/>
      <c r="AD139" s="8"/>
      <c r="AE139" s="8"/>
    </row>
    <row r="140" spans="1:31" ht="60" customHeight="1" x14ac:dyDescent="0.25">
      <c r="A140" s="14" t="s">
        <v>1487</v>
      </c>
      <c r="B140" s="9" t="s">
        <v>830</v>
      </c>
      <c r="C140" s="15" t="s">
        <v>312</v>
      </c>
      <c r="D140" s="15" t="s">
        <v>227</v>
      </c>
      <c r="E140" s="75" t="str">
        <f>_xlfn.CONCAT(IFERROR(VLOOKUP(F140,Applications!$A$3:$O$104,MATCH($E$5,Applications!$A$2:$O$2,0),FALSE),""),IF(G140&lt;&gt;"",CHAR(10),""),IFERROR(VLOOKUP(G140,Applications!$A$3:$O$104,MATCH($E$5,Applications!$A$2:$O$2,0),FALSE),""),IF(H140&lt;&gt;"",CHAR(10),""),IFERROR(VLOOKUP(H140,Applications!$A$3:$O$104,MATCH($E$5,Applications!$A$2:$O$2,0),FALSE),""),IF(I140&lt;&gt;"",CHAR(10),""),IFERROR(VLOOKUP(I140,Applications!$A$3:$O$104,MATCH($E$5,Applications!$A$2:$O$2,0),FALSE),""))</f>
        <v>Virtual Assistants</v>
      </c>
      <c r="F140" s="15" t="s">
        <v>1245</v>
      </c>
      <c r="G140" s="15"/>
      <c r="H140" s="15"/>
      <c r="I140" s="15"/>
      <c r="J140" s="8"/>
      <c r="K140" s="81" t="str">
        <f>IF(ISBLANK(J140),IFERROR(INDEX(Key!$S:$U,MATCH(Highlights!O140,Key!$S:$S,0),3),""),J140)</f>
        <v xml:space="preserve">The world's largest hotel chain was an early user of Facebook Messenger and Slack. Now it's adding Google Assistant, WeChat, AI capabilities and more.
</v>
      </c>
      <c r="L140" s="11"/>
      <c r="M140" s="81" t="str">
        <f>IF(ISBLANK(L140),IFERROR(INDEX(Key!$S:$V,MATCH(Highlights!$O140,Key!$S:$S,0),4),""),L140)</f>
        <v>https://www.mobilemarketer.com/user_media/cache/f2/67/f267ee63abb39826c75f23c8d487558d.jpg</v>
      </c>
      <c r="N140" s="11"/>
      <c r="O140" s="8" t="s">
        <v>831</v>
      </c>
      <c r="P140" s="11"/>
      <c r="Q140" s="13"/>
      <c r="R140" s="16"/>
      <c r="S140" s="16"/>
      <c r="T140" s="11"/>
      <c r="U140" s="14"/>
      <c r="V140" s="8"/>
      <c r="Z140" s="8"/>
      <c r="AA140" s="8"/>
      <c r="AB140" s="8"/>
      <c r="AC140" s="8"/>
      <c r="AD140" s="8"/>
      <c r="AE140" s="8"/>
    </row>
    <row r="141" spans="1:31" ht="60" customHeight="1" x14ac:dyDescent="0.25">
      <c r="A141" s="14" t="s">
        <v>1488</v>
      </c>
      <c r="B141" s="9" t="s">
        <v>833</v>
      </c>
      <c r="C141" s="15" t="s">
        <v>312</v>
      </c>
      <c r="D141" s="15" t="s">
        <v>227</v>
      </c>
      <c r="E141" s="75" t="str">
        <f>_xlfn.CONCAT(IFERROR(VLOOKUP(F141,Applications!$A$3:$O$104,MATCH($E$5,Applications!$A$2:$O$2,0),FALSE),""),IF(G141&lt;&gt;"",CHAR(10),""),IFERROR(VLOOKUP(G141,Applications!$A$3:$O$104,MATCH($E$5,Applications!$A$2:$O$2,0),FALSE),""),IF(H141&lt;&gt;"",CHAR(10),""),IFERROR(VLOOKUP(H141,Applications!$A$3:$O$104,MATCH($E$5,Applications!$A$2:$O$2,0),FALSE),""),IF(I141&lt;&gt;"",CHAR(10),""),IFERROR(VLOOKUP(I141,Applications!$A$3:$O$104,MATCH($E$5,Applications!$A$2:$O$2,0),FALSE),""))</f>
        <v>Virtual Assistants</v>
      </c>
      <c r="F141" s="15" t="s">
        <v>1245</v>
      </c>
      <c r="G141" s="15"/>
      <c r="H141" s="15"/>
      <c r="I141" s="15"/>
      <c r="J141" s="8"/>
      <c r="K141" s="81" t="str">
        <f>IF(ISBLANK(J141),IFERROR(INDEX(Key!$S:$U,MATCH(Highlights!O141,Key!$S:$S,0),3),""),J141)</f>
        <v>Lemonade offers renters and home insurance powered by tech and driven by social good. â¤ We promiseÂ zero paperwork and instant everything by replacing brokers and bureaucracy with bots and machine learning. Get a Lemonade insurance policy in 90 seconds, starting at $5/month.</v>
      </c>
      <c r="L141" s="11"/>
      <c r="M141" s="81" t="str">
        <f>IF(ISBLANK(L141),IFERROR(INDEX(Key!$S:$V,MATCH(Highlights!$O141,Key!$S:$S,0),4),""),L141)</f>
        <v>http://www.lemonade.com/assets/lemonade-share-image-ad9d7846f31685bfb4af89f018e4dd5d460f4e73768a8fd500bfc1f069ff853a.png</v>
      </c>
      <c r="N141" s="11"/>
      <c r="O141" s="8" t="s">
        <v>834</v>
      </c>
      <c r="P141" s="11"/>
      <c r="Q141" s="13"/>
      <c r="R141" s="16"/>
      <c r="S141" s="16"/>
      <c r="T141" s="11"/>
      <c r="U141" s="14"/>
      <c r="V141" s="8"/>
      <c r="Z141" s="8"/>
      <c r="AA141" s="8"/>
      <c r="AB141" s="8"/>
      <c r="AC141" s="8"/>
      <c r="AD141" s="8"/>
      <c r="AE141" s="8"/>
    </row>
    <row r="142" spans="1:31" ht="60" customHeight="1" x14ac:dyDescent="0.25">
      <c r="A142" s="14" t="s">
        <v>1489</v>
      </c>
      <c r="B142" s="9" t="s">
        <v>836</v>
      </c>
      <c r="C142" s="15" t="s">
        <v>312</v>
      </c>
      <c r="D142" s="15" t="s">
        <v>227</v>
      </c>
      <c r="E142" s="75" t="str">
        <f>_xlfn.CONCAT(IFERROR(VLOOKUP(F142,Applications!$A$3:$O$104,MATCH($E$5,Applications!$A$2:$O$2,0),FALSE),""),IF(G142&lt;&gt;"",CHAR(10),""),IFERROR(VLOOKUP(G142,Applications!$A$3:$O$104,MATCH($E$5,Applications!$A$2:$O$2,0),FALSE),""),IF(H142&lt;&gt;"",CHAR(10),""),IFERROR(VLOOKUP(H142,Applications!$A$3:$O$104,MATCH($E$5,Applications!$A$2:$O$2,0),FALSE),""),IF(I142&lt;&gt;"",CHAR(10),""),IFERROR(VLOOKUP(I142,Applications!$A$3:$O$104,MATCH($E$5,Applications!$A$2:$O$2,0),FALSE),""))</f>
        <v>Affordable luxury/exquisite items</v>
      </c>
      <c r="F142" s="15" t="s">
        <v>1309</v>
      </c>
      <c r="G142" s="15"/>
      <c r="H142" s="15"/>
      <c r="I142" s="15"/>
      <c r="J142" s="8"/>
      <c r="K142" s="81" t="str">
        <f>IF(ISBLANK(J142),IFERROR(INDEX(Key!$S:$U,MATCH(Highlights!O142,Key!$S:$S,0),3),""),J142)</f>
        <v>Shop for Sofia Jeans by Sofia Vergara at Walmart.com. Save money. Live better.</v>
      </c>
      <c r="L142" s="11"/>
      <c r="M142" s="81" t="str">
        <f>IF(ISBLANK(L142),IFERROR(INDEX(Key!$S:$V,MATCH(Highlights!$O142,Key!$S:$S,0),4),""),L142)</f>
        <v>http://sphotos-b.xx.fbcdn.net/hphotos-ash4/229244_10150189115584236_162217_n.jpg</v>
      </c>
      <c r="N142" s="11"/>
      <c r="O142" s="8" t="s">
        <v>837</v>
      </c>
      <c r="P142" s="11"/>
      <c r="Q142" s="13"/>
      <c r="R142" s="16"/>
      <c r="S142" s="16"/>
      <c r="T142" s="11"/>
      <c r="U142" s="14"/>
      <c r="V142" s="8"/>
      <c r="Z142" s="8"/>
      <c r="AA142" s="8"/>
      <c r="AB142" s="8"/>
      <c r="AC142" s="8"/>
      <c r="AD142" s="8"/>
      <c r="AE142" s="8"/>
    </row>
    <row r="143" spans="1:31" ht="60" customHeight="1" x14ac:dyDescent="0.25">
      <c r="A143" s="14" t="s">
        <v>1490</v>
      </c>
      <c r="B143" s="9" t="s">
        <v>839</v>
      </c>
      <c r="C143" s="15" t="s">
        <v>312</v>
      </c>
      <c r="D143" s="15" t="s">
        <v>227</v>
      </c>
      <c r="E143" s="75" t="str">
        <f>_xlfn.CONCAT(IFERROR(VLOOKUP(F143,Applications!$A$3:$O$104,MATCH($E$5,Applications!$A$2:$O$2,0),FALSE),""),IF(G143&lt;&gt;"",CHAR(10),""),IFERROR(VLOOKUP(G143,Applications!$A$3:$O$104,MATCH($E$5,Applications!$A$2:$O$2,0),FALSE),""),IF(H143&lt;&gt;"",CHAR(10),""),IFERROR(VLOOKUP(H143,Applications!$A$3:$O$104,MATCH($E$5,Applications!$A$2:$O$2,0),FALSE),""),IF(I143&lt;&gt;"",CHAR(10),""),IFERROR(VLOOKUP(I143,Applications!$A$3:$O$104,MATCH($E$5,Applications!$A$2:$O$2,0),FALSE),""))</f>
        <v>Affordable luxury/exquisite items</v>
      </c>
      <c r="F143" s="15" t="s">
        <v>1309</v>
      </c>
      <c r="G143" s="15"/>
      <c r="H143" s="15"/>
      <c r="I143" s="15"/>
      <c r="J143" s="8"/>
      <c r="K143" s="81" t="str">
        <f>IF(ISBLANK(J143),IFERROR(INDEX(Key!$S:$U,MATCH(Highlights!O143,Key!$S:$S,0),3),""),J143)</f>
        <v/>
      </c>
      <c r="L143" s="11"/>
      <c r="M143" s="81" t="str">
        <f>IF(ISBLANK(L143),IFERROR(INDEX(Key!$S:$V,MATCH(Highlights!$O143,Key!$S:$S,0),4),""),L143)</f>
        <v/>
      </c>
      <c r="N143" s="11"/>
      <c r="O143" s="8" t="s">
        <v>840</v>
      </c>
      <c r="P143" s="11"/>
      <c r="Q143" s="13"/>
      <c r="R143" s="16"/>
      <c r="S143" s="16"/>
      <c r="T143" s="11"/>
      <c r="U143" s="14"/>
      <c r="V143" s="8"/>
      <c r="Z143" s="8"/>
      <c r="AA143" s="8"/>
      <c r="AB143" s="8"/>
      <c r="AC143" s="8"/>
      <c r="AD143" s="8"/>
      <c r="AE143" s="8"/>
    </row>
    <row r="144" spans="1:31" ht="60" customHeight="1" x14ac:dyDescent="0.25">
      <c r="A144" s="14" t="s">
        <v>1491</v>
      </c>
      <c r="B144" s="9" t="s">
        <v>842</v>
      </c>
      <c r="C144" s="15" t="s">
        <v>312</v>
      </c>
      <c r="D144" s="15" t="s">
        <v>227</v>
      </c>
      <c r="E144" s="75" t="str">
        <f>_xlfn.CONCAT(IFERROR(VLOOKUP(F144,Applications!$A$3:$O$104,MATCH($E$5,Applications!$A$2:$O$2,0),FALSE),""),IF(G144&lt;&gt;"",CHAR(10),""),IFERROR(VLOOKUP(G144,Applications!$A$3:$O$104,MATCH($E$5,Applications!$A$2:$O$2,0),FALSE),""),IF(H144&lt;&gt;"",CHAR(10),""),IFERROR(VLOOKUP(H144,Applications!$A$3:$O$104,MATCH($E$5,Applications!$A$2:$O$2,0),FALSE),""),IF(I144&lt;&gt;"",CHAR(10),""),IFERROR(VLOOKUP(I144,Applications!$A$3:$O$104,MATCH($E$5,Applications!$A$2:$O$2,0),FALSE),""))</f>
        <v>Affordable luxury/exquisite items</v>
      </c>
      <c r="F144" s="15" t="s">
        <v>1309</v>
      </c>
      <c r="G144" s="15"/>
      <c r="H144" s="15"/>
      <c r="I144" s="15"/>
      <c r="J144" s="8"/>
      <c r="K144" s="81" t="str">
        <f>IF(ISBLANK(J144),IFERROR(INDEX(Key!$S:$U,MATCH(Highlights!O144,Key!$S:$S,0),3),""),J144)</f>
        <v>Powerful smartwatch with TLD technology. Embrace modern smarts without compromising classic elegance.</v>
      </c>
      <c r="L144" s="11"/>
      <c r="M144" s="81" t="str">
        <f>IF(ISBLANK(L144),IFERROR(INDEX(Key!$S:$V,MATCH(Highlights!$O144,Key!$S:$S,0),4),""),L144)</f>
        <v>https://ksr-ugc.imgix.net/assets/021/019/776/2b61a478a6357b9db358b7f80c18549c_original.png?ixlib=rb-1.1.0&amp;crop=faces&amp;w=1552&amp;h=873&amp;fit=crop&amp;v=1524713082&amp;auto=format&amp;frame=1&amp;q=92&amp;s=640eb0c6ddf82a53c157710e6e488ca2</v>
      </c>
      <c r="N144" s="11"/>
      <c r="O144" s="8" t="s">
        <v>843</v>
      </c>
      <c r="P144" s="11"/>
      <c r="Q144" s="13"/>
      <c r="R144" s="16"/>
      <c r="S144" s="16"/>
      <c r="T144" s="11"/>
      <c r="U144" s="14"/>
      <c r="V144" s="8"/>
      <c r="Z144" s="8"/>
      <c r="AA144" s="8"/>
      <c r="AB144" s="8"/>
      <c r="AC144" s="8"/>
      <c r="AD144" s="8"/>
      <c r="AE144" s="8"/>
    </row>
    <row r="145" spans="1:31" ht="60" customHeight="1" x14ac:dyDescent="0.25">
      <c r="A145" s="14" t="s">
        <v>1492</v>
      </c>
      <c r="B145" s="9" t="s">
        <v>845</v>
      </c>
      <c r="C145" s="15" t="s">
        <v>312</v>
      </c>
      <c r="D145" s="15" t="s">
        <v>227</v>
      </c>
      <c r="E145" s="75" t="str">
        <f>_xlfn.CONCAT(IFERROR(VLOOKUP(F145,Applications!$A$3:$O$104,MATCH($E$5,Applications!$A$2:$O$2,0),FALSE),""),IF(G145&lt;&gt;"",CHAR(10),""),IFERROR(VLOOKUP(G145,Applications!$A$3:$O$104,MATCH($E$5,Applications!$A$2:$O$2,0),FALSE),""),IF(H145&lt;&gt;"",CHAR(10),""),IFERROR(VLOOKUP(H145,Applications!$A$3:$O$104,MATCH($E$5,Applications!$A$2:$O$2,0),FALSE),""),IF(I145&lt;&gt;"",CHAR(10),""),IFERROR(VLOOKUP(I145,Applications!$A$3:$O$104,MATCH($E$5,Applications!$A$2:$O$2,0),FALSE),""))</f>
        <v>Affordable luxury/exquisite items</v>
      </c>
      <c r="F145" s="15" t="s">
        <v>1309</v>
      </c>
      <c r="G145" s="15"/>
      <c r="H145" s="15"/>
      <c r="I145" s="15"/>
      <c r="J145" s="8"/>
      <c r="K145" s="81">
        <f>IF(ISBLANK(J145),IFERROR(INDEX(Key!$S:$U,MATCH(Highlights!O145,Key!$S:$S,0),3),""),J145)</f>
        <v>0</v>
      </c>
      <c r="L145" s="11"/>
      <c r="M145" s="81">
        <f>IF(ISBLANK(L145),IFERROR(INDEX(Key!$S:$V,MATCH(Highlights!$O145,Key!$S:$S,0),4),""),L145)</f>
        <v>0</v>
      </c>
      <c r="N145" s="11"/>
      <c r="O145" s="8" t="s">
        <v>846</v>
      </c>
      <c r="P145" s="11"/>
      <c r="Q145" s="13"/>
      <c r="R145" s="16"/>
      <c r="S145" s="16"/>
      <c r="T145" s="11"/>
      <c r="U145" s="14"/>
      <c r="V145" s="8"/>
      <c r="Z145" s="8"/>
      <c r="AA145" s="8"/>
      <c r="AB145" s="8"/>
      <c r="AC145" s="8"/>
      <c r="AD145" s="8"/>
      <c r="AE145" s="8"/>
    </row>
    <row r="146" spans="1:31" ht="60" customHeight="1" x14ac:dyDescent="0.25">
      <c r="A146" s="14" t="s">
        <v>1493</v>
      </c>
      <c r="B146" s="9" t="s">
        <v>848</v>
      </c>
      <c r="C146" s="15" t="s">
        <v>312</v>
      </c>
      <c r="D146" s="15" t="s">
        <v>227</v>
      </c>
      <c r="E146" s="75" t="str">
        <f>_xlfn.CONCAT(IFERROR(VLOOKUP(F146,Applications!$A$3:$O$104,MATCH($E$5,Applications!$A$2:$O$2,0),FALSE),""),IF(G146&lt;&gt;"",CHAR(10),""),IFERROR(VLOOKUP(G146,Applications!$A$3:$O$104,MATCH($E$5,Applications!$A$2:$O$2,0),FALSE),""),IF(H146&lt;&gt;"",CHAR(10),""),IFERROR(VLOOKUP(H146,Applications!$A$3:$O$104,MATCH($E$5,Applications!$A$2:$O$2,0),FALSE),""),IF(I146&lt;&gt;"",CHAR(10),""),IFERROR(VLOOKUP(I146,Applications!$A$3:$O$104,MATCH($E$5,Applications!$A$2:$O$2,0),FALSE),""))</f>
        <v>Computer generated original content</v>
      </c>
      <c r="F146" s="15" t="s">
        <v>1314</v>
      </c>
      <c r="G146" s="15"/>
      <c r="H146" s="15"/>
      <c r="I146" s="15"/>
      <c r="J146" s="8"/>
      <c r="K146" s="81" t="str">
        <f>IF(ISBLANK(J146),IFERROR(INDEX(Key!$S:$U,MATCH(Highlights!O146,Key!$S:$S,0),3),""),J146)</f>
        <v>AI can read a recipe and guess what the food will look like. Some of the results look like food you might cook at home, others look like inedible mush</v>
      </c>
      <c r="L146" s="11"/>
      <c r="M146" s="81" t="str">
        <f>IF(ISBLANK(L146),IFERROR(INDEX(Key!$S:$V,MATCH(Highlights!$O146,Key!$S:$S,0),4),""),L146)</f>
        <v>https://images.newscientist.com/wp-content/uploads/2019/01/11110833/ai-food.jpg</v>
      </c>
      <c r="N146" s="11"/>
      <c r="O146" s="8" t="s">
        <v>849</v>
      </c>
      <c r="P146" s="11"/>
      <c r="Q146" s="13"/>
      <c r="R146" s="16"/>
      <c r="S146" s="16"/>
      <c r="T146" s="11"/>
      <c r="U146" s="14"/>
      <c r="V146" s="8"/>
      <c r="Z146" s="8"/>
      <c r="AA146" s="8"/>
      <c r="AB146" s="8"/>
      <c r="AC146" s="8"/>
      <c r="AD146" s="8"/>
      <c r="AE146" s="8"/>
    </row>
    <row r="147" spans="1:31" ht="60" customHeight="1" x14ac:dyDescent="0.25">
      <c r="A147" s="14" t="s">
        <v>1494</v>
      </c>
      <c r="B147" s="9" t="s">
        <v>852</v>
      </c>
      <c r="C147" s="15" t="s">
        <v>312</v>
      </c>
      <c r="D147" s="15" t="s">
        <v>227</v>
      </c>
      <c r="E147" s="75" t="str">
        <f>_xlfn.CONCAT(IFERROR(VLOOKUP(F147,Applications!$A$3:$O$104,MATCH($E$5,Applications!$A$2:$O$2,0),FALSE),""),IF(G147&lt;&gt;"",CHAR(10),""),IFERROR(VLOOKUP(G147,Applications!$A$3:$O$104,MATCH($E$5,Applications!$A$2:$O$2,0),FALSE),""),IF(H147&lt;&gt;"",CHAR(10),""),IFERROR(VLOOKUP(H147,Applications!$A$3:$O$104,MATCH($E$5,Applications!$A$2:$O$2,0),FALSE),""),IF(I147&lt;&gt;"",CHAR(10),""),IFERROR(VLOOKUP(I147,Applications!$A$3:$O$104,MATCH($E$5,Applications!$A$2:$O$2,0),FALSE),""))</f>
        <v>Keep your backyard safe</v>
      </c>
      <c r="F147" s="15" t="s">
        <v>1317</v>
      </c>
      <c r="G147" s="15"/>
      <c r="H147" s="15"/>
      <c r="I147" s="15"/>
      <c r="J147" s="8"/>
      <c r="K147" s="81" t="str">
        <f>IF(ISBLANK(J147),IFERROR(INDEX(Key!$S:$U,MATCH(Highlights!O147,Key!$S:$S,0),3),""),J147)</f>
        <v>Desperate for data on its competitors, Facebook has been secretly paying people to install a â€œFacebook Researchâ€ VPN that lets the company suck in all of a userâ€™s phone and web activity, similar to Facebookâ€™s Onavo Protect app that Apple banned in June and that was removed iâ€¦</v>
      </c>
      <c r="L147" s="11"/>
      <c r="M147" s="81" t="str">
        <f>IF(ISBLANK(L147),IFERROR(INDEX(Key!$S:$V,MATCH(Highlights!$O147,Key!$S:$S,0),4),""),L147)</f>
        <v>https://techcrunch.com/wp-content/uploads/2019/01/facebook-research-vpn-project-atlas.jpg?w=711</v>
      </c>
      <c r="N147" s="11"/>
      <c r="O147" s="8" t="s">
        <v>853</v>
      </c>
      <c r="P147" s="11"/>
      <c r="Q147" s="13"/>
      <c r="R147" s="16"/>
      <c r="S147" s="16"/>
      <c r="T147" s="11"/>
      <c r="U147" s="14"/>
      <c r="V147" s="8"/>
      <c r="Z147" s="8"/>
      <c r="AA147" s="8"/>
      <c r="AB147" s="8"/>
      <c r="AC147" s="8"/>
      <c r="AD147" s="8"/>
      <c r="AE147" s="8"/>
    </row>
    <row r="148" spans="1:31" ht="60" customHeight="1" x14ac:dyDescent="0.25">
      <c r="A148" s="14" t="s">
        <v>1495</v>
      </c>
      <c r="B148" s="9" t="s">
        <v>855</v>
      </c>
      <c r="C148" s="15" t="s">
        <v>312</v>
      </c>
      <c r="D148" s="15" t="s">
        <v>227</v>
      </c>
      <c r="E148" s="75" t="str">
        <f>_xlfn.CONCAT(IFERROR(VLOOKUP(F148,Applications!$A$3:$O$104,MATCH($E$5,Applications!$A$2:$O$2,0),FALSE),""),IF(G148&lt;&gt;"",CHAR(10),""),IFERROR(VLOOKUP(G148,Applications!$A$3:$O$104,MATCH($E$5,Applications!$A$2:$O$2,0),FALSE),""),IF(H148&lt;&gt;"",CHAR(10),""),IFERROR(VLOOKUP(H148,Applications!$A$3:$O$104,MATCH($E$5,Applications!$A$2:$O$2,0),FALSE),""),IF(I148&lt;&gt;"",CHAR(10),""),IFERROR(VLOOKUP(I148,Applications!$A$3:$O$104,MATCH($E$5,Applications!$A$2:$O$2,0),FALSE),""))</f>
        <v>Paradoxical products</v>
      </c>
      <c r="F148" s="15" t="s">
        <v>1325</v>
      </c>
      <c r="G148" s="15"/>
      <c r="H148" s="15"/>
      <c r="I148" s="15"/>
      <c r="J148" s="8"/>
      <c r="K148" s="81">
        <f>IF(ISBLANK(J148),IFERROR(INDEX(Key!$S:$U,MATCH(Highlights!O148,Key!$S:$S,0),3),""),J148)</f>
        <v>0</v>
      </c>
      <c r="L148" s="11"/>
      <c r="M148" s="81">
        <f>IF(ISBLANK(L148),IFERROR(INDEX(Key!$S:$V,MATCH(Highlights!$O148,Key!$S:$S,0),4),""),L148)</f>
        <v>0</v>
      </c>
      <c r="N148" s="11"/>
      <c r="O148" s="8" t="s">
        <v>856</v>
      </c>
      <c r="P148" s="11"/>
      <c r="Q148" s="13"/>
      <c r="R148" s="16"/>
      <c r="S148" s="16"/>
      <c r="T148" s="11"/>
      <c r="U148" s="14"/>
      <c r="V148" s="8"/>
      <c r="Z148" s="8"/>
      <c r="AA148" s="8"/>
      <c r="AB148" s="8"/>
      <c r="AC148" s="8"/>
      <c r="AD148" s="8"/>
      <c r="AE148" s="8"/>
    </row>
    <row r="149" spans="1:31" ht="60" customHeight="1" x14ac:dyDescent="0.25">
      <c r="A149" s="14" t="s">
        <v>1496</v>
      </c>
      <c r="B149" s="9" t="s">
        <v>858</v>
      </c>
      <c r="C149" s="15" t="s">
        <v>312</v>
      </c>
      <c r="D149" s="15" t="s">
        <v>227</v>
      </c>
      <c r="E149" s="75" t="str">
        <f>_xlfn.CONCAT(IFERROR(VLOOKUP(F149,Applications!$A$3:$O$104,MATCH($E$5,Applications!$A$2:$O$2,0),FALSE),""),IF(G149&lt;&gt;"",CHAR(10),""),IFERROR(VLOOKUP(G149,Applications!$A$3:$O$104,MATCH($E$5,Applications!$A$2:$O$2,0),FALSE),""),IF(H149&lt;&gt;"",CHAR(10),""),IFERROR(VLOOKUP(H149,Applications!$A$3:$O$104,MATCH($E$5,Applications!$A$2:$O$2,0),FALSE),""),IF(I149&lt;&gt;"",CHAR(10),""),IFERROR(VLOOKUP(I149,Applications!$A$3:$O$104,MATCH($E$5,Applications!$A$2:$O$2,0),FALSE),""))</f>
        <v>Paradoxical products</v>
      </c>
      <c r="F149" s="15" t="s">
        <v>1325</v>
      </c>
      <c r="G149" s="15"/>
      <c r="H149" s="15"/>
      <c r="I149" s="15"/>
      <c r="J149" s="8"/>
      <c r="K149" s="81">
        <f>IF(ISBLANK(J149),IFERROR(INDEX(Key!$S:$U,MATCH(Highlights!O149,Key!$S:$S,0),3),""),J149)</f>
        <v>0</v>
      </c>
      <c r="L149" s="11"/>
      <c r="M149" s="81">
        <f>IF(ISBLANK(L149),IFERROR(INDEX(Key!$S:$V,MATCH(Highlights!$O149,Key!$S:$S,0),4),""),L149)</f>
        <v>0</v>
      </c>
      <c r="N149" s="11"/>
      <c r="O149" s="8" t="s">
        <v>859</v>
      </c>
      <c r="P149" s="11"/>
      <c r="Q149" s="13"/>
      <c r="R149" s="16"/>
      <c r="S149" s="16"/>
      <c r="T149" s="11"/>
      <c r="U149" s="14"/>
      <c r="V149" s="8"/>
      <c r="Z149" s="8"/>
      <c r="AA149" s="8"/>
      <c r="AB149" s="8"/>
      <c r="AC149" s="8"/>
      <c r="AD149" s="8"/>
      <c r="AE149" s="8"/>
    </row>
    <row r="150" spans="1:31" ht="60" customHeight="1" x14ac:dyDescent="0.25">
      <c r="A150" s="14" t="s">
        <v>1497</v>
      </c>
      <c r="B150" s="9" t="s">
        <v>861</v>
      </c>
      <c r="C150" s="15" t="s">
        <v>312</v>
      </c>
      <c r="D150" s="15" t="s">
        <v>227</v>
      </c>
      <c r="E150" s="75" t="str">
        <f>_xlfn.CONCAT(IFERROR(VLOOKUP(F150,Applications!$A$3:$O$104,MATCH($E$5,Applications!$A$2:$O$2,0),FALSE),""),IF(G150&lt;&gt;"",CHAR(10),""),IFERROR(VLOOKUP(G150,Applications!$A$3:$O$104,MATCH($E$5,Applications!$A$2:$O$2,0),FALSE),""),IF(H150&lt;&gt;"",CHAR(10),""),IFERROR(VLOOKUP(H150,Applications!$A$3:$O$104,MATCH($E$5,Applications!$A$2:$O$2,0),FALSE),""),IF(I150&lt;&gt;"",CHAR(10),""),IFERROR(VLOOKUP(I150,Applications!$A$3:$O$104,MATCH($E$5,Applications!$A$2:$O$2,0),FALSE),""))</f>
        <v>Kill the noise</v>
      </c>
      <c r="F150" s="15" t="s">
        <v>1332</v>
      </c>
      <c r="G150" s="15"/>
      <c r="H150" s="15"/>
      <c r="I150" s="15"/>
      <c r="J150" s="8"/>
      <c r="K150" s="81">
        <f>IF(ISBLANK(J150),IFERROR(INDEX(Key!$S:$U,MATCH(Highlights!O150,Key!$S:$S,0),3),""),J150)</f>
        <v>0</v>
      </c>
      <c r="L150" s="11"/>
      <c r="M150" s="81">
        <f>IF(ISBLANK(L150),IFERROR(INDEX(Key!$S:$V,MATCH(Highlights!$O150,Key!$S:$S,0),4),""),L150)</f>
        <v>0</v>
      </c>
      <c r="N150" s="11"/>
      <c r="O150" s="8" t="s">
        <v>862</v>
      </c>
      <c r="P150" s="11"/>
      <c r="Q150" s="13"/>
      <c r="R150" s="16"/>
      <c r="S150" s="16"/>
      <c r="T150" s="11"/>
      <c r="U150" s="14"/>
      <c r="V150" s="8"/>
      <c r="Z150" s="8"/>
      <c r="AA150" s="8"/>
      <c r="AB150" s="8"/>
      <c r="AC150" s="8"/>
      <c r="AD150" s="8"/>
      <c r="AE150" s="8"/>
    </row>
    <row r="151" spans="1:31" ht="60" customHeight="1" x14ac:dyDescent="0.25">
      <c r="A151" s="14" t="s">
        <v>1498</v>
      </c>
      <c r="B151" s="9" t="s">
        <v>864</v>
      </c>
      <c r="C151" s="15" t="s">
        <v>283</v>
      </c>
      <c r="D151" s="15" t="s">
        <v>227</v>
      </c>
      <c r="E151" s="75" t="str">
        <f>_xlfn.CONCAT(IFERROR(VLOOKUP(F151,Applications!$A$3:$O$104,MATCH($E$5,Applications!$A$2:$O$2,0),FALSE),""),IF(G151&lt;&gt;"",CHAR(10),""),IFERROR(VLOOKUP(G151,Applications!$A$3:$O$104,MATCH($E$5,Applications!$A$2:$O$2,0),FALSE),""),IF(H151&lt;&gt;"",CHAR(10),""),IFERROR(VLOOKUP(H151,Applications!$A$3:$O$104,MATCH($E$5,Applications!$A$2:$O$2,0),FALSE),""),IF(I151&lt;&gt;"",CHAR(10),""),IFERROR(VLOOKUP(I151,Applications!$A$3:$O$104,MATCH($E$5,Applications!$A$2:$O$2,0),FALSE),""))</f>
        <v>Traceability applications</v>
      </c>
      <c r="F151" s="15" t="s">
        <v>1333</v>
      </c>
      <c r="G151" s="15"/>
      <c r="H151" s="15"/>
      <c r="I151" s="15"/>
      <c r="J151" s="8"/>
      <c r="K151" s="81" t="str">
        <f>IF(ISBLANK(J151),IFERROR(INDEX(Key!$S:$U,MATCH(Highlights!O151,Key!$S:$S,0),3),""),J151)</f>
        <v>Get real-time insight into batch genealogy with our product traceability software â€“ SAP Global Batch Traceability.</v>
      </c>
      <c r="L151" s="11"/>
      <c r="M151" s="81" t="str">
        <f>IF(ISBLANK(L151),IFERROR(INDEX(Key!$S:$V,MATCH(Highlights!$O151,Key!$S:$S,0),4),""),L151)</f>
        <v>http://www.sap.com/dam/application/imagelibrary/photos/277000/277277_prod2hero_Cloud4Analytics_Visualize.jpg.adapt.640_-1.false.true.false.false.jpg</v>
      </c>
      <c r="N151" s="11"/>
      <c r="O151" s="8" t="s">
        <v>865</v>
      </c>
      <c r="P151" s="11"/>
      <c r="Q151" s="13"/>
      <c r="R151" s="16"/>
      <c r="S151" s="16"/>
      <c r="T151" s="11"/>
      <c r="U151" s="14"/>
      <c r="V151" s="8"/>
      <c r="Z151" s="8"/>
      <c r="AA151" s="8"/>
      <c r="AB151" s="8"/>
      <c r="AC151" s="8"/>
      <c r="AD151" s="8"/>
      <c r="AE151" s="8"/>
    </row>
    <row r="152" spans="1:31" ht="60" customHeight="1" x14ac:dyDescent="0.25">
      <c r="A152" s="14" t="s">
        <v>1499</v>
      </c>
      <c r="B152" s="9" t="s">
        <v>867</v>
      </c>
      <c r="C152" s="15" t="s">
        <v>312</v>
      </c>
      <c r="D152" s="15" t="s">
        <v>227</v>
      </c>
      <c r="E152" s="75" t="str">
        <f>_xlfn.CONCAT(IFERROR(VLOOKUP(F152,Applications!$A$3:$O$104,MATCH($E$5,Applications!$A$2:$O$2,0),FALSE),""),IF(G152&lt;&gt;"",CHAR(10),""),IFERROR(VLOOKUP(G152,Applications!$A$3:$O$104,MATCH($E$5,Applications!$A$2:$O$2,0),FALSE),""),IF(H152&lt;&gt;"",CHAR(10),""),IFERROR(VLOOKUP(H152,Applications!$A$3:$O$104,MATCH($E$5,Applications!$A$2:$O$2,0),FALSE),""),IF(I152&lt;&gt;"",CHAR(10),""),IFERROR(VLOOKUP(I152,Applications!$A$3:$O$104,MATCH($E$5,Applications!$A$2:$O$2,0),FALSE),""))</f>
        <v>Transparency watchdogs</v>
      </c>
      <c r="F152" s="15" t="s">
        <v>1334</v>
      </c>
      <c r="G152" s="15"/>
      <c r="H152" s="15"/>
      <c r="I152" s="15"/>
      <c r="J152" s="8"/>
      <c r="K152" s="81" t="str">
        <f>IF(ISBLANK(J152),IFERROR(INDEX(Key!$S:$U,MATCH(Highlights!O152,Key!$S:$S,0),3),""),J152)</f>
        <v>A review of 150 of the biggest global fashion brands and retailers ranked according to how much they disclose about their social and environmental policies, practices and impact.</v>
      </c>
      <c r="L152" s="11"/>
      <c r="M152" s="81" t="str">
        <f>IF(ISBLANK(L152),IFERROR(INDEX(Key!$S:$V,MATCH(Highlights!$O152,Key!$S:$S,0),4),""),L152)</f>
        <v>https://image.isu.pub/180425080229-1e9fc6b861115b0b7629568927b5dff3/jpg/page_1.jpg</v>
      </c>
      <c r="N152" s="11"/>
      <c r="O152" s="8" t="s">
        <v>868</v>
      </c>
      <c r="P152" s="11"/>
      <c r="Q152" s="13"/>
      <c r="R152" s="16"/>
      <c r="S152" s="16"/>
      <c r="T152" s="11"/>
      <c r="U152" s="14"/>
      <c r="V152" s="8"/>
      <c r="Z152" s="8"/>
      <c r="AA152" s="8"/>
      <c r="AB152" s="8"/>
      <c r="AC152" s="8"/>
      <c r="AD152" s="8"/>
      <c r="AE152" s="8"/>
    </row>
    <row r="153" spans="1:31" ht="60" customHeight="1" x14ac:dyDescent="0.25">
      <c r="A153" s="14" t="s">
        <v>1500</v>
      </c>
      <c r="B153" s="9" t="s">
        <v>870</v>
      </c>
      <c r="C153" s="15" t="s">
        <v>283</v>
      </c>
      <c r="D153" s="15" t="s">
        <v>227</v>
      </c>
      <c r="E153" s="75" t="str">
        <f>_xlfn.CONCAT(IFERROR(VLOOKUP(F153,Applications!$A$3:$O$104,MATCH($E$5,Applications!$A$2:$O$2,0),FALSE),""),IF(G153&lt;&gt;"",CHAR(10),""),IFERROR(VLOOKUP(G153,Applications!$A$3:$O$104,MATCH($E$5,Applications!$A$2:$O$2,0),FALSE),""),IF(H153&lt;&gt;"",CHAR(10),""),IFERROR(VLOOKUP(H153,Applications!$A$3:$O$104,MATCH($E$5,Applications!$A$2:$O$2,0),FALSE),""),IF(I153&lt;&gt;"",CHAR(10),""),IFERROR(VLOOKUP(I153,Applications!$A$3:$O$104,MATCH($E$5,Applications!$A$2:$O$2,0),FALSE),""))</f>
        <v>Transparency watchdogs</v>
      </c>
      <c r="F153" s="15" t="s">
        <v>1334</v>
      </c>
      <c r="G153" s="15"/>
      <c r="H153" s="15"/>
      <c r="I153" s="15"/>
      <c r="J153" s="8"/>
      <c r="K153" s="81" t="str">
        <f>IF(ISBLANK(J153),IFERROR(INDEX(Key!$S:$U,MATCH(Highlights!O153,Key!$S:$S,0),3),""),J153)</f>
        <v>The Better Cotton Initiative exists to make global cotton production better for the people who produce it, the environment it grows in and the sectorâ€™s future</v>
      </c>
      <c r="L153" s="11"/>
      <c r="M153" s="81" t="str">
        <f>IF(ISBLANK(L153),IFERROR(INDEX(Key!$S:$V,MATCH(Highlights!$O153,Key!$S:$S,0),4),""),L153)</f>
        <v>https://bettercotton.org/wp-content/uploads/2013/12/11850731595_1174368db5_o.jpg</v>
      </c>
      <c r="N153" s="11"/>
      <c r="O153" s="8" t="s">
        <v>871</v>
      </c>
      <c r="P153" s="11"/>
      <c r="Q153" s="13"/>
      <c r="R153" s="16"/>
      <c r="S153" s="16"/>
      <c r="T153" s="11"/>
      <c r="U153" s="14"/>
      <c r="V153" s="8"/>
      <c r="Z153" s="8"/>
      <c r="AA153" s="8"/>
      <c r="AB153" s="8"/>
      <c r="AC153" s="8"/>
      <c r="AD153" s="8"/>
      <c r="AE153" s="8"/>
    </row>
    <row r="154" spans="1:31" ht="60" customHeight="1" x14ac:dyDescent="0.25">
      <c r="A154" s="14" t="s">
        <v>1501</v>
      </c>
      <c r="B154" s="9" t="s">
        <v>873</v>
      </c>
      <c r="C154" s="15" t="s">
        <v>312</v>
      </c>
      <c r="D154" s="15" t="s">
        <v>227</v>
      </c>
      <c r="E154" s="75" t="str">
        <f>_xlfn.CONCAT(IFERROR(VLOOKUP(F154,Applications!$A$3:$O$104,MATCH($E$5,Applications!$A$2:$O$2,0),FALSE),""),IF(G154&lt;&gt;"",CHAR(10),""),IFERROR(VLOOKUP(G154,Applications!$A$3:$O$104,MATCH($E$5,Applications!$A$2:$O$2,0),FALSE),""),IF(H154&lt;&gt;"",CHAR(10),""),IFERROR(VLOOKUP(H154,Applications!$A$3:$O$104,MATCH($E$5,Applications!$A$2:$O$2,0),FALSE),""),IF(I154&lt;&gt;"",CHAR(10),""),IFERROR(VLOOKUP(I154,Applications!$A$3:$O$104,MATCH($E$5,Applications!$A$2:$O$2,0),FALSE),""))</f>
        <v>Visitors' Pains Killer</v>
      </c>
      <c r="F154" s="15" t="s">
        <v>1343</v>
      </c>
      <c r="G154" s="15"/>
      <c r="H154" s="15"/>
      <c r="I154" s="15"/>
      <c r="J154" s="8" t="s">
        <v>874</v>
      </c>
      <c r="K154" s="81" t="str">
        <f>IF(ISBLANK(J154),IFERROR(INDEX(Key!$S:$U,MATCH(Highlights!O154,Key!$S:$S,0),3),""),J154)</f>
        <v>Founded in 2011, launched in 2015 and now celebrating £130 million in swapped currency. WeSwap lets travellers around the world spend, store, swap, and manage their currency in a completely new way. No hidden costs or unfair fees. The result? More to spend on the important things. Sangria. Bike rides. Emergency sun cream.</v>
      </c>
      <c r="L154" s="11"/>
      <c r="M154" s="81">
        <f>IF(ISBLANK(L154),IFERROR(INDEX(Key!$S:$V,MATCH(Highlights!$O154,Key!$S:$S,0),4),""),L154)</f>
        <v>0</v>
      </c>
      <c r="N154" s="11"/>
      <c r="O154" s="8" t="s">
        <v>875</v>
      </c>
      <c r="P154" s="11"/>
      <c r="Q154" s="13"/>
      <c r="R154" s="16"/>
      <c r="S154" s="16"/>
      <c r="T154" s="11"/>
      <c r="U154" s="14"/>
      <c r="V154" s="8"/>
      <c r="Z154" s="8"/>
      <c r="AA154" s="8"/>
      <c r="AB154" s="8"/>
      <c r="AC154" s="8"/>
      <c r="AD154" s="8"/>
      <c r="AE154" s="8"/>
    </row>
    <row r="155" spans="1:31" ht="60" customHeight="1" x14ac:dyDescent="0.25">
      <c r="A155" s="14" t="s">
        <v>1502</v>
      </c>
      <c r="B155" s="9" t="s">
        <v>877</v>
      </c>
      <c r="C155" s="15" t="s">
        <v>312</v>
      </c>
      <c r="D155" s="15" t="s">
        <v>227</v>
      </c>
      <c r="E155" s="75" t="str">
        <f>_xlfn.CONCAT(IFERROR(VLOOKUP(F155,Applications!$A$3:$O$104,MATCH($E$5,Applications!$A$2:$O$2,0),FALSE),""),IF(G155&lt;&gt;"",CHAR(10),""),IFERROR(VLOOKUP(G155,Applications!$A$3:$O$104,MATCH($E$5,Applications!$A$2:$O$2,0),FALSE),""),IF(H155&lt;&gt;"",CHAR(10),""),IFERROR(VLOOKUP(H155,Applications!$A$3:$O$104,MATCH($E$5,Applications!$A$2:$O$2,0),FALSE),""),IF(I155&lt;&gt;"",CHAR(10),""),IFERROR(VLOOKUP(I155,Applications!$A$3:$O$104,MATCH($E$5,Applications!$A$2:$O$2,0),FALSE),""))</f>
        <v>Visitors' Pains Killer</v>
      </c>
      <c r="F155" s="15" t="s">
        <v>1343</v>
      </c>
      <c r="G155" s="15"/>
      <c r="H155" s="15"/>
      <c r="I155" s="15"/>
      <c r="J155" s="8"/>
      <c r="K155" s="81">
        <f>IF(ISBLANK(J155),IFERROR(INDEX(Key!$S:$U,MATCH(Highlights!O155,Key!$S:$S,0),3),""),J155)</f>
        <v>0</v>
      </c>
      <c r="L155" s="11"/>
      <c r="M155" s="81">
        <f>IF(ISBLANK(L155),IFERROR(INDEX(Key!$S:$V,MATCH(Highlights!$O155,Key!$S:$S,0),4),""),L155)</f>
        <v>0</v>
      </c>
      <c r="N155" s="11"/>
      <c r="O155" s="8" t="s">
        <v>878</v>
      </c>
      <c r="P155" s="11"/>
      <c r="Q155" s="13"/>
      <c r="R155" s="16"/>
      <c r="S155" s="16"/>
      <c r="T155" s="11"/>
      <c r="U155" s="14"/>
      <c r="V155" s="8"/>
      <c r="Z155" s="8"/>
      <c r="AA155" s="8"/>
      <c r="AB155" s="8"/>
      <c r="AC155" s="8"/>
      <c r="AD155" s="8"/>
      <c r="AE155" s="8"/>
    </row>
    <row r="156" spans="1:31" ht="60" customHeight="1" x14ac:dyDescent="0.25">
      <c r="A156" s="14" t="s">
        <v>1503</v>
      </c>
      <c r="B156" s="9" t="s">
        <v>880</v>
      </c>
      <c r="C156" s="15" t="s">
        <v>312</v>
      </c>
      <c r="D156" s="15" t="s">
        <v>227</v>
      </c>
      <c r="E156" s="75" t="str">
        <f>_xlfn.CONCAT(IFERROR(VLOOKUP(F156,Applications!$A$3:$O$104,MATCH($E$5,Applications!$A$2:$O$2,0),FALSE),""),IF(G156&lt;&gt;"",CHAR(10),""),IFERROR(VLOOKUP(G156,Applications!$A$3:$O$104,MATCH($E$5,Applications!$A$2:$O$2,0),FALSE),""),IF(H156&lt;&gt;"",CHAR(10),""),IFERROR(VLOOKUP(H156,Applications!$A$3:$O$104,MATCH($E$5,Applications!$A$2:$O$2,0),FALSE),""),IF(I156&lt;&gt;"",CHAR(10),""),IFERROR(VLOOKUP(I156,Applications!$A$3:$O$104,MATCH($E$5,Applications!$A$2:$O$2,0),FALSE),""))</f>
        <v>Visitors' Perks</v>
      </c>
      <c r="F156" s="15" t="s">
        <v>1344</v>
      </c>
      <c r="G156" s="15"/>
      <c r="H156" s="15"/>
      <c r="I156" s="15"/>
      <c r="J156" s="8"/>
      <c r="K156" s="81" t="str">
        <f>IF(ISBLANK(J156),IFERROR(INDEX(Key!$S:$U,MATCH(Highlights!O156,Key!$S:$S,0),3),""),J156)</f>
        <v>Chinese mobile payments company Alipay and Tourism Australia will pilot a new city service in Sydney to promote leading tourist and retail destinations to Chinese tourists, throughout the Chinese New Year festive period in early February. The Sydney City Card will introduce Chinese tourists to sights and activities in hotspots</v>
      </c>
      <c r="L156" s="11"/>
      <c r="M156" s="81" t="str">
        <f>IF(ISBLANK(L156),IFERROR(INDEX(Key!$S:$V,MATCH(Highlights!$O156,Key!$S:$S,0),4),""),L156)</f>
        <v>https://images.which-50.com/wp-content/uploads/2018/01/P1020504.jpg</v>
      </c>
      <c r="N156" s="11"/>
      <c r="O156" s="8" t="s">
        <v>881</v>
      </c>
      <c r="P156" s="11"/>
      <c r="Q156" s="13"/>
      <c r="R156" s="16"/>
      <c r="S156" s="16"/>
      <c r="T156" s="11"/>
      <c r="U156" s="14"/>
      <c r="V156" s="8"/>
      <c r="Z156" s="8"/>
      <c r="AA156" s="8"/>
      <c r="AB156" s="8"/>
      <c r="AC156" s="8"/>
      <c r="AD156" s="8"/>
      <c r="AE156" s="8"/>
    </row>
    <row r="157" spans="1:31" ht="60" customHeight="1" x14ac:dyDescent="0.25">
      <c r="A157" s="14" t="s">
        <v>1504</v>
      </c>
      <c r="B157" s="9" t="s">
        <v>144</v>
      </c>
      <c r="C157" s="15" t="s">
        <v>312</v>
      </c>
      <c r="D157" s="15" t="s">
        <v>133</v>
      </c>
      <c r="E157" s="75" t="str">
        <f>_xlfn.CONCAT(IFERROR(VLOOKUP(F157,Applications!$A$3:$O$104,MATCH($E$5,Applications!$A$2:$O$2,0),FALSE),""),IF(G157&lt;&gt;"",CHAR(10),""),IFERROR(VLOOKUP(G157,Applications!$A$3:$O$104,MATCH($E$5,Applications!$A$2:$O$2,0),FALSE),""),IF(H157&lt;&gt;"",CHAR(10),""),IFERROR(VLOOKUP(H157,Applications!$A$3:$O$104,MATCH($E$5,Applications!$A$2:$O$2,0),FALSE),""),IF(I157&lt;&gt;"",CHAR(10),""),IFERROR(VLOOKUP(I157,Applications!$A$3:$O$104,MATCH($E$5,Applications!$A$2:$O$2,0),FALSE),""))</f>
        <v>Promote and Communicate Health</v>
      </c>
      <c r="F157" s="15" t="s">
        <v>1293</v>
      </c>
      <c r="G157" s="15"/>
      <c r="H157" s="15"/>
      <c r="I157" s="15"/>
      <c r="J157" s="8"/>
      <c r="K157" s="81" t="str">
        <f>IF(ISBLANK(J157),IFERROR(INDEX(Key!$S:$U,MATCH(Highlights!O157,Key!$S:$S,0),3),""),J157)</f>
        <v/>
      </c>
      <c r="L157" s="11"/>
      <c r="M157" s="81" t="str">
        <f>IF(ISBLANK(L157),IFERROR(INDEX(Key!$S:$V,MATCH(Highlights!$O157,Key!$S:$S,0),4),""),L157)</f>
        <v/>
      </c>
      <c r="N157" s="11"/>
      <c r="O157" s="8" t="s">
        <v>127</v>
      </c>
      <c r="P157" s="11"/>
      <c r="Q157" s="13"/>
      <c r="R157" s="16"/>
      <c r="S157" s="16"/>
      <c r="T157" s="11"/>
      <c r="U157" s="14"/>
      <c r="V157" s="8"/>
      <c r="Z157" s="8"/>
      <c r="AA157" s="8"/>
      <c r="AB157" s="8"/>
      <c r="AC157" s="8"/>
      <c r="AD157" s="8"/>
      <c r="AE157" s="8"/>
    </row>
    <row r="158" spans="1:31" ht="60" customHeight="1" x14ac:dyDescent="0.25">
      <c r="A158" s="14" t="s">
        <v>1505</v>
      </c>
      <c r="B158" s="9" t="s">
        <v>882</v>
      </c>
      <c r="C158" s="15" t="s">
        <v>312</v>
      </c>
      <c r="D158" s="15" t="s">
        <v>227</v>
      </c>
      <c r="E158" s="75" t="str">
        <f>_xlfn.CONCAT(IFERROR(VLOOKUP(F158,Applications!$A$3:$O$104,MATCH($E$5,Applications!$A$2:$O$2,0),FALSE),""),IF(G158&lt;&gt;"",CHAR(10),""),IFERROR(VLOOKUP(G158,Applications!$A$3:$O$104,MATCH($E$5,Applications!$A$2:$O$2,0),FALSE),""),IF(H158&lt;&gt;"",CHAR(10),""),IFERROR(VLOOKUP(H158,Applications!$A$3:$O$104,MATCH($E$5,Applications!$A$2:$O$2,0),FALSE),""),IF(I158&lt;&gt;"",CHAR(10),""),IFERROR(VLOOKUP(I158,Applications!$A$3:$O$104,MATCH($E$5,Applications!$A$2:$O$2,0),FALSE),""))</f>
        <v>Preventive Protection</v>
      </c>
      <c r="F158" s="15" t="s">
        <v>1315</v>
      </c>
      <c r="G158" s="15"/>
      <c r="H158" s="15"/>
      <c r="I158" s="15"/>
      <c r="J158" s="8"/>
      <c r="K158" s="81" t="str">
        <f>IF(ISBLANK(J158),IFERROR(INDEX(Key!$S:$U,MATCH(Highlights!O158,Key!$S:$S,0),3),""),J158)</f>
        <v/>
      </c>
      <c r="L158" s="11"/>
      <c r="M158" s="81" t="str">
        <f>IF(ISBLANK(L158),IFERROR(INDEX(Key!$S:$V,MATCH(Highlights!$O158,Key!$S:$S,0),4),""),L158)</f>
        <v/>
      </c>
      <c r="N158" s="11"/>
      <c r="O158" s="8"/>
      <c r="P158" s="11"/>
      <c r="Q158" s="13"/>
      <c r="R158" s="16"/>
      <c r="S158" s="16"/>
      <c r="T158" s="11"/>
      <c r="U158" s="14"/>
      <c r="V158" s="8"/>
      <c r="Z158" s="8"/>
      <c r="AA158" s="8"/>
      <c r="AB158" s="8"/>
      <c r="AC158" s="8"/>
      <c r="AD158" s="8"/>
      <c r="AE158" s="8"/>
    </row>
    <row r="159" spans="1:31" ht="60" customHeight="1" x14ac:dyDescent="0.25">
      <c r="A159" s="14" t="s">
        <v>1506</v>
      </c>
      <c r="B159" s="9" t="s">
        <v>883</v>
      </c>
      <c r="C159" s="15" t="s">
        <v>312</v>
      </c>
      <c r="D159" s="15" t="s">
        <v>227</v>
      </c>
      <c r="E159" s="75" t="str">
        <f>_xlfn.CONCAT(IFERROR(VLOOKUP(F159,Applications!$A$3:$O$104,MATCH($E$5,Applications!$A$2:$O$2,0),FALSE),""),IF(G159&lt;&gt;"",CHAR(10),""),IFERROR(VLOOKUP(G159,Applications!$A$3:$O$104,MATCH($E$5,Applications!$A$2:$O$2,0),FALSE),""),IF(H159&lt;&gt;"",CHAR(10),""),IFERROR(VLOOKUP(H159,Applications!$A$3:$O$104,MATCH($E$5,Applications!$A$2:$O$2,0),FALSE),""),IF(I159&lt;&gt;"",CHAR(10),""),IFERROR(VLOOKUP(I159,Applications!$A$3:$O$104,MATCH($E$5,Applications!$A$2:$O$2,0),FALSE),""))</f>
        <v>Keep your backyard safe</v>
      </c>
      <c r="F159" s="15" t="s">
        <v>1317</v>
      </c>
      <c r="G159" s="15"/>
      <c r="H159" s="15"/>
      <c r="I159" s="15"/>
      <c r="J159" s="8"/>
      <c r="K159" s="81" t="str">
        <f>IF(ISBLANK(J159),IFERROR(INDEX(Key!$S:$U,MATCH(Highlights!O159,Key!$S:$S,0),3),""),J159)</f>
        <v/>
      </c>
      <c r="L159" s="11"/>
      <c r="M159" s="81" t="str">
        <f>IF(ISBLANK(L159),IFERROR(INDEX(Key!$S:$V,MATCH(Highlights!$O159,Key!$S:$S,0),4),""),L159)</f>
        <v/>
      </c>
      <c r="N159" s="11"/>
      <c r="O159" s="8"/>
      <c r="P159" s="11"/>
      <c r="Q159" s="13"/>
      <c r="R159" s="16"/>
      <c r="S159" s="16"/>
      <c r="T159" s="11"/>
      <c r="U159" s="14"/>
      <c r="V159" s="8"/>
      <c r="Z159" s="8"/>
      <c r="AA159" s="8"/>
      <c r="AB159" s="8"/>
      <c r="AC159" s="8"/>
      <c r="AD159" s="8"/>
      <c r="AE159" s="8"/>
    </row>
    <row r="160" spans="1:31" ht="60" customHeight="1" x14ac:dyDescent="0.25">
      <c r="A160" s="14" t="s">
        <v>1507</v>
      </c>
      <c r="B160" s="9" t="s">
        <v>884</v>
      </c>
      <c r="C160" s="15" t="s">
        <v>312</v>
      </c>
      <c r="D160" s="15" t="s">
        <v>227</v>
      </c>
      <c r="E160" s="75" t="str">
        <f>_xlfn.CONCAT(IFERROR(VLOOKUP(F160,Applications!$A$3:$O$104,MATCH($E$5,Applications!$A$2:$O$2,0),FALSE),""),IF(G160&lt;&gt;"",CHAR(10),""),IFERROR(VLOOKUP(G160,Applications!$A$3:$O$104,MATCH($E$5,Applications!$A$2:$O$2,0),FALSE),""),IF(H160&lt;&gt;"",CHAR(10),""),IFERROR(VLOOKUP(H160,Applications!$A$3:$O$104,MATCH($E$5,Applications!$A$2:$O$2,0),FALSE),""),IF(I160&lt;&gt;"",CHAR(10),""),IFERROR(VLOOKUP(I160,Applications!$A$3:$O$104,MATCH($E$5,Applications!$A$2:$O$2,0),FALSE),""))</f>
        <v/>
      </c>
      <c r="F160" s="15" t="s">
        <v>326</v>
      </c>
      <c r="G160" s="15"/>
      <c r="H160" s="15"/>
      <c r="I160" s="15"/>
      <c r="J160" s="8"/>
      <c r="K160" s="81" t="str">
        <f>IF(ISBLANK(J160),IFERROR(INDEX(Key!$S:$U,MATCH(Highlights!O160,Key!$S:$S,0),3),""),J160)</f>
        <v>Jacob D asks: Ever since I was a child and received my first science set and a small book about past inventors, I have always wanted to be an inventor. Iâ€™ve had a fascination with energy...</v>
      </c>
      <c r="L160" s="11"/>
      <c r="M160" s="81">
        <f>IF(ISBLANK(L160),IFERROR(INDEX(Key!$S:$V,MATCH(Highlights!$O160,Key!$S:$S,0),4),""),L160)</f>
        <v>0</v>
      </c>
      <c r="N160" s="11"/>
      <c r="O160" s="8" t="s">
        <v>885</v>
      </c>
      <c r="P160" s="11"/>
      <c r="Q160" s="13"/>
      <c r="R160" s="16"/>
      <c r="S160" s="16"/>
      <c r="T160" s="11"/>
      <c r="U160" s="14"/>
      <c r="V160" s="8"/>
      <c r="Z160" s="8"/>
      <c r="AA160" s="8"/>
      <c r="AB160" s="8"/>
      <c r="AC160" s="8"/>
      <c r="AD160" s="8"/>
      <c r="AE160" s="8"/>
    </row>
    <row r="161" spans="1:31" ht="60" customHeight="1" x14ac:dyDescent="0.25">
      <c r="A161" s="14" t="s">
        <v>1508</v>
      </c>
      <c r="B161" s="9" t="s">
        <v>887</v>
      </c>
      <c r="C161" s="15" t="s">
        <v>283</v>
      </c>
      <c r="D161" s="15" t="s">
        <v>18</v>
      </c>
      <c r="E161" s="75" t="str">
        <f>_xlfn.CONCAT(IFERROR(VLOOKUP(F161,Applications!$A$3:$O$104,MATCH($E$5,Applications!$A$2:$O$2,0),FALSE),""),IF(G161&lt;&gt;"",CHAR(10),""),IFERROR(VLOOKUP(G161,Applications!$A$3:$O$104,MATCH($E$5,Applications!$A$2:$O$2,0),FALSE),""),IF(H161&lt;&gt;"",CHAR(10),""),IFERROR(VLOOKUP(H161,Applications!$A$3:$O$104,MATCH($E$5,Applications!$A$2:$O$2,0),FALSE),""),IF(I161&lt;&gt;"",CHAR(10),""),IFERROR(VLOOKUP(I161,Applications!$A$3:$O$104,MATCH($E$5,Applications!$A$2:$O$2,0),FALSE),""))</f>
        <v>Social Network Commerce</v>
      </c>
      <c r="F161" s="15" t="s">
        <v>1299</v>
      </c>
      <c r="G161" s="15"/>
      <c r="H161" s="15"/>
      <c r="I161" s="15"/>
      <c r="J161" s="8" t="s">
        <v>888</v>
      </c>
      <c r="K161" s="81" t="str">
        <f>IF(ISBLANK(J161),IFERROR(INDEX(Key!$S:$U,MATCH(Highlights!O161,Key!$S:$S,0),3),""),J161)</f>
        <v>arranjar implementacoes para isto</v>
      </c>
      <c r="L161" s="11"/>
      <c r="M161" s="81" t="str">
        <f>IF(ISBLANK(L161),IFERROR(INDEX(Key!$S:$V,MATCH(Highlights!$O161,Key!$S:$S,0),4),""),L161)</f>
        <v/>
      </c>
      <c r="N161" s="11"/>
      <c r="O161" s="8"/>
      <c r="P161" s="11"/>
      <c r="Q161" s="13"/>
      <c r="R161" s="16"/>
      <c r="S161" s="16"/>
      <c r="T161" s="11"/>
      <c r="U161" s="14"/>
      <c r="V161" s="8"/>
      <c r="Z161" s="8"/>
      <c r="AA161" s="8"/>
      <c r="AB161" s="8"/>
      <c r="AC161" s="8"/>
      <c r="AD161" s="8"/>
      <c r="AE161" s="8"/>
    </row>
    <row r="162" spans="1:31" ht="60" customHeight="1" x14ac:dyDescent="0.25">
      <c r="A162" s="14" t="s">
        <v>1509</v>
      </c>
      <c r="B162" s="9" t="s">
        <v>891</v>
      </c>
      <c r="C162" s="15" t="s">
        <v>283</v>
      </c>
      <c r="D162" s="15" t="s">
        <v>207</v>
      </c>
      <c r="E162" s="75" t="str">
        <f>_xlfn.CONCAT(IFERROR(VLOOKUP(F162,Applications!$A$3:$O$104,MATCH($E$5,Applications!$A$2:$O$2,0),FALSE),""),IF(G162&lt;&gt;"",CHAR(10),""),IFERROR(VLOOKUP(G162,Applications!$A$3:$O$104,MATCH($E$5,Applications!$A$2:$O$2,0),FALSE),""),IF(H162&lt;&gt;"",CHAR(10),""),IFERROR(VLOOKUP(H162,Applications!$A$3:$O$104,MATCH($E$5,Applications!$A$2:$O$2,0),FALSE),""),IF(I162&lt;&gt;"",CHAR(10),""),IFERROR(VLOOKUP(I162,Applications!$A$3:$O$104,MATCH($E$5,Applications!$A$2:$O$2,0),FALSE),""))</f>
        <v/>
      </c>
      <c r="F162" s="15" t="s">
        <v>326</v>
      </c>
      <c r="G162" s="15"/>
      <c r="H162" s="15"/>
      <c r="I162" s="15"/>
      <c r="J162" s="8"/>
      <c r="K162" s="81" t="str">
        <f>IF(ISBLANK(J162),IFERROR(INDEX(Key!$S:$U,MATCH(Highlights!O162,Key!$S:$S,0),3),""),J162)</f>
        <v/>
      </c>
      <c r="L162" s="11"/>
      <c r="M162" s="81" t="str">
        <f>IF(ISBLANK(L162),IFERROR(INDEX(Key!$S:$V,MATCH(Highlights!$O162,Key!$S:$S,0),4),""),L162)</f>
        <v/>
      </c>
      <c r="N162" s="11"/>
      <c r="O162" s="8"/>
      <c r="P162" s="11"/>
      <c r="Q162" s="13"/>
      <c r="R162" s="16"/>
      <c r="S162" s="16"/>
      <c r="T162" s="11"/>
      <c r="U162" s="14"/>
      <c r="V162" s="8"/>
      <c r="Z162" s="8"/>
      <c r="AA162" s="8"/>
      <c r="AB162" s="8"/>
      <c r="AC162" s="8"/>
      <c r="AD162" s="8"/>
      <c r="AE162" s="8"/>
    </row>
    <row r="163" spans="1:31" ht="60" customHeight="1" x14ac:dyDescent="0.25">
      <c r="A163" s="14" t="s">
        <v>1510</v>
      </c>
      <c r="B163" s="9" t="s">
        <v>894</v>
      </c>
      <c r="C163" s="15" t="s">
        <v>312</v>
      </c>
      <c r="D163" s="15" t="s">
        <v>18</v>
      </c>
      <c r="E163" s="75" t="str">
        <f>_xlfn.CONCAT(IFERROR(VLOOKUP(F163,Applications!$A$3:$O$104,MATCH($E$5,Applications!$A$2:$O$2,0),FALSE),""),IF(G163&lt;&gt;"",CHAR(10),""),IFERROR(VLOOKUP(G163,Applications!$A$3:$O$104,MATCH($E$5,Applications!$A$2:$O$2,0),FALSE),""),IF(H163&lt;&gt;"",CHAR(10),""),IFERROR(VLOOKUP(H163,Applications!$A$3:$O$104,MATCH($E$5,Applications!$A$2:$O$2,0),FALSE),""),IF(I163&lt;&gt;"",CHAR(10),""),IFERROR(VLOOKUP(I163,Applications!$A$3:$O$104,MATCH($E$5,Applications!$A$2:$O$2,0),FALSE),""))</f>
        <v>Silver Surfers</v>
      </c>
      <c r="F163" s="15" t="s">
        <v>1311</v>
      </c>
      <c r="G163" s="15"/>
      <c r="H163" s="15"/>
      <c r="I163" s="15"/>
      <c r="J163" s="8" t="s">
        <v>895</v>
      </c>
      <c r="K163" s="81" t="str">
        <f>IF(ISBLANK(J163),IFERROR(INDEX(Key!$S:$U,MATCH(Highlights!O163,Key!$S:$S,0),3),""),J163)</f>
        <v>link to stats showing increasing adoption of facebook among seniors</v>
      </c>
      <c r="L163" s="11"/>
      <c r="M163" s="81" t="str">
        <f>IF(ISBLANK(L163),IFERROR(INDEX(Key!$S:$V,MATCH(Highlights!$O163,Key!$S:$S,0),4),""),L163)</f>
        <v/>
      </c>
      <c r="N163" s="11"/>
      <c r="O163" s="8"/>
      <c r="P163" s="11"/>
      <c r="Q163" s="13"/>
      <c r="R163" s="16"/>
      <c r="S163" s="16"/>
      <c r="T163" s="11"/>
      <c r="U163" s="14"/>
      <c r="V163" s="8"/>
      <c r="Z163" s="8"/>
      <c r="AA163" s="8"/>
      <c r="AB163" s="8"/>
      <c r="AC163" s="8"/>
      <c r="AD163" s="8"/>
      <c r="AE163" s="8"/>
    </row>
    <row r="164" spans="1:31" ht="60" customHeight="1" x14ac:dyDescent="0.25">
      <c r="A164" s="14" t="s">
        <v>1511</v>
      </c>
      <c r="B164" s="9" t="s">
        <v>1512</v>
      </c>
      <c r="C164" s="15" t="s">
        <v>318</v>
      </c>
      <c r="D164" s="15" t="s">
        <v>1513</v>
      </c>
      <c r="E164" s="75" t="str">
        <f>_xlfn.CONCAT(IFERROR(VLOOKUP(F164,Applications!$A$3:$O$104,MATCH($E$5,Applications!$A$2:$O$2,0),FALSE),""),IF(G164&lt;&gt;"",CHAR(10),""),IFERROR(VLOOKUP(G164,Applications!$A$3:$O$104,MATCH($E$5,Applications!$A$2:$O$2,0),FALSE),""),IF(H164&lt;&gt;"",CHAR(10),""),IFERROR(VLOOKUP(H164,Applications!$A$3:$O$104,MATCH($E$5,Applications!$A$2:$O$2,0),FALSE),""),IF(I164&lt;&gt;"",CHAR(10),""),IFERROR(VLOOKUP(I164,Applications!$A$3:$O$104,MATCH($E$5,Applications!$A$2:$O$2,0),FALSE),""))</f>
        <v/>
      </c>
      <c r="F164" s="15" t="s">
        <v>326</v>
      </c>
      <c r="G164" s="15"/>
      <c r="H164" s="15"/>
      <c r="I164" s="15"/>
      <c r="J164" s="8" t="s">
        <v>1514</v>
      </c>
      <c r="K164" s="81" t="str">
        <f>IF(ISBLANK(J164),IFERROR(INDEX(Key!$S:$U,MATCH(Highlights!O164,Key!$S:$S,0),3),""),J164)</f>
        <v>&lt;b&gt;Active packaging with the ability to cool down food contents without external power sources&lt;/b&gt;Cooling is achieved by an endothermic reaction that the user initiates by pressing on the bottom of the can.  A container for the beverage surrounds a container of the cooling agent separated from a container of water by a thin breakable membrane. The resulting reaction consumes heat and thus colds the product surrounding it.</v>
      </c>
      <c r="L164" s="11"/>
      <c r="M164" s="81" t="str">
        <f>IF(ISBLANK(L164),IFERROR(INDEX(Key!$S:$V,MATCH(Highlights!$O164,Key!$S:$S,0),4),""),L164)</f>
        <v/>
      </c>
      <c r="N164" s="11"/>
      <c r="O164" s="8"/>
      <c r="P164" s="11"/>
      <c r="Q164" s="13"/>
      <c r="R164" s="16"/>
      <c r="S164" s="16"/>
      <c r="T164" s="11"/>
      <c r="U164" s="14"/>
      <c r="V164" s="8"/>
      <c r="Z164" s="8"/>
      <c r="AA164" s="8"/>
      <c r="AB164" s="8"/>
      <c r="AC164" s="8"/>
      <c r="AD164" s="8"/>
      <c r="AE164" s="8"/>
    </row>
    <row r="165" spans="1:31" ht="60" customHeight="1" x14ac:dyDescent="0.25">
      <c r="A165" s="14" t="s">
        <v>1515</v>
      </c>
      <c r="B165" s="9" t="s">
        <v>1516</v>
      </c>
      <c r="C165" s="15" t="s">
        <v>318</v>
      </c>
      <c r="D165" s="15" t="s">
        <v>1513</v>
      </c>
      <c r="E165" s="75" t="str">
        <f>_xlfn.CONCAT(IFERROR(VLOOKUP(F165,Applications!$A$3:$O$104,MATCH($E$5,Applications!$A$2:$O$2,0),FALSE),""),IF(G165&lt;&gt;"",CHAR(10),""),IFERROR(VLOOKUP(G165,Applications!$A$3:$O$104,MATCH($E$5,Applications!$A$2:$O$2,0),FALSE),""),IF(H165&lt;&gt;"",CHAR(10),""),IFERROR(VLOOKUP(H165,Applications!$A$3:$O$104,MATCH($E$5,Applications!$A$2:$O$2,0),FALSE),""),IF(I165&lt;&gt;"",CHAR(10),""),IFERROR(VLOOKUP(I165,Applications!$A$3:$O$104,MATCH($E$5,Applications!$A$2:$O$2,0),FALSE),""))</f>
        <v/>
      </c>
      <c r="F165" s="15" t="s">
        <v>326</v>
      </c>
      <c r="G165" s="15"/>
      <c r="H165" s="15"/>
      <c r="I165" s="15"/>
      <c r="J165" s="8" t="s">
        <v>1517</v>
      </c>
      <c r="K165" s="81" t="str">
        <f>IF(ISBLANK(J165),IFERROR(INDEX(Key!$S:$U,MATCH(Highlights!O165,Key!$S:$S,0),3),""),J165)</f>
        <v>&lt;b&gt;In-store hydroponics to deliver the freshers products&lt;/b&gt;Plants grow in an aquatic based environment where the nutrients are distributed through capillary action, without the use of soil.</v>
      </c>
      <c r="L165" s="11"/>
      <c r="M165" s="81" t="str">
        <f>IF(ISBLANK(L165),IFERROR(INDEX(Key!$S:$V,MATCH(Highlights!$O165,Key!$S:$S,0),4),""),L165)</f>
        <v/>
      </c>
      <c r="N165" s="11"/>
      <c r="O165" s="8"/>
      <c r="P165" s="11"/>
      <c r="Q165" s="13"/>
      <c r="R165" s="16"/>
      <c r="S165" s="16"/>
      <c r="T165" s="11"/>
      <c r="U165" s="14"/>
      <c r="V165" s="8"/>
      <c r="Z165" s="8"/>
      <c r="AA165" s="8"/>
      <c r="AB165" s="8"/>
      <c r="AC165" s="8"/>
      <c r="AD165" s="8"/>
      <c r="AE165" s="8"/>
    </row>
    <row r="166" spans="1:31" ht="60" customHeight="1" x14ac:dyDescent="0.25">
      <c r="A166" s="14" t="s">
        <v>1518</v>
      </c>
      <c r="B166" s="9" t="s">
        <v>1519</v>
      </c>
      <c r="C166" s="15" t="s">
        <v>318</v>
      </c>
      <c r="D166" s="15" t="s">
        <v>1513</v>
      </c>
      <c r="E166" s="75" t="str">
        <f>_xlfn.CONCAT(IFERROR(VLOOKUP(F166,Applications!$A$3:$O$104,MATCH($E$5,Applications!$A$2:$O$2,0),FALSE),""),IF(G166&lt;&gt;"",CHAR(10),""),IFERROR(VLOOKUP(G166,Applications!$A$3:$O$104,MATCH($E$5,Applications!$A$2:$O$2,0),FALSE),""),IF(H166&lt;&gt;"",CHAR(10),""),IFERROR(VLOOKUP(H166,Applications!$A$3:$O$104,MATCH($E$5,Applications!$A$2:$O$2,0),FALSE),""),IF(I166&lt;&gt;"",CHAR(10),""),IFERROR(VLOOKUP(I166,Applications!$A$3:$O$104,MATCH($E$5,Applications!$A$2:$O$2,0),FALSE),""))</f>
        <v/>
      </c>
      <c r="F166" s="15" t="s">
        <v>326</v>
      </c>
      <c r="G166" s="15"/>
      <c r="H166" s="15"/>
      <c r="I166" s="15"/>
      <c r="J166" s="8" t="s">
        <v>1520</v>
      </c>
      <c r="K166" s="81" t="str">
        <f>IF(ISBLANK(J166),IFERROR(INDEX(Key!$S:$U,MATCH(Highlights!O166,Key!$S:$S,0),3),""),J166)</f>
        <v xml:space="preserve">&lt;b&gt;Food packed in edible packaging to deliver optimum dosing, customer convenience and sustainability&lt;/b&gt;Edible or water soluble plastic film is made from the milk protein casein which guards food against oxygen, and provide more sustainable products. Transparent, odorless and tasteless pre-portioned packets streamline food and beverage manufacturing, reducing cross-contamination and dusting in kitchen or manufacturing applications. Deliver ingredients such as various food coloring, spices and oils in food-grade water-soluble film. </v>
      </c>
      <c r="L166" s="11"/>
      <c r="M166" s="81" t="str">
        <f>IF(ISBLANK(L166),IFERROR(INDEX(Key!$S:$V,MATCH(Highlights!$O166,Key!$S:$S,0),4),""),L166)</f>
        <v/>
      </c>
      <c r="N166" s="11"/>
      <c r="O166" s="8"/>
      <c r="P166" s="11"/>
      <c r="Q166" s="13"/>
      <c r="R166" s="16"/>
      <c r="S166" s="16"/>
      <c r="T166" s="11"/>
      <c r="U166" s="14"/>
      <c r="V166" s="8"/>
      <c r="Z166" s="8"/>
      <c r="AA166" s="8"/>
      <c r="AB166" s="8"/>
      <c r="AC166" s="8"/>
      <c r="AD166" s="8"/>
      <c r="AE166" s="8"/>
    </row>
    <row r="167" spans="1:31" ht="60" customHeight="1" x14ac:dyDescent="0.25">
      <c r="A167" s="14" t="s">
        <v>1521</v>
      </c>
      <c r="B167" s="9" t="s">
        <v>1522</v>
      </c>
      <c r="C167" s="15" t="s">
        <v>318</v>
      </c>
      <c r="D167" s="15" t="s">
        <v>1513</v>
      </c>
      <c r="E167" s="75" t="str">
        <f>_xlfn.CONCAT(IFERROR(VLOOKUP(F167,Applications!$A$3:$O$104,MATCH($E$5,Applications!$A$2:$O$2,0),FALSE),""),IF(G167&lt;&gt;"",CHAR(10),""),IFERROR(VLOOKUP(G167,Applications!$A$3:$O$104,MATCH($E$5,Applications!$A$2:$O$2,0),FALSE),""),IF(H167&lt;&gt;"",CHAR(10),""),IFERROR(VLOOKUP(H167,Applications!$A$3:$O$104,MATCH($E$5,Applications!$A$2:$O$2,0),FALSE),""),IF(I167&lt;&gt;"",CHAR(10),""),IFERROR(VLOOKUP(I167,Applications!$A$3:$O$104,MATCH($E$5,Applications!$A$2:$O$2,0),FALSE),""))</f>
        <v/>
      </c>
      <c r="F167" s="15" t="s">
        <v>326</v>
      </c>
      <c r="G167" s="15"/>
      <c r="H167" s="15"/>
      <c r="I167" s="15"/>
      <c r="J167" s="8" t="s">
        <v>1523</v>
      </c>
      <c r="K167" s="81" t="str">
        <f>IF(ISBLANK(J167),IFERROR(INDEX(Key!$S:$U,MATCH(Highlights!O167,Key!$S:$S,0),3),""),J167)</f>
        <v>&lt;b&gt;Use biotechnology and/or nanotechnology to produce additives that extend food shelf-life&lt;/b&gt;This technologies avoid the food decomposition by spreading special molecules or using physical treatments. With these actions, the agents that begin food decomposition are contained for a longer period, extending the food's shelf life.</v>
      </c>
      <c r="L167" s="11"/>
      <c r="M167" s="81" t="str">
        <f>IF(ISBLANK(L167),IFERROR(INDEX(Key!$S:$V,MATCH(Highlights!$O167,Key!$S:$S,0),4),""),L167)</f>
        <v/>
      </c>
      <c r="N167" s="11"/>
      <c r="O167" s="8"/>
      <c r="P167" s="11"/>
      <c r="Q167" s="13"/>
      <c r="R167" s="16"/>
      <c r="S167" s="16"/>
      <c r="T167" s="11"/>
      <c r="U167" s="14"/>
      <c r="V167" s="8"/>
      <c r="Z167" s="8"/>
      <c r="AA167" s="8"/>
      <c r="AB167" s="8"/>
      <c r="AC167" s="8"/>
      <c r="AD167" s="8"/>
      <c r="AE167" s="8"/>
    </row>
    <row r="168" spans="1:31" ht="60" customHeight="1" x14ac:dyDescent="0.25">
      <c r="A168" s="14" t="s">
        <v>1524</v>
      </c>
      <c r="B168" s="9" t="s">
        <v>1525</v>
      </c>
      <c r="C168" s="15" t="s">
        <v>318</v>
      </c>
      <c r="D168" s="15" t="s">
        <v>1513</v>
      </c>
      <c r="E168" s="75" t="str">
        <f>_xlfn.CONCAT(IFERROR(VLOOKUP(F168,Applications!$A$3:$O$104,MATCH($E$5,Applications!$A$2:$O$2,0),FALSE),""),IF(G168&lt;&gt;"",CHAR(10),""),IFERROR(VLOOKUP(G168,Applications!$A$3:$O$104,MATCH($E$5,Applications!$A$2:$O$2,0),FALSE),""),IF(H168&lt;&gt;"",CHAR(10),""),IFERROR(VLOOKUP(H168,Applications!$A$3:$O$104,MATCH($E$5,Applications!$A$2:$O$2,0),FALSE),""),IF(I168&lt;&gt;"",CHAR(10),""),IFERROR(VLOOKUP(I168,Applications!$A$3:$O$104,MATCH($E$5,Applications!$A$2:$O$2,0),FALSE),""))</f>
        <v/>
      </c>
      <c r="F168" s="15" t="s">
        <v>326</v>
      </c>
      <c r="G168" s="15"/>
      <c r="H168" s="15"/>
      <c r="I168" s="15"/>
      <c r="J168" s="8" t="s">
        <v>1526</v>
      </c>
      <c r="K168" s="81" t="str">
        <f>IF(ISBLANK(J168),IFERROR(INDEX(Key!$S:$U,MATCH(Highlights!O168,Key!$S:$S,0),3),""),J168)</f>
        <v>&lt;b&gt;Advanced materials provide special characteristics to plastics&lt;/b&gt;Innovative advanced materials are continuously in development. Those materials are derived from renewable biomass sources, such as vegetable fats and oils, corn starch, or microbiota. Most of bioplastics are biodegradable, which that under the right conditions the microbes in the environment can break down the material and use it as a food source.</v>
      </c>
      <c r="L168" s="11"/>
      <c r="M168" s="81" t="str">
        <f>IF(ISBLANK(L168),IFERROR(INDEX(Key!$S:$V,MATCH(Highlights!$O168,Key!$S:$S,0),4),""),L168)</f>
        <v/>
      </c>
      <c r="N168" s="11"/>
      <c r="O168" s="8"/>
      <c r="P168" s="11"/>
      <c r="Q168" s="13"/>
      <c r="R168" s="16"/>
      <c r="S168" s="16"/>
      <c r="T168" s="11"/>
      <c r="U168" s="14"/>
      <c r="V168" s="8"/>
      <c r="Z168" s="8"/>
      <c r="AA168" s="8"/>
      <c r="AB168" s="8"/>
      <c r="AC168" s="8"/>
      <c r="AD168" s="8"/>
      <c r="AE168" s="8"/>
    </row>
    <row r="169" spans="1:31" ht="60" customHeight="1" x14ac:dyDescent="0.25">
      <c r="A169" s="14" t="s">
        <v>1527</v>
      </c>
      <c r="B169" s="9" t="s">
        <v>1528</v>
      </c>
      <c r="C169" s="15" t="s">
        <v>318</v>
      </c>
      <c r="D169" s="15" t="s">
        <v>1513</v>
      </c>
      <c r="E169" s="75" t="str">
        <f>_xlfn.CONCAT(IFERROR(VLOOKUP(F169,Applications!$A$3:$O$104,MATCH($E$5,Applications!$A$2:$O$2,0),FALSE),""),IF(G169&lt;&gt;"",CHAR(10),""),IFERROR(VLOOKUP(G169,Applications!$A$3:$O$104,MATCH($E$5,Applications!$A$2:$O$2,0),FALSE),""),IF(H169&lt;&gt;"",CHAR(10),""),IFERROR(VLOOKUP(H169,Applications!$A$3:$O$104,MATCH($E$5,Applications!$A$2:$O$2,0),FALSE),""),IF(I169&lt;&gt;"",CHAR(10),""),IFERROR(VLOOKUP(I169,Applications!$A$3:$O$104,MATCH($E$5,Applications!$A$2:$O$2,0),FALSE),""))</f>
        <v/>
      </c>
      <c r="F169" s="15" t="s">
        <v>326</v>
      </c>
      <c r="G169" s="15"/>
      <c r="H169" s="15"/>
      <c r="I169" s="15"/>
      <c r="J169" s="8" t="s">
        <v>1529</v>
      </c>
      <c r="K169" s="81" t="str">
        <f>IF(ISBLANK(J169),IFERROR(INDEX(Key!$S:$U,MATCH(Highlights!O169,Key!$S:$S,0),3),""),J169)</f>
        <v>&lt;b&gt;Have vegetable based produtcs with the same nutrients set and taste  as meat or fish&lt;/b&gt;Soy protein is globular while actual meat protein is fibrous, so food manufacturers alter the soy's molecular structure. This is typically done by exposing the soy protein to heat, acid or a solvent and then running the mixture through a food extruder that reshapes it. But soy isn't the only way to create meat-like products.</v>
      </c>
      <c r="L169" s="11"/>
      <c r="M169" s="81" t="str">
        <f>IF(ISBLANK(L169),IFERROR(INDEX(Key!$S:$V,MATCH(Highlights!$O169,Key!$S:$S,0),4),""),L169)</f>
        <v/>
      </c>
      <c r="N169" s="11"/>
      <c r="O169" s="8"/>
      <c r="P169" s="11"/>
      <c r="Q169" s="13"/>
      <c r="R169" s="16"/>
      <c r="S169" s="16"/>
      <c r="T169" s="11"/>
      <c r="U169" s="14"/>
      <c r="V169" s="8"/>
      <c r="Z169" s="8"/>
      <c r="AA169" s="8"/>
      <c r="AB169" s="8"/>
      <c r="AC169" s="8"/>
      <c r="AD169" s="8"/>
      <c r="AE169" s="8"/>
    </row>
    <row r="170" spans="1:31" ht="60" customHeight="1" x14ac:dyDescent="0.25">
      <c r="A170" s="14" t="s">
        <v>1530</v>
      </c>
      <c r="B170" s="9" t="s">
        <v>1531</v>
      </c>
      <c r="C170" s="15" t="s">
        <v>318</v>
      </c>
      <c r="D170" s="15" t="s">
        <v>1513</v>
      </c>
      <c r="E170" s="75" t="str">
        <f>_xlfn.CONCAT(IFERROR(VLOOKUP(F170,Applications!$A$3:$O$104,MATCH($E$5,Applications!$A$2:$O$2,0),FALSE),""),IF(G170&lt;&gt;"",CHAR(10),""),IFERROR(VLOOKUP(G170,Applications!$A$3:$O$104,MATCH($E$5,Applications!$A$2:$O$2,0),FALSE),""),IF(H170&lt;&gt;"",CHAR(10),""),IFERROR(VLOOKUP(H170,Applications!$A$3:$O$104,MATCH($E$5,Applications!$A$2:$O$2,0),FALSE),""),IF(I170&lt;&gt;"",CHAR(10),""),IFERROR(VLOOKUP(I170,Applications!$A$3:$O$104,MATCH($E$5,Applications!$A$2:$O$2,0),FALSE),""))</f>
        <v/>
      </c>
      <c r="F170" s="15" t="s">
        <v>326</v>
      </c>
      <c r="G170" s="15"/>
      <c r="H170" s="15"/>
      <c r="I170" s="15"/>
      <c r="J170" s="8" t="s">
        <v>1532</v>
      </c>
      <c r="K170" s="81" t="str">
        <f>IF(ISBLANK(J170),IFERROR(INDEX(Key!$S:$U,MATCH(Highlights!O170,Key!$S:$S,0),3),""),J170)</f>
        <v>&lt;b&gt;Eggs can have a substitute themselves or be used for it’s broad features&lt;/b&gt;A lot of products and recipes use eggs, and therefore there is a need to replace egg’s binding function, texture addition, or nutrient enrichment with vegetable sources.</v>
      </c>
      <c r="L170" s="11"/>
      <c r="M170" s="81" t="str">
        <f>IF(ISBLANK(L170),IFERROR(INDEX(Key!$S:$V,MATCH(Highlights!$O170,Key!$S:$S,0),4),""),L170)</f>
        <v/>
      </c>
      <c r="N170" s="11"/>
      <c r="O170" s="8"/>
      <c r="P170" s="11"/>
      <c r="Q170" s="13"/>
      <c r="R170" s="16"/>
      <c r="S170" s="16"/>
      <c r="T170" s="11"/>
      <c r="U170" s="14"/>
      <c r="V170" s="8"/>
      <c r="Z170" s="8"/>
      <c r="AA170" s="8"/>
      <c r="AB170" s="8"/>
      <c r="AC170" s="8"/>
      <c r="AD170" s="8"/>
      <c r="AE170" s="8"/>
    </row>
    <row r="171" spans="1:31" ht="60" customHeight="1" x14ac:dyDescent="0.25">
      <c r="A171" s="14" t="s">
        <v>1533</v>
      </c>
      <c r="B171" s="9" t="s">
        <v>1534</v>
      </c>
      <c r="C171" s="15" t="s">
        <v>318</v>
      </c>
      <c r="D171" s="15" t="s">
        <v>1513</v>
      </c>
      <c r="E171" s="75" t="str">
        <f>_xlfn.CONCAT(IFERROR(VLOOKUP(F171,Applications!$A$3:$O$104,MATCH($E$5,Applications!$A$2:$O$2,0),FALSE),""),IF(G171&lt;&gt;"",CHAR(10),""),IFERROR(VLOOKUP(G171,Applications!$A$3:$O$104,MATCH($E$5,Applications!$A$2:$O$2,0),FALSE),""),IF(H171&lt;&gt;"",CHAR(10),""),IFERROR(VLOOKUP(H171,Applications!$A$3:$O$104,MATCH($E$5,Applications!$A$2:$O$2,0),FALSE),""),IF(I171&lt;&gt;"",CHAR(10),""),IFERROR(VLOOKUP(I171,Applications!$A$3:$O$104,MATCH($E$5,Applications!$A$2:$O$2,0),FALSE),""))</f>
        <v/>
      </c>
      <c r="F171" s="15" t="s">
        <v>326</v>
      </c>
      <c r="G171" s="15"/>
      <c r="H171" s="15"/>
      <c r="I171" s="15"/>
      <c r="J171" s="8" t="s">
        <v>1535</v>
      </c>
      <c r="K171" s="81" t="str">
        <f>IF(ISBLANK(J171),IFERROR(INDEX(Key!$S:$U,MATCH(Highlights!O171,Key!$S:$S,0),3),""),J171)</f>
        <v xml:space="preserve">&lt;b&gt;Smart materials in food packaging can help to evaluate and preserve the freshness of food&lt;/b&gt;Researchers are working in the development of materials that can protect and preserve food for longer time, such as bacteria-battling nanoparticles that are 50,000 times thinner than human hair. </v>
      </c>
      <c r="L171" s="11"/>
      <c r="M171" s="81" t="str">
        <f>IF(ISBLANK(L171),IFERROR(INDEX(Key!$S:$V,MATCH(Highlights!$O171,Key!$S:$S,0),4),""),L171)</f>
        <v/>
      </c>
      <c r="N171" s="11"/>
      <c r="O171" s="8"/>
      <c r="P171" s="11"/>
      <c r="Q171" s="13"/>
      <c r="R171" s="16"/>
      <c r="S171" s="16"/>
      <c r="T171" s="11"/>
      <c r="U171" s="14"/>
      <c r="V171" s="8"/>
      <c r="Z171" s="8"/>
      <c r="AA171" s="8"/>
      <c r="AB171" s="8"/>
      <c r="AC171" s="8"/>
      <c r="AD171" s="8"/>
      <c r="AE171" s="8"/>
    </row>
    <row r="172" spans="1:31" ht="60" customHeight="1" x14ac:dyDescent="0.25">
      <c r="A172" s="14" t="s">
        <v>1536</v>
      </c>
      <c r="B172" s="9" t="s">
        <v>1537</v>
      </c>
      <c r="C172" s="15" t="s">
        <v>318</v>
      </c>
      <c r="D172" s="15" t="s">
        <v>1513</v>
      </c>
      <c r="E172" s="75" t="str">
        <f>_xlfn.CONCAT(IFERROR(VLOOKUP(F172,Applications!$A$3:$O$104,MATCH($E$5,Applications!$A$2:$O$2,0),FALSE),""),IF(G172&lt;&gt;"",CHAR(10),""),IFERROR(VLOOKUP(G172,Applications!$A$3:$O$104,MATCH($E$5,Applications!$A$2:$O$2,0),FALSE),""),IF(H172&lt;&gt;"",CHAR(10),""),IFERROR(VLOOKUP(H172,Applications!$A$3:$O$104,MATCH($E$5,Applications!$A$2:$O$2,0),FALSE),""),IF(I172&lt;&gt;"",CHAR(10),""),IFERROR(VLOOKUP(I172,Applications!$A$3:$O$104,MATCH($E$5,Applications!$A$2:$O$2,0),FALSE),""))</f>
        <v/>
      </c>
      <c r="F172" s="15" t="s">
        <v>326</v>
      </c>
      <c r="G172" s="15"/>
      <c r="H172" s="15"/>
      <c r="I172" s="15"/>
      <c r="J172" s="8" t="s">
        <v>1538</v>
      </c>
      <c r="K172" s="81" t="str">
        <f>IF(ISBLANK(J172),IFERROR(INDEX(Key!$S:$U,MATCH(Highlights!O172,Key!$S:$S,0),3),""),J172)</f>
        <v xml:space="preserve">&lt;b&gt;Ready to eat food can deliver aditional convenience if the package can heat the food&lt;/b&gt;The source of the heat for the self-heated packaging is an exothermic reaction initiated by the user. A container for the beverage surrounds a container of the heating agent separated from a container of water by a thin breakable membrane. </v>
      </c>
      <c r="L172" s="11"/>
      <c r="M172" s="81" t="str">
        <f>IF(ISBLANK(L172),IFERROR(INDEX(Key!$S:$V,MATCH(Highlights!$O172,Key!$S:$S,0),4),""),L172)</f>
        <v/>
      </c>
      <c r="N172" s="11"/>
      <c r="O172" s="8"/>
      <c r="P172" s="11"/>
      <c r="Q172" s="13"/>
      <c r="R172" s="16"/>
      <c r="S172" s="16"/>
      <c r="T172" s="11"/>
      <c r="U172" s="14"/>
      <c r="V172" s="8"/>
      <c r="Z172" s="8"/>
      <c r="AA172" s="8"/>
      <c r="AB172" s="8"/>
      <c r="AC172" s="8"/>
      <c r="AD172" s="8"/>
      <c r="AE172" s="8"/>
    </row>
    <row r="173" spans="1:31" ht="60" customHeight="1" x14ac:dyDescent="0.25">
      <c r="A173" s="14" t="s">
        <v>1539</v>
      </c>
      <c r="B173" s="9" t="s">
        <v>1540</v>
      </c>
      <c r="C173" s="15" t="s">
        <v>318</v>
      </c>
      <c r="D173" s="15" t="s">
        <v>1513</v>
      </c>
      <c r="E173" s="75" t="str">
        <f>_xlfn.CONCAT(IFERROR(VLOOKUP(F173,Applications!$A$3:$O$104,MATCH($E$5,Applications!$A$2:$O$2,0),FALSE),""),IF(G173&lt;&gt;"",CHAR(10),""),IFERROR(VLOOKUP(G173,Applications!$A$3:$O$104,MATCH($E$5,Applications!$A$2:$O$2,0),FALSE),""),IF(H173&lt;&gt;"",CHAR(10),""),IFERROR(VLOOKUP(H173,Applications!$A$3:$O$104,MATCH($E$5,Applications!$A$2:$O$2,0),FALSE),""),IF(I173&lt;&gt;"",CHAR(10),""),IFERROR(VLOOKUP(I173,Applications!$A$3:$O$104,MATCH($E$5,Applications!$A$2:$O$2,0),FALSE),""))</f>
        <v/>
      </c>
      <c r="F173" s="15" t="s">
        <v>326</v>
      </c>
      <c r="G173" s="15"/>
      <c r="H173" s="15"/>
      <c r="I173" s="15"/>
      <c r="J173" s="8" t="s">
        <v>1541</v>
      </c>
      <c r="K173" s="81" t="str">
        <f>IF(ISBLANK(J173),IFERROR(INDEX(Key!$S:$U,MATCH(Highlights!O173,Key!$S:$S,0),3),""),J173)</f>
        <v>&lt;b&gt;New foods are being developed to respond to consumer demand  &lt;/b&gt;Edible insects contain high quality protein, vitamins and amino acids for humans. Insects have a high food conversion rate, needing less feed than animals to produce the same amount of protein.</v>
      </c>
      <c r="L173" s="11"/>
      <c r="M173" s="81" t="str">
        <f>IF(ISBLANK(L173),IFERROR(INDEX(Key!$S:$V,MATCH(Highlights!$O173,Key!$S:$S,0),4),""),L173)</f>
        <v/>
      </c>
      <c r="N173" s="11"/>
      <c r="O173" s="8"/>
      <c r="P173" s="11"/>
      <c r="Q173" s="13"/>
      <c r="R173" s="16"/>
      <c r="S173" s="16"/>
      <c r="T173" s="11"/>
      <c r="U173" s="14"/>
      <c r="V173" s="8"/>
      <c r="Z173" s="8"/>
      <c r="AA173" s="8"/>
      <c r="AB173" s="8"/>
      <c r="AC173" s="8"/>
      <c r="AD173" s="8"/>
      <c r="AE173" s="8"/>
    </row>
    <row r="174" spans="1:31" ht="60" customHeight="1" x14ac:dyDescent="0.25">
      <c r="A174" s="14" t="s">
        <v>1542</v>
      </c>
      <c r="B174" s="9" t="s">
        <v>1543</v>
      </c>
      <c r="C174" s="15" t="s">
        <v>318</v>
      </c>
      <c r="D174" s="15" t="s">
        <v>1513</v>
      </c>
      <c r="E174" s="75" t="str">
        <f>_xlfn.CONCAT(IFERROR(VLOOKUP(F174,Applications!$A$3:$O$104,MATCH($E$5,Applications!$A$2:$O$2,0),FALSE),""),IF(G174&lt;&gt;"",CHAR(10),""),IFERROR(VLOOKUP(G174,Applications!$A$3:$O$104,MATCH($E$5,Applications!$A$2:$O$2,0),FALSE),""),IF(H174&lt;&gt;"",CHAR(10),""),IFERROR(VLOOKUP(H174,Applications!$A$3:$O$104,MATCH($E$5,Applications!$A$2:$O$2,0),FALSE),""),IF(I174&lt;&gt;"",CHAR(10),""),IFERROR(VLOOKUP(I174,Applications!$A$3:$O$104,MATCH($E$5,Applications!$A$2:$O$2,0),FALSE),""))</f>
        <v/>
      </c>
      <c r="F174" s="15" t="s">
        <v>326</v>
      </c>
      <c r="G174" s="15"/>
      <c r="H174" s="15"/>
      <c r="I174" s="15"/>
      <c r="J174" s="8" t="s">
        <v>1544</v>
      </c>
      <c r="K174" s="81" t="str">
        <f>IF(ISBLANK(J174),IFERROR(INDEX(Key!$S:$U,MATCH(Highlights!O174,Key!$S:$S,0),3),""),J174)</f>
        <v>&lt;b&gt;Products made of muscle cells that never been inside of an animal - same taste, nutrient and texture as meat&lt;/b&gt;It is a form of cellular agriculture. Cultured meat is produced using many of the same tissue engineering techniques traditionally used in regenerative medicine. Through this technique muscle tissue is produced, having this way cultured meat.</v>
      </c>
      <c r="L174" s="11"/>
      <c r="M174" s="81" t="str">
        <f>IF(ISBLANK(L174),IFERROR(INDEX(Key!$S:$V,MATCH(Highlights!$O174,Key!$S:$S,0),4),""),L174)</f>
        <v/>
      </c>
      <c r="N174" s="11"/>
      <c r="O174" s="8"/>
      <c r="P174" s="11"/>
      <c r="Q174" s="13"/>
      <c r="R174" s="16"/>
      <c r="S174" s="16"/>
      <c r="T174" s="11"/>
      <c r="U174" s="14"/>
      <c r="V174" s="8"/>
      <c r="Z174" s="8"/>
      <c r="AA174" s="8"/>
      <c r="AB174" s="8"/>
      <c r="AC174" s="8"/>
      <c r="AD174" s="8"/>
      <c r="AE174" s="8"/>
    </row>
    <row r="175" spans="1:31" ht="60" customHeight="1" x14ac:dyDescent="0.25">
      <c r="A175" s="14" t="s">
        <v>1545</v>
      </c>
      <c r="B175" s="9" t="s">
        <v>1546</v>
      </c>
      <c r="C175" s="15" t="s">
        <v>318</v>
      </c>
      <c r="D175" s="15" t="s">
        <v>1513</v>
      </c>
      <c r="E175" s="75" t="str">
        <f>_xlfn.CONCAT(IFERROR(VLOOKUP(F175,Applications!$A$3:$O$104,MATCH($E$5,Applications!$A$2:$O$2,0),FALSE),""),IF(G175&lt;&gt;"",CHAR(10),""),IFERROR(VLOOKUP(G175,Applications!$A$3:$O$104,MATCH($E$5,Applications!$A$2:$O$2,0),FALSE),""),IF(H175&lt;&gt;"",CHAR(10),""),IFERROR(VLOOKUP(H175,Applications!$A$3:$O$104,MATCH($E$5,Applications!$A$2:$O$2,0),FALSE),""),IF(I175&lt;&gt;"",CHAR(10),""),IFERROR(VLOOKUP(I175,Applications!$A$3:$O$104,MATCH($E$5,Applications!$A$2:$O$2,0),FALSE),""))</f>
        <v/>
      </c>
      <c r="F175" s="15" t="s">
        <v>326</v>
      </c>
      <c r="G175" s="15"/>
      <c r="H175" s="15"/>
      <c r="I175" s="15"/>
      <c r="J175" s="8" t="s">
        <v>1547</v>
      </c>
      <c r="K175" s="81" t="str">
        <f>IF(ISBLANK(J175),IFERROR(INDEX(Key!$S:$U,MATCH(Highlights!O175,Key!$S:$S,0),3),""),J175)</f>
        <v>&lt;b&gt;Labels with embed sensors and/or displays can help to audit the supply chain&lt;/b&gt;Electrochromic displays are printable on plastic or paper to produce smart labels. These displays use almost no power (no recharging or battery replacement). They are low weight, thin, flexible, transparent, yet robust. Can be combined with sensors (e.g. movement, temperature).</v>
      </c>
      <c r="L175" s="11"/>
      <c r="M175" s="81" t="str">
        <f>IF(ISBLANK(L175),IFERROR(INDEX(Key!$S:$V,MATCH(Highlights!$O175,Key!$S:$S,0),4),""),L175)</f>
        <v/>
      </c>
      <c r="N175" s="11"/>
      <c r="O175" s="8"/>
      <c r="P175" s="11"/>
      <c r="Q175" s="13"/>
      <c r="R175" s="16"/>
      <c r="S175" s="16"/>
      <c r="T175" s="11"/>
      <c r="U175" s="14"/>
      <c r="V175" s="8"/>
      <c r="Z175" s="8"/>
      <c r="AA175" s="8"/>
      <c r="AB175" s="8"/>
      <c r="AC175" s="8"/>
      <c r="AD175" s="8"/>
      <c r="AE175" s="8"/>
    </row>
    <row r="176" spans="1:31" ht="60" customHeight="1" x14ac:dyDescent="0.25">
      <c r="A176" s="14" t="s">
        <v>1548</v>
      </c>
      <c r="B176" s="9" t="s">
        <v>1549</v>
      </c>
      <c r="C176" s="15" t="s">
        <v>318</v>
      </c>
      <c r="D176" s="15" t="s">
        <v>1513</v>
      </c>
      <c r="E176" s="75" t="str">
        <f>_xlfn.CONCAT(IFERROR(VLOOKUP(F176,Applications!$A$3:$O$104,MATCH($E$5,Applications!$A$2:$O$2,0),FALSE),""),IF(G176&lt;&gt;"",CHAR(10),""),IFERROR(VLOOKUP(G176,Applications!$A$3:$O$104,MATCH($E$5,Applications!$A$2:$O$2,0),FALSE),""),IF(H176&lt;&gt;"",CHAR(10),""),IFERROR(VLOOKUP(H176,Applications!$A$3:$O$104,MATCH($E$5,Applications!$A$2:$O$2,0),FALSE),""),IF(I176&lt;&gt;"",CHAR(10),""),IFERROR(VLOOKUP(I176,Applications!$A$3:$O$104,MATCH($E$5,Applications!$A$2:$O$2,0),FALSE),""))</f>
        <v/>
      </c>
      <c r="F176" s="15" t="s">
        <v>326</v>
      </c>
      <c r="G176" s="15"/>
      <c r="H176" s="15"/>
      <c r="I176" s="15"/>
      <c r="J176" s="8" t="s">
        <v>1550</v>
      </c>
      <c r="K176" s="81" t="str">
        <f>IF(ISBLANK(J176),IFERROR(INDEX(Key!$S:$U,MATCH(Highlights!O176,Key!$S:$S,0),3),""),J176)</f>
        <v>&lt;b&gt;Nutrient isolation techniques combined or not with nanotechnology bring healthier tastier foods&lt;/b&gt;Free From is a catch-all term used to denote food and drink that has been designed to exclude one or more ingredients. Functional food is a natural or processed food that contains known biologically-active compounds which when in defined quantitative and qualitative amounts provides a clinically proven health benefit, and thus, an important source in the prevention, management and treatment of chronic diseases of the modern age. Nowadays, healthy consumers buy more of these foods than those who have been diagnosed with a food-related condition, showing that lifestyle-choice is playing a big part in this growth.</v>
      </c>
      <c r="L176" s="11"/>
      <c r="M176" s="81" t="str">
        <f>IF(ISBLANK(L176),IFERROR(INDEX(Key!$S:$V,MATCH(Highlights!$O176,Key!$S:$S,0),4),""),L176)</f>
        <v/>
      </c>
      <c r="N176" s="11"/>
      <c r="O176" s="8"/>
      <c r="P176" s="11"/>
      <c r="Q176" s="13"/>
      <c r="R176" s="16"/>
      <c r="S176" s="16"/>
      <c r="T176" s="11"/>
      <c r="U176" s="14"/>
      <c r="V176" s="8"/>
      <c r="Z176" s="8"/>
      <c r="AA176" s="8"/>
      <c r="AB176" s="8"/>
      <c r="AC176" s="8"/>
      <c r="AD176" s="8"/>
      <c r="AE176" s="8"/>
    </row>
    <row r="177" spans="1:31" ht="60" customHeight="1" x14ac:dyDescent="0.25">
      <c r="A177" s="14" t="s">
        <v>1551</v>
      </c>
      <c r="B177" s="9" t="s">
        <v>1552</v>
      </c>
      <c r="C177" s="15" t="s">
        <v>318</v>
      </c>
      <c r="D177" s="15" t="s">
        <v>1513</v>
      </c>
      <c r="E177" s="75" t="str">
        <f>_xlfn.CONCAT(IFERROR(VLOOKUP(F177,Applications!$A$3:$O$104,MATCH($E$5,Applications!$A$2:$O$2,0),FALSE),""),IF(G177&lt;&gt;"",CHAR(10),""),IFERROR(VLOOKUP(G177,Applications!$A$3:$O$104,MATCH($E$5,Applications!$A$2:$O$2,0),FALSE),""),IF(H177&lt;&gt;"",CHAR(10),""),IFERROR(VLOOKUP(H177,Applications!$A$3:$O$104,MATCH($E$5,Applications!$A$2:$O$2,0),FALSE),""),IF(I177&lt;&gt;"",CHAR(10),""),IFERROR(VLOOKUP(I177,Applications!$A$3:$O$104,MATCH($E$5,Applications!$A$2:$O$2,0),FALSE),""))</f>
        <v/>
      </c>
      <c r="F177" s="15" t="s">
        <v>326</v>
      </c>
      <c r="G177" s="15"/>
      <c r="H177" s="15"/>
      <c r="I177" s="15"/>
      <c r="J177" s="8" t="s">
        <v>1553</v>
      </c>
      <c r="K177" s="81" t="str">
        <f>IF(ISBLANK(J177),IFERROR(INDEX(Key!$S:$U,MATCH(Highlights!O177,Key!$S:$S,0),3),""),J177)</f>
        <v>&lt;b&gt;Specific low cost sensors can analyse the quality of food outside labs&lt;/b&gt;Innovative technologies are being developed to analyse, in shelf, the overall quality of food, including their grade of maturation (in the case of fruit), the precise molecular composition, the presence of contaminants, and others.</v>
      </c>
      <c r="L177" s="11"/>
      <c r="M177" s="81" t="str">
        <f>IF(ISBLANK(L177),IFERROR(INDEX(Key!$S:$V,MATCH(Highlights!$O177,Key!$S:$S,0),4),""),L177)</f>
        <v/>
      </c>
      <c r="N177" s="11"/>
      <c r="O177" s="8"/>
      <c r="P177" s="11"/>
      <c r="Q177" s="13"/>
      <c r="R177" s="16"/>
      <c r="S177" s="16"/>
      <c r="T177" s="11"/>
      <c r="U177" s="14"/>
      <c r="V177" s="8"/>
      <c r="Z177" s="8"/>
      <c r="AA177" s="8"/>
      <c r="AB177" s="8"/>
      <c r="AC177" s="8"/>
      <c r="AD177" s="8"/>
      <c r="AE177" s="8"/>
    </row>
    <row r="178" spans="1:31" ht="60" customHeight="1" x14ac:dyDescent="0.25">
      <c r="A178" s="14" t="s">
        <v>1554</v>
      </c>
      <c r="B178" s="9" t="s">
        <v>1555</v>
      </c>
      <c r="C178" s="15" t="s">
        <v>318</v>
      </c>
      <c r="D178" s="15" t="s">
        <v>1513</v>
      </c>
      <c r="E178" s="75" t="str">
        <f>_xlfn.CONCAT(IFERROR(VLOOKUP(F178,Applications!$A$3:$O$104,MATCH($E$5,Applications!$A$2:$O$2,0),FALSE),""),IF(G178&lt;&gt;"",CHAR(10),""),IFERROR(VLOOKUP(G178,Applications!$A$3:$O$104,MATCH($E$5,Applications!$A$2:$O$2,0),FALSE),""),IF(H178&lt;&gt;"",CHAR(10),""),IFERROR(VLOOKUP(H178,Applications!$A$3:$O$104,MATCH($E$5,Applications!$A$2:$O$2,0),FALSE),""),IF(I178&lt;&gt;"",CHAR(10),""),IFERROR(VLOOKUP(I178,Applications!$A$3:$O$104,MATCH($E$5,Applications!$A$2:$O$2,0),FALSE),""))</f>
        <v/>
      </c>
      <c r="F178" s="15" t="s">
        <v>326</v>
      </c>
      <c r="G178" s="15"/>
      <c r="H178" s="15"/>
      <c r="I178" s="15"/>
      <c r="J178" s="8" t="s">
        <v>1556</v>
      </c>
      <c r="K178" s="81" t="str">
        <f>IF(ISBLANK(J178),IFERROR(INDEX(Key!$S:$U,MATCH(Highlights!O178,Key!$S:$S,0),3),""),J178)</f>
        <v>&lt;b&gt;Track the origin and process chain of food ingredients to transparently deliver this info to customers&lt;/b&gt;It's a decentralized technology that ensures data integrity adding a cryptography-based signature. When traceability data is added to a blockchain data base, it cannot be repudiated and adulterated by unauthorized entities.</v>
      </c>
      <c r="L178" s="11"/>
      <c r="M178" s="81" t="str">
        <f>IF(ISBLANK(L178),IFERROR(INDEX(Key!$S:$V,MATCH(Highlights!$O178,Key!$S:$S,0),4),""),L178)</f>
        <v/>
      </c>
      <c r="N178" s="11"/>
      <c r="O178" s="8"/>
      <c r="P178" s="11"/>
      <c r="Q178" s="13"/>
      <c r="R178" s="16"/>
      <c r="S178" s="16"/>
      <c r="T178" s="11"/>
      <c r="U178" s="14"/>
      <c r="V178" s="8"/>
      <c r="Z178" s="8"/>
      <c r="AA178" s="8"/>
      <c r="AB178" s="8"/>
      <c r="AC178" s="8"/>
      <c r="AD178" s="8"/>
      <c r="AE178" s="8"/>
    </row>
    <row r="179" spans="1:31" ht="60" customHeight="1" x14ac:dyDescent="0.25">
      <c r="A179" s="14" t="s">
        <v>1557</v>
      </c>
      <c r="B179" s="9" t="s">
        <v>1558</v>
      </c>
      <c r="C179" s="15" t="s">
        <v>318</v>
      </c>
      <c r="D179" s="15" t="s">
        <v>1513</v>
      </c>
      <c r="E179" s="75" t="str">
        <f>_xlfn.CONCAT(IFERROR(VLOOKUP(F179,Applications!$A$3:$O$104,MATCH($E$5,Applications!$A$2:$O$2,0),FALSE),""),IF(G179&lt;&gt;"",CHAR(10),""),IFERROR(VLOOKUP(G179,Applications!$A$3:$O$104,MATCH($E$5,Applications!$A$2:$O$2,0),FALSE),""),IF(H179&lt;&gt;"",CHAR(10),""),IFERROR(VLOOKUP(H179,Applications!$A$3:$O$104,MATCH($E$5,Applications!$A$2:$O$2,0),FALSE),""),IF(I179&lt;&gt;"",CHAR(10),""),IFERROR(VLOOKUP(I179,Applications!$A$3:$O$104,MATCH($E$5,Applications!$A$2:$O$2,0),FALSE),""))</f>
        <v/>
      </c>
      <c r="F179" s="15" t="s">
        <v>326</v>
      </c>
      <c r="G179" s="15"/>
      <c r="H179" s="15"/>
      <c r="I179" s="15"/>
      <c r="J179" s="8" t="s">
        <v>1559</v>
      </c>
      <c r="K179" s="81" t="str">
        <f>IF(ISBLANK(J179),IFERROR(INDEX(Key!$S:$U,MATCH(Highlights!O179,Key!$S:$S,0),3),""),J179)</f>
        <v>&lt;b&gt;Have vegetable or yeast based products with the same taste and nutrients set as animal based dairy products&lt;/b&gt;The dairy industry is responsible for thousands of products, replacing milk is done recurring to vegetable sources and treating them to resemble the originals in either shape, texture, cooking behaviour or flavour. Most dairy-free substitutes are made with yeast, soy protein, textured vegetable protein (TVP) or nuts oils</v>
      </c>
      <c r="L179" s="11"/>
      <c r="M179" s="81" t="str">
        <f>IF(ISBLANK(L179),IFERROR(INDEX(Key!$S:$V,MATCH(Highlights!$O179,Key!$S:$S,0),4),""),L179)</f>
        <v/>
      </c>
      <c r="N179" s="11"/>
      <c r="O179" s="8"/>
      <c r="P179" s="11"/>
      <c r="Q179" s="13"/>
      <c r="R179" s="16"/>
      <c r="S179" s="16"/>
      <c r="T179" s="11"/>
      <c r="U179" s="14"/>
      <c r="V179" s="8"/>
      <c r="Z179" s="8"/>
      <c r="AA179" s="8"/>
      <c r="AB179" s="8"/>
      <c r="AC179" s="8"/>
      <c r="AD179" s="8"/>
      <c r="AE179" s="8"/>
    </row>
    <row r="180" spans="1:31" ht="60" customHeight="1" x14ac:dyDescent="0.25">
      <c r="A180" s="14" t="s">
        <v>1560</v>
      </c>
      <c r="B180" s="9" t="s">
        <v>1561</v>
      </c>
      <c r="C180" s="15" t="s">
        <v>318</v>
      </c>
      <c r="D180" s="15" t="s">
        <v>1513</v>
      </c>
      <c r="E180" s="75" t="str">
        <f>_xlfn.CONCAT(IFERROR(VLOOKUP(F180,Applications!$A$3:$O$104,MATCH($E$5,Applications!$A$2:$O$2,0),FALSE),""),IF(G180&lt;&gt;"",CHAR(10),""),IFERROR(VLOOKUP(G180,Applications!$A$3:$O$104,MATCH($E$5,Applications!$A$2:$O$2,0),FALSE),""),IF(H180&lt;&gt;"",CHAR(10),""),IFERROR(VLOOKUP(H180,Applications!$A$3:$O$104,MATCH($E$5,Applications!$A$2:$O$2,0),FALSE),""),IF(I180&lt;&gt;"",CHAR(10),""),IFERROR(VLOOKUP(I180,Applications!$A$3:$O$104,MATCH($E$5,Applications!$A$2:$O$2,0),FALSE),""))</f>
        <v/>
      </c>
      <c r="F180" s="15" t="s">
        <v>326</v>
      </c>
      <c r="G180" s="15"/>
      <c r="H180" s="15"/>
      <c r="I180" s="15"/>
      <c r="J180" s="8" t="s">
        <v>1562</v>
      </c>
      <c r="K180" s="81" t="str">
        <f>IF(ISBLANK(J180),IFERROR(INDEX(Key!$S:$U,MATCH(Highlights!O180,Key!$S:$S,0),3),""),J180)</f>
        <v>&lt;b&gt;Robots can be applied to a variety of food production systems to improve performance&lt;/b&gt;</v>
      </c>
      <c r="L180" s="11"/>
      <c r="M180" s="81" t="str">
        <f>IF(ISBLANK(L180),IFERROR(INDEX(Key!$S:$V,MATCH(Highlights!$O180,Key!$S:$S,0),4),""),L180)</f>
        <v/>
      </c>
      <c r="N180" s="11"/>
      <c r="O180" s="8"/>
      <c r="P180" s="11"/>
      <c r="Q180" s="13"/>
      <c r="R180" s="16"/>
      <c r="S180" s="16"/>
      <c r="T180" s="11"/>
      <c r="U180" s="14"/>
      <c r="V180" s="8"/>
      <c r="Z180" s="8"/>
      <c r="AA180" s="8"/>
      <c r="AB180" s="8"/>
      <c r="AC180" s="8"/>
      <c r="AD180" s="8"/>
      <c r="AE180" s="8"/>
    </row>
    <row r="181" spans="1:31" ht="60" customHeight="1" x14ac:dyDescent="0.25">
      <c r="A181" s="14" t="s">
        <v>1563</v>
      </c>
      <c r="B181" s="9" t="s">
        <v>1564</v>
      </c>
      <c r="C181" s="15" t="s">
        <v>318</v>
      </c>
      <c r="D181" s="15" t="s">
        <v>1513</v>
      </c>
      <c r="E181" s="75" t="str">
        <f>_xlfn.CONCAT(IFERROR(VLOOKUP(F181,Applications!$A$3:$O$104,MATCH($E$5,Applications!$A$2:$O$2,0),FALSE),""),IF(G181&lt;&gt;"",CHAR(10),""),IFERROR(VLOOKUP(G181,Applications!$A$3:$O$104,MATCH($E$5,Applications!$A$2:$O$2,0),FALSE),""),IF(H181&lt;&gt;"",CHAR(10),""),IFERROR(VLOOKUP(H181,Applications!$A$3:$O$104,MATCH($E$5,Applications!$A$2:$O$2,0),FALSE),""),IF(I181&lt;&gt;"",CHAR(10),""),IFERROR(VLOOKUP(I181,Applications!$A$3:$O$104,MATCH($E$5,Applications!$A$2:$O$2,0),FALSE),""))</f>
        <v/>
      </c>
      <c r="F181" s="15" t="s">
        <v>326</v>
      </c>
      <c r="G181" s="15"/>
      <c r="H181" s="15"/>
      <c r="I181" s="15"/>
      <c r="J181" s="8" t="s">
        <v>1565</v>
      </c>
      <c r="K181" s="81" t="str">
        <f>IF(ISBLANK(J181),IFERROR(INDEX(Key!$S:$U,MATCH(Highlights!O181,Key!$S:$S,0),3),""),J181)</f>
        <v>&lt;b&gt;In-store production of greens and fish in a symbiotic environment&lt;/b&gt;A symbiotic system where fishes and plants grow in a symbiotic way. The fishes share the water tank with bacteria that turn the fish waste into a rich fertilizer that is then fed to the plants.</v>
      </c>
      <c r="L181" s="11"/>
      <c r="M181" s="81" t="str">
        <f>IF(ISBLANK(L181),IFERROR(INDEX(Key!$S:$V,MATCH(Highlights!$O181,Key!$S:$S,0),4),""),L181)</f>
        <v/>
      </c>
      <c r="N181" s="11"/>
      <c r="O181" s="8"/>
      <c r="P181" s="11"/>
      <c r="Q181" s="13"/>
      <c r="R181" s="16"/>
      <c r="S181" s="16"/>
      <c r="T181" s="11"/>
      <c r="U181" s="14"/>
      <c r="V181" s="8"/>
      <c r="Z181" s="8"/>
      <c r="AA181" s="8"/>
      <c r="AB181" s="8"/>
      <c r="AC181" s="8"/>
      <c r="AD181" s="8"/>
      <c r="AE181" s="8"/>
    </row>
    <row r="182" spans="1:31" ht="60" customHeight="1" x14ac:dyDescent="0.25">
      <c r="A182" s="14" t="s">
        <v>1566</v>
      </c>
      <c r="B182" s="9" t="s">
        <v>1567</v>
      </c>
      <c r="C182" s="15" t="s">
        <v>318</v>
      </c>
      <c r="D182" s="15" t="s">
        <v>1513</v>
      </c>
      <c r="E182" s="75" t="str">
        <f>_xlfn.CONCAT(IFERROR(VLOOKUP(F182,Applications!$A$3:$O$104,MATCH($E$5,Applications!$A$2:$O$2,0),FALSE),""),IF(G182&lt;&gt;"",CHAR(10),""),IFERROR(VLOOKUP(G182,Applications!$A$3:$O$104,MATCH($E$5,Applications!$A$2:$O$2,0),FALSE),""),IF(H182&lt;&gt;"",CHAR(10),""),IFERROR(VLOOKUP(H182,Applications!$A$3:$O$104,MATCH($E$5,Applications!$A$2:$O$2,0),FALSE),""),IF(I182&lt;&gt;"",CHAR(10),""),IFERROR(VLOOKUP(I182,Applications!$A$3:$O$104,MATCH($E$5,Applications!$A$2:$O$2,0),FALSE),""))</f>
        <v/>
      </c>
      <c r="F182" s="15" t="s">
        <v>326</v>
      </c>
      <c r="G182" s="15"/>
      <c r="H182" s="15"/>
      <c r="I182" s="15"/>
      <c r="J182" s="8" t="s">
        <v>1568</v>
      </c>
      <c r="K182" s="81" t="str">
        <f>IF(ISBLANK(J182),IFERROR(INDEX(Key!$S:$U,MATCH(Highlights!O182,Key!$S:$S,0),3),""),J182)</f>
        <v>&lt;b&gt;IoT smart farming strategies can be applied to optimize food production and provide traceability&lt;/b&gt;Through smart farming it is possible to increase both the quantity and the quality of agricultural products, as wells as the intelligence of farms. Collecting massive amounts of information, from soil mapping, crop fields, weather data and more, using specialized sensors will help in having a better productivity.</v>
      </c>
      <c r="L182" s="11"/>
      <c r="M182" s="81" t="str">
        <f>IF(ISBLANK(L182),IFERROR(INDEX(Key!$S:$V,MATCH(Highlights!$O182,Key!$S:$S,0),4),""),L182)</f>
        <v/>
      </c>
      <c r="N182" s="11"/>
      <c r="O182" s="8"/>
      <c r="P182" s="11"/>
      <c r="Q182" s="13"/>
      <c r="R182" s="16"/>
      <c r="S182" s="16"/>
      <c r="T182" s="11"/>
      <c r="U182" s="14"/>
      <c r="V182" s="8"/>
      <c r="Z182" s="8"/>
      <c r="AA182" s="8"/>
      <c r="AB182" s="8"/>
      <c r="AC182" s="8"/>
      <c r="AD182" s="8"/>
      <c r="AE182" s="8"/>
    </row>
    <row r="183" spans="1:31" ht="60" customHeight="1" x14ac:dyDescent="0.25">
      <c r="A183" s="14" t="s">
        <v>1569</v>
      </c>
      <c r="B183" s="9" t="s">
        <v>1570</v>
      </c>
      <c r="C183" s="15" t="s">
        <v>318</v>
      </c>
      <c r="D183" s="15" t="s">
        <v>1513</v>
      </c>
      <c r="E183" s="75" t="str">
        <f>_xlfn.CONCAT(IFERROR(VLOOKUP(F183,Applications!$A$3:$O$104,MATCH($E$5,Applications!$A$2:$O$2,0),FALSE),""),IF(G183&lt;&gt;"",CHAR(10),""),IFERROR(VLOOKUP(G183,Applications!$A$3:$O$104,MATCH($E$5,Applications!$A$2:$O$2,0),FALSE),""),IF(H183&lt;&gt;"",CHAR(10),""),IFERROR(VLOOKUP(H183,Applications!$A$3:$O$104,MATCH($E$5,Applications!$A$2:$O$2,0),FALSE),""),IF(I183&lt;&gt;"",CHAR(10),""),IFERROR(VLOOKUP(I183,Applications!$A$3:$O$104,MATCH($E$5,Applications!$A$2:$O$2,0),FALSE),""))</f>
        <v/>
      </c>
      <c r="F183" s="15" t="s">
        <v>326</v>
      </c>
      <c r="G183" s="15"/>
      <c r="H183" s="15"/>
      <c r="I183" s="15"/>
      <c r="J183" s="8" t="s">
        <v>1571</v>
      </c>
      <c r="K183" s="81" t="str">
        <f>IF(ISBLANK(J183),IFERROR(INDEX(Key!$S:$U,MATCH(Highlights!O183,Key!$S:$S,0),3),""),J183)</f>
        <v xml:space="preserve">&lt;b&gt;Print customized items such as appliances spare parts, or fashion accessories&lt;/b&gt;A 3D modeling software is used to model the personalized item and to "slice" it into layers. When the sliced file is uploaded in a 3D printer, the object can be created layer by layer. </v>
      </c>
      <c r="L183" s="11"/>
      <c r="M183" s="81" t="str">
        <f>IF(ISBLANK(L183),IFERROR(INDEX(Key!$S:$V,MATCH(Highlights!$O183,Key!$S:$S,0),4),""),L183)</f>
        <v/>
      </c>
      <c r="N183" s="11"/>
      <c r="O183" s="8"/>
      <c r="P183" s="11"/>
      <c r="Q183" s="13"/>
      <c r="R183" s="16"/>
      <c r="S183" s="16"/>
      <c r="T183" s="11"/>
      <c r="U183" s="14"/>
      <c r="V183" s="8"/>
      <c r="Z183" s="8"/>
      <c r="AA183" s="8"/>
      <c r="AB183" s="8"/>
      <c r="AC183" s="8"/>
      <c r="AD183" s="8"/>
      <c r="AE183" s="8"/>
    </row>
    <row r="184" spans="1:31" ht="60" customHeight="1" x14ac:dyDescent="0.25">
      <c r="A184" s="14" t="s">
        <v>1572</v>
      </c>
      <c r="B184" s="9" t="s">
        <v>1573</v>
      </c>
      <c r="C184" s="15" t="s">
        <v>318</v>
      </c>
      <c r="D184" s="15" t="s">
        <v>1513</v>
      </c>
      <c r="E184" s="75" t="str">
        <f>_xlfn.CONCAT(IFERROR(VLOOKUP(F184,Applications!$A$3:$O$104,MATCH($E$5,Applications!$A$2:$O$2,0),FALSE),""),IF(G184&lt;&gt;"",CHAR(10),""),IFERROR(VLOOKUP(G184,Applications!$A$3:$O$104,MATCH($E$5,Applications!$A$2:$O$2,0),FALSE),""),IF(H184&lt;&gt;"",CHAR(10),""),IFERROR(VLOOKUP(H184,Applications!$A$3:$O$104,MATCH($E$5,Applications!$A$2:$O$2,0),FALSE),""),IF(I184&lt;&gt;"",CHAR(10),""),IFERROR(VLOOKUP(I184,Applications!$A$3:$O$104,MATCH($E$5,Applications!$A$2:$O$2,0),FALSE),""))</f>
        <v/>
      </c>
      <c r="F184" s="15" t="s">
        <v>326</v>
      </c>
      <c r="G184" s="15"/>
      <c r="H184" s="15"/>
      <c r="I184" s="15"/>
      <c r="J184" s="8" t="s">
        <v>1574</v>
      </c>
      <c r="K184" s="81" t="str">
        <f>IF(ISBLANK(J184),IFERROR(INDEX(Key!$S:$U,MATCH(Highlights!O184,Key!$S:$S,0),3),""),J184)</f>
        <v xml:space="preserve">&lt;b&gt;Wearables to control and improve sleep quality provided as a service in clinics&lt;/b&gt;Innovative devices are used to monitor the sleep quality buy taking into account our breathing rate, the surrounding environment, the movements during night, etc. In this way it can improve sleep quality and prevent fatigue issues. </v>
      </c>
      <c r="L184" s="11"/>
      <c r="M184" s="81" t="str">
        <f>IF(ISBLANK(L184),IFERROR(INDEX(Key!$S:$V,MATCH(Highlights!$O184,Key!$S:$S,0),4),""),L184)</f>
        <v/>
      </c>
      <c r="N184" s="11"/>
      <c r="O184" s="8"/>
      <c r="P184" s="11"/>
      <c r="Q184" s="13"/>
      <c r="R184" s="16"/>
      <c r="S184" s="16"/>
      <c r="T184" s="11"/>
      <c r="U184" s="14"/>
      <c r="V184" s="8"/>
      <c r="Z184" s="8"/>
      <c r="AA184" s="8"/>
      <c r="AB184" s="8"/>
      <c r="AC184" s="8"/>
      <c r="AD184" s="8"/>
      <c r="AE184" s="8"/>
    </row>
    <row r="185" spans="1:31" ht="60" customHeight="1" x14ac:dyDescent="0.25">
      <c r="A185" s="14" t="s">
        <v>1575</v>
      </c>
      <c r="B185" s="9" t="s">
        <v>1576</v>
      </c>
      <c r="C185" s="15" t="s">
        <v>318</v>
      </c>
      <c r="D185" s="15" t="s">
        <v>1513</v>
      </c>
      <c r="E185" s="75" t="str">
        <f>_xlfn.CONCAT(IFERROR(VLOOKUP(F185,Applications!$A$3:$O$104,MATCH($E$5,Applications!$A$2:$O$2,0),FALSE),""),IF(G185&lt;&gt;"",CHAR(10),""),IFERROR(VLOOKUP(G185,Applications!$A$3:$O$104,MATCH($E$5,Applications!$A$2:$O$2,0),FALSE),""),IF(H185&lt;&gt;"",CHAR(10),""),IFERROR(VLOOKUP(H185,Applications!$A$3:$O$104,MATCH($E$5,Applications!$A$2:$O$2,0),FALSE),""),IF(I185&lt;&gt;"",CHAR(10),""),IFERROR(VLOOKUP(I185,Applications!$A$3:$O$104,MATCH($E$5,Applications!$A$2:$O$2,0),FALSE),""))</f>
        <v/>
      </c>
      <c r="F185" s="15" t="s">
        <v>326</v>
      </c>
      <c r="G185" s="15"/>
      <c r="H185" s="15"/>
      <c r="I185" s="15"/>
      <c r="J185" s="8" t="s">
        <v>1577</v>
      </c>
      <c r="K185" s="81" t="str">
        <f>IF(ISBLANK(J185),IFERROR(INDEX(Key!$S:$U,MATCH(Highlights!O185,Key!$S:$S,0),3),""),J185)</f>
        <v>&lt;b&gt;Promote sustainable materials,  manufacturing processes, and/or waste management&lt;/b&gt;More sustainable materials are based on natural fibres from consciences agriculture or by recycled or recyclable synthetic fibres. More sustainable processes consume less resources such as water and produce less waste.</v>
      </c>
      <c r="L185" s="11"/>
      <c r="M185" s="81" t="str">
        <f>IF(ISBLANK(L185),IFERROR(INDEX(Key!$S:$V,MATCH(Highlights!$O185,Key!$S:$S,0),4),""),L185)</f>
        <v/>
      </c>
      <c r="N185" s="11"/>
      <c r="O185" s="8"/>
      <c r="P185" s="11"/>
      <c r="Q185" s="13"/>
      <c r="R185" s="16"/>
      <c r="S185" s="16"/>
      <c r="T185" s="11"/>
      <c r="U185" s="14"/>
      <c r="V185" s="8"/>
      <c r="Z185" s="8"/>
      <c r="AA185" s="8"/>
      <c r="AB185" s="8"/>
      <c r="AC185" s="8"/>
      <c r="AD185" s="8"/>
      <c r="AE185" s="8"/>
    </row>
    <row r="186" spans="1:31" ht="60" customHeight="1" x14ac:dyDescent="0.25">
      <c r="A186" s="14" t="s">
        <v>1578</v>
      </c>
      <c r="B186" s="9" t="s">
        <v>1579</v>
      </c>
      <c r="C186" s="15" t="s">
        <v>318</v>
      </c>
      <c r="D186" s="15" t="s">
        <v>1513</v>
      </c>
      <c r="E186" s="75" t="str">
        <f>_xlfn.CONCAT(IFERROR(VLOOKUP(F186,Applications!$A$3:$O$104,MATCH($E$5,Applications!$A$2:$O$2,0),FALSE),""),IF(G186&lt;&gt;"",CHAR(10),""),IFERROR(VLOOKUP(G186,Applications!$A$3:$O$104,MATCH($E$5,Applications!$A$2:$O$2,0),FALSE),""),IF(H186&lt;&gt;"",CHAR(10),""),IFERROR(VLOOKUP(H186,Applications!$A$3:$O$104,MATCH($E$5,Applications!$A$2:$O$2,0),FALSE),""),IF(I186&lt;&gt;"",CHAR(10),""),IFERROR(VLOOKUP(I186,Applications!$A$3:$O$104,MATCH($E$5,Applications!$A$2:$O$2,0),FALSE),""))</f>
        <v/>
      </c>
      <c r="F186" s="15" t="s">
        <v>326</v>
      </c>
      <c r="G186" s="15"/>
      <c r="H186" s="15"/>
      <c r="I186" s="15"/>
      <c r="J186" s="8" t="s">
        <v>1580</v>
      </c>
      <c r="K186" s="81" t="str">
        <f>IF(ISBLANK(J186),IFERROR(INDEX(Key!$S:$U,MATCH(Highlights!O186,Key!$S:$S,0),3),""),J186)</f>
        <v>&lt;b&gt;Have a inovative service for H&amp;W to control the stress levels of patients&lt;/b&gt;Neuroscience knowledge allows measurement of stress using wearables. With this data patients and doctors can take actions to maintain optimal brain health: encourage a calm state of mind, improve focus, manage anger, enhance performance and sleep, and can reduce cravings.</v>
      </c>
      <c r="L186" s="11"/>
      <c r="M186" s="81" t="str">
        <f>IF(ISBLANK(L186),IFERROR(INDEX(Key!$S:$V,MATCH(Highlights!$O186,Key!$S:$S,0),4),""),L186)</f>
        <v/>
      </c>
      <c r="N186" s="11"/>
      <c r="O186" s="8"/>
      <c r="P186" s="11"/>
      <c r="Q186" s="13"/>
      <c r="R186" s="16"/>
      <c r="S186" s="16"/>
      <c r="T186" s="11"/>
      <c r="U186" s="14"/>
      <c r="V186" s="8"/>
      <c r="Z186" s="8"/>
      <c r="AA186" s="8"/>
      <c r="AB186" s="8"/>
      <c r="AC186" s="8"/>
      <c r="AD186" s="8"/>
      <c r="AE186" s="8"/>
    </row>
    <row r="187" spans="1:31" ht="60" customHeight="1" x14ac:dyDescent="0.25">
      <c r="A187" s="14" t="s">
        <v>1581</v>
      </c>
      <c r="B187" s="9" t="s">
        <v>1582</v>
      </c>
      <c r="C187" s="15" t="s">
        <v>318</v>
      </c>
      <c r="D187" s="15" t="s">
        <v>1513</v>
      </c>
      <c r="E187" s="75" t="str">
        <f>_xlfn.CONCAT(IFERROR(VLOOKUP(F187,Applications!$A$3:$O$104,MATCH($E$5,Applications!$A$2:$O$2,0),FALSE),""),IF(G187&lt;&gt;"",CHAR(10),""),IFERROR(VLOOKUP(G187,Applications!$A$3:$O$104,MATCH($E$5,Applications!$A$2:$O$2,0),FALSE),""),IF(H187&lt;&gt;"",CHAR(10),""),IFERROR(VLOOKUP(H187,Applications!$A$3:$O$104,MATCH($E$5,Applications!$A$2:$O$2,0),FALSE),""),IF(I187&lt;&gt;"",CHAR(10),""),IFERROR(VLOOKUP(I187,Applications!$A$3:$O$104,MATCH($E$5,Applications!$A$2:$O$2,0),FALSE),""))</f>
        <v/>
      </c>
      <c r="F187" s="15" t="s">
        <v>326</v>
      </c>
      <c r="G187" s="15"/>
      <c r="H187" s="15"/>
      <c r="I187" s="15"/>
      <c r="J187" s="8" t="s">
        <v>1583</v>
      </c>
      <c r="K187" s="81" t="str">
        <f>IF(ISBLANK(J187),IFERROR(INDEX(Key!$S:$U,MATCH(Highlights!O187,Key!$S:$S,0),3),""),J187)</f>
        <v>&lt;b&gt;Garments with self-lighting or bodymonitoring embedded systems &lt;/b&gt;Electronic componentes such as sensors, actuators, bateries and processing units are embedded in garments interconnected by flexible electronic connections</v>
      </c>
      <c r="L187" s="11"/>
      <c r="M187" s="81" t="str">
        <f>IF(ISBLANK(L187),IFERROR(INDEX(Key!$S:$V,MATCH(Highlights!$O187,Key!$S:$S,0),4),""),L187)</f>
        <v/>
      </c>
      <c r="N187" s="11"/>
      <c r="O187" s="8"/>
      <c r="P187" s="11"/>
      <c r="Q187" s="13"/>
      <c r="R187" s="16"/>
      <c r="S187" s="16"/>
      <c r="T187" s="11"/>
      <c r="U187" s="14"/>
      <c r="V187" s="8"/>
      <c r="Z187" s="8"/>
      <c r="AA187" s="8"/>
      <c r="AB187" s="8"/>
      <c r="AC187" s="8"/>
      <c r="AD187" s="8"/>
      <c r="AE187" s="8"/>
    </row>
    <row r="188" spans="1:31" ht="60" customHeight="1" x14ac:dyDescent="0.25">
      <c r="A188" s="14" t="s">
        <v>1584</v>
      </c>
      <c r="B188" s="9" t="s">
        <v>1585</v>
      </c>
      <c r="C188" s="15" t="s">
        <v>318</v>
      </c>
      <c r="D188" s="15" t="s">
        <v>1513</v>
      </c>
      <c r="E188" s="75" t="str">
        <f>_xlfn.CONCAT(IFERROR(VLOOKUP(F188,Applications!$A$3:$O$104,MATCH($E$5,Applications!$A$2:$O$2,0),FALSE),""),IF(G188&lt;&gt;"",CHAR(10),""),IFERROR(VLOOKUP(G188,Applications!$A$3:$O$104,MATCH($E$5,Applications!$A$2:$O$2,0),FALSE),""),IF(H188&lt;&gt;"",CHAR(10),""),IFERROR(VLOOKUP(H188,Applications!$A$3:$O$104,MATCH($E$5,Applications!$A$2:$O$2,0),FALSE),""),IF(I188&lt;&gt;"",CHAR(10),""),IFERROR(VLOOKUP(I188,Applications!$A$3:$O$104,MATCH($E$5,Applications!$A$2:$O$2,0),FALSE),""))</f>
        <v/>
      </c>
      <c r="F188" s="15" t="s">
        <v>326</v>
      </c>
      <c r="G188" s="15"/>
      <c r="H188" s="15"/>
      <c r="I188" s="15"/>
      <c r="J188" s="8" t="s">
        <v>1586</v>
      </c>
      <c r="K188" s="81" t="str">
        <f>IF(ISBLANK(J188),IFERROR(INDEX(Key!$S:$U,MATCH(Highlights!O188,Key!$S:$S,0),3),""),J188)</f>
        <v>&lt;b&gt;Wearables to control physique and diet sold in parapharmacies or provided as a service in clinics&lt;/b&gt;Wearables that measure our effort, heart rate and blood pressure during exercise and our overall condition and make suggestions about what should we exercise more</v>
      </c>
      <c r="L188" s="11"/>
      <c r="M188" s="81" t="str">
        <f>IF(ISBLANK(L188),IFERROR(INDEX(Key!$S:$V,MATCH(Highlights!$O188,Key!$S:$S,0),4),""),L188)</f>
        <v/>
      </c>
      <c r="N188" s="11"/>
      <c r="O188" s="8"/>
      <c r="P188" s="11"/>
      <c r="Q188" s="13"/>
      <c r="R188" s="16"/>
      <c r="S188" s="16"/>
      <c r="T188" s="11"/>
      <c r="U188" s="14"/>
      <c r="V188" s="8"/>
      <c r="Z188" s="8"/>
      <c r="AA188" s="8"/>
      <c r="AB188" s="8"/>
      <c r="AC188" s="8"/>
      <c r="AD188" s="8"/>
      <c r="AE188" s="8"/>
    </row>
    <row r="189" spans="1:31" ht="60" customHeight="1" x14ac:dyDescent="0.25">
      <c r="A189" s="14" t="s">
        <v>1587</v>
      </c>
      <c r="B189" s="9" t="s">
        <v>1588</v>
      </c>
      <c r="C189" s="15" t="s">
        <v>318</v>
      </c>
      <c r="D189" s="15" t="s">
        <v>1513</v>
      </c>
      <c r="E189" s="75" t="str">
        <f>_xlfn.CONCAT(IFERROR(VLOOKUP(F189,Applications!$A$3:$O$104,MATCH($E$5,Applications!$A$2:$O$2,0),FALSE),""),IF(G189&lt;&gt;"",CHAR(10),""),IFERROR(VLOOKUP(G189,Applications!$A$3:$O$104,MATCH($E$5,Applications!$A$2:$O$2,0),FALSE),""),IF(H189&lt;&gt;"",CHAR(10),""),IFERROR(VLOOKUP(H189,Applications!$A$3:$O$104,MATCH($E$5,Applications!$A$2:$O$2,0),FALSE),""),IF(I189&lt;&gt;"",CHAR(10),""),IFERROR(VLOOKUP(I189,Applications!$A$3:$O$104,MATCH($E$5,Applications!$A$2:$O$2,0),FALSE),""))</f>
        <v/>
      </c>
      <c r="F189" s="15" t="s">
        <v>326</v>
      </c>
      <c r="G189" s="15"/>
      <c r="H189" s="15"/>
      <c r="I189" s="15"/>
      <c r="J189" s="8" t="s">
        <v>1589</v>
      </c>
      <c r="K189" s="81" t="str">
        <f>IF(ISBLANK(J189),IFERROR(INDEX(Key!$S:$U,MATCH(Highlights!O189,Key!$S:$S,0),3),""),J189)</f>
        <v>&lt;b&gt;Garments with odor free, repellency and thermoregulation capabilities&lt;/b&gt;Textiles are coated with nano-particles to achieve functionalities such as antibacterial, odor free, repellency, thermoregulation, elasticity, frictionaless, high-reflection, self-cleaning, chromatic effects, non-iron, or uv control</v>
      </c>
      <c r="L189" s="11"/>
      <c r="M189" s="81" t="str">
        <f>IF(ISBLANK(L189),IFERROR(INDEX(Key!$S:$V,MATCH(Highlights!$O189,Key!$S:$S,0),4),""),L189)</f>
        <v/>
      </c>
      <c r="N189" s="11"/>
      <c r="O189" s="8"/>
      <c r="P189" s="11"/>
      <c r="Q189" s="13"/>
      <c r="R189" s="16"/>
      <c r="S189" s="16"/>
      <c r="T189" s="11"/>
      <c r="U189" s="14"/>
      <c r="V189" s="8"/>
      <c r="Z189" s="8"/>
      <c r="AA189" s="8"/>
      <c r="AB189" s="8"/>
      <c r="AC189" s="8"/>
      <c r="AD189" s="8"/>
      <c r="AE189" s="8"/>
    </row>
    <row r="190" spans="1:31" ht="60" customHeight="1" x14ac:dyDescent="0.25">
      <c r="A190" s="14" t="s">
        <v>1590</v>
      </c>
      <c r="B190" s="9" t="s">
        <v>1591</v>
      </c>
      <c r="C190" s="15" t="s">
        <v>318</v>
      </c>
      <c r="D190" s="15" t="s">
        <v>1513</v>
      </c>
      <c r="E190" s="75" t="str">
        <f>_xlfn.CONCAT(IFERROR(VLOOKUP(F190,Applications!$A$3:$O$104,MATCH($E$5,Applications!$A$2:$O$2,0),FALSE),""),IF(G190&lt;&gt;"",CHAR(10),""),IFERROR(VLOOKUP(G190,Applications!$A$3:$O$104,MATCH($E$5,Applications!$A$2:$O$2,0),FALSE),""),IF(H190&lt;&gt;"",CHAR(10),""),IFERROR(VLOOKUP(H190,Applications!$A$3:$O$104,MATCH($E$5,Applications!$A$2:$O$2,0),FALSE),""),IF(I190&lt;&gt;"",CHAR(10),""),IFERROR(VLOOKUP(I190,Applications!$A$3:$O$104,MATCH($E$5,Applications!$A$2:$O$2,0),FALSE),""))</f>
        <v/>
      </c>
      <c r="F190" s="15" t="s">
        <v>326</v>
      </c>
      <c r="G190" s="15"/>
      <c r="H190" s="15"/>
      <c r="I190" s="15"/>
      <c r="J190" s="8" t="s">
        <v>1592</v>
      </c>
      <c r="K190" s="81" t="str">
        <f>IF(ISBLANK(J190),IFERROR(INDEX(Key!$S:$U,MATCH(Highlights!O190,Key!$S:$S,0),3),""),J190)</f>
        <v>&lt;b&gt;Garments with elasticity, frictionaless, rip-proof, thermoregulation&lt;/b&gt;Special structures are used to build fabrics and garments to achieve functionalities such as elasticity, frictionaless, windproof, waterproof, rip-proof, substances release, thermoregulation, uv control, high-reflection, non-iron</v>
      </c>
      <c r="L190" s="11"/>
      <c r="M190" s="81" t="str">
        <f>IF(ISBLANK(L190),IFERROR(INDEX(Key!$S:$V,MATCH(Highlights!$O190,Key!$S:$S,0),4),""),L190)</f>
        <v/>
      </c>
      <c r="N190" s="11"/>
      <c r="O190" s="8"/>
      <c r="P190" s="11"/>
      <c r="Q190" s="13"/>
      <c r="R190" s="16"/>
      <c r="S190" s="16"/>
      <c r="T190" s="11"/>
      <c r="U190" s="14"/>
      <c r="V190" s="8"/>
      <c r="Z190" s="8"/>
      <c r="AA190" s="8"/>
      <c r="AB190" s="8"/>
      <c r="AC190" s="8"/>
      <c r="AD190" s="8"/>
      <c r="AE190" s="8"/>
    </row>
    <row r="191" spans="1:31" ht="60" customHeight="1" x14ac:dyDescent="0.25">
      <c r="A191" s="14" t="s">
        <v>1593</v>
      </c>
      <c r="B191" s="9" t="s">
        <v>1594</v>
      </c>
      <c r="C191" s="15" t="s">
        <v>318</v>
      </c>
      <c r="D191" s="15" t="s">
        <v>1513</v>
      </c>
      <c r="E191" s="75" t="str">
        <f>_xlfn.CONCAT(IFERROR(VLOOKUP(F191,Applications!$A$3:$O$104,MATCH($E$5,Applications!$A$2:$O$2,0),FALSE),""),IF(G191&lt;&gt;"",CHAR(10),""),IFERROR(VLOOKUP(G191,Applications!$A$3:$O$104,MATCH($E$5,Applications!$A$2:$O$2,0),FALSE),""),IF(H191&lt;&gt;"",CHAR(10),""),IFERROR(VLOOKUP(H191,Applications!$A$3:$O$104,MATCH($E$5,Applications!$A$2:$O$2,0),FALSE),""),IF(I191&lt;&gt;"",CHAR(10),""),IFERROR(VLOOKUP(I191,Applications!$A$3:$O$104,MATCH($E$5,Applications!$A$2:$O$2,0),FALSE),""))</f>
        <v/>
      </c>
      <c r="F191" s="15" t="s">
        <v>326</v>
      </c>
      <c r="G191" s="15"/>
      <c r="H191" s="15"/>
      <c r="I191" s="15"/>
      <c r="J191" s="8" t="s">
        <v>1595</v>
      </c>
      <c r="K191" s="81" t="str">
        <f>IF(ISBLANK(J191),IFERROR(INDEX(Key!$S:$U,MATCH(Highlights!O191,Key!$S:$S,0),3),""),J191)</f>
        <v>&lt;b&gt;Have a custominzed nutrition service based on customer genomics&lt;/b&gt;Genomic-based diagnostic tests have the ability of identifying genetic hallmark changes which drives numerous diseases like cancer and others. The determination of genomic drivers of cancer and the varied combinations of genomic alterations within each disease allows the development of targeted therapies.</v>
      </c>
      <c r="L191" s="11"/>
      <c r="M191" s="81" t="str">
        <f>IF(ISBLANK(L191),IFERROR(INDEX(Key!$S:$V,MATCH(Highlights!$O191,Key!$S:$S,0),4),""),L191)</f>
        <v/>
      </c>
      <c r="N191" s="11"/>
      <c r="O191" s="8"/>
      <c r="P191" s="11"/>
      <c r="Q191" s="13"/>
      <c r="R191" s="16"/>
      <c r="S191" s="16"/>
      <c r="T191" s="11"/>
      <c r="U191" s="14"/>
      <c r="V191" s="8"/>
      <c r="Z191" s="8"/>
      <c r="AA191" s="8"/>
      <c r="AB191" s="8"/>
      <c r="AC191" s="8"/>
      <c r="AD191" s="8"/>
      <c r="AE191" s="8"/>
    </row>
    <row r="192" spans="1:31" ht="60" customHeight="1" x14ac:dyDescent="0.25">
      <c r="A192" s="14" t="s">
        <v>1596</v>
      </c>
      <c r="B192" s="9" t="s">
        <v>1597</v>
      </c>
      <c r="C192" s="15" t="s">
        <v>318</v>
      </c>
      <c r="D192" s="15" t="s">
        <v>1513</v>
      </c>
      <c r="E192" s="75" t="str">
        <f>_xlfn.CONCAT(IFERROR(VLOOKUP(F192,Applications!$A$3:$O$104,MATCH($E$5,Applications!$A$2:$O$2,0),FALSE),""),IF(G192&lt;&gt;"",CHAR(10),""),IFERROR(VLOOKUP(G192,Applications!$A$3:$O$104,MATCH($E$5,Applications!$A$2:$O$2,0),FALSE),""),IF(H192&lt;&gt;"",CHAR(10),""),IFERROR(VLOOKUP(H192,Applications!$A$3:$O$104,MATCH($E$5,Applications!$A$2:$O$2,0),FALSE),""),IF(I192&lt;&gt;"",CHAR(10),""),IFERROR(VLOOKUP(I192,Applications!$A$3:$O$104,MATCH($E$5,Applications!$A$2:$O$2,0),FALSE),""))</f>
        <v/>
      </c>
      <c r="F192" s="15" t="s">
        <v>326</v>
      </c>
      <c r="G192" s="15"/>
      <c r="H192" s="15"/>
      <c r="I192" s="15"/>
      <c r="J192" s="8" t="s">
        <v>1598</v>
      </c>
      <c r="K192" s="81" t="str">
        <f>IF(ISBLANK(J192),IFERROR(INDEX(Key!$S:$U,MATCH(Highlights!O192,Key!$S:$S,0),3),""),J192)</f>
        <v>&lt;b&gt;Wearables to control several health aspects in our lives provided as a service in clinics&lt;/b&gt;Specific wearables are used to monitor our general health (or more specific characteristics) and send the information to a smartdevice, so it can be analysed.</v>
      </c>
      <c r="L192" s="11"/>
      <c r="M192" s="81" t="str">
        <f>IF(ISBLANK(L192),IFERROR(INDEX(Key!$S:$V,MATCH(Highlights!$O192,Key!$S:$S,0),4),""),L192)</f>
        <v/>
      </c>
      <c r="N192" s="11"/>
      <c r="O192" s="8"/>
      <c r="P192" s="11"/>
      <c r="Q192" s="13"/>
      <c r="R192" s="16"/>
      <c r="S192" s="16"/>
      <c r="T192" s="11"/>
      <c r="U192" s="14"/>
      <c r="V192" s="8"/>
      <c r="Z192" s="8"/>
      <c r="AA192" s="8"/>
      <c r="AB192" s="8"/>
      <c r="AC192" s="8"/>
      <c r="AD192" s="8"/>
      <c r="AE192" s="8"/>
    </row>
    <row r="193" spans="1:31" ht="60" customHeight="1" x14ac:dyDescent="0.25">
      <c r="A193" s="14" t="s">
        <v>1599</v>
      </c>
      <c r="B193" s="9" t="s">
        <v>1600</v>
      </c>
      <c r="C193" s="15" t="s">
        <v>318</v>
      </c>
      <c r="D193" s="15" t="s">
        <v>1513</v>
      </c>
      <c r="E193" s="75" t="str">
        <f>_xlfn.CONCAT(IFERROR(VLOOKUP(F193,Applications!$A$3:$O$104,MATCH($E$5,Applications!$A$2:$O$2,0),FALSE),""),IF(G193&lt;&gt;"",CHAR(10),""),IFERROR(VLOOKUP(G193,Applications!$A$3:$O$104,MATCH($E$5,Applications!$A$2:$O$2,0),FALSE),""),IF(H193&lt;&gt;"",CHAR(10),""),IFERROR(VLOOKUP(H193,Applications!$A$3:$O$104,MATCH($E$5,Applications!$A$2:$O$2,0),FALSE),""),IF(I193&lt;&gt;"",CHAR(10),""),IFERROR(VLOOKUP(I193,Applications!$A$3:$O$104,MATCH($E$5,Applications!$A$2:$O$2,0),FALSE),""))</f>
        <v/>
      </c>
      <c r="F193" s="15" t="s">
        <v>326</v>
      </c>
      <c r="G193" s="15"/>
      <c r="H193" s="15"/>
      <c r="I193" s="15"/>
      <c r="J193" s="8" t="s">
        <v>1601</v>
      </c>
      <c r="K193" s="81" t="str">
        <f>IF(ISBLANK(J193),IFERROR(INDEX(Key!$S:$U,MATCH(Highlights!O193,Key!$S:$S,0),3),""),J193)</f>
        <v>&lt;b&gt;Customize garments in-store using digital printing in textiles or 3D printing in accessories&lt;/b&gt;Digital printers can be used to print customized patterns in clothes or shoes. 3D printers can provide customized buttons, zipper pulls, eyelets, or other ornaments</v>
      </c>
      <c r="L193" s="11"/>
      <c r="M193" s="81" t="str">
        <f>IF(ISBLANK(L193),IFERROR(INDEX(Key!$S:$V,MATCH(Highlights!$O193,Key!$S:$S,0),4),""),L193)</f>
        <v/>
      </c>
      <c r="N193" s="11"/>
      <c r="O193" s="8"/>
      <c r="P193" s="11"/>
      <c r="Q193" s="13"/>
      <c r="R193" s="16"/>
      <c r="S193" s="16"/>
      <c r="T193" s="11"/>
      <c r="U193" s="14"/>
      <c r="V193" s="8"/>
      <c r="Z193" s="8"/>
      <c r="AA193" s="8"/>
      <c r="AB193" s="8"/>
      <c r="AC193" s="8"/>
      <c r="AD193" s="8"/>
      <c r="AE193" s="8"/>
    </row>
    <row r="194" spans="1:31" ht="60" customHeight="1" x14ac:dyDescent="0.25">
      <c r="A194" s="14" t="s">
        <v>1602</v>
      </c>
      <c r="B194" s="9" t="s">
        <v>1603</v>
      </c>
      <c r="C194" s="15" t="s">
        <v>318</v>
      </c>
      <c r="D194" s="15" t="s">
        <v>1513</v>
      </c>
      <c r="E194" s="75" t="str">
        <f>_xlfn.CONCAT(IFERROR(VLOOKUP(F194,Applications!$A$3:$O$104,MATCH($E$5,Applications!$A$2:$O$2,0),FALSE),""),IF(G194&lt;&gt;"",CHAR(10),""),IFERROR(VLOOKUP(G194,Applications!$A$3:$O$104,MATCH($E$5,Applications!$A$2:$O$2,0),FALSE),""),IF(H194&lt;&gt;"",CHAR(10),""),IFERROR(VLOOKUP(H194,Applications!$A$3:$O$104,MATCH($E$5,Applications!$A$2:$O$2,0),FALSE),""),IF(I194&lt;&gt;"",CHAR(10),""),IFERROR(VLOOKUP(I194,Applications!$A$3:$O$104,MATCH($E$5,Applications!$A$2:$O$2,0),FALSE),""))</f>
        <v/>
      </c>
      <c r="F194" s="15" t="s">
        <v>326</v>
      </c>
      <c r="G194" s="15"/>
      <c r="H194" s="15"/>
      <c r="I194" s="15"/>
      <c r="J194" s="8" t="s">
        <v>1604</v>
      </c>
      <c r="K194" s="81" t="str">
        <f>IF(ISBLANK(J194),IFERROR(INDEX(Key!$S:$U,MATCH(Highlights!O194,Key!$S:$S,0),3),""),J194)</f>
        <v>&lt;b&gt;Wearables to control and monitor eyes diseases sold in parapharmacies or provided as a service in clinics&lt;/b&gt;Wearables can be used to improve eyes related issues, such as the correction of specific problems or help of blind people, by monitoring the eye.</v>
      </c>
      <c r="L194" s="11"/>
      <c r="M194" s="81" t="str">
        <f>IF(ISBLANK(L194),IFERROR(INDEX(Key!$S:$V,MATCH(Highlights!$O194,Key!$S:$S,0),4),""),L194)</f>
        <v/>
      </c>
      <c r="N194" s="11"/>
      <c r="O194" s="8"/>
      <c r="P194" s="11"/>
      <c r="Q194" s="13"/>
      <c r="R194" s="16"/>
      <c r="S194" s="16"/>
      <c r="T194" s="11"/>
      <c r="U194" s="14"/>
      <c r="V194" s="8"/>
      <c r="Z194" s="8"/>
      <c r="AA194" s="8"/>
      <c r="AB194" s="8"/>
      <c r="AC194" s="8"/>
      <c r="AD194" s="8"/>
      <c r="AE194" s="8"/>
    </row>
    <row r="195" spans="1:31" ht="60" customHeight="1" x14ac:dyDescent="0.25">
      <c r="A195" s="14" t="s">
        <v>1605</v>
      </c>
      <c r="B195" s="9" t="s">
        <v>1606</v>
      </c>
      <c r="C195" s="15" t="s">
        <v>318</v>
      </c>
      <c r="D195" s="15" t="s">
        <v>1513</v>
      </c>
      <c r="E195" s="75" t="str">
        <f>_xlfn.CONCAT(IFERROR(VLOOKUP(F195,Applications!$A$3:$O$104,MATCH($E$5,Applications!$A$2:$O$2,0),FALSE),""),IF(G195&lt;&gt;"",CHAR(10),""),IFERROR(VLOOKUP(G195,Applications!$A$3:$O$104,MATCH($E$5,Applications!$A$2:$O$2,0),FALSE),""),IF(H195&lt;&gt;"",CHAR(10),""),IFERROR(VLOOKUP(H195,Applications!$A$3:$O$104,MATCH($E$5,Applications!$A$2:$O$2,0),FALSE),""),IF(I195&lt;&gt;"",CHAR(10),""),IFERROR(VLOOKUP(I195,Applications!$A$3:$O$104,MATCH($E$5,Applications!$A$2:$O$2,0),FALSE),""))</f>
        <v/>
      </c>
      <c r="F195" s="15" t="s">
        <v>326</v>
      </c>
      <c r="G195" s="15"/>
      <c r="H195" s="15"/>
      <c r="I195" s="15"/>
      <c r="J195" s="8" t="s">
        <v>1607</v>
      </c>
      <c r="K195" s="81" t="str">
        <f>IF(ISBLANK(J195),IFERROR(INDEX(Key!$S:$U,MATCH(Highlights!O195,Key!$S:$S,0),3),""),J195)</f>
        <v>&lt;b&gt;Inflatable product activates when it senses an emergency in the water&lt;/b&gt;Swimmers could be saved from drowning by a new airbag-style device which inflates suddenly around one part of the body when it senses the person wearing it is in trouble.</v>
      </c>
      <c r="L195" s="11"/>
      <c r="M195" s="81" t="str">
        <f>IF(ISBLANK(L195),IFERROR(INDEX(Key!$S:$V,MATCH(Highlights!$O195,Key!$S:$S,0),4),""),L195)</f>
        <v/>
      </c>
      <c r="N195" s="11"/>
      <c r="O195" s="8"/>
      <c r="P195" s="11"/>
      <c r="Q195" s="13"/>
      <c r="R195" s="16"/>
      <c r="S195" s="16"/>
      <c r="T195" s="11"/>
      <c r="U195" s="14"/>
      <c r="V195" s="8"/>
      <c r="Z195" s="8"/>
      <c r="AA195" s="8"/>
      <c r="AB195" s="8"/>
      <c r="AC195" s="8"/>
      <c r="AD195" s="8"/>
      <c r="AE195" s="8"/>
    </row>
    <row r="196" spans="1:31" ht="60" customHeight="1" x14ac:dyDescent="0.25">
      <c r="A196" s="14" t="s">
        <v>1608</v>
      </c>
      <c r="B196" s="9" t="s">
        <v>1609</v>
      </c>
      <c r="C196" s="15" t="s">
        <v>318</v>
      </c>
      <c r="D196" s="15" t="s">
        <v>1513</v>
      </c>
      <c r="E196" s="75" t="str">
        <f>_xlfn.CONCAT(IFERROR(VLOOKUP(F196,Applications!$A$3:$O$104,MATCH($E$5,Applications!$A$2:$O$2,0),FALSE),""),IF(G196&lt;&gt;"",CHAR(10),""),IFERROR(VLOOKUP(G196,Applications!$A$3:$O$104,MATCH($E$5,Applications!$A$2:$O$2,0),FALSE),""),IF(H196&lt;&gt;"",CHAR(10),""),IFERROR(VLOOKUP(H196,Applications!$A$3:$O$104,MATCH($E$5,Applications!$A$2:$O$2,0),FALSE),""),IF(I196&lt;&gt;"",CHAR(10),""),IFERROR(VLOOKUP(I196,Applications!$A$3:$O$104,MATCH($E$5,Applications!$A$2:$O$2,0),FALSE),""))</f>
        <v/>
      </c>
      <c r="F196" s="15" t="s">
        <v>326</v>
      </c>
      <c r="G196" s="15"/>
      <c r="H196" s="15"/>
      <c r="I196" s="15"/>
      <c r="J196" s="8" t="s">
        <v>1610</v>
      </c>
      <c r="K196" s="81" t="str">
        <f>IF(ISBLANK(J196),IFERROR(INDEX(Key!$S:$U,MATCH(Highlights!O196,Key!$S:$S,0),3),""),J196)</f>
        <v>&lt;b&gt;Use portable devices capable of diagnose heath conditions parapharmacies or physician offices&lt;/b&gt;The basis of the lab-on-a-chip concept is to integrate onto a single chip thousands of biochemical operations that could be done by splitting a single drop of blood collected from the patient in order to get a precise diagnosis of  potential diseases. </v>
      </c>
      <c r="L196" s="11"/>
      <c r="M196" s="81" t="str">
        <f>IF(ISBLANK(L196),IFERROR(INDEX(Key!$S:$V,MATCH(Highlights!$O196,Key!$S:$S,0),4),""),L196)</f>
        <v/>
      </c>
      <c r="N196" s="11"/>
      <c r="O196" s="8"/>
      <c r="P196" s="11"/>
      <c r="Q196" s="13"/>
      <c r="R196" s="16"/>
      <c r="S196" s="16"/>
      <c r="T196" s="11"/>
      <c r="U196" s="14"/>
      <c r="V196" s="8"/>
      <c r="Z196" s="8"/>
      <c r="AA196" s="8"/>
      <c r="AB196" s="8"/>
      <c r="AC196" s="8"/>
      <c r="AD196" s="8"/>
      <c r="AE196" s="8"/>
    </row>
    <row r="197" spans="1:31" ht="60" customHeight="1" x14ac:dyDescent="0.25">
      <c r="A197" s="14" t="s">
        <v>1611</v>
      </c>
      <c r="B197" s="9" t="s">
        <v>1612</v>
      </c>
      <c r="C197" s="15" t="s">
        <v>318</v>
      </c>
      <c r="D197" s="15" t="s">
        <v>1513</v>
      </c>
      <c r="E197" s="75" t="str">
        <f>_xlfn.CONCAT(IFERROR(VLOOKUP(F197,Applications!$A$3:$O$104,MATCH($E$5,Applications!$A$2:$O$2,0),FALSE),""),IF(G197&lt;&gt;"",CHAR(10),""),IFERROR(VLOOKUP(G197,Applications!$A$3:$O$104,MATCH($E$5,Applications!$A$2:$O$2,0),FALSE),""),IF(H197&lt;&gt;"",CHAR(10),""),IFERROR(VLOOKUP(H197,Applications!$A$3:$O$104,MATCH($E$5,Applications!$A$2:$O$2,0),FALSE),""),IF(I197&lt;&gt;"",CHAR(10),""),IFERROR(VLOOKUP(I197,Applications!$A$3:$O$104,MATCH($E$5,Applications!$A$2:$O$2,0),FALSE),""))</f>
        <v/>
      </c>
      <c r="F197" s="15" t="s">
        <v>326</v>
      </c>
      <c r="G197" s="15"/>
      <c r="H197" s="15"/>
      <c r="I197" s="15"/>
      <c r="J197" s="8" t="s">
        <v>1613</v>
      </c>
      <c r="K197" s="81" t="str">
        <f>IF(ISBLANK(J197),IFERROR(INDEX(Key!$S:$U,MATCH(Highlights!O197,Key!$S:$S,0),3),""),J197)</f>
        <v xml:space="preserve">&lt;b&gt;Wearables to seamlessly control diabetes sold in parapharmacies or provided as a service in clinics&lt;/b&gt;Specific innovative devices are used to monitor the level of glucosis in our body, mostly without the extraction of blood. These devices are specialy designed to improve daily life quality of diabetics. </v>
      </c>
      <c r="L197" s="11"/>
      <c r="M197" s="81" t="str">
        <f>IF(ISBLANK(L197),IFERROR(INDEX(Key!$S:$V,MATCH(Highlights!$O197,Key!$S:$S,0),4),""),L197)</f>
        <v/>
      </c>
      <c r="N197" s="11"/>
      <c r="O197" s="8"/>
      <c r="P197" s="11"/>
      <c r="Q197" s="13"/>
      <c r="R197" s="16"/>
      <c r="S197" s="16"/>
      <c r="T197" s="11"/>
      <c r="U197" s="14"/>
      <c r="V197" s="8"/>
      <c r="Z197" s="8"/>
      <c r="AA197" s="8"/>
      <c r="AB197" s="8"/>
      <c r="AC197" s="8"/>
      <c r="AD197" s="8"/>
      <c r="AE197" s="8"/>
    </row>
    <row r="198" spans="1:31" ht="60" customHeight="1" x14ac:dyDescent="0.25">
      <c r="A198" s="14" t="s">
        <v>1614</v>
      </c>
      <c r="B198" s="9" t="s">
        <v>1615</v>
      </c>
      <c r="C198" s="15" t="s">
        <v>318</v>
      </c>
      <c r="D198" s="15" t="s">
        <v>1513</v>
      </c>
      <c r="E198" s="75" t="str">
        <f>_xlfn.CONCAT(IFERROR(VLOOKUP(F198,Applications!$A$3:$O$104,MATCH($E$5,Applications!$A$2:$O$2,0),FALSE),""),IF(G198&lt;&gt;"",CHAR(10),""),IFERROR(VLOOKUP(G198,Applications!$A$3:$O$104,MATCH($E$5,Applications!$A$2:$O$2,0),FALSE),""),IF(H198&lt;&gt;"",CHAR(10),""),IFERROR(VLOOKUP(H198,Applications!$A$3:$O$104,MATCH($E$5,Applications!$A$2:$O$2,0),FALSE),""),IF(I198&lt;&gt;"",CHAR(10),""),IFERROR(VLOOKUP(I198,Applications!$A$3:$O$104,MATCH($E$5,Applications!$A$2:$O$2,0),FALSE),""))</f>
        <v/>
      </c>
      <c r="F198" s="15" t="s">
        <v>326</v>
      </c>
      <c r="G198" s="15"/>
      <c r="H198" s="15"/>
      <c r="I198" s="15"/>
      <c r="J198" s="8" t="s">
        <v>1616</v>
      </c>
      <c r="K198" s="81" t="str">
        <f>IF(ISBLANK(J198),IFERROR(INDEX(Key!$S:$U,MATCH(Highlights!O198,Key!$S:$S,0),3),""),J198)</f>
        <v>&lt;b&gt;Wearables to relief chronic pains sold in parapharmacies or provided as a service in clinics&lt;/b&gt;Wearables are used to relief chronical pain by sending electrical signal to our body. The results can be analysed in a smartphone.</v>
      </c>
      <c r="L198" s="11"/>
      <c r="M198" s="81" t="str">
        <f>IF(ISBLANK(L198),IFERROR(INDEX(Key!$S:$V,MATCH(Highlights!$O198,Key!$S:$S,0),4),""),L198)</f>
        <v/>
      </c>
      <c r="N198" s="11"/>
      <c r="O198" s="8"/>
      <c r="P198" s="11"/>
      <c r="Q198" s="13"/>
      <c r="R198" s="16"/>
      <c r="S198" s="16"/>
      <c r="T198" s="11"/>
      <c r="U198" s="14"/>
      <c r="V198" s="8"/>
      <c r="Z198" s="8"/>
      <c r="AA198" s="8"/>
      <c r="AB198" s="8"/>
      <c r="AC198" s="8"/>
      <c r="AD198" s="8"/>
      <c r="AE198" s="8"/>
    </row>
    <row r="199" spans="1:31" ht="60" customHeight="1" x14ac:dyDescent="0.25">
      <c r="A199" s="14" t="s">
        <v>1617</v>
      </c>
      <c r="B199" s="9" t="s">
        <v>1618</v>
      </c>
      <c r="C199" s="15" t="s">
        <v>318</v>
      </c>
      <c r="D199" s="15" t="s">
        <v>1513</v>
      </c>
      <c r="E199" s="75" t="str">
        <f>_xlfn.CONCAT(IFERROR(VLOOKUP(F199,Applications!$A$3:$O$104,MATCH($E$5,Applications!$A$2:$O$2,0),FALSE),""),IF(G199&lt;&gt;"",CHAR(10),""),IFERROR(VLOOKUP(G199,Applications!$A$3:$O$104,MATCH($E$5,Applications!$A$2:$O$2,0),FALSE),""),IF(H199&lt;&gt;"",CHAR(10),""),IFERROR(VLOOKUP(H199,Applications!$A$3:$O$104,MATCH($E$5,Applications!$A$2:$O$2,0),FALSE),""),IF(I199&lt;&gt;"",CHAR(10),""),IFERROR(VLOOKUP(I199,Applications!$A$3:$O$104,MATCH($E$5,Applications!$A$2:$O$2,0),FALSE),""))</f>
        <v/>
      </c>
      <c r="F199" s="15" t="s">
        <v>326</v>
      </c>
      <c r="G199" s="15"/>
      <c r="H199" s="15"/>
      <c r="I199" s="15"/>
      <c r="J199" s="8" t="s">
        <v>1619</v>
      </c>
      <c r="K199" s="81" t="str">
        <f>IF(ISBLANK(J199),IFERROR(INDEX(Key!$S:$U,MATCH(Highlights!O199,Key!$S:$S,0),3),""),J199)</f>
        <v>&lt;b&gt;Chatbots allow us to get personalized information instantly&lt;/b&gt;Chatbots are about delivering convenience, personalization, and decision support while people are multitasking. Either for customers on the go, for allow call centers operators reach valuable information about the requirements of the multiple customers they are chatting with, or for sales associates to access details about products and customers while assisting a client.</v>
      </c>
      <c r="L199" s="11"/>
      <c r="M199" s="81" t="str">
        <f>IF(ISBLANK(L199),IFERROR(INDEX(Key!$S:$V,MATCH(Highlights!$O199,Key!$S:$S,0),4),""),L199)</f>
        <v/>
      </c>
      <c r="N199" s="11"/>
      <c r="O199" s="8"/>
      <c r="P199" s="11"/>
      <c r="Q199" s="13"/>
      <c r="R199" s="16"/>
      <c r="S199" s="16"/>
      <c r="T199" s="11"/>
      <c r="U199" s="14"/>
      <c r="V199" s="8"/>
      <c r="Z199" s="8"/>
      <c r="AA199" s="8"/>
      <c r="AB199" s="8"/>
      <c r="AC199" s="8"/>
      <c r="AD199" s="8"/>
      <c r="AE199" s="8"/>
    </row>
    <row r="200" spans="1:31" ht="60" customHeight="1" x14ac:dyDescent="0.25">
      <c r="A200" s="14" t="s">
        <v>1620</v>
      </c>
      <c r="B200" s="9" t="s">
        <v>1621</v>
      </c>
      <c r="C200" s="15" t="s">
        <v>318</v>
      </c>
      <c r="D200" s="15" t="s">
        <v>1513</v>
      </c>
      <c r="E200" s="75" t="str">
        <f>_xlfn.CONCAT(IFERROR(VLOOKUP(F200,Applications!$A$3:$O$104,MATCH($E$5,Applications!$A$2:$O$2,0),FALSE),""),IF(G200&lt;&gt;"",CHAR(10),""),IFERROR(VLOOKUP(G200,Applications!$A$3:$O$104,MATCH($E$5,Applications!$A$2:$O$2,0),FALSE),""),IF(H200&lt;&gt;"",CHAR(10),""),IFERROR(VLOOKUP(H200,Applications!$A$3:$O$104,MATCH($E$5,Applications!$A$2:$O$2,0),FALSE),""),IF(I200&lt;&gt;"",CHAR(10),""),IFERROR(VLOOKUP(I200,Applications!$A$3:$O$104,MATCH($E$5,Applications!$A$2:$O$2,0),FALSE),""))</f>
        <v/>
      </c>
      <c r="F200" s="15" t="s">
        <v>326</v>
      </c>
      <c r="G200" s="15"/>
      <c r="H200" s="15"/>
      <c r="I200" s="15"/>
      <c r="J200" s="8" t="s">
        <v>1622</v>
      </c>
      <c r="K200" s="81" t="str">
        <f>IF(ISBLANK(J200),IFERROR(INDEX(Key!$S:$U,MATCH(Highlights!O200,Key!$S:$S,0),3),""),J200)</f>
        <v>&lt;b&gt;Get customer insights using multiple data sources such as mobility, communication or demographics data&lt;/b&gt;By gathering data from different sources, such as banks, communications or demographic data, a costumer profile can be defined and tendencies be revealed through complex algorithms. This can help to easily adapt the business to a target audience.</v>
      </c>
      <c r="L200" s="11"/>
      <c r="M200" s="81" t="str">
        <f>IF(ISBLANK(L200),IFERROR(INDEX(Key!$S:$V,MATCH(Highlights!$O200,Key!$S:$S,0),4),""),L200)</f>
        <v/>
      </c>
      <c r="N200" s="11"/>
      <c r="O200" s="8"/>
      <c r="P200" s="11"/>
      <c r="Q200" s="13"/>
      <c r="R200" s="16"/>
      <c r="S200" s="16"/>
      <c r="T200" s="11"/>
      <c r="U200" s="14"/>
      <c r="V200" s="8"/>
      <c r="Z200" s="8"/>
      <c r="AA200" s="8"/>
      <c r="AB200" s="8"/>
      <c r="AC200" s="8"/>
      <c r="AD200" s="8"/>
      <c r="AE200" s="8"/>
    </row>
    <row r="201" spans="1:31" ht="60" customHeight="1" x14ac:dyDescent="0.25">
      <c r="A201" s="14" t="s">
        <v>1623</v>
      </c>
      <c r="B201" s="9" t="s">
        <v>1624</v>
      </c>
      <c r="C201" s="15" t="s">
        <v>318</v>
      </c>
      <c r="D201" s="15" t="s">
        <v>1513</v>
      </c>
      <c r="E201" s="75" t="str">
        <f>_xlfn.CONCAT(IFERROR(VLOOKUP(F201,Applications!$A$3:$O$104,MATCH($E$5,Applications!$A$2:$O$2,0),FALSE),""),IF(G201&lt;&gt;"",CHAR(10),""),IFERROR(VLOOKUP(G201,Applications!$A$3:$O$104,MATCH($E$5,Applications!$A$2:$O$2,0),FALSE),""),IF(H201&lt;&gt;"",CHAR(10),""),IFERROR(VLOOKUP(H201,Applications!$A$3:$O$104,MATCH($E$5,Applications!$A$2:$O$2,0),FALSE),""),IF(I201&lt;&gt;"",CHAR(10),""),IFERROR(VLOOKUP(I201,Applications!$A$3:$O$104,MATCH($E$5,Applications!$A$2:$O$2,0),FALSE),""))</f>
        <v/>
      </c>
      <c r="F201" s="15" t="s">
        <v>326</v>
      </c>
      <c r="G201" s="15"/>
      <c r="H201" s="15"/>
      <c r="I201" s="15"/>
      <c r="J201" s="8" t="s">
        <v>1625</v>
      </c>
      <c r="K201" s="81" t="str">
        <f>IF(ISBLANK(J201),IFERROR(INDEX(Key!$S:$U,MATCH(Highlights!O201,Key!$S:$S,0),3),""),J201)</f>
        <v xml:space="preserve">&lt;b&gt;Retailers can precisely locate customers and provide them an improved experience
&lt;/b&gt;Technology such as Li-Fi, Beacons, ultrasounds, Wi-Fi, dead reckoning and others, are used to create indoor positioning systems. These systems allow retailers to locate customers and allow customers to navigate in-store and easily find items.
An indoor positioning system is also essential for autonomous robots to navigate in-store.  
</v>
      </c>
      <c r="L201" s="11"/>
      <c r="M201" s="81" t="str">
        <f>IF(ISBLANK(L201),IFERROR(INDEX(Key!$S:$V,MATCH(Highlights!$O201,Key!$S:$S,0),4),""),L201)</f>
        <v/>
      </c>
      <c r="N201" s="11"/>
      <c r="O201" s="8"/>
      <c r="P201" s="11"/>
      <c r="Q201" s="13"/>
      <c r="R201" s="16"/>
      <c r="S201" s="16"/>
      <c r="T201" s="11"/>
      <c r="U201" s="14"/>
      <c r="V201" s="8"/>
      <c r="Z201" s="8"/>
      <c r="AA201" s="8"/>
      <c r="AB201" s="8"/>
      <c r="AC201" s="8"/>
      <c r="AD201" s="8"/>
      <c r="AE201" s="8"/>
    </row>
    <row r="202" spans="1:31" ht="60" customHeight="1" x14ac:dyDescent="0.25">
      <c r="A202" s="14" t="s">
        <v>1626</v>
      </c>
      <c r="B202" s="9" t="s">
        <v>1627</v>
      </c>
      <c r="C202" s="15" t="s">
        <v>318</v>
      </c>
      <c r="D202" s="15" t="s">
        <v>1513</v>
      </c>
      <c r="E202" s="75" t="str">
        <f>_xlfn.CONCAT(IFERROR(VLOOKUP(F202,Applications!$A$3:$O$104,MATCH($E$5,Applications!$A$2:$O$2,0),FALSE),""),IF(G202&lt;&gt;"",CHAR(10),""),IFERROR(VLOOKUP(G202,Applications!$A$3:$O$104,MATCH($E$5,Applications!$A$2:$O$2,0),FALSE),""),IF(H202&lt;&gt;"",CHAR(10),""),IFERROR(VLOOKUP(H202,Applications!$A$3:$O$104,MATCH($E$5,Applications!$A$2:$O$2,0),FALSE),""),IF(I202&lt;&gt;"",CHAR(10),""),IFERROR(VLOOKUP(I202,Applications!$A$3:$O$104,MATCH($E$5,Applications!$A$2:$O$2,0),FALSE),""))</f>
        <v/>
      </c>
      <c r="F202" s="15" t="s">
        <v>326</v>
      </c>
      <c r="G202" s="15"/>
      <c r="H202" s="15"/>
      <c r="I202" s="15"/>
      <c r="J202" s="8" t="s">
        <v>1628</v>
      </c>
      <c r="K202" s="81" t="str">
        <f>IF(ISBLANK(J202),IFERROR(INDEX(Key!$S:$U,MATCH(Highlights!O202,Key!$S:$S,0),3),""),J202)</f>
        <v>&lt;b&gt;Customers can see themselves in the mirror wearing virtual clothing&lt;/b&gt;These type of technologies allow users to capture clips of them trying on various outfits through an interactive body-controlled experience, allowing to see how it looks without wearing it.</v>
      </c>
      <c r="L202" s="11"/>
      <c r="M202" s="81" t="str">
        <f>IF(ISBLANK(L202),IFERROR(INDEX(Key!$S:$V,MATCH(Highlights!$O202,Key!$S:$S,0),4),""),L202)</f>
        <v/>
      </c>
      <c r="N202" s="11"/>
      <c r="O202" s="8"/>
      <c r="P202" s="11"/>
      <c r="Q202" s="13"/>
      <c r="R202" s="16"/>
      <c r="S202" s="16"/>
      <c r="T202" s="11"/>
      <c r="U202" s="14"/>
      <c r="V202" s="8"/>
      <c r="Z202" s="8"/>
      <c r="AA202" s="8"/>
      <c r="AB202" s="8"/>
      <c r="AC202" s="8"/>
      <c r="AD202" s="8"/>
      <c r="AE202" s="8"/>
    </row>
    <row r="203" spans="1:31" ht="60" customHeight="1" x14ac:dyDescent="0.25">
      <c r="A203" s="14" t="s">
        <v>1629</v>
      </c>
      <c r="B203" s="9" t="s">
        <v>1630</v>
      </c>
      <c r="C203" s="15" t="s">
        <v>318</v>
      </c>
      <c r="D203" s="15" t="s">
        <v>1513</v>
      </c>
      <c r="E203" s="75" t="str">
        <f>_xlfn.CONCAT(IFERROR(VLOOKUP(F203,Applications!$A$3:$O$104,MATCH($E$5,Applications!$A$2:$O$2,0),FALSE),""),IF(G203&lt;&gt;"",CHAR(10),""),IFERROR(VLOOKUP(G203,Applications!$A$3:$O$104,MATCH($E$5,Applications!$A$2:$O$2,0),FALSE),""),IF(H203&lt;&gt;"",CHAR(10),""),IFERROR(VLOOKUP(H203,Applications!$A$3:$O$104,MATCH($E$5,Applications!$A$2:$O$2,0),FALSE),""),IF(I203&lt;&gt;"",CHAR(10),""),IFERROR(VLOOKUP(I203,Applications!$A$3:$O$104,MATCH($E$5,Applications!$A$2:$O$2,0),FALSE),""))</f>
        <v/>
      </c>
      <c r="F203" s="15" t="s">
        <v>326</v>
      </c>
      <c r="G203" s="15"/>
      <c r="H203" s="15"/>
      <c r="I203" s="15"/>
      <c r="J203" s="8" t="s">
        <v>1631</v>
      </c>
      <c r="K203" s="81" t="str">
        <f>IF(ISBLANK(J203),IFERROR(INDEX(Key!$S:$U,MATCH(Highlights!O203,Key!$S:$S,0),3),""),J203)</f>
        <v xml:space="preserve">&lt;b&gt;Customers and employees may identify themselves through biometrics to simplify payments or facility access&lt;/b&gt;Customers use their unique biological traits to be identified, manage access to resources or authorize payments though the use of specific devices, such as fingerprint readers. </v>
      </c>
      <c r="L203" s="11"/>
      <c r="M203" s="81" t="str">
        <f>IF(ISBLANK(L203),IFERROR(INDEX(Key!$S:$V,MATCH(Highlights!$O203,Key!$S:$S,0),4),""),L203)</f>
        <v/>
      </c>
      <c r="N203" s="11"/>
      <c r="O203" s="8"/>
      <c r="P203" s="11"/>
      <c r="Q203" s="13"/>
      <c r="R203" s="16"/>
      <c r="S203" s="16"/>
      <c r="T203" s="11"/>
      <c r="U203" s="14"/>
      <c r="V203" s="8"/>
      <c r="Z203" s="8"/>
      <c r="AA203" s="8"/>
      <c r="AB203" s="8"/>
      <c r="AC203" s="8"/>
      <c r="AD203" s="8"/>
      <c r="AE203" s="8"/>
    </row>
    <row r="204" spans="1:31" ht="60" customHeight="1" x14ac:dyDescent="0.25">
      <c r="A204" s="14" t="s">
        <v>1632</v>
      </c>
      <c r="B204" s="9" t="s">
        <v>1633</v>
      </c>
      <c r="C204" s="15" t="s">
        <v>318</v>
      </c>
      <c r="D204" s="15" t="s">
        <v>1513</v>
      </c>
      <c r="E204" s="75" t="str">
        <f>_xlfn.CONCAT(IFERROR(VLOOKUP(F204,Applications!$A$3:$O$104,MATCH($E$5,Applications!$A$2:$O$2,0),FALSE),""),IF(G204&lt;&gt;"",CHAR(10),""),IFERROR(VLOOKUP(G204,Applications!$A$3:$O$104,MATCH($E$5,Applications!$A$2:$O$2,0),FALSE),""),IF(H204&lt;&gt;"",CHAR(10),""),IFERROR(VLOOKUP(H204,Applications!$A$3:$O$104,MATCH($E$5,Applications!$A$2:$O$2,0),FALSE),""),IF(I204&lt;&gt;"",CHAR(10),""),IFERROR(VLOOKUP(I204,Applications!$A$3:$O$104,MATCH($E$5,Applications!$A$2:$O$2,0),FALSE),""))</f>
        <v/>
      </c>
      <c r="F204" s="15" t="s">
        <v>326</v>
      </c>
      <c r="G204" s="15"/>
      <c r="H204" s="15"/>
      <c r="I204" s="15"/>
      <c r="J204" s="8" t="s">
        <v>1634</v>
      </c>
      <c r="K204" s="81" t="str">
        <f>IF(ISBLANK(J204),IFERROR(INDEX(Key!$S:$U,MATCH(Highlights!O204,Key!$S:$S,0),3),""),J204)</f>
        <v>&lt;b&gt;Know in real-time the profile of customers as gender, age or mood.&lt;/b&gt;Sensors (e.g. cameras or microphones) capture customer's images or voice and the results are processed using algorithms. The output are details about the profile of the customers such as mood, age or gender that can be delivered to sales associates or to call center operators to deliver an appropriate service.</v>
      </c>
      <c r="L204" s="11"/>
      <c r="M204" s="81" t="str">
        <f>IF(ISBLANK(L204),IFERROR(INDEX(Key!$S:$V,MATCH(Highlights!$O204,Key!$S:$S,0),4),""),L204)</f>
        <v/>
      </c>
      <c r="N204" s="11"/>
      <c r="O204" s="8"/>
      <c r="P204" s="11"/>
      <c r="Q204" s="13"/>
      <c r="R204" s="16"/>
      <c r="S204" s="16"/>
      <c r="T204" s="11"/>
      <c r="U204" s="14"/>
      <c r="V204" s="8"/>
      <c r="Z204" s="8"/>
      <c r="AA204" s="8"/>
      <c r="AB204" s="8"/>
      <c r="AC204" s="8"/>
      <c r="AD204" s="8"/>
      <c r="AE204" s="8"/>
    </row>
    <row r="205" spans="1:31" ht="60" customHeight="1" x14ac:dyDescent="0.25">
      <c r="A205" s="14" t="s">
        <v>1635</v>
      </c>
      <c r="B205" s="9" t="s">
        <v>1636</v>
      </c>
      <c r="C205" s="15" t="s">
        <v>318</v>
      </c>
      <c r="D205" s="15" t="s">
        <v>1513</v>
      </c>
      <c r="E205" s="75" t="str">
        <f>_xlfn.CONCAT(IFERROR(VLOOKUP(F205,Applications!$A$3:$O$104,MATCH($E$5,Applications!$A$2:$O$2,0),FALSE),""),IF(G205&lt;&gt;"",CHAR(10),""),IFERROR(VLOOKUP(G205,Applications!$A$3:$O$104,MATCH($E$5,Applications!$A$2:$O$2,0),FALSE),""),IF(H205&lt;&gt;"",CHAR(10),""),IFERROR(VLOOKUP(H205,Applications!$A$3:$O$104,MATCH($E$5,Applications!$A$2:$O$2,0),FALSE),""),IF(I205&lt;&gt;"",CHAR(10),""),IFERROR(VLOOKUP(I205,Applications!$A$3:$O$104,MATCH($E$5,Applications!$A$2:$O$2,0),FALSE),""))</f>
        <v/>
      </c>
      <c r="F205" s="15" t="s">
        <v>326</v>
      </c>
      <c r="G205" s="15"/>
      <c r="H205" s="15"/>
      <c r="I205" s="15"/>
      <c r="J205" s="8" t="s">
        <v>1637</v>
      </c>
      <c r="K205" s="81" t="str">
        <f>IF(ISBLANK(J205),IFERROR(INDEX(Key!$S:$U,MATCH(Highlights!O205,Key!$S:$S,0),3),""),J205)</f>
        <v>&lt;b&gt;Provide product launching campaings by displaying products using holograms&lt;/b&gt;Images can be projected in 3D using light instead of using a conventional display. A Hologram is created and projected by the light rays into the air where they get reflected creating a visible image.</v>
      </c>
      <c r="L205" s="11"/>
      <c r="M205" s="81" t="str">
        <f>IF(ISBLANK(L205),IFERROR(INDEX(Key!$S:$V,MATCH(Highlights!$O205,Key!$S:$S,0),4),""),L205)</f>
        <v/>
      </c>
      <c r="N205" s="11"/>
      <c r="O205" s="8"/>
      <c r="P205" s="11"/>
      <c r="Q205" s="13"/>
      <c r="R205" s="16"/>
      <c r="S205" s="16"/>
      <c r="T205" s="11"/>
      <c r="U205" s="14"/>
      <c r="V205" s="8"/>
      <c r="Z205" s="8"/>
      <c r="AA205" s="8"/>
      <c r="AB205" s="8"/>
      <c r="AC205" s="8"/>
      <c r="AD205" s="8"/>
      <c r="AE205" s="8"/>
    </row>
    <row r="206" spans="1:31" ht="60" customHeight="1" x14ac:dyDescent="0.25">
      <c r="A206" s="14" t="s">
        <v>1638</v>
      </c>
      <c r="B206" s="9" t="s">
        <v>1639</v>
      </c>
      <c r="C206" s="15" t="s">
        <v>318</v>
      </c>
      <c r="D206" s="15" t="s">
        <v>1513</v>
      </c>
      <c r="E206" s="75" t="str">
        <f>_xlfn.CONCAT(IFERROR(VLOOKUP(F206,Applications!$A$3:$O$104,MATCH($E$5,Applications!$A$2:$O$2,0),FALSE),""),IF(G206&lt;&gt;"",CHAR(10),""),IFERROR(VLOOKUP(G206,Applications!$A$3:$O$104,MATCH($E$5,Applications!$A$2:$O$2,0),FALSE),""),IF(H206&lt;&gt;"",CHAR(10),""),IFERROR(VLOOKUP(H206,Applications!$A$3:$O$104,MATCH($E$5,Applications!$A$2:$O$2,0),FALSE),""),IF(I206&lt;&gt;"",CHAR(10),""),IFERROR(VLOOKUP(I206,Applications!$A$3:$O$104,MATCH($E$5,Applications!$A$2:$O$2,0),FALSE),""))</f>
        <v/>
      </c>
      <c r="F206" s="15" t="s">
        <v>326</v>
      </c>
      <c r="G206" s="15"/>
      <c r="H206" s="15"/>
      <c r="I206" s="15"/>
      <c r="J206" s="8" t="s">
        <v>1640</v>
      </c>
      <c r="K206" s="81" t="str">
        <f>IF(ISBLANK(J206),IFERROR(INDEX(Key!$S:$U,MATCH(Highlights!O206,Key!$S:$S,0),3),""),J206)</f>
        <v xml:space="preserve">&lt;b&gt;Customize advirtisement and product recommendation based on sales history and custom behaviour&lt;/b&gt;Machine learning and optimization algorithms can look for and exploit observed patterns, correlations, and relationships among data elements of customer’s purchases. 
In this way, automatic suggestion of discounts based on previous and continuous purchases. </v>
      </c>
      <c r="L206" s="11"/>
      <c r="M206" s="81" t="str">
        <f>IF(ISBLANK(L206),IFERROR(INDEX(Key!$S:$V,MATCH(Highlights!$O206,Key!$S:$S,0),4),""),L206)</f>
        <v/>
      </c>
      <c r="N206" s="11"/>
      <c r="O206" s="8"/>
      <c r="P206" s="11"/>
      <c r="Q206" s="13"/>
      <c r="R206" s="16"/>
      <c r="S206" s="16"/>
      <c r="T206" s="11"/>
      <c r="U206" s="14"/>
      <c r="V206" s="8"/>
      <c r="Z206" s="8"/>
      <c r="AA206" s="8"/>
      <c r="AB206" s="8"/>
      <c r="AC206" s="8"/>
      <c r="AD206" s="8"/>
      <c r="AE206" s="8"/>
    </row>
    <row r="207" spans="1:31" ht="60" customHeight="1" x14ac:dyDescent="0.25">
      <c r="A207" s="14" t="s">
        <v>1641</v>
      </c>
      <c r="B207" s="9" t="s">
        <v>1642</v>
      </c>
      <c r="C207" s="15" t="s">
        <v>318</v>
      </c>
      <c r="D207" s="15" t="s">
        <v>1513</v>
      </c>
      <c r="E207" s="75" t="str">
        <f>_xlfn.CONCAT(IFERROR(VLOOKUP(F207,Applications!$A$3:$O$104,MATCH($E$5,Applications!$A$2:$O$2,0),FALSE),""),IF(G207&lt;&gt;"",CHAR(10),""),IFERROR(VLOOKUP(G207,Applications!$A$3:$O$104,MATCH($E$5,Applications!$A$2:$O$2,0),FALSE),""),IF(H207&lt;&gt;"",CHAR(10),""),IFERROR(VLOOKUP(H207,Applications!$A$3:$O$104,MATCH($E$5,Applications!$A$2:$O$2,0),FALSE),""),IF(I207&lt;&gt;"",CHAR(10),""),IFERROR(VLOOKUP(I207,Applications!$A$3:$O$104,MATCH($E$5,Applications!$A$2:$O$2,0),FALSE),""))</f>
        <v/>
      </c>
      <c r="F207" s="15" t="s">
        <v>326</v>
      </c>
      <c r="G207" s="15"/>
      <c r="H207" s="15"/>
      <c r="I207" s="15"/>
      <c r="J207" s="8" t="s">
        <v>1643</v>
      </c>
      <c r="K207" s="81" t="str">
        <f>IF(ISBLANK(J207),IFERROR(INDEX(Key!$S:$U,MATCH(Highlights!O207,Key!$S:$S,0),3),""),J207)</f>
        <v>&lt;b&gt;Pricing according with consumer demand, past sales, weather or external events&lt;/b&gt;Machine learning-based models can mine data (internal and external data in the cloud) automatically to uncover patterns and insights not possible with traditional models. Pricing decisions take into account competitive, seasonal, meteorological, and geographic context in real time.</v>
      </c>
      <c r="L207" s="11"/>
      <c r="M207" s="81" t="str">
        <f>IF(ISBLANK(L207),IFERROR(INDEX(Key!$S:$V,MATCH(Highlights!$O207,Key!$S:$S,0),4),""),L207)</f>
        <v/>
      </c>
      <c r="N207" s="11"/>
      <c r="O207" s="8"/>
      <c r="P207" s="11"/>
      <c r="Q207" s="13"/>
      <c r="R207" s="16"/>
      <c r="S207" s="16"/>
      <c r="T207" s="11"/>
      <c r="U207" s="14"/>
      <c r="V207" s="8"/>
      <c r="Z207" s="8"/>
      <c r="AA207" s="8"/>
      <c r="AB207" s="8"/>
      <c r="AC207" s="8"/>
      <c r="AD207" s="8"/>
      <c r="AE207" s="8"/>
    </row>
    <row r="208" spans="1:31" ht="60" customHeight="1" x14ac:dyDescent="0.25">
      <c r="A208" s="14" t="s">
        <v>1644</v>
      </c>
      <c r="B208" s="9" t="s">
        <v>1645</v>
      </c>
      <c r="C208" s="15" t="s">
        <v>318</v>
      </c>
      <c r="D208" s="15" t="s">
        <v>1513</v>
      </c>
      <c r="E208" s="75" t="str">
        <f>_xlfn.CONCAT(IFERROR(VLOOKUP(F208,Applications!$A$3:$O$104,MATCH($E$5,Applications!$A$2:$O$2,0),FALSE),""),IF(G208&lt;&gt;"",CHAR(10),""),IFERROR(VLOOKUP(G208,Applications!$A$3:$O$104,MATCH($E$5,Applications!$A$2:$O$2,0),FALSE),""),IF(H208&lt;&gt;"",CHAR(10),""),IFERROR(VLOOKUP(H208,Applications!$A$3:$O$104,MATCH($E$5,Applications!$A$2:$O$2,0),FALSE),""),IF(I208&lt;&gt;"",CHAR(10),""),IFERROR(VLOOKUP(I208,Applications!$A$3:$O$104,MATCH($E$5,Applications!$A$2:$O$2,0),FALSE),""))</f>
        <v/>
      </c>
      <c r="F208" s="15" t="s">
        <v>326</v>
      </c>
      <c r="G208" s="15"/>
      <c r="H208" s="15"/>
      <c r="I208" s="15"/>
      <c r="J208" s="8" t="s">
        <v>1646</v>
      </c>
      <c r="K208" s="81" t="str">
        <f>IF(ISBLANK(J208),IFERROR(INDEX(Key!$S:$U,MATCH(Highlights!O208,Key!$S:$S,0),3),""),J208)</f>
        <v>&lt;b&gt;Customers point their camera to items to obtain relevant product information shown in virtual objects&lt;/b&gt;Additional information of a product is diplayed by pointing the camera, and the details about the product appear on screen, giving information that isn't on the label.</v>
      </c>
      <c r="L208" s="11"/>
      <c r="M208" s="81" t="str">
        <f>IF(ISBLANK(L208),IFERROR(INDEX(Key!$S:$V,MATCH(Highlights!$O208,Key!$S:$S,0),4),""),L208)</f>
        <v/>
      </c>
      <c r="N208" s="11"/>
      <c r="O208" s="8"/>
      <c r="P208" s="11"/>
      <c r="Q208" s="13"/>
      <c r="R208" s="16"/>
      <c r="S208" s="16"/>
      <c r="T208" s="11"/>
      <c r="U208" s="14"/>
      <c r="V208" s="8"/>
      <c r="Z208" s="8"/>
      <c r="AA208" s="8"/>
      <c r="AB208" s="8"/>
      <c r="AC208" s="8"/>
      <c r="AD208" s="8"/>
      <c r="AE208" s="8"/>
    </row>
    <row r="209" spans="1:31" ht="60" customHeight="1" x14ac:dyDescent="0.25">
      <c r="A209" s="14" t="s">
        <v>1647</v>
      </c>
      <c r="B209" s="9" t="s">
        <v>1648</v>
      </c>
      <c r="C209" s="15" t="s">
        <v>318</v>
      </c>
      <c r="D209" s="15" t="s">
        <v>1513</v>
      </c>
      <c r="E209" s="75" t="str">
        <f>_xlfn.CONCAT(IFERROR(VLOOKUP(F209,Applications!$A$3:$O$104,MATCH($E$5,Applications!$A$2:$O$2,0),FALSE),""),IF(G209&lt;&gt;"",CHAR(10),""),IFERROR(VLOOKUP(G209,Applications!$A$3:$O$104,MATCH($E$5,Applications!$A$2:$O$2,0),FALSE),""),IF(H209&lt;&gt;"",CHAR(10),""),IFERROR(VLOOKUP(H209,Applications!$A$3:$O$104,MATCH($E$5,Applications!$A$2:$O$2,0),FALSE),""),IF(I209&lt;&gt;"",CHAR(10),""),IFERROR(VLOOKUP(I209,Applications!$A$3:$O$104,MATCH($E$5,Applications!$A$2:$O$2,0),FALSE),""))</f>
        <v/>
      </c>
      <c r="F209" s="15" t="s">
        <v>326</v>
      </c>
      <c r="G209" s="15"/>
      <c r="H209" s="15"/>
      <c r="I209" s="15"/>
      <c r="J209" s="8" t="s">
        <v>1649</v>
      </c>
      <c r="K209" s="81" t="str">
        <f>IF(ISBLANK(J209),IFERROR(INDEX(Key!$S:$U,MATCH(Highlights!O209,Key!$S:$S,0),3),""),J209)</f>
        <v xml:space="preserve">&lt;b&gt;Analyze in store customer’s behavior to get traffic heatmaps and costumer's flow inside the store&lt;/b&gt;Through artificial vision it is possible to automatically analyze information from cameras. Specific software can detect the presence of people, count them, analyze how frequently a space is visited, recognize patterns and also analyze people’s behavior. </v>
      </c>
      <c r="L209" s="11"/>
      <c r="M209" s="81" t="str">
        <f>IF(ISBLANK(L209),IFERROR(INDEX(Key!$S:$V,MATCH(Highlights!$O209,Key!$S:$S,0),4),""),L209)</f>
        <v/>
      </c>
      <c r="N209" s="11"/>
      <c r="O209" s="8"/>
      <c r="P209" s="11"/>
      <c r="Q209" s="13"/>
      <c r="R209" s="16"/>
      <c r="S209" s="16"/>
      <c r="T209" s="11"/>
      <c r="U209" s="14"/>
      <c r="V209" s="8"/>
      <c r="Z209" s="8"/>
      <c r="AA209" s="8"/>
      <c r="AB209" s="8"/>
      <c r="AC209" s="8"/>
      <c r="AD209" s="8"/>
      <c r="AE209" s="8"/>
    </row>
    <row r="210" spans="1:31" ht="60" customHeight="1" x14ac:dyDescent="0.25">
      <c r="A210" s="14" t="s">
        <v>1650</v>
      </c>
      <c r="B210" s="9" t="s">
        <v>1651</v>
      </c>
      <c r="C210" s="15" t="s">
        <v>318</v>
      </c>
      <c r="D210" s="15" t="s">
        <v>1513</v>
      </c>
      <c r="E210" s="75" t="str">
        <f>_xlfn.CONCAT(IFERROR(VLOOKUP(F210,Applications!$A$3:$O$104,MATCH($E$5,Applications!$A$2:$O$2,0),FALSE),""),IF(G210&lt;&gt;"",CHAR(10),""),IFERROR(VLOOKUP(G210,Applications!$A$3:$O$104,MATCH($E$5,Applications!$A$2:$O$2,0),FALSE),""),IF(H210&lt;&gt;"",CHAR(10),""),IFERROR(VLOOKUP(H210,Applications!$A$3:$O$104,MATCH($E$5,Applications!$A$2:$O$2,0),FALSE),""),IF(I210&lt;&gt;"",CHAR(10),""),IFERROR(VLOOKUP(I210,Applications!$A$3:$O$104,MATCH($E$5,Applications!$A$2:$O$2,0),FALSE),""))</f>
        <v/>
      </c>
      <c r="F210" s="15" t="s">
        <v>326</v>
      </c>
      <c r="G210" s="15"/>
      <c r="H210" s="15"/>
      <c r="I210" s="15"/>
      <c r="J210" s="8" t="s">
        <v>1652</v>
      </c>
      <c r="K210" s="81" t="str">
        <f>IF(ISBLANK(J210),IFERROR(INDEX(Key!$S:$U,MATCH(Highlights!O210,Key!$S:$S,0),3),""),J210)</f>
        <v xml:space="preserve">&lt;b&gt;NFC allows customers to interact and fully engage with products instore&lt;/b&gt;NFC equipped mobile phones allow to retrieve information via information beacons, to create ‘virtual’ sales people and to give coupons to customers in real time. The required information is provided by a single click. Customers can check online reviews that help in the decision of buying. </v>
      </c>
      <c r="L210" s="11"/>
      <c r="M210" s="81" t="str">
        <f>IF(ISBLANK(L210),IFERROR(INDEX(Key!$S:$V,MATCH(Highlights!$O210,Key!$S:$S,0),4),""),L210)</f>
        <v/>
      </c>
      <c r="N210" s="11"/>
      <c r="O210" s="8"/>
      <c r="P210" s="11"/>
      <c r="Q210" s="13"/>
      <c r="R210" s="16"/>
      <c r="S210" s="16"/>
      <c r="T210" s="11"/>
      <c r="U210" s="14"/>
      <c r="V210" s="8"/>
      <c r="Z210" s="8"/>
      <c r="AA210" s="8"/>
      <c r="AB210" s="8"/>
      <c r="AC210" s="8"/>
      <c r="AD210" s="8"/>
      <c r="AE210" s="8"/>
    </row>
    <row r="211" spans="1:31" ht="60" customHeight="1" x14ac:dyDescent="0.25">
      <c r="A211" s="14" t="s">
        <v>1653</v>
      </c>
      <c r="B211" s="9" t="s">
        <v>1654</v>
      </c>
      <c r="C211" s="15" t="s">
        <v>318</v>
      </c>
      <c r="D211" s="15" t="s">
        <v>1513</v>
      </c>
      <c r="E211" s="75" t="str">
        <f>_xlfn.CONCAT(IFERROR(VLOOKUP(F211,Applications!$A$3:$O$104,MATCH($E$5,Applications!$A$2:$O$2,0),FALSE),""),IF(G211&lt;&gt;"",CHAR(10),""),IFERROR(VLOOKUP(G211,Applications!$A$3:$O$104,MATCH($E$5,Applications!$A$2:$O$2,0),FALSE),""),IF(H211&lt;&gt;"",CHAR(10),""),IFERROR(VLOOKUP(H211,Applications!$A$3:$O$104,MATCH($E$5,Applications!$A$2:$O$2,0),FALSE),""),IF(I211&lt;&gt;"",CHAR(10),""),IFERROR(VLOOKUP(I211,Applications!$A$3:$O$104,MATCH($E$5,Applications!$A$2:$O$2,0),FALSE),""))</f>
        <v/>
      </c>
      <c r="F211" s="15" t="s">
        <v>326</v>
      </c>
      <c r="G211" s="15"/>
      <c r="H211" s="15"/>
      <c r="I211" s="15"/>
      <c r="J211" s="8" t="s">
        <v>1655</v>
      </c>
      <c r="K211" s="81" t="str">
        <f>IF(ISBLANK(J211),IFERROR(INDEX(Key!$S:$U,MATCH(Highlights!O211,Key!$S:$S,0),3),""),J211)</f>
        <v xml:space="preserve">&lt;b&gt;Visit virtual spaces (e.g. new stores) to anticipate their appearance  or show long tail range to customers&lt;/b&gt;People from around the world can meet into the same virtual space by using specific devices, such as appropriate virtual reality glasses. In retail, customers could use this approach to be in a specific virtual place with a specialist in a determined issue and obtain special information and different visions about some items present in the store.    </v>
      </c>
      <c r="L211" s="11"/>
      <c r="M211" s="81" t="str">
        <f>IF(ISBLANK(L211),IFERROR(INDEX(Key!$S:$V,MATCH(Highlights!$O211,Key!$S:$S,0),4),""),L211)</f>
        <v/>
      </c>
      <c r="N211" s="11"/>
      <c r="O211" s="8"/>
      <c r="P211" s="11"/>
      <c r="Q211" s="13"/>
      <c r="R211" s="16"/>
      <c r="S211" s="16"/>
      <c r="T211" s="11"/>
      <c r="U211" s="14"/>
      <c r="V211" s="8"/>
      <c r="Z211" s="8"/>
      <c r="AA211" s="8"/>
      <c r="AB211" s="8"/>
      <c r="AC211" s="8"/>
      <c r="AD211" s="8"/>
      <c r="AE211" s="8"/>
    </row>
    <row r="212" spans="1:31" ht="60" customHeight="1" x14ac:dyDescent="0.25">
      <c r="A212" s="14" t="s">
        <v>1656</v>
      </c>
      <c r="B212" s="9" t="s">
        <v>1657</v>
      </c>
      <c r="C212" s="15" t="s">
        <v>318</v>
      </c>
      <c r="D212" s="15" t="s">
        <v>1513</v>
      </c>
      <c r="E212" s="75" t="str">
        <f>_xlfn.CONCAT(IFERROR(VLOOKUP(F212,Applications!$A$3:$O$104,MATCH($E$5,Applications!$A$2:$O$2,0),FALSE),""),IF(G212&lt;&gt;"",CHAR(10),""),IFERROR(VLOOKUP(G212,Applications!$A$3:$O$104,MATCH($E$5,Applications!$A$2:$O$2,0),FALSE),""),IF(H212&lt;&gt;"",CHAR(10),""),IFERROR(VLOOKUP(H212,Applications!$A$3:$O$104,MATCH($E$5,Applications!$A$2:$O$2,0),FALSE),""),IF(I212&lt;&gt;"",CHAR(10),""),IFERROR(VLOOKUP(I212,Applications!$A$3:$O$104,MATCH($E$5,Applications!$A$2:$O$2,0),FALSE),""))</f>
        <v/>
      </c>
      <c r="F212" s="15" t="s">
        <v>326</v>
      </c>
      <c r="G212" s="15"/>
      <c r="H212" s="15"/>
      <c r="I212" s="15"/>
      <c r="J212" s="8" t="s">
        <v>1658</v>
      </c>
      <c r="K212" s="81" t="str">
        <f>IF(ISBLANK(J212),IFERROR(INDEX(Key!$S:$U,MATCH(Highlights!O212,Key!$S:$S,0),3),""),J212)</f>
        <v>&lt;b&gt;Customers can grab the products and leave the store without stopping while avoiding shoplifting&lt;/b&gt;To achieve a secure and fraudproof seamless checkout, various sources of data must be fused. Images are the main data source to learn costumer behaviour and product placement complemented by other sensors such as biometric, thermal radiation or RFID.</v>
      </c>
      <c r="L212" s="11"/>
      <c r="M212" s="81" t="str">
        <f>IF(ISBLANK(L212),IFERROR(INDEX(Key!$S:$V,MATCH(Highlights!$O212,Key!$S:$S,0),4),""),L212)</f>
        <v/>
      </c>
      <c r="N212" s="11"/>
      <c r="O212" s="8"/>
      <c r="P212" s="11"/>
      <c r="Q212" s="13"/>
      <c r="R212" s="16"/>
      <c r="S212" s="16"/>
      <c r="T212" s="11"/>
      <c r="U212" s="14"/>
      <c r="V212" s="8"/>
      <c r="Z212" s="8"/>
      <c r="AA212" s="8"/>
      <c r="AB212" s="8"/>
      <c r="AC212" s="8"/>
      <c r="AD212" s="8"/>
      <c r="AE212" s="8"/>
    </row>
    <row r="213" spans="1:31" ht="60" customHeight="1" x14ac:dyDescent="0.25">
      <c r="A213" s="14" t="s">
        <v>1659</v>
      </c>
      <c r="B213" s="9" t="s">
        <v>1660</v>
      </c>
      <c r="C213" s="15" t="s">
        <v>318</v>
      </c>
      <c r="D213" s="15" t="s">
        <v>1513</v>
      </c>
      <c r="E213" s="75" t="str">
        <f>_xlfn.CONCAT(IFERROR(VLOOKUP(F213,Applications!$A$3:$O$104,MATCH($E$5,Applications!$A$2:$O$2,0),FALSE),""),IF(G213&lt;&gt;"",CHAR(10),""),IFERROR(VLOOKUP(G213,Applications!$A$3:$O$104,MATCH($E$5,Applications!$A$2:$O$2,0),FALSE),""),IF(H213&lt;&gt;"",CHAR(10),""),IFERROR(VLOOKUP(H213,Applications!$A$3:$O$104,MATCH($E$5,Applications!$A$2:$O$2,0),FALSE),""),IF(I213&lt;&gt;"",CHAR(10),""),IFERROR(VLOOKUP(I213,Applications!$A$3:$O$104,MATCH($E$5,Applications!$A$2:$O$2,0),FALSE),""))</f>
        <v/>
      </c>
      <c r="F213" s="15" t="s">
        <v>326</v>
      </c>
      <c r="G213" s="15"/>
      <c r="H213" s="15"/>
      <c r="I213" s="15"/>
      <c r="J213" s="8" t="s">
        <v>1661</v>
      </c>
      <c r="K213" s="81" t="str">
        <f>IF(ISBLANK(J213),IFERROR(INDEX(Key!$S:$U,MATCH(Highlights!O213,Key!$S:$S,0),3),""),J213)</f>
        <v>&lt;b&gt;Training info in embedded in virtual objects that are superimposed over the real environment in warehouses&lt;/b&gt;By using VR, specific environments are created simulating the real world. With AR the real environment can be augmented by showing in site more information that leads and helps the user to make it's task.</v>
      </c>
      <c r="L213" s="11"/>
      <c r="M213" s="81" t="str">
        <f>IF(ISBLANK(L213),IFERROR(INDEX(Key!$S:$V,MATCH(Highlights!$O213,Key!$S:$S,0),4),""),L213)</f>
        <v/>
      </c>
      <c r="N213" s="11"/>
      <c r="O213" s="8"/>
      <c r="P213" s="11"/>
      <c r="Q213" s="13"/>
      <c r="R213" s="16"/>
      <c r="S213" s="16"/>
      <c r="T213" s="11"/>
      <c r="U213" s="14"/>
      <c r="V213" s="8"/>
      <c r="Z213" s="8"/>
      <c r="AA213" s="8"/>
      <c r="AB213" s="8"/>
      <c r="AC213" s="8"/>
      <c r="AD213" s="8"/>
      <c r="AE213" s="8"/>
    </row>
    <row r="214" spans="1:31" ht="60" customHeight="1" x14ac:dyDescent="0.25">
      <c r="A214" s="14" t="s">
        <v>1662</v>
      </c>
      <c r="B214" s="9" t="s">
        <v>1663</v>
      </c>
      <c r="C214" s="15" t="s">
        <v>318</v>
      </c>
      <c r="D214" s="15" t="s">
        <v>1513</v>
      </c>
      <c r="E214" s="75" t="str">
        <f>_xlfn.CONCAT(IFERROR(VLOOKUP(F214,Applications!$A$3:$O$104,MATCH($E$5,Applications!$A$2:$O$2,0),FALSE),""),IF(G214&lt;&gt;"",CHAR(10),""),IFERROR(VLOOKUP(G214,Applications!$A$3:$O$104,MATCH($E$5,Applications!$A$2:$O$2,0),FALSE),""),IF(H214&lt;&gt;"",CHAR(10),""),IFERROR(VLOOKUP(H214,Applications!$A$3:$O$104,MATCH($E$5,Applications!$A$2:$O$2,0),FALSE),""),IF(I214&lt;&gt;"",CHAR(10),""),IFERROR(VLOOKUP(I214,Applications!$A$3:$O$104,MATCH($E$5,Applications!$A$2:$O$2,0),FALSE),""))</f>
        <v/>
      </c>
      <c r="F214" s="15" t="s">
        <v>326</v>
      </c>
      <c r="G214" s="15"/>
      <c r="H214" s="15"/>
      <c r="I214" s="15"/>
      <c r="J214" s="8" t="s">
        <v>1664</v>
      </c>
      <c r="K214" s="81" t="str">
        <f>IF(ISBLANK(J214),IFERROR(INDEX(Key!$S:$U,MATCH(Highlights!O214,Key!$S:$S,0),3),""),J214)</f>
        <v>&lt;b&gt;Storage energy in stores to consume when locally produced clean energy sources are not availabe&lt;/b&gt;Increasing renewable generations such as wind and solar are requiring energy storage. This energy is stored in batteries for future use. The capacity and power output are the more important characteristics for the batteries to provide the stored energy.</v>
      </c>
      <c r="L214" s="11"/>
      <c r="M214" s="81" t="str">
        <f>IF(ISBLANK(L214),IFERROR(INDEX(Key!$S:$V,MATCH(Highlights!$O214,Key!$S:$S,0),4),""),L214)</f>
        <v/>
      </c>
      <c r="N214" s="11"/>
      <c r="O214" s="8"/>
      <c r="P214" s="11"/>
      <c r="Q214" s="13"/>
      <c r="R214" s="16"/>
      <c r="S214" s="16"/>
      <c r="T214" s="11"/>
      <c r="U214" s="14"/>
      <c r="V214" s="8"/>
      <c r="Z214" s="8"/>
      <c r="AA214" s="8"/>
      <c r="AB214" s="8"/>
      <c r="AC214" s="8"/>
      <c r="AD214" s="8"/>
      <c r="AE214" s="8"/>
    </row>
    <row r="215" spans="1:31" ht="60" customHeight="1" x14ac:dyDescent="0.25">
      <c r="A215" s="14" t="s">
        <v>1665</v>
      </c>
      <c r="B215" s="9" t="s">
        <v>1666</v>
      </c>
      <c r="C215" s="15" t="s">
        <v>318</v>
      </c>
      <c r="D215" s="15" t="s">
        <v>1513</v>
      </c>
      <c r="E215" s="75" t="str">
        <f>_xlfn.CONCAT(IFERROR(VLOOKUP(F215,Applications!$A$3:$O$104,MATCH($E$5,Applications!$A$2:$O$2,0),FALSE),""),IF(G215&lt;&gt;"",CHAR(10),""),IFERROR(VLOOKUP(G215,Applications!$A$3:$O$104,MATCH($E$5,Applications!$A$2:$O$2,0),FALSE),""),IF(H215&lt;&gt;"",CHAR(10),""),IFERROR(VLOOKUP(H215,Applications!$A$3:$O$104,MATCH($E$5,Applications!$A$2:$O$2,0),FALSE),""),IF(I215&lt;&gt;"",CHAR(10),""),IFERROR(VLOOKUP(I215,Applications!$A$3:$O$104,MATCH($E$5,Applications!$A$2:$O$2,0),FALSE),""))</f>
        <v/>
      </c>
      <c r="F215" s="15" t="s">
        <v>326</v>
      </c>
      <c r="G215" s="15"/>
      <c r="H215" s="15"/>
      <c r="I215" s="15"/>
      <c r="J215" s="8" t="s">
        <v>1667</v>
      </c>
      <c r="K215" s="81" t="str">
        <f>IF(ISBLANK(J215),IFERROR(INDEX(Key!$S:$U,MATCH(Highlights!O215,Key!$S:$S,0),3),""),J215)</f>
        <v>&lt;b&gt;Harvest water from air to supply our buildings without the need of external sources of water&lt;/b&gt;There are 140,000,000,000,000,000 litres of water in the atmosphere - by condensation, water can be harnessed. This method can provide enough water to supply buildings, without the need of external sources of water.</v>
      </c>
      <c r="L215" s="11"/>
      <c r="M215" s="81" t="str">
        <f>IF(ISBLANK(L215),IFERROR(INDEX(Key!$S:$V,MATCH(Highlights!$O215,Key!$S:$S,0),4),""),L215)</f>
        <v/>
      </c>
      <c r="N215" s="11"/>
      <c r="O215" s="8"/>
      <c r="P215" s="11"/>
      <c r="Q215" s="13"/>
      <c r="R215" s="16"/>
      <c r="S215" s="16"/>
      <c r="T215" s="11"/>
      <c r="U215" s="14"/>
      <c r="V215" s="8"/>
      <c r="Z215" s="8"/>
      <c r="AA215" s="8"/>
      <c r="AB215" s="8"/>
      <c r="AC215" s="8"/>
      <c r="AD215" s="8"/>
      <c r="AE215" s="8"/>
    </row>
    <row r="216" spans="1:31" ht="60" customHeight="1" x14ac:dyDescent="0.25">
      <c r="A216" s="14" t="s">
        <v>1668</v>
      </c>
      <c r="B216" s="9" t="s">
        <v>1669</v>
      </c>
      <c r="C216" s="15" t="s">
        <v>318</v>
      </c>
      <c r="D216" s="15" t="s">
        <v>1513</v>
      </c>
      <c r="E216" s="75" t="str">
        <f>_xlfn.CONCAT(IFERROR(VLOOKUP(F216,Applications!$A$3:$O$104,MATCH($E$5,Applications!$A$2:$O$2,0),FALSE),""),IF(G216&lt;&gt;"",CHAR(10),""),IFERROR(VLOOKUP(G216,Applications!$A$3:$O$104,MATCH($E$5,Applications!$A$2:$O$2,0),FALSE),""),IF(H216&lt;&gt;"",CHAR(10),""),IFERROR(VLOOKUP(H216,Applications!$A$3:$O$104,MATCH($E$5,Applications!$A$2:$O$2,0),FALSE),""),IF(I216&lt;&gt;"",CHAR(10),""),IFERROR(VLOOKUP(I216,Applications!$A$3:$O$104,MATCH($E$5,Applications!$A$2:$O$2,0),FALSE),""))</f>
        <v/>
      </c>
      <c r="F216" s="15" t="s">
        <v>326</v>
      </c>
      <c r="G216" s="15"/>
      <c r="H216" s="15"/>
      <c r="I216" s="15"/>
      <c r="J216" s="8" t="s">
        <v>1670</v>
      </c>
      <c r="K216" s="81" t="str">
        <f>IF(ISBLANK(J216),IFERROR(INDEX(Key!$S:$U,MATCH(Highlights!O216,Key!$S:$S,0),3),""),J216)</f>
        <v>&lt;b&gt;Video conferencing replaced by holographic video meetings with full scale projection of people&lt;/b&gt;Image is captured in real-time with cameras with depth sensor. The image is then used in a VR, AR or holographic environment, being able to talk while seeing the other person.</v>
      </c>
      <c r="L216" s="11"/>
      <c r="M216" s="81" t="str">
        <f>IF(ISBLANK(L216),IFERROR(INDEX(Key!$S:$V,MATCH(Highlights!$O216,Key!$S:$S,0),4),""),L216)</f>
        <v/>
      </c>
      <c r="N216" s="11"/>
      <c r="O216" s="8"/>
      <c r="P216" s="11"/>
      <c r="Q216" s="13"/>
      <c r="R216" s="16"/>
      <c r="S216" s="16"/>
      <c r="T216" s="11"/>
      <c r="U216" s="14"/>
      <c r="V216" s="8"/>
      <c r="Z216" s="8"/>
      <c r="AA216" s="8"/>
      <c r="AB216" s="8"/>
      <c r="AC216" s="8"/>
      <c r="AD216" s="8"/>
      <c r="AE216" s="8"/>
    </row>
    <row r="217" spans="1:31" ht="60" customHeight="1" x14ac:dyDescent="0.25">
      <c r="A217" s="14" t="s">
        <v>1671</v>
      </c>
      <c r="B217" s="9" t="s">
        <v>1672</v>
      </c>
      <c r="C217" s="15" t="s">
        <v>318</v>
      </c>
      <c r="D217" s="15" t="s">
        <v>1513</v>
      </c>
      <c r="E217" s="75" t="str">
        <f>_xlfn.CONCAT(IFERROR(VLOOKUP(F217,Applications!$A$3:$O$104,MATCH($E$5,Applications!$A$2:$O$2,0),FALSE),""),IF(G217&lt;&gt;"",CHAR(10),""),IFERROR(VLOOKUP(G217,Applications!$A$3:$O$104,MATCH($E$5,Applications!$A$2:$O$2,0),FALSE),""),IF(H217&lt;&gt;"",CHAR(10),""),IFERROR(VLOOKUP(H217,Applications!$A$3:$O$104,MATCH($E$5,Applications!$A$2:$O$2,0),FALSE),""),IF(I217&lt;&gt;"",CHAR(10),""),IFERROR(VLOOKUP(I217,Applications!$A$3:$O$104,MATCH($E$5,Applications!$A$2:$O$2,0),FALSE),""))</f>
        <v/>
      </c>
      <c r="F217" s="15" t="s">
        <v>326</v>
      </c>
      <c r="G217" s="15"/>
      <c r="H217" s="15"/>
      <c r="I217" s="15"/>
      <c r="J217" s="8" t="s">
        <v>1673</v>
      </c>
      <c r="K217" s="81" t="str">
        <f>IF(ISBLANK(J217),IFERROR(INDEX(Key!$S:$U,MATCH(Highlights!O217,Key!$S:$S,0),3),""),J217)</f>
        <v>&lt;b&gt;Robots can automate simple in-store tasks and provide help to customers
&lt;/b&gt;The presence of robots completely automates every operational and logistics process in the store, such as the detection of out-of-stock items. Specific robots can assist customers to achieve their needs, perfoming the tasks more quickly and efficiently, increasing customer service, and increasing business.</v>
      </c>
      <c r="L217" s="11"/>
      <c r="M217" s="81" t="str">
        <f>IF(ISBLANK(L217),IFERROR(INDEX(Key!$S:$V,MATCH(Highlights!$O217,Key!$S:$S,0),4),""),L217)</f>
        <v/>
      </c>
      <c r="N217" s="11"/>
      <c r="O217" s="8"/>
      <c r="P217" s="11"/>
      <c r="Q217" s="13"/>
      <c r="R217" s="16"/>
      <c r="S217" s="16"/>
      <c r="T217" s="11"/>
      <c r="U217" s="14"/>
      <c r="V217" s="8"/>
      <c r="Z217" s="8"/>
      <c r="AA217" s="8"/>
      <c r="AB217" s="8"/>
      <c r="AC217" s="8"/>
      <c r="AD217" s="8"/>
      <c r="AE217" s="8"/>
    </row>
    <row r="218" spans="1:31" ht="60" customHeight="1" x14ac:dyDescent="0.25">
      <c r="A218" s="14" t="s">
        <v>1674</v>
      </c>
      <c r="B218" s="9" t="s">
        <v>1675</v>
      </c>
      <c r="C218" s="15" t="s">
        <v>318</v>
      </c>
      <c r="D218" s="15" t="s">
        <v>1513</v>
      </c>
      <c r="E218" s="75" t="str">
        <f>_xlfn.CONCAT(IFERROR(VLOOKUP(F218,Applications!$A$3:$O$104,MATCH($E$5,Applications!$A$2:$O$2,0),FALSE),""),IF(G218&lt;&gt;"",CHAR(10),""),IFERROR(VLOOKUP(G218,Applications!$A$3:$O$104,MATCH($E$5,Applications!$A$2:$O$2,0),FALSE),""),IF(H218&lt;&gt;"",CHAR(10),""),IFERROR(VLOOKUP(H218,Applications!$A$3:$O$104,MATCH($E$5,Applications!$A$2:$O$2,0),FALSE),""),IF(I218&lt;&gt;"",CHAR(10),""),IFERROR(VLOOKUP(I218,Applications!$A$3:$O$104,MATCH($E$5,Applications!$A$2:$O$2,0),FALSE),""))</f>
        <v/>
      </c>
      <c r="F218" s="15" t="s">
        <v>326</v>
      </c>
      <c r="G218" s="15"/>
      <c r="H218" s="15"/>
      <c r="I218" s="15"/>
      <c r="J218" s="8" t="s">
        <v>1676</v>
      </c>
      <c r="K218" s="81" t="str">
        <f>IF(ISBLANK(J218),IFERROR(INDEX(Key!$S:$U,MATCH(Highlights!O218,Key!$S:$S,0),3),""),J218)</f>
        <v xml:space="preserve">&lt;b&gt;AV can help retailers to manage stock more efficiently&lt;/b&gt;Artificial vision promises real time analysis of video footage to monitor, control and report any visible situation with minimal-to-none human intervention. By analyzing images collected in the stores it would be possible to identify out-of-stock items, low stock items, misplaced items, and pricing and planogram errors.  </v>
      </c>
      <c r="L218" s="11"/>
      <c r="M218" s="81" t="str">
        <f>IF(ISBLANK(L218),IFERROR(INDEX(Key!$S:$V,MATCH(Highlights!$O218,Key!$S:$S,0),4),""),L218)</f>
        <v/>
      </c>
      <c r="N218" s="11"/>
      <c r="O218" s="8"/>
      <c r="P218" s="11"/>
      <c r="Q218" s="13"/>
      <c r="R218" s="16"/>
      <c r="S218" s="16"/>
      <c r="T218" s="11"/>
      <c r="U218" s="14"/>
      <c r="V218" s="8"/>
      <c r="Z218" s="8"/>
      <c r="AA218" s="8"/>
      <c r="AB218" s="8"/>
      <c r="AC218" s="8"/>
      <c r="AD218" s="8"/>
      <c r="AE218" s="8"/>
    </row>
    <row r="219" spans="1:31" ht="60" customHeight="1" x14ac:dyDescent="0.25">
      <c r="A219" s="14" t="s">
        <v>1677</v>
      </c>
      <c r="B219" s="9" t="s">
        <v>1678</v>
      </c>
      <c r="C219" s="15" t="s">
        <v>318</v>
      </c>
      <c r="D219" s="15" t="s">
        <v>1513</v>
      </c>
      <c r="E219" s="75" t="str">
        <f>_xlfn.CONCAT(IFERROR(VLOOKUP(F219,Applications!$A$3:$O$104,MATCH($E$5,Applications!$A$2:$O$2,0),FALSE),""),IF(G219&lt;&gt;"",CHAR(10),""),IFERROR(VLOOKUP(G219,Applications!$A$3:$O$104,MATCH($E$5,Applications!$A$2:$O$2,0),FALSE),""),IF(H219&lt;&gt;"",CHAR(10),""),IFERROR(VLOOKUP(H219,Applications!$A$3:$O$104,MATCH($E$5,Applications!$A$2:$O$2,0),FALSE),""),IF(I219&lt;&gt;"",CHAR(10),""),IFERROR(VLOOKUP(I219,Applications!$A$3:$O$104,MATCH($E$5,Applications!$A$2:$O$2,0),FALSE),""))</f>
        <v/>
      </c>
      <c r="F219" s="15" t="s">
        <v>326</v>
      </c>
      <c r="G219" s="15"/>
      <c r="H219" s="15"/>
      <c r="I219" s="15"/>
      <c r="J219" s="8" t="s">
        <v>1679</v>
      </c>
      <c r="K219" s="81" t="str">
        <f>IF(ISBLANK(J219),IFERROR(INDEX(Key!$S:$U,MATCH(Highlights!O219,Key!$S:$S,0),3),""),J219)</f>
        <v>&lt;b&gt;Blockchain promises to revolutionise transactions on the internet, by avoiding intermediaries&lt;/b&gt;A distributed database maintains a list of data blocks secured from tampering and revision. Each block holds batches of individual transactions, timestamp and a link to a previous block. When a block is created, a copy is distributed across many systems. No centralized "official" copy exists and no user is "trusted" more than others.</v>
      </c>
      <c r="L219" s="11"/>
      <c r="M219" s="81" t="str">
        <f>IF(ISBLANK(L219),IFERROR(INDEX(Key!$S:$V,MATCH(Highlights!$O219,Key!$S:$S,0),4),""),L219)</f>
        <v/>
      </c>
      <c r="N219" s="11"/>
      <c r="O219" s="8"/>
      <c r="P219" s="11"/>
      <c r="Q219" s="13"/>
      <c r="R219" s="16"/>
      <c r="S219" s="16"/>
      <c r="T219" s="11"/>
      <c r="U219" s="14"/>
      <c r="V219" s="8"/>
      <c r="Z219" s="8"/>
      <c r="AA219" s="8"/>
      <c r="AB219" s="8"/>
      <c r="AC219" s="8"/>
      <c r="AD219" s="8"/>
      <c r="AE219" s="8"/>
    </row>
    <row r="220" spans="1:31" ht="60" customHeight="1" x14ac:dyDescent="0.25">
      <c r="A220" s="14" t="s">
        <v>1680</v>
      </c>
      <c r="B220" s="9" t="s">
        <v>1681</v>
      </c>
      <c r="C220" s="15" t="s">
        <v>318</v>
      </c>
      <c r="D220" s="15" t="s">
        <v>1513</v>
      </c>
      <c r="E220" s="75" t="str">
        <f>_xlfn.CONCAT(IFERROR(VLOOKUP(F220,Applications!$A$3:$O$104,MATCH($E$5,Applications!$A$2:$O$2,0),FALSE),""),IF(G220&lt;&gt;"",CHAR(10),""),IFERROR(VLOOKUP(G220,Applications!$A$3:$O$104,MATCH($E$5,Applications!$A$2:$O$2,0),FALSE),""),IF(H220&lt;&gt;"",CHAR(10),""),IFERROR(VLOOKUP(H220,Applications!$A$3:$O$104,MATCH($E$5,Applications!$A$2:$O$2,0),FALSE),""),IF(I220&lt;&gt;"",CHAR(10),""),IFERROR(VLOOKUP(I220,Applications!$A$3:$O$104,MATCH($E$5,Applications!$A$2:$O$2,0),FALSE),""))</f>
        <v/>
      </c>
      <c r="F220" s="15" t="s">
        <v>326</v>
      </c>
      <c r="G220" s="15"/>
      <c r="H220" s="15"/>
      <c r="I220" s="15"/>
      <c r="J220" s="8" t="s">
        <v>1682</v>
      </c>
      <c r="K220" s="81" t="str">
        <f>IF(ISBLANK(J220),IFERROR(INDEX(Key!$S:$U,MATCH(Highlights!O220,Key!$S:$S,0),3),""),J220)</f>
        <v>&lt;b&gt;Replace paper by e-paper based labels to save staff time, improve info accuracy, and agilize to princing politics&lt;/b&gt;To create images, the display uses e-paper technology. With this tech the images are shown through e-ink, where a group of microcapsules contains tiny black or white spheres that are positioned according to the eletric charge given.</v>
      </c>
      <c r="L220" s="11"/>
      <c r="M220" s="81" t="str">
        <f>IF(ISBLANK(L220),IFERROR(INDEX(Key!$S:$V,MATCH(Highlights!$O220,Key!$S:$S,0),4),""),L220)</f>
        <v/>
      </c>
      <c r="N220" s="11"/>
      <c r="O220" s="8"/>
      <c r="P220" s="11"/>
      <c r="Q220" s="13"/>
      <c r="R220" s="16"/>
      <c r="S220" s="16"/>
      <c r="T220" s="11"/>
      <c r="U220" s="14"/>
      <c r="V220" s="8"/>
      <c r="Z220" s="8"/>
      <c r="AA220" s="8"/>
      <c r="AB220" s="8"/>
      <c r="AC220" s="8"/>
      <c r="AD220" s="8"/>
      <c r="AE220" s="8"/>
    </row>
    <row r="221" spans="1:31" ht="60" customHeight="1" x14ac:dyDescent="0.25">
      <c r="A221" s="14" t="s">
        <v>1683</v>
      </c>
      <c r="B221" s="9" t="s">
        <v>1684</v>
      </c>
      <c r="C221" s="15" t="s">
        <v>318</v>
      </c>
      <c r="D221" s="15" t="s">
        <v>1513</v>
      </c>
      <c r="E221" s="75" t="str">
        <f>_xlfn.CONCAT(IFERROR(VLOOKUP(F221,Applications!$A$3:$O$104,MATCH($E$5,Applications!$A$2:$O$2,0),FALSE),""),IF(G221&lt;&gt;"",CHAR(10),""),IFERROR(VLOOKUP(G221,Applications!$A$3:$O$104,MATCH($E$5,Applications!$A$2:$O$2,0),FALSE),""),IF(H221&lt;&gt;"",CHAR(10),""),IFERROR(VLOOKUP(H221,Applications!$A$3:$O$104,MATCH($E$5,Applications!$A$2:$O$2,0),FALSE),""),IF(I221&lt;&gt;"",CHAR(10),""),IFERROR(VLOOKUP(I221,Applications!$A$3:$O$104,MATCH($E$5,Applications!$A$2:$O$2,0),FALSE),""))</f>
        <v/>
      </c>
      <c r="F221" s="15" t="s">
        <v>326</v>
      </c>
      <c r="G221" s="15"/>
      <c r="H221" s="15"/>
      <c r="I221" s="15"/>
      <c r="J221" s="8" t="s">
        <v>1685</v>
      </c>
      <c r="K221" s="81" t="str">
        <f>IF(ISBLANK(J221),IFERROR(INDEX(Key!$S:$U,MATCH(Highlights!O221,Key!$S:$S,0),3),""),J221)</f>
        <v xml:space="preserve">&lt;b&gt;Voice and gesture controlled kiosks &lt;/b&gt;Customers use voice recognition technology coupled with in-store navigation, and speak to obtain the desired information. A technological desk allows customers to obtain information about items, powered by voice or touch. </v>
      </c>
      <c r="L221" s="11"/>
      <c r="M221" s="81" t="str">
        <f>IF(ISBLANK(L221),IFERROR(INDEX(Key!$S:$V,MATCH(Highlights!$O221,Key!$S:$S,0),4),""),L221)</f>
        <v/>
      </c>
      <c r="N221" s="11"/>
      <c r="O221" s="8"/>
      <c r="P221" s="11"/>
      <c r="Q221" s="13"/>
      <c r="R221" s="16"/>
      <c r="S221" s="16"/>
      <c r="T221" s="11"/>
      <c r="U221" s="14"/>
      <c r="V221" s="8"/>
      <c r="Z221" s="8"/>
      <c r="AA221" s="8"/>
      <c r="AB221" s="8"/>
      <c r="AC221" s="8"/>
      <c r="AD221" s="8"/>
      <c r="AE221" s="8"/>
    </row>
    <row r="222" spans="1:31" ht="60" customHeight="1" x14ac:dyDescent="0.25">
      <c r="A222" s="14" t="s">
        <v>1686</v>
      </c>
      <c r="B222" s="9" t="s">
        <v>1687</v>
      </c>
      <c r="C222" s="15" t="s">
        <v>318</v>
      </c>
      <c r="D222" s="15" t="s">
        <v>1513</v>
      </c>
      <c r="E222" s="75" t="str">
        <f>_xlfn.CONCAT(IFERROR(VLOOKUP(F222,Applications!$A$3:$O$104,MATCH($E$5,Applications!$A$2:$O$2,0),FALSE),""),IF(G222&lt;&gt;"",CHAR(10),""),IFERROR(VLOOKUP(G222,Applications!$A$3:$O$104,MATCH($E$5,Applications!$A$2:$O$2,0),FALSE),""),IF(H222&lt;&gt;"",CHAR(10),""),IFERROR(VLOOKUP(H222,Applications!$A$3:$O$104,MATCH($E$5,Applications!$A$2:$O$2,0),FALSE),""),IF(I222&lt;&gt;"",CHAR(10),""),IFERROR(VLOOKUP(I222,Applications!$A$3:$O$104,MATCH($E$5,Applications!$A$2:$O$2,0),FALSE),""))</f>
        <v/>
      </c>
      <c r="F222" s="15" t="s">
        <v>326</v>
      </c>
      <c r="G222" s="15"/>
      <c r="H222" s="15"/>
      <c r="I222" s="15"/>
      <c r="J222" s="8" t="s">
        <v>1688</v>
      </c>
      <c r="K222" s="81" t="str">
        <f>IF(ISBLANK(J222),IFERROR(INDEX(Key!$S:$U,MATCH(Highlights!O222,Key!$S:$S,0),3),""),J222)</f>
        <v>&lt;b&gt;Safer and durable flooring, wall covering, and structures for stores&lt;/b&gt;Smart materials are engineered to respond to environmental stimuli such as temperature, pressure, and presence of oxygen. These materials help make buildings and structures safer and more durable.</v>
      </c>
      <c r="L222" s="11"/>
      <c r="M222" s="81" t="str">
        <f>IF(ISBLANK(L222),IFERROR(INDEX(Key!$S:$V,MATCH(Highlights!$O222,Key!$S:$S,0),4),""),L222)</f>
        <v/>
      </c>
      <c r="N222" s="11"/>
      <c r="O222" s="8"/>
      <c r="P222" s="11"/>
      <c r="Q222" s="13"/>
      <c r="R222" s="16"/>
      <c r="S222" s="16"/>
      <c r="T222" s="11"/>
      <c r="U222" s="14"/>
      <c r="V222" s="8"/>
      <c r="Z222" s="8"/>
      <c r="AA222" s="8"/>
      <c r="AB222" s="8"/>
      <c r="AC222" s="8"/>
      <c r="AD222" s="8"/>
      <c r="AE222" s="8"/>
    </row>
    <row r="223" spans="1:31" ht="60" customHeight="1" x14ac:dyDescent="0.25">
      <c r="A223" s="14" t="s">
        <v>1689</v>
      </c>
      <c r="B223" s="9" t="s">
        <v>1690</v>
      </c>
      <c r="C223" s="15" t="s">
        <v>318</v>
      </c>
      <c r="D223" s="15" t="s">
        <v>1513</v>
      </c>
      <c r="E223" s="75" t="str">
        <f>_xlfn.CONCAT(IFERROR(VLOOKUP(F223,Applications!$A$3:$O$104,MATCH($E$5,Applications!$A$2:$O$2,0),FALSE),""),IF(G223&lt;&gt;"",CHAR(10),""),IFERROR(VLOOKUP(G223,Applications!$A$3:$O$104,MATCH($E$5,Applications!$A$2:$O$2,0),FALSE),""),IF(H223&lt;&gt;"",CHAR(10),""),IFERROR(VLOOKUP(H223,Applications!$A$3:$O$104,MATCH($E$5,Applications!$A$2:$O$2,0),FALSE),""),IF(I223&lt;&gt;"",CHAR(10),""),IFERROR(VLOOKUP(I223,Applications!$A$3:$O$104,MATCH($E$5,Applications!$A$2:$O$2,0),FALSE),""))</f>
        <v/>
      </c>
      <c r="F223" s="15" t="s">
        <v>326</v>
      </c>
      <c r="G223" s="15"/>
      <c r="H223" s="15"/>
      <c r="I223" s="15"/>
      <c r="J223" s="8" t="s">
        <v>1691</v>
      </c>
      <c r="K223" s="81" t="str">
        <f>IF(ISBLANK(J223),IFERROR(INDEX(Key!$S:$U,MATCH(Highlights!O223,Key!$S:$S,0),3),""),J223)</f>
        <v>&lt;b&gt;Predict when equipment need maintenance based on operational data such as energy consumption&lt;/b&gt;Analytic models are applyed to operational data enriched with additional context such as environmental information and workload data, in order to predict the risk of failure of assets at a point in time and do so in an automated manner.</v>
      </c>
      <c r="L223" s="11"/>
      <c r="M223" s="81" t="str">
        <f>IF(ISBLANK(L223),IFERROR(INDEX(Key!$S:$V,MATCH(Highlights!$O223,Key!$S:$S,0),4),""),L223)</f>
        <v/>
      </c>
      <c r="N223" s="11"/>
      <c r="O223" s="8"/>
      <c r="P223" s="11"/>
      <c r="Q223" s="13"/>
      <c r="R223" s="16"/>
      <c r="S223" s="16"/>
      <c r="T223" s="11"/>
      <c r="U223" s="14"/>
      <c r="V223" s="8"/>
      <c r="Z223" s="8"/>
      <c r="AA223" s="8"/>
      <c r="AB223" s="8"/>
      <c r="AC223" s="8"/>
      <c r="AD223" s="8"/>
      <c r="AE223" s="8"/>
    </row>
    <row r="224" spans="1:31" ht="60" customHeight="1" x14ac:dyDescent="0.25">
      <c r="A224" s="14" t="s">
        <v>1692</v>
      </c>
      <c r="B224" s="9" t="s">
        <v>1693</v>
      </c>
      <c r="C224" s="15" t="s">
        <v>318</v>
      </c>
      <c r="D224" s="15" t="s">
        <v>1513</v>
      </c>
      <c r="E224" s="75" t="str">
        <f>_xlfn.CONCAT(IFERROR(VLOOKUP(F224,Applications!$A$3:$O$104,MATCH($E$5,Applications!$A$2:$O$2,0),FALSE),""),IF(G224&lt;&gt;"",CHAR(10),""),IFERROR(VLOOKUP(G224,Applications!$A$3:$O$104,MATCH($E$5,Applications!$A$2:$O$2,0),FALSE),""),IF(H224&lt;&gt;"",CHAR(10),""),IFERROR(VLOOKUP(H224,Applications!$A$3:$O$104,MATCH($E$5,Applications!$A$2:$O$2,0),FALSE),""),IF(I224&lt;&gt;"",CHAR(10),""),IFERROR(VLOOKUP(I224,Applications!$A$3:$O$104,MATCH($E$5,Applications!$A$2:$O$2,0),FALSE),""))</f>
        <v/>
      </c>
      <c r="F224" s="15" t="s">
        <v>326</v>
      </c>
      <c r="G224" s="15"/>
      <c r="H224" s="15"/>
      <c r="I224" s="15"/>
      <c r="J224" s="8" t="s">
        <v>1694</v>
      </c>
      <c r="K224" s="81" t="str">
        <f>IF(ISBLANK(J224),IFERROR(INDEX(Key!$S:$U,MATCH(Highlights!O224,Key!$S:$S,0),3),""),J224)</f>
        <v>&lt;b&gt;Produce clean energy in stores to fulfill all the needs, incluing peaks&lt;/b&gt;To achieve power independence, integrating water turbines into river bridges, jetties, etc. is practicable. Most important is building integrated photovoltaics which is now a viable reality in many forms. Transparent solar windows are being widely installed alongside with photovoltaic wall cladding.</v>
      </c>
      <c r="L224" s="11"/>
      <c r="M224" s="81" t="str">
        <f>IF(ISBLANK(L224),IFERROR(INDEX(Key!$S:$V,MATCH(Highlights!$O224,Key!$S:$S,0),4),""),L224)</f>
        <v/>
      </c>
      <c r="N224" s="11"/>
      <c r="O224" s="8"/>
      <c r="P224" s="11"/>
      <c r="Q224" s="13"/>
      <c r="R224" s="16"/>
      <c r="S224" s="16"/>
      <c r="T224" s="11"/>
      <c r="U224" s="14"/>
      <c r="V224" s="8"/>
      <c r="Z224" s="8"/>
      <c r="AA224" s="8"/>
      <c r="AB224" s="8"/>
      <c r="AC224" s="8"/>
      <c r="AD224" s="8"/>
      <c r="AE224" s="8"/>
    </row>
    <row r="225" spans="1:31" ht="60" customHeight="1" x14ac:dyDescent="0.25">
      <c r="A225" s="14" t="s">
        <v>1695</v>
      </c>
      <c r="B225" s="9" t="s">
        <v>1696</v>
      </c>
      <c r="C225" s="15" t="s">
        <v>318</v>
      </c>
      <c r="D225" s="15" t="s">
        <v>1513</v>
      </c>
      <c r="E225" s="75" t="str">
        <f>_xlfn.CONCAT(IFERROR(VLOOKUP(F225,Applications!$A$3:$O$104,MATCH($E$5,Applications!$A$2:$O$2,0),FALSE),""),IF(G225&lt;&gt;"",CHAR(10),""),IFERROR(VLOOKUP(G225,Applications!$A$3:$O$104,MATCH($E$5,Applications!$A$2:$O$2,0),FALSE),""),IF(H225&lt;&gt;"",CHAR(10),""),IFERROR(VLOOKUP(H225,Applications!$A$3:$O$104,MATCH($E$5,Applications!$A$2:$O$2,0),FALSE),""),IF(I225&lt;&gt;"",CHAR(10),""),IFERROR(VLOOKUP(I225,Applications!$A$3:$O$104,MATCH($E$5,Applications!$A$2:$O$2,0),FALSE),""))</f>
        <v/>
      </c>
      <c r="F225" s="15" t="s">
        <v>326</v>
      </c>
      <c r="G225" s="15"/>
      <c r="H225" s="15"/>
      <c r="I225" s="15"/>
      <c r="J225" s="8" t="s">
        <v>1697</v>
      </c>
      <c r="K225" s="81" t="str">
        <f>IF(ISBLANK(J225),IFERROR(INDEX(Key!$S:$U,MATCH(Highlights!O225,Key!$S:$S,0),3),""),J225)</f>
        <v>&lt;b&gt;Use QD to producte efficient white light in stores or to convert windows in transparent solar cells&lt;/b&gt;Quantum dots are nanosized semiconductor particles that are able to absorb light and re-emit. A solar cell can have a design that uses quantum dots as the absorbing photovoltaic material.</v>
      </c>
      <c r="L225" s="11"/>
      <c r="M225" s="81" t="str">
        <f>IF(ISBLANK(L225),IFERROR(INDEX(Key!$S:$V,MATCH(Highlights!$O225,Key!$S:$S,0),4),""),L225)</f>
        <v/>
      </c>
      <c r="N225" s="11"/>
      <c r="O225" s="8"/>
      <c r="P225" s="11"/>
      <c r="Q225" s="13"/>
      <c r="R225" s="16"/>
      <c r="S225" s="16"/>
      <c r="T225" s="11"/>
      <c r="U225" s="14"/>
      <c r="V225" s="8"/>
      <c r="Z225" s="8"/>
      <c r="AA225" s="8"/>
      <c r="AB225" s="8"/>
      <c r="AC225" s="8"/>
      <c r="AD225" s="8"/>
      <c r="AE225" s="8"/>
    </row>
    <row r="226" spans="1:31" ht="60" customHeight="1" x14ac:dyDescent="0.25">
      <c r="A226" s="14" t="s">
        <v>1698</v>
      </c>
      <c r="B226" s="9" t="s">
        <v>1699</v>
      </c>
      <c r="C226" s="15" t="s">
        <v>318</v>
      </c>
      <c r="D226" s="15" t="s">
        <v>1513</v>
      </c>
      <c r="E226" s="75" t="str">
        <f>_xlfn.CONCAT(IFERROR(VLOOKUP(F226,Applications!$A$3:$O$104,MATCH($E$5,Applications!$A$2:$O$2,0),FALSE),""),IF(G226&lt;&gt;"",CHAR(10),""),IFERROR(VLOOKUP(G226,Applications!$A$3:$O$104,MATCH($E$5,Applications!$A$2:$O$2,0),FALSE),""),IF(H226&lt;&gt;"",CHAR(10),""),IFERROR(VLOOKUP(H226,Applications!$A$3:$O$104,MATCH($E$5,Applications!$A$2:$O$2,0),FALSE),""),IF(I226&lt;&gt;"",CHAR(10),""),IFERROR(VLOOKUP(I226,Applications!$A$3:$O$104,MATCH($E$5,Applications!$A$2:$O$2,0),FALSE),""))</f>
        <v/>
      </c>
      <c r="F226" s="15" t="s">
        <v>326</v>
      </c>
      <c r="G226" s="15"/>
      <c r="H226" s="15"/>
      <c r="I226" s="15"/>
      <c r="J226" s="8" t="s">
        <v>1700</v>
      </c>
      <c r="K226" s="81" t="str">
        <f>IF(ISBLANK(J226),IFERROR(INDEX(Key!$S:$U,MATCH(Highlights!O226,Key!$S:$S,0),3),""),J226)</f>
        <v>&lt;b&gt;Gesture controled simulators can be used for training new employees of stores and warehouses&lt;/b&gt;Serious video games and simulators are used to train people through interaction by sound, touch or gesture. People are evaluated not by telling what they have learned, but by doing it.</v>
      </c>
      <c r="L226" s="11"/>
      <c r="M226" s="81" t="str">
        <f>IF(ISBLANK(L226),IFERROR(INDEX(Key!$S:$V,MATCH(Highlights!$O226,Key!$S:$S,0),4),""),L226)</f>
        <v/>
      </c>
      <c r="N226" s="11"/>
      <c r="O226" s="8"/>
      <c r="P226" s="11"/>
      <c r="Q226" s="13"/>
      <c r="R226" s="16"/>
      <c r="S226" s="16"/>
      <c r="T226" s="11"/>
      <c r="U226" s="14"/>
      <c r="V226" s="8"/>
      <c r="Z226" s="8"/>
      <c r="AA226" s="8"/>
      <c r="AB226" s="8"/>
      <c r="AC226" s="8"/>
      <c r="AD226" s="8"/>
      <c r="AE226" s="8"/>
    </row>
    <row r="227" spans="1:31" ht="60" customHeight="1" x14ac:dyDescent="0.25">
      <c r="A227" s="14" t="s">
        <v>1701</v>
      </c>
      <c r="B227" s="9" t="s">
        <v>1702</v>
      </c>
      <c r="C227" s="15" t="s">
        <v>318</v>
      </c>
      <c r="D227" s="15" t="s">
        <v>1513</v>
      </c>
      <c r="E227" s="75" t="str">
        <f>_xlfn.CONCAT(IFERROR(VLOOKUP(F227,Applications!$A$3:$O$104,MATCH($E$5,Applications!$A$2:$O$2,0),FALSE),""),IF(G227&lt;&gt;"",CHAR(10),""),IFERROR(VLOOKUP(G227,Applications!$A$3:$O$104,MATCH($E$5,Applications!$A$2:$O$2,0),FALSE),""),IF(H227&lt;&gt;"",CHAR(10),""),IFERROR(VLOOKUP(H227,Applications!$A$3:$O$104,MATCH($E$5,Applications!$A$2:$O$2,0),FALSE),""),IF(I227&lt;&gt;"",CHAR(10),""),IFERROR(VLOOKUP(I227,Applications!$A$3:$O$104,MATCH($E$5,Applications!$A$2:$O$2,0),FALSE),""))</f>
        <v/>
      </c>
      <c r="F227" s="15" t="s">
        <v>326</v>
      </c>
      <c r="G227" s="15"/>
      <c r="H227" s="15"/>
      <c r="I227" s="15"/>
      <c r="J227" s="8" t="s">
        <v>1703</v>
      </c>
      <c r="K227" s="81" t="str">
        <f>IF(ISBLANK(J227),IFERROR(INDEX(Key!$S:$U,MATCH(Highlights!O227,Key!$S:$S,0),3),""),J227)</f>
        <v>&lt;b&gt;Machine learning-based models can be used to automatically detect anomalies in cash transactions&lt;/b&gt;While in the process of verification of cash transactions, machine learning-based models are used to mine data and detect anomalies in those transactions.</v>
      </c>
      <c r="L227" s="11"/>
      <c r="M227" s="81" t="str">
        <f>IF(ISBLANK(L227),IFERROR(INDEX(Key!$S:$V,MATCH(Highlights!$O227,Key!$S:$S,0),4),""),L227)</f>
        <v/>
      </c>
      <c r="N227" s="11"/>
      <c r="O227" s="8"/>
      <c r="P227" s="11"/>
      <c r="Q227" s="13"/>
      <c r="R227" s="16"/>
      <c r="S227" s="16"/>
      <c r="T227" s="11"/>
      <c r="U227" s="14"/>
      <c r="V227" s="8"/>
      <c r="Z227" s="8"/>
      <c r="AA227" s="8"/>
      <c r="AB227" s="8"/>
      <c r="AC227" s="8"/>
      <c r="AD227" s="8"/>
      <c r="AE227" s="8"/>
    </row>
    <row r="228" spans="1:31" ht="60" customHeight="1" x14ac:dyDescent="0.25">
      <c r="A228" s="14" t="s">
        <v>1704</v>
      </c>
      <c r="B228" s="9" t="s">
        <v>1705</v>
      </c>
      <c r="C228" s="15" t="s">
        <v>318</v>
      </c>
      <c r="D228" s="15" t="s">
        <v>1513</v>
      </c>
      <c r="E228" s="75" t="str">
        <f>_xlfn.CONCAT(IFERROR(VLOOKUP(F228,Applications!$A$3:$O$104,MATCH($E$5,Applications!$A$2:$O$2,0),FALSE),""),IF(G228&lt;&gt;"",CHAR(10),""),IFERROR(VLOOKUP(G228,Applications!$A$3:$O$104,MATCH($E$5,Applications!$A$2:$O$2,0),FALSE),""),IF(H228&lt;&gt;"",CHAR(10),""),IFERROR(VLOOKUP(H228,Applications!$A$3:$O$104,MATCH($E$5,Applications!$A$2:$O$2,0),FALSE),""),IF(I228&lt;&gt;"",CHAR(10),""),IFERROR(VLOOKUP(I228,Applications!$A$3:$O$104,MATCH($E$5,Applications!$A$2:$O$2,0),FALSE),""))</f>
        <v/>
      </c>
      <c r="F228" s="15" t="s">
        <v>326</v>
      </c>
      <c r="G228" s="15"/>
      <c r="H228" s="15"/>
      <c r="I228" s="15"/>
      <c r="J228" s="8" t="s">
        <v>1706</v>
      </c>
      <c r="K228" s="81" t="str">
        <f>IF(ISBLANK(J228),IFERROR(INDEX(Key!$S:$U,MATCH(Highlights!O228,Key!$S:$S,0),3),""),J228)</f>
        <v>&lt;b&gt;Use special emergent materials to avoid active refrigeration of food online orders&lt;/b&gt;Specific materials avoid the heat loss from the inside to the outside and can prevent heat transfer to the inside, allowing products to keep the same temperature that they had when packed.</v>
      </c>
      <c r="L228" s="11"/>
      <c r="M228" s="81" t="str">
        <f>IF(ISBLANK(L228),IFERROR(INDEX(Key!$S:$V,MATCH(Highlights!$O228,Key!$S:$S,0),4),""),L228)</f>
        <v/>
      </c>
      <c r="N228" s="11"/>
      <c r="O228" s="8"/>
      <c r="P228" s="11"/>
      <c r="Q228" s="13"/>
      <c r="R228" s="16"/>
      <c r="S228" s="16"/>
      <c r="T228" s="11"/>
      <c r="U228" s="14"/>
      <c r="V228" s="8"/>
      <c r="Z228" s="8"/>
      <c r="AA228" s="8"/>
      <c r="AB228" s="8"/>
      <c r="AC228" s="8"/>
      <c r="AD228" s="8"/>
      <c r="AE228" s="8"/>
    </row>
    <row r="229" spans="1:31" ht="60" customHeight="1" x14ac:dyDescent="0.25">
      <c r="A229" s="14" t="s">
        <v>1707</v>
      </c>
      <c r="B229" s="9" t="s">
        <v>1708</v>
      </c>
      <c r="C229" s="15" t="s">
        <v>318</v>
      </c>
      <c r="D229" s="15" t="s">
        <v>1513</v>
      </c>
      <c r="E229" s="75" t="str">
        <f>_xlfn.CONCAT(IFERROR(VLOOKUP(F229,Applications!$A$3:$O$104,MATCH($E$5,Applications!$A$2:$O$2,0),FALSE),""),IF(G229&lt;&gt;"",CHAR(10),""),IFERROR(VLOOKUP(G229,Applications!$A$3:$O$104,MATCH($E$5,Applications!$A$2:$O$2,0),FALSE),""),IF(H229&lt;&gt;"",CHAR(10),""),IFERROR(VLOOKUP(H229,Applications!$A$3:$O$104,MATCH($E$5,Applications!$A$2:$O$2,0),FALSE),""),IF(I229&lt;&gt;"",CHAR(10),""),IFERROR(VLOOKUP(I229,Applications!$A$3:$O$104,MATCH($E$5,Applications!$A$2:$O$2,0),FALSE),""))</f>
        <v/>
      </c>
      <c r="F229" s="15" t="s">
        <v>326</v>
      </c>
      <c r="G229" s="15"/>
      <c r="H229" s="15"/>
      <c r="I229" s="15"/>
      <c r="J229" s="8" t="s">
        <v>1709</v>
      </c>
      <c r="K229" s="81" t="str">
        <f>IF(ISBLANK(J229),IFERROR(INDEX(Key!$S:$U,MATCH(Highlights!O229,Key!$S:$S,0),3),""),J229)</f>
        <v>&lt;b&gt;Wearables to control the posture in our daily activities and prevent employee injuries&lt;/b&gt;Specific sensors embedded in the wearables can monitor personal activity and identify hazardous conditions in the environment of work. In this way, wearable technology can have a meaningful impact on costs through injury prevention and creative case management.</v>
      </c>
      <c r="L229" s="11"/>
      <c r="M229" s="81" t="str">
        <f>IF(ISBLANK(L229),IFERROR(INDEX(Key!$S:$V,MATCH(Highlights!$O229,Key!$S:$S,0),4),""),L229)</f>
        <v/>
      </c>
      <c r="N229" s="11"/>
      <c r="O229" s="8"/>
      <c r="P229" s="11"/>
      <c r="Q229" s="13"/>
      <c r="R229" s="16"/>
      <c r="S229" s="16"/>
      <c r="T229" s="11"/>
      <c r="U229" s="14"/>
      <c r="V229" s="8"/>
      <c r="Z229" s="8"/>
      <c r="AA229" s="8"/>
      <c r="AB229" s="8"/>
      <c r="AC229" s="8"/>
      <c r="AD229" s="8"/>
      <c r="AE229" s="8"/>
    </row>
    <row r="230" spans="1:31" ht="60" customHeight="1" x14ac:dyDescent="0.25">
      <c r="A230" s="14" t="s">
        <v>1710</v>
      </c>
      <c r="B230" s="9" t="s">
        <v>1711</v>
      </c>
      <c r="C230" s="15" t="s">
        <v>318</v>
      </c>
      <c r="D230" s="15" t="s">
        <v>1513</v>
      </c>
      <c r="E230" s="75" t="str">
        <f>_xlfn.CONCAT(IFERROR(VLOOKUP(F230,Applications!$A$3:$O$104,MATCH($E$5,Applications!$A$2:$O$2,0),FALSE),""),IF(G230&lt;&gt;"",CHAR(10),""),IFERROR(VLOOKUP(G230,Applications!$A$3:$O$104,MATCH($E$5,Applications!$A$2:$O$2,0),FALSE),""),IF(H230&lt;&gt;"",CHAR(10),""),IFERROR(VLOOKUP(H230,Applications!$A$3:$O$104,MATCH($E$5,Applications!$A$2:$O$2,0),FALSE),""),IF(I230&lt;&gt;"",CHAR(10),""),IFERROR(VLOOKUP(I230,Applications!$A$3:$O$104,MATCH($E$5,Applications!$A$2:$O$2,0),FALSE),""))</f>
        <v/>
      </c>
      <c r="F230" s="15" t="s">
        <v>326</v>
      </c>
      <c r="G230" s="15"/>
      <c r="H230" s="15"/>
      <c r="I230" s="15"/>
      <c r="J230" s="8" t="s">
        <v>1712</v>
      </c>
      <c r="K230" s="81" t="str">
        <f>IF(ISBLANK(J230),IFERROR(INDEX(Key!$S:$U,MATCH(Highlights!O230,Key!$S:$S,0),3),""),J230)</f>
        <v>&lt;b&gt;Unmanned aerial vehicles capture images to perform inventory management and surveillance tasks&lt;/b&gt;Automated vehicles, such as ground or flying drones with motion sensors and 3D cameras, screen and analyze the interior of the warehouse performe inventory identification, management and surveillance.</v>
      </c>
      <c r="L230" s="11"/>
      <c r="M230" s="81" t="str">
        <f>IF(ISBLANK(L230),IFERROR(INDEX(Key!$S:$V,MATCH(Highlights!$O230,Key!$S:$S,0),4),""),L230)</f>
        <v/>
      </c>
      <c r="N230" s="11"/>
      <c r="O230" s="8"/>
      <c r="P230" s="11"/>
      <c r="Q230" s="13"/>
      <c r="R230" s="16"/>
      <c r="S230" s="16"/>
      <c r="T230" s="11"/>
      <c r="U230" s="14"/>
      <c r="V230" s="8"/>
      <c r="Z230" s="8"/>
      <c r="AA230" s="8"/>
      <c r="AB230" s="8"/>
      <c r="AC230" s="8"/>
      <c r="AD230" s="8"/>
      <c r="AE230" s="8"/>
    </row>
    <row r="231" spans="1:31" ht="60" customHeight="1" x14ac:dyDescent="0.25">
      <c r="A231" s="14" t="s">
        <v>1713</v>
      </c>
      <c r="B231" s="9" t="s">
        <v>1714</v>
      </c>
      <c r="C231" s="15" t="s">
        <v>318</v>
      </c>
      <c r="D231" s="15" t="s">
        <v>1513</v>
      </c>
      <c r="E231" s="75" t="str">
        <f>_xlfn.CONCAT(IFERROR(VLOOKUP(F231,Applications!$A$3:$O$104,MATCH($E$5,Applications!$A$2:$O$2,0),FALSE),""),IF(G231&lt;&gt;"",CHAR(10),""),IFERROR(VLOOKUP(G231,Applications!$A$3:$O$104,MATCH($E$5,Applications!$A$2:$O$2,0),FALSE),""),IF(H231&lt;&gt;"",CHAR(10),""),IFERROR(VLOOKUP(H231,Applications!$A$3:$O$104,MATCH($E$5,Applications!$A$2:$O$2,0),FALSE),""),IF(I231&lt;&gt;"",CHAR(10),""),IFERROR(VLOOKUP(I231,Applications!$A$3:$O$104,MATCH($E$5,Applications!$A$2:$O$2,0),FALSE),""))</f>
        <v/>
      </c>
      <c r="F231" s="15" t="s">
        <v>326</v>
      </c>
      <c r="G231" s="15"/>
      <c r="H231" s="15"/>
      <c r="I231" s="15"/>
      <c r="J231" s="8" t="s">
        <v>1715</v>
      </c>
      <c r="K231" s="81" t="str">
        <f>IF(ISBLANK(J231),IFERROR(INDEX(Key!$S:$U,MATCH(Highlights!O231,Key!$S:$S,0),3),""),J231)</f>
        <v>&lt;b&gt;Automate hypothesis' formulation explointing existent data from multiple sources&lt;/b&gt;AI algorithms can be used to analyse data collected from A/B testing and automatically produce outputs in accordance with previous experiments, that evolves the operation. Each problem must be addressed separately including: range definition, planogram oprimization, staff dynamic allocation, etc.</v>
      </c>
      <c r="L231" s="11"/>
      <c r="M231" s="81" t="str">
        <f>IF(ISBLANK(L231),IFERROR(INDEX(Key!$S:$V,MATCH(Highlights!$O231,Key!$S:$S,0),4),""),L231)</f>
        <v/>
      </c>
      <c r="N231" s="11"/>
      <c r="O231" s="8"/>
      <c r="P231" s="11"/>
      <c r="Q231" s="13"/>
      <c r="R231" s="16"/>
      <c r="S231" s="16"/>
      <c r="T231" s="11"/>
      <c r="U231" s="14"/>
      <c r="V231" s="8"/>
      <c r="Z231" s="8"/>
      <c r="AA231" s="8"/>
      <c r="AB231" s="8"/>
      <c r="AC231" s="8"/>
      <c r="AD231" s="8"/>
      <c r="AE231" s="8"/>
    </row>
    <row r="232" spans="1:31" ht="60" customHeight="1" x14ac:dyDescent="0.25">
      <c r="A232" s="14" t="s">
        <v>1716</v>
      </c>
      <c r="B232" s="9" t="s">
        <v>1717</v>
      </c>
      <c r="C232" s="15" t="s">
        <v>318</v>
      </c>
      <c r="D232" s="15" t="s">
        <v>1513</v>
      </c>
      <c r="E232" s="75" t="str">
        <f>_xlfn.CONCAT(IFERROR(VLOOKUP(F232,Applications!$A$3:$O$104,MATCH($E$5,Applications!$A$2:$O$2,0),FALSE),""),IF(G232&lt;&gt;"",CHAR(10),""),IFERROR(VLOOKUP(G232,Applications!$A$3:$O$104,MATCH($E$5,Applications!$A$2:$O$2,0),FALSE),""),IF(H232&lt;&gt;"",CHAR(10),""),IFERROR(VLOOKUP(H232,Applications!$A$3:$O$104,MATCH($E$5,Applications!$A$2:$O$2,0),FALSE),""),IF(I232&lt;&gt;"",CHAR(10),""),IFERROR(VLOOKUP(I232,Applications!$A$3:$O$104,MATCH($E$5,Applications!$A$2:$O$2,0),FALSE),""))</f>
        <v/>
      </c>
      <c r="F232" s="15" t="s">
        <v>326</v>
      </c>
      <c r="G232" s="15"/>
      <c r="H232" s="15"/>
      <c r="I232" s="15"/>
      <c r="J232" s="8" t="s">
        <v>1718</v>
      </c>
      <c r="K232" s="81" t="str">
        <f>IF(ISBLANK(J232),IFERROR(INDEX(Key!$S:$U,MATCH(Highlights!O232,Key!$S:$S,0),3),""),J232)</f>
        <v xml:space="preserve">&lt;b&gt;AR can agilize logistic tasks&lt;/b&gt;Augmented reality devices allow the expansion of physical reality by adding layers of computer-generated information that enriches it. This can be applied in a variety of logistic operations. </v>
      </c>
      <c r="L232" s="11"/>
      <c r="M232" s="81" t="str">
        <f>IF(ISBLANK(L232),IFERROR(INDEX(Key!$S:$V,MATCH(Highlights!$O232,Key!$S:$S,0),4),""),L232)</f>
        <v/>
      </c>
      <c r="N232" s="11"/>
      <c r="O232" s="8"/>
      <c r="P232" s="11"/>
      <c r="Q232" s="13"/>
      <c r="R232" s="16"/>
      <c r="S232" s="16"/>
      <c r="T232" s="11"/>
      <c r="U232" s="14"/>
      <c r="V232" s="8"/>
      <c r="Z232" s="8"/>
      <c r="AA232" s="8"/>
      <c r="AB232" s="8"/>
      <c r="AC232" s="8"/>
      <c r="AD232" s="8"/>
      <c r="AE232" s="8"/>
    </row>
    <row r="233" spans="1:31" ht="60" customHeight="1" x14ac:dyDescent="0.25">
      <c r="A233" s="14" t="s">
        <v>1719</v>
      </c>
      <c r="B233" s="9" t="s">
        <v>1720</v>
      </c>
      <c r="C233" s="15" t="s">
        <v>318</v>
      </c>
      <c r="D233" s="15" t="s">
        <v>1513</v>
      </c>
      <c r="E233" s="75" t="str">
        <f>_xlfn.CONCAT(IFERROR(VLOOKUP(F233,Applications!$A$3:$O$104,MATCH($E$5,Applications!$A$2:$O$2,0),FALSE),""),IF(G233&lt;&gt;"",CHAR(10),""),IFERROR(VLOOKUP(G233,Applications!$A$3:$O$104,MATCH($E$5,Applications!$A$2:$O$2,0),FALSE),""),IF(H233&lt;&gt;"",CHAR(10),""),IFERROR(VLOOKUP(H233,Applications!$A$3:$O$104,MATCH($E$5,Applications!$A$2:$O$2,0),FALSE),""),IF(I233&lt;&gt;"",CHAR(10),""),IFERROR(VLOOKUP(I233,Applications!$A$3:$O$104,MATCH($E$5,Applications!$A$2:$O$2,0),FALSE),""))</f>
        <v/>
      </c>
      <c r="F233" s="15" t="s">
        <v>326</v>
      </c>
      <c r="G233" s="15"/>
      <c r="H233" s="15"/>
      <c r="I233" s="15"/>
      <c r="J233" s="8" t="s">
        <v>1721</v>
      </c>
      <c r="K233" s="81" t="str">
        <f>IF(ISBLANK(J233),IFERROR(INDEX(Key!$S:$U,MATCH(Highlights!O233,Key!$S:$S,0),3),""),J233)</f>
        <v>&lt;b&gt;Track containers, tools, and other assets by installing communication sensors in this objects &lt;/b&gt;Sensors equipped with tracking systems register position and then send that information by wifi, bluetooth, infrared or even radio.</v>
      </c>
      <c r="L233" s="11"/>
      <c r="M233" s="81" t="str">
        <f>IF(ISBLANK(L233),IFERROR(INDEX(Key!$S:$V,MATCH(Highlights!$O233,Key!$S:$S,0),4),""),L233)</f>
        <v/>
      </c>
      <c r="N233" s="11"/>
      <c r="O233" s="8"/>
      <c r="P233" s="11"/>
      <c r="Q233" s="13"/>
      <c r="R233" s="16"/>
      <c r="S233" s="16"/>
      <c r="T233" s="11"/>
      <c r="U233" s="14"/>
      <c r="V233" s="8"/>
      <c r="Z233" s="8"/>
      <c r="AA233" s="8"/>
      <c r="AB233" s="8"/>
      <c r="AC233" s="8"/>
      <c r="AD233" s="8"/>
      <c r="AE233" s="8"/>
    </row>
    <row r="234" spans="1:31" ht="60" customHeight="1" x14ac:dyDescent="0.25">
      <c r="A234" s="14" t="s">
        <v>1722</v>
      </c>
      <c r="B234" s="9" t="s">
        <v>1723</v>
      </c>
      <c r="C234" s="15" t="s">
        <v>318</v>
      </c>
      <c r="D234" s="15" t="s">
        <v>1513</v>
      </c>
      <c r="E234" s="75" t="str">
        <f>_xlfn.CONCAT(IFERROR(VLOOKUP(F234,Applications!$A$3:$O$104,MATCH($E$5,Applications!$A$2:$O$2,0),FALSE),""),IF(G234&lt;&gt;"",CHAR(10),""),IFERROR(VLOOKUP(G234,Applications!$A$3:$O$104,MATCH($E$5,Applications!$A$2:$O$2,0),FALSE),""),IF(H234&lt;&gt;"",CHAR(10),""),IFERROR(VLOOKUP(H234,Applications!$A$3:$O$104,MATCH($E$5,Applications!$A$2:$O$2,0),FALSE),""),IF(I234&lt;&gt;"",CHAR(10),""),IFERROR(VLOOKUP(I234,Applications!$A$3:$O$104,MATCH($E$5,Applications!$A$2:$O$2,0),FALSE),""))</f>
        <v/>
      </c>
      <c r="F234" s="15" t="s">
        <v>326</v>
      </c>
      <c r="G234" s="15"/>
      <c r="H234" s="15"/>
      <c r="I234" s="15"/>
      <c r="J234" s="8" t="s">
        <v>1724</v>
      </c>
      <c r="K234" s="81" t="str">
        <f>IF(ISBLANK(J234),IFERROR(INDEX(Key!$S:$U,MATCH(Highlights!O234,Key!$S:$S,0),3),""),J234)</f>
        <v xml:space="preserve">&lt;b&gt;Unmanned aerial vehicles can deliver packages to customers in short periods of time&lt;/b&gt;Delivery drones deliver packages (shoes, jewelry, electronics, food, etc) to customers in short periods of time. </v>
      </c>
      <c r="L234" s="11"/>
      <c r="M234" s="81" t="str">
        <f>IF(ISBLANK(L234),IFERROR(INDEX(Key!$S:$V,MATCH(Highlights!$O234,Key!$S:$S,0),4),""),L234)</f>
        <v/>
      </c>
      <c r="N234" s="11"/>
      <c r="O234" s="8"/>
      <c r="P234" s="11"/>
      <c r="Q234" s="13"/>
      <c r="R234" s="16"/>
      <c r="S234" s="16"/>
      <c r="T234" s="11"/>
      <c r="U234" s="14"/>
      <c r="V234" s="8"/>
      <c r="Z234" s="8"/>
      <c r="AA234" s="8"/>
      <c r="AB234" s="8"/>
      <c r="AC234" s="8"/>
      <c r="AD234" s="8"/>
      <c r="AE234" s="8"/>
    </row>
    <row r="235" spans="1:31" ht="60" customHeight="1" x14ac:dyDescent="0.25">
      <c r="A235" s="14" t="s">
        <v>1725</v>
      </c>
      <c r="B235" s="9" t="s">
        <v>1726</v>
      </c>
      <c r="C235" s="15" t="s">
        <v>318</v>
      </c>
      <c r="D235" s="15" t="s">
        <v>1513</v>
      </c>
      <c r="E235" s="75" t="str">
        <f>_xlfn.CONCAT(IFERROR(VLOOKUP(F235,Applications!$A$3:$O$104,MATCH($E$5,Applications!$A$2:$O$2,0),FALSE),""),IF(G235&lt;&gt;"",CHAR(10),""),IFERROR(VLOOKUP(G235,Applications!$A$3:$O$104,MATCH($E$5,Applications!$A$2:$O$2,0),FALSE),""),IF(H235&lt;&gt;"",CHAR(10),""),IFERROR(VLOOKUP(H235,Applications!$A$3:$O$104,MATCH($E$5,Applications!$A$2:$O$2,0),FALSE),""),IF(I235&lt;&gt;"",CHAR(10),""),IFERROR(VLOOKUP(I235,Applications!$A$3:$O$104,MATCH($E$5,Applications!$A$2:$O$2,0),FALSE),""))</f>
        <v/>
      </c>
      <c r="F235" s="15" t="s">
        <v>326</v>
      </c>
      <c r="G235" s="15"/>
      <c r="H235" s="15"/>
      <c r="I235" s="15"/>
      <c r="J235" s="8" t="s">
        <v>1727</v>
      </c>
      <c r="K235" s="81" t="str">
        <f>IF(ISBLANK(J235),IFERROR(INDEX(Key!$S:$U,MATCH(Highlights!O235,Key!$S:$S,0),3),""),J235)</f>
        <v>&lt;b&gt;Exoskeletons to spare a service in orthopaedic treatments or to assist movements in heavy tasks in operations&lt;/b&gt;Robotic devices are used to improve the life and everyday activities of people with reduced mobility and with heavy tasks by using robotics and other devices that fit in our bodies. These devices helps with the movement.</v>
      </c>
      <c r="L235" s="11"/>
      <c r="M235" s="81" t="str">
        <f>IF(ISBLANK(L235),IFERROR(INDEX(Key!$S:$V,MATCH(Highlights!$O235,Key!$S:$S,0),4),""),L235)</f>
        <v/>
      </c>
      <c r="N235" s="11"/>
      <c r="O235" s="8"/>
      <c r="P235" s="11"/>
      <c r="Q235" s="13"/>
      <c r="R235" s="16"/>
      <c r="S235" s="16"/>
      <c r="T235" s="11"/>
      <c r="U235" s="14"/>
      <c r="V235" s="8"/>
      <c r="Z235" s="8"/>
      <c r="AA235" s="8"/>
      <c r="AB235" s="8"/>
      <c r="AC235" s="8"/>
      <c r="AD235" s="8"/>
      <c r="AE235" s="8"/>
    </row>
    <row r="236" spans="1:31" ht="60" customHeight="1" x14ac:dyDescent="0.25">
      <c r="A236" s="14" t="s">
        <v>1728</v>
      </c>
      <c r="B236" s="9" t="s">
        <v>1729</v>
      </c>
      <c r="C236" s="15" t="s">
        <v>318</v>
      </c>
      <c r="D236" s="15" t="s">
        <v>1513</v>
      </c>
      <c r="E236" s="75" t="str">
        <f>_xlfn.CONCAT(IFERROR(VLOOKUP(F236,Applications!$A$3:$O$104,MATCH($E$5,Applications!$A$2:$O$2,0),FALSE),""),IF(G236&lt;&gt;"",CHAR(10),""),IFERROR(VLOOKUP(G236,Applications!$A$3:$O$104,MATCH($E$5,Applications!$A$2:$O$2,0),FALSE),""),IF(H236&lt;&gt;"",CHAR(10),""),IFERROR(VLOOKUP(H236,Applications!$A$3:$O$104,MATCH($E$5,Applications!$A$2:$O$2,0),FALSE),""),IF(I236&lt;&gt;"",CHAR(10),""),IFERROR(VLOOKUP(I236,Applications!$A$3:$O$104,MATCH($E$5,Applications!$A$2:$O$2,0),FALSE),""))</f>
        <v/>
      </c>
      <c r="F236" s="15" t="s">
        <v>326</v>
      </c>
      <c r="G236" s="15"/>
      <c r="H236" s="15"/>
      <c r="I236" s="15"/>
      <c r="J236" s="8" t="s">
        <v>1730</v>
      </c>
      <c r="K236" s="81" t="str">
        <f>IF(ISBLANK(J236),IFERROR(INDEX(Key!$S:$U,MATCH(Highlights!O236,Key!$S:$S,0),3),""),J236)</f>
        <v>&lt;b&gt;Robots can perform heavy, time-consuming or repetitive tasks e.g. assemble ice in fishery stand&lt;/b&gt;Robots can perform a wide variety of tasks, including selection, transferring, packing, palletizing, loading and unloading, machine feeding or disengaging. These tasks can be fully automized by robots, freeing workers for more complex tasks</v>
      </c>
      <c r="L236" s="11"/>
      <c r="M236" s="81" t="str">
        <f>IF(ISBLANK(L236),IFERROR(INDEX(Key!$S:$V,MATCH(Highlights!$O236,Key!$S:$S,0),4),""),L236)</f>
        <v/>
      </c>
      <c r="N236" s="11"/>
      <c r="O236" s="8"/>
      <c r="P236" s="11"/>
      <c r="Q236" s="13"/>
      <c r="R236" s="16"/>
      <c r="S236" s="16"/>
      <c r="T236" s="11"/>
      <c r="U236" s="14"/>
      <c r="V236" s="8"/>
      <c r="Z236" s="8"/>
      <c r="AA236" s="8"/>
      <c r="AB236" s="8"/>
      <c r="AC236" s="8"/>
      <c r="AD236" s="8"/>
      <c r="AE236" s="8"/>
    </row>
    <row r="237" spans="1:31" ht="60" customHeight="1" x14ac:dyDescent="0.25">
      <c r="A237" s="14" t="s">
        <v>1731</v>
      </c>
      <c r="B237" s="9" t="s">
        <v>1732</v>
      </c>
      <c r="C237" s="15" t="s">
        <v>318</v>
      </c>
      <c r="D237" s="15" t="s">
        <v>1513</v>
      </c>
      <c r="E237" s="75" t="str">
        <f>_xlfn.CONCAT(IFERROR(VLOOKUP(F237,Applications!$A$3:$O$104,MATCH($E$5,Applications!$A$2:$O$2,0),FALSE),""),IF(G237&lt;&gt;"",CHAR(10),""),IFERROR(VLOOKUP(G237,Applications!$A$3:$O$104,MATCH($E$5,Applications!$A$2:$O$2,0),FALSE),""),IF(H237&lt;&gt;"",CHAR(10),""),IFERROR(VLOOKUP(H237,Applications!$A$3:$O$104,MATCH($E$5,Applications!$A$2:$O$2,0),FALSE),""),IF(I237&lt;&gt;"",CHAR(10),""),IFERROR(VLOOKUP(I237,Applications!$A$3:$O$104,MATCH($E$5,Applications!$A$2:$O$2,0),FALSE),""))</f>
        <v/>
      </c>
      <c r="F237" s="15" t="s">
        <v>326</v>
      </c>
      <c r="G237" s="15"/>
      <c r="H237" s="15"/>
      <c r="I237" s="15"/>
      <c r="J237" s="8" t="s">
        <v>1733</v>
      </c>
      <c r="K237" s="81" t="str">
        <f>IF(ISBLANK(J237),IFERROR(INDEX(Key!$S:$U,MATCH(Highlights!O237,Key!$S:$S,0),3),""),J237)</f>
        <v xml:space="preserve">&lt;b&gt;Forecast consumer demand based on sales history  fused with other data sources such as weather&lt;/b&gt;Machine learning and optimization algorithms can look for and exploit observed patterns, correlations, and relationships among data elements and supply chain decisions – e.g., when to order a widget, how many widgets to order, where to put them, and so on. Such algorithms can be trained and tested using past data. </v>
      </c>
      <c r="L237" s="11"/>
      <c r="M237" s="81" t="str">
        <f>IF(ISBLANK(L237),IFERROR(INDEX(Key!$S:$V,MATCH(Highlights!$O237,Key!$S:$S,0),4),""),L237)</f>
        <v/>
      </c>
      <c r="N237" s="11"/>
      <c r="O237" s="8"/>
      <c r="P237" s="11"/>
      <c r="Q237" s="13"/>
      <c r="R237" s="16"/>
      <c r="S237" s="16"/>
      <c r="T237" s="11"/>
      <c r="U237" s="14"/>
      <c r="V237" s="8"/>
      <c r="Z237" s="8"/>
      <c r="AA237" s="8"/>
      <c r="AB237" s="8"/>
      <c r="AC237" s="8"/>
      <c r="AD237" s="8"/>
      <c r="AE237" s="8"/>
    </row>
    <row r="238" spans="1:31" ht="60" customHeight="1" x14ac:dyDescent="0.25">
      <c r="A238" s="14" t="s">
        <v>1734</v>
      </c>
      <c r="B238" s="9" t="s">
        <v>1735</v>
      </c>
      <c r="C238" s="15" t="s">
        <v>318</v>
      </c>
      <c r="D238" s="15" t="s">
        <v>1513</v>
      </c>
      <c r="E238" s="75" t="str">
        <f>_xlfn.CONCAT(IFERROR(VLOOKUP(F238,Applications!$A$3:$O$104,MATCH($E$5,Applications!$A$2:$O$2,0),FALSE),""),IF(G238&lt;&gt;"",CHAR(10),""),IFERROR(VLOOKUP(G238,Applications!$A$3:$O$104,MATCH($E$5,Applications!$A$2:$O$2,0),FALSE),""),IF(H238&lt;&gt;"",CHAR(10),""),IFERROR(VLOOKUP(H238,Applications!$A$3:$O$104,MATCH($E$5,Applications!$A$2:$O$2,0),FALSE),""),IF(I238&lt;&gt;"",CHAR(10),""),IFERROR(VLOOKUP(I238,Applications!$A$3:$O$104,MATCH($E$5,Applications!$A$2:$O$2,0),FALSE),""))</f>
        <v/>
      </c>
      <c r="F238" s="15" t="s">
        <v>326</v>
      </c>
      <c r="G238" s="15"/>
      <c r="H238" s="15"/>
      <c r="I238" s="15"/>
      <c r="J238" s="8" t="s">
        <v>1736</v>
      </c>
      <c r="K238" s="81" t="str">
        <f>IF(ISBLANK(J238),IFERROR(INDEX(Key!$S:$U,MATCH(Highlights!O238,Key!$S:$S,0),3),""),J238)</f>
        <v>&lt;b&gt;Autonomous vehicles can improve delivery efficiency and logistic costs&lt;/b&gt;An autonomous vehicle is one that can drive itself from a starting point to a predetermined destination in "autopilot" mode using various in-vehicle technologies and sensors, such as lasers, radars and cameras, as well as advanced driver assistance systems, software, map data, GPS and wireless data communication.</v>
      </c>
      <c r="L238" s="11"/>
      <c r="M238" s="81" t="str">
        <f>IF(ISBLANK(L238),IFERROR(INDEX(Key!$S:$V,MATCH(Highlights!$O238,Key!$S:$S,0),4),""),L238)</f>
        <v/>
      </c>
      <c r="N238" s="11"/>
      <c r="O238" s="8"/>
      <c r="P238" s="11"/>
      <c r="Q238" s="13"/>
      <c r="R238" s="16"/>
      <c r="S238" s="16"/>
      <c r="T238" s="11"/>
      <c r="U238" s="14"/>
      <c r="V238" s="8"/>
      <c r="Z238" s="8"/>
      <c r="AA238" s="8"/>
      <c r="AB238" s="8"/>
      <c r="AC238" s="8"/>
      <c r="AD238" s="8"/>
      <c r="AE238" s="8"/>
    </row>
    <row r="239" spans="1:31" ht="60" customHeight="1" x14ac:dyDescent="0.25">
      <c r="B239" s="9" t="s">
        <v>1747</v>
      </c>
      <c r="C239" s="15" t="s">
        <v>312</v>
      </c>
      <c r="D239" s="15" t="s">
        <v>207</v>
      </c>
      <c r="E239" s="75" t="str">
        <f>_xlfn.CONCAT(IFERROR(VLOOKUP(F239,Applications!$A$3:$O$104,MATCH($E$5,Applications!$A$2:$O$2,0),FALSE),""),IF(G239&lt;&gt;"",CHAR(10),""),IFERROR(VLOOKUP(G239,Applications!$A$3:$O$104,MATCH($E$5,Applications!$A$2:$O$2,0),FALSE),""),IF(H239&lt;&gt;"",CHAR(10),""),IFERROR(VLOOKUP(H239,Applications!$A$3:$O$104,MATCH($E$5,Applications!$A$2:$O$2,0),FALSE),""),IF(I239&lt;&gt;"",CHAR(10),""),IFERROR(VLOOKUP(I239,Applications!$A$3:$O$104,MATCH($E$5,Applications!$A$2:$O$2,0),FALSE),""))</f>
        <v>Automatic Order and Checkout</v>
      </c>
      <c r="F239" s="15" t="s">
        <v>1246</v>
      </c>
      <c r="G239" s="15"/>
      <c r="H239" s="15"/>
      <c r="I239" s="15"/>
      <c r="J239" s="8"/>
      <c r="K239" s="81" t="str">
        <f>IF(ISBLANK(J239),IFERROR(INDEX(Key!$S:$U,MATCH(Highlights!O239,Key!$S:$S,0),3),""),J239)</f>
        <v>Machine learning meets retail. Shop without waiting in line.</v>
      </c>
      <c r="L239" s="11" t="s">
        <v>1748</v>
      </c>
      <c r="M239" s="81" t="str">
        <f>IF(ISBLANK(L239),IFERROR(INDEX(Key!$S:$V,MATCH(Highlights!$O239,Key!$S:$S,0),4),""),L239)</f>
        <v>https://www.standardcognition.com/static/standard-market-01.0053345e.jpg</v>
      </c>
      <c r="N239" s="11" t="s">
        <v>1750</v>
      </c>
      <c r="O239" s="8" t="s">
        <v>1749</v>
      </c>
      <c r="P239" s="11"/>
      <c r="Q239" s="13"/>
      <c r="R239" s="16"/>
      <c r="S239" s="16"/>
      <c r="T239" s="11"/>
      <c r="U239" s="14"/>
      <c r="V239" s="8"/>
      <c r="Z239" s="8"/>
      <c r="AA239" s="8"/>
      <c r="AB239" s="8"/>
      <c r="AC239" s="8"/>
      <c r="AD239" s="8"/>
      <c r="AE239" s="8"/>
    </row>
    <row r="240" spans="1:31" ht="60" customHeight="1" x14ac:dyDescent="0.25">
      <c r="B240" s="9" t="s">
        <v>1751</v>
      </c>
      <c r="C240" s="15" t="s">
        <v>312</v>
      </c>
      <c r="D240" s="15" t="s">
        <v>18</v>
      </c>
      <c r="E240" s="75" t="str">
        <f>_xlfn.CONCAT(IFERROR(VLOOKUP(F240,Applications!$A$3:$O$104,MATCH($E$5,Applications!$A$2:$O$2,0),FALSE),""),IF(G240&lt;&gt;"",CHAR(10),""),IFERROR(VLOOKUP(G240,Applications!$A$3:$O$104,MATCH($E$5,Applications!$A$2:$O$2,0),FALSE),""),IF(H240&lt;&gt;"",CHAR(10),""),IFERROR(VLOOKUP(H240,Applications!$A$3:$O$104,MATCH($E$5,Applications!$A$2:$O$2,0),FALSE),""),IF(I240&lt;&gt;"",CHAR(10),""),IFERROR(VLOOKUP(I240,Applications!$A$3:$O$104,MATCH($E$5,Applications!$A$2:$O$2,0),FALSE),""))</f>
        <v>Customer neverending story</v>
      </c>
      <c r="F240" s="15" t="s">
        <v>1328</v>
      </c>
      <c r="G240" s="15"/>
      <c r="H240" s="15"/>
      <c r="I240" s="15"/>
      <c r="J240" s="8"/>
      <c r="K240" s="81" t="str">
        <f>IF(ISBLANK(J240),IFERROR(INDEX(Key!$S:$U,MATCH(Highlights!O240,Key!$S:$S,0),3),""),J240)</f>
        <v>Frequently Asked Questions | Function of Beauty</v>
      </c>
      <c r="L240" s="11"/>
      <c r="M240" s="81">
        <f>IF(ISBLANK(L240),IFERROR(INDEX(Key!$S:$V,MATCH(Highlights!$O240,Key!$S:$S,0),4),""),L240)</f>
        <v>0</v>
      </c>
      <c r="N240" s="11"/>
      <c r="O240" s="8" t="s">
        <v>1752</v>
      </c>
      <c r="P240" s="11"/>
      <c r="Q240" s="13"/>
      <c r="R240" s="16"/>
      <c r="S240" s="16"/>
      <c r="T240" s="11"/>
      <c r="U240" s="14"/>
      <c r="V240" s="8"/>
      <c r="Z240" s="8"/>
      <c r="AA240" s="8"/>
      <c r="AB240" s="8"/>
      <c r="AC240" s="8"/>
      <c r="AD240" s="8"/>
      <c r="AE240" s="8"/>
    </row>
    <row r="241" spans="2:31" ht="60" customHeight="1" x14ac:dyDescent="0.25">
      <c r="B241" s="9" t="s">
        <v>1754</v>
      </c>
      <c r="C241" s="15" t="s">
        <v>312</v>
      </c>
      <c r="D241" s="15" t="s">
        <v>18</v>
      </c>
      <c r="E241" s="75" t="str">
        <f>_xlfn.CONCAT(IFERROR(VLOOKUP(F241,Applications!$A$3:$O$104,MATCH($E$5,Applications!$A$2:$O$2,0),FALSE),""),IF(G241&lt;&gt;"",CHAR(10),""),IFERROR(VLOOKUP(G241,Applications!$A$3:$O$104,MATCH($E$5,Applications!$A$2:$O$2,0),FALSE),""),IF(H241&lt;&gt;"",CHAR(10),""),IFERROR(VLOOKUP(H241,Applications!$A$3:$O$104,MATCH($E$5,Applications!$A$2:$O$2,0),FALSE),""),IF(I241&lt;&gt;"",CHAR(10),""),IFERROR(VLOOKUP(I241,Applications!$A$3:$O$104,MATCH($E$5,Applications!$A$2:$O$2,0),FALSE),""))</f>
        <v>Customer neverending story</v>
      </c>
      <c r="F241" s="15" t="s">
        <v>1328</v>
      </c>
      <c r="G241" s="15"/>
      <c r="H241" s="15"/>
      <c r="I241" s="15"/>
      <c r="J241" s="8"/>
      <c r="K241" s="81">
        <f>IF(ISBLANK(J241),IFERROR(INDEX(Key!$S:$U,MATCH(Highlights!O241,Key!$S:$S,0),3),""),J241)</f>
        <v>0</v>
      </c>
      <c r="L241" s="11"/>
      <c r="M241" s="81">
        <f>IF(ISBLANK(L241),IFERROR(INDEX(Key!$S:$V,MATCH(Highlights!$O241,Key!$S:$S,0),4),""),L241)</f>
        <v>0</v>
      </c>
      <c r="N241" s="11"/>
      <c r="O241" s="8" t="s">
        <v>1753</v>
      </c>
      <c r="P241" s="11"/>
      <c r="Q241" s="13"/>
      <c r="R241" s="16"/>
      <c r="S241" s="16"/>
      <c r="T241" s="11"/>
      <c r="U241" s="14"/>
      <c r="V241" s="8"/>
      <c r="Z241" s="8"/>
      <c r="AA241" s="8"/>
      <c r="AB241" s="8"/>
      <c r="AC241" s="8"/>
      <c r="AD241" s="8"/>
      <c r="AE241" s="8"/>
    </row>
    <row r="242" spans="2:31" s="17" customFormat="1" ht="60" customHeight="1" x14ac:dyDescent="0.25">
      <c r="B242" s="88" t="s">
        <v>2050</v>
      </c>
      <c r="C242" s="37" t="s">
        <v>283</v>
      </c>
      <c r="D242" s="37" t="s">
        <v>207</v>
      </c>
      <c r="E242" s="87" t="s">
        <v>238</v>
      </c>
      <c r="F242" s="37" t="s">
        <v>1333</v>
      </c>
      <c r="G242" s="37"/>
      <c r="H242" s="37"/>
      <c r="I242" s="37"/>
      <c r="J242" s="85"/>
      <c r="K242" s="86"/>
      <c r="L242" s="85"/>
      <c r="M242" s="86"/>
      <c r="N242" s="85"/>
      <c r="O242" s="89" t="s">
        <v>2057</v>
      </c>
      <c r="P242" s="85"/>
      <c r="Q242" s="84"/>
      <c r="R242" s="83"/>
      <c r="S242" s="83"/>
      <c r="T242" s="85"/>
      <c r="V242" s="85"/>
      <c r="W242"/>
      <c r="Z242" s="85"/>
      <c r="AA242" s="85"/>
      <c r="AB242" s="85"/>
      <c r="AC242" s="85"/>
      <c r="AD242" s="85"/>
      <c r="AE242" s="85"/>
    </row>
    <row r="243" spans="2:31" ht="60" customHeight="1" x14ac:dyDescent="0.25">
      <c r="B243" s="9" t="s">
        <v>2051</v>
      </c>
      <c r="C243" s="15" t="s">
        <v>312</v>
      </c>
      <c r="D243" s="15" t="s">
        <v>18</v>
      </c>
      <c r="E243" s="75" t="str">
        <f>_xlfn.CONCAT(IFERROR(VLOOKUP(F243,Applications!$A$3:$O$104,MATCH($E$5,Applications!$A$2:$O$2,0),FALSE),""),IF(G243&lt;&gt;"",CHAR(10),""),IFERROR(VLOOKUP(G243,Applications!$A$3:$O$104,MATCH($E$5,Applications!$A$2:$O$2,0),FALSE),""),IF(H243&lt;&gt;"",CHAR(10),""),IFERROR(VLOOKUP(H243,Applications!$A$3:$O$104,MATCH($E$5,Applications!$A$2:$O$2,0),FALSE),""),IF(I243&lt;&gt;"",CHAR(10),""),IFERROR(VLOOKUP(I243,Applications!$A$3:$O$104,MATCH($E$5,Applications!$A$2:$O$2,0),FALSE),""))</f>
        <v>Enhancing capabilities</v>
      </c>
      <c r="F243" s="15" t="s">
        <v>1249</v>
      </c>
      <c r="G243" s="15"/>
      <c r="H243" s="15"/>
      <c r="I243" s="15"/>
      <c r="J243" s="8"/>
      <c r="K243" s="81" t="str">
        <f>IF(ISBLANK(J243),IFERROR(INDEX(Key!$S:$U,MATCH(Highlights!O243,Key!$S:$S,0),3),""),J243)</f>
        <v/>
      </c>
      <c r="L243" s="11"/>
      <c r="M243" s="81" t="str">
        <f>IF(ISBLANK(L243),IFERROR(INDEX(Key!$S:$V,MATCH(Highlights!$O243,Key!$S:$S,0),4),""),L243)</f>
        <v/>
      </c>
      <c r="N243" s="11"/>
      <c r="O243" s="30" t="s">
        <v>2052</v>
      </c>
      <c r="P243" s="18" t="s">
        <v>2053</v>
      </c>
      <c r="Q243" s="13"/>
      <c r="R243" s="16"/>
      <c r="S243" s="16"/>
      <c r="T243" s="11"/>
      <c r="U243" s="14"/>
      <c r="V243" s="8"/>
      <c r="Z243" s="8"/>
      <c r="AA243" s="8"/>
      <c r="AB243" s="8"/>
      <c r="AC243" s="8"/>
      <c r="AD243" s="8"/>
      <c r="AE243" s="8"/>
    </row>
    <row r="244" spans="2:31" ht="60" customHeight="1" x14ac:dyDescent="0.25">
      <c r="B244" s="9" t="s">
        <v>2054</v>
      </c>
      <c r="C244" s="15" t="s">
        <v>312</v>
      </c>
      <c r="D244" s="15" t="s">
        <v>18</v>
      </c>
      <c r="E244" s="75" t="str">
        <f>_xlfn.CONCAT(IFERROR(VLOOKUP(F244,Applications!$A$3:$O$104,MATCH($E$5,Applications!$A$2:$O$2,0),FALSE),""),IF(G244&lt;&gt;"",CHAR(10),""),IFERROR(VLOOKUP(G244,Applications!$A$3:$O$104,MATCH($E$5,Applications!$A$2:$O$2,0),FALSE),""),IF(H244&lt;&gt;"",CHAR(10),""),IFERROR(VLOOKUP(H244,Applications!$A$3:$O$104,MATCH($E$5,Applications!$A$2:$O$2,0),FALSE),""),IF(I244&lt;&gt;"",CHAR(10),""),IFERROR(VLOOKUP(I244,Applications!$A$3:$O$104,MATCH($E$5,Applications!$A$2:$O$2,0),FALSE),""))</f>
        <v>Enhancing capabilities</v>
      </c>
      <c r="F244" s="15" t="s">
        <v>1249</v>
      </c>
      <c r="G244" s="15"/>
      <c r="H244" s="15"/>
      <c r="I244" s="15"/>
      <c r="J244" s="8"/>
      <c r="K244" s="81" t="str">
        <f>IF(ISBLANK(J244),IFERROR(INDEX(Key!$S:$U,MATCH(Highlights!O244,Key!$S:$S,0),3),""),J244)</f>
        <v/>
      </c>
      <c r="L244" s="11"/>
      <c r="M244" s="81" t="str">
        <f>IF(ISBLANK(L244),IFERROR(INDEX(Key!$S:$V,MATCH(Highlights!$O244,Key!$S:$S,0),4),""),L244)</f>
        <v/>
      </c>
      <c r="N244" s="11"/>
      <c r="O244" s="8" t="s">
        <v>2055</v>
      </c>
      <c r="P244" s="11" t="s">
        <v>2056</v>
      </c>
      <c r="Q244" s="13"/>
      <c r="R244" s="16"/>
      <c r="S244" s="16"/>
      <c r="T244" s="11"/>
      <c r="U244" s="14"/>
      <c r="V244" s="8"/>
      <c r="Z244" s="8"/>
      <c r="AA244" s="8"/>
      <c r="AB244" s="8"/>
      <c r="AC244" s="8"/>
      <c r="AD244" s="8"/>
      <c r="AE244" s="8"/>
    </row>
    <row r="245" spans="2:31" ht="60" customHeight="1" x14ac:dyDescent="0.25">
      <c r="B245" s="9" t="s">
        <v>2058</v>
      </c>
      <c r="C245" s="15" t="s">
        <v>312</v>
      </c>
      <c r="D245" s="15" t="s">
        <v>18</v>
      </c>
      <c r="E245" s="75" t="str">
        <f>_xlfn.CONCAT(IFERROR(VLOOKUP(F245,Applications!$A$3:$O$104,MATCH($E$5,Applications!$A$2:$O$2,0),FALSE),""),IF(G245&lt;&gt;"",CHAR(10),""),IFERROR(VLOOKUP(G245,Applications!$A$3:$O$104,MATCH($E$5,Applications!$A$2:$O$2,0),FALSE),""),IF(H245&lt;&gt;"",CHAR(10),""),IFERROR(VLOOKUP(H245,Applications!$A$3:$O$104,MATCH($E$5,Applications!$A$2:$O$2,0),FALSE),""),IF(I245&lt;&gt;"",CHAR(10),""),IFERROR(VLOOKUP(I245,Applications!$A$3:$O$104,MATCH($E$5,Applications!$A$2:$O$2,0),FALSE),""))</f>
        <v>Enhancing capabilities</v>
      </c>
      <c r="F245" s="15" t="s">
        <v>1249</v>
      </c>
      <c r="G245" s="15"/>
      <c r="H245" s="15"/>
      <c r="I245" s="15"/>
      <c r="J245" s="8"/>
      <c r="K245" s="81" t="str">
        <f>IF(ISBLANK(J245),IFERROR(INDEX(Key!$S:$U,MATCH(Highlights!O245,Key!$S:$S,0),3),""),J245)</f>
        <v/>
      </c>
      <c r="L245" s="11"/>
      <c r="M245" s="81" t="str">
        <f>IF(ISBLANK(L245),IFERROR(INDEX(Key!$S:$V,MATCH(Highlights!$O245,Key!$S:$S,0),4),""),L245)</f>
        <v/>
      </c>
      <c r="N245" s="11"/>
      <c r="O245" s="8" t="s">
        <v>2059</v>
      </c>
      <c r="P245" s="11"/>
      <c r="Q245" s="13"/>
      <c r="R245" s="16"/>
      <c r="S245" s="16"/>
      <c r="T245" s="11"/>
      <c r="U245" s="14"/>
      <c r="V245" s="8"/>
      <c r="Z245" s="8"/>
      <c r="AA245" s="8"/>
      <c r="AB245" s="8"/>
      <c r="AC245" s="8"/>
      <c r="AD245" s="8"/>
      <c r="AE245" s="8"/>
    </row>
    <row r="246" spans="2:31" ht="60" customHeight="1" x14ac:dyDescent="0.25">
      <c r="B246" s="9" t="s">
        <v>2060</v>
      </c>
      <c r="C246" s="15" t="s">
        <v>318</v>
      </c>
      <c r="D246" s="15" t="s">
        <v>18</v>
      </c>
      <c r="E246" s="75" t="str">
        <f>_xlfn.CONCAT(IFERROR(VLOOKUP(F246,Applications!$A$3:$O$104,MATCH($E$5,Applications!$A$2:$O$2,0),FALSE),""),IF(G246&lt;&gt;"",CHAR(10),""),IFERROR(VLOOKUP(G246,Applications!$A$3:$O$104,MATCH($E$5,Applications!$A$2:$O$2,0),FALSE),""),IF(H246&lt;&gt;"",CHAR(10),""),IFERROR(VLOOKUP(H246,Applications!$A$3:$O$104,MATCH($E$5,Applications!$A$2:$O$2,0),FALSE),""),IF(I246&lt;&gt;"",CHAR(10),""),IFERROR(VLOOKUP(I246,Applications!$A$3:$O$104,MATCH($E$5,Applications!$A$2:$O$2,0),FALSE),""))</f>
        <v>Enhancing capabilities</v>
      </c>
      <c r="F246" s="15" t="s">
        <v>1249</v>
      </c>
      <c r="G246" s="15"/>
      <c r="H246" s="15"/>
      <c r="I246" s="15"/>
      <c r="J246" s="8"/>
      <c r="K246" s="81" t="str">
        <f>IF(ISBLANK(J246),IFERROR(INDEX(Key!$S:$U,MATCH(Highlights!O246,Key!$S:$S,0),3),""),J246)</f>
        <v/>
      </c>
      <c r="L246" s="11"/>
      <c r="M246" s="81" t="str">
        <f>IF(ISBLANK(L246),IFERROR(INDEX(Key!$S:$V,MATCH(Highlights!$O246,Key!$S:$S,0),4),""),L246)</f>
        <v/>
      </c>
      <c r="N246" s="11"/>
      <c r="O246" s="8"/>
      <c r="P246" s="11"/>
      <c r="Q246" s="13"/>
      <c r="R246" s="16"/>
      <c r="S246" s="16" t="s">
        <v>394</v>
      </c>
      <c r="T246" s="11"/>
      <c r="U246" s="30" t="s">
        <v>2061</v>
      </c>
      <c r="V246" s="8"/>
      <c r="Z246" s="8"/>
      <c r="AA246" s="8"/>
      <c r="AB246" s="8"/>
      <c r="AC246" s="8"/>
      <c r="AD246" s="8"/>
      <c r="AE246" s="8"/>
    </row>
    <row r="247" spans="2:31" ht="60" customHeight="1" x14ac:dyDescent="0.25">
      <c r="B247" s="9" t="s">
        <v>2065</v>
      </c>
      <c r="C247" s="15" t="s">
        <v>312</v>
      </c>
      <c r="D247" s="15" t="s">
        <v>18</v>
      </c>
      <c r="E247" s="75" t="str">
        <f>_xlfn.CONCAT(IFERROR(VLOOKUP(F247,Applications!$A$3:$O$104,MATCH($E$5,Applications!$A$2:$O$2,0),FALSE),""),IF(G247&lt;&gt;"",CHAR(10),""),IFERROR(VLOOKUP(G247,Applications!$A$3:$O$104,MATCH($E$5,Applications!$A$2:$O$2,0),FALSE),""),IF(H247&lt;&gt;"",CHAR(10),""),IFERROR(VLOOKUP(H247,Applications!$A$3:$O$104,MATCH($E$5,Applications!$A$2:$O$2,0),FALSE),""),IF(I247&lt;&gt;"",CHAR(10),""),IFERROR(VLOOKUP(I247,Applications!$A$3:$O$104,MATCH($E$5,Applications!$A$2:$O$2,0),FALSE),""))</f>
        <v>Simple and beautiful showrooms</v>
      </c>
      <c r="F247" s="15" t="s">
        <v>1302</v>
      </c>
      <c r="G247" s="15"/>
      <c r="H247" s="15"/>
      <c r="I247" s="15"/>
      <c r="J247" s="8"/>
      <c r="K247" s="81" t="str">
        <f>IF(ISBLANK(J247),IFERROR(INDEX(Key!$S:$U,MATCH(Highlights!O247,Key!$S:$S,0),3),""),J247)</f>
        <v/>
      </c>
      <c r="L247" s="11"/>
      <c r="M247" s="81" t="str">
        <f>IF(ISBLANK(L247),IFERROR(INDEX(Key!$S:$V,MATCH(Highlights!$O247,Key!$S:$S,0),4),""),L247)</f>
        <v/>
      </c>
      <c r="N247" s="11"/>
      <c r="O247" s="8" t="s">
        <v>2067</v>
      </c>
      <c r="P247" s="11" t="s">
        <v>2066</v>
      </c>
      <c r="Q247" s="13"/>
      <c r="R247" s="16"/>
      <c r="S247" s="16"/>
      <c r="T247" s="11"/>
      <c r="U247" s="14"/>
      <c r="V247" s="8"/>
      <c r="Z247" s="8"/>
      <c r="AA247" s="8"/>
      <c r="AB247" s="8"/>
      <c r="AC247" s="8"/>
      <c r="AD247" s="8"/>
      <c r="AE247" s="8"/>
    </row>
    <row r="248" spans="2:31" ht="60" customHeight="1" x14ac:dyDescent="0.25">
      <c r="B248" s="9" t="s">
        <v>2069</v>
      </c>
      <c r="C248" s="15" t="s">
        <v>312</v>
      </c>
      <c r="D248" s="15" t="s">
        <v>18</v>
      </c>
      <c r="E248" s="75" t="str">
        <f>_xlfn.CONCAT(IFERROR(VLOOKUP(F248,Applications!$A$3:$O$104,MATCH($E$5,Applications!$A$2:$O$2,0),FALSE),""),IF(G248&lt;&gt;"",CHAR(10),""),IFERROR(VLOOKUP(G248,Applications!$A$3:$O$104,MATCH($E$5,Applications!$A$2:$O$2,0),FALSE),""),IF(H248&lt;&gt;"",CHAR(10),""),IFERROR(VLOOKUP(H248,Applications!$A$3:$O$104,MATCH($E$5,Applications!$A$2:$O$2,0),FALSE),""),IF(I248&lt;&gt;"",CHAR(10),""),IFERROR(VLOOKUP(I248,Applications!$A$3:$O$104,MATCH($E$5,Applications!$A$2:$O$2,0),FALSE),""))</f>
        <v>Simple and beautiful showrooms</v>
      </c>
      <c r="F248" s="15" t="s">
        <v>1302</v>
      </c>
      <c r="G248" s="15"/>
      <c r="H248" s="15"/>
      <c r="I248" s="15"/>
      <c r="J248" s="8"/>
      <c r="K248" s="81" t="str">
        <f>IF(ISBLANK(J248),IFERROR(INDEX(Key!$S:$U,MATCH(Highlights!O248,Key!$S:$S,0),3),""),J248)</f>
        <v/>
      </c>
      <c r="L248" s="11"/>
      <c r="M248" s="81" t="str">
        <f>IF(ISBLANK(L248),IFERROR(INDEX(Key!$S:$V,MATCH(Highlights!$O248,Key!$S:$S,0),4),""),L248)</f>
        <v/>
      </c>
      <c r="N248" s="11"/>
      <c r="O248" s="8" t="s">
        <v>2068</v>
      </c>
      <c r="P248" s="18" t="s">
        <v>2070</v>
      </c>
      <c r="Q248" s="13"/>
      <c r="R248" s="16"/>
      <c r="S248" s="16"/>
      <c r="T248" s="11"/>
      <c r="U248" s="14"/>
      <c r="V248" s="8"/>
      <c r="Z248" s="8"/>
      <c r="AA248" s="8"/>
      <c r="AB248" s="8"/>
      <c r="AC248" s="8"/>
      <c r="AD248" s="8"/>
      <c r="AE248" s="8"/>
    </row>
    <row r="249" spans="2:31" ht="60" customHeight="1" x14ac:dyDescent="0.25">
      <c r="B249" s="9" t="s">
        <v>2072</v>
      </c>
      <c r="C249" s="15" t="s">
        <v>312</v>
      </c>
      <c r="D249" s="15" t="s">
        <v>18</v>
      </c>
      <c r="E249" s="75" t="str">
        <f>_xlfn.CONCAT(IFERROR(VLOOKUP(F249,Applications!$A$3:$O$104,MATCH($E$5,Applications!$A$2:$O$2,0),FALSE),""),IF(G249&lt;&gt;"",CHAR(10),""),IFERROR(VLOOKUP(G249,Applications!$A$3:$O$104,MATCH($E$5,Applications!$A$2:$O$2,0),FALSE),""),IF(H249&lt;&gt;"",CHAR(10),""),IFERROR(VLOOKUP(H249,Applications!$A$3:$O$104,MATCH($E$5,Applications!$A$2:$O$2,0),FALSE),""),IF(I249&lt;&gt;"",CHAR(10),""),IFERROR(VLOOKUP(I249,Applications!$A$3:$O$104,MATCH($E$5,Applications!$A$2:$O$2,0),FALSE),""))</f>
        <v>Offline products and services
Praise humanity</v>
      </c>
      <c r="F249" s="15" t="s">
        <v>1256</v>
      </c>
      <c r="G249" s="15" t="s">
        <v>1255</v>
      </c>
      <c r="H249" s="15"/>
      <c r="I249" s="15"/>
      <c r="J249" s="8"/>
      <c r="K249" s="81" t="str">
        <f>IF(ISBLANK(J249),IFERROR(INDEX(Key!$S:$U,MATCH(Highlights!O249,Key!$S:$S,0),3),""),J249)</f>
        <v/>
      </c>
      <c r="L249" s="11"/>
      <c r="M249" s="81" t="str">
        <f>IF(ISBLANK(L249),IFERROR(INDEX(Key!$S:$V,MATCH(Highlights!$O249,Key!$S:$S,0),4),""),L249)</f>
        <v/>
      </c>
      <c r="N249" s="11"/>
      <c r="O249" s="8" t="s">
        <v>2073</v>
      </c>
      <c r="P249" s="11" t="s">
        <v>2071</v>
      </c>
      <c r="Q249" s="13"/>
      <c r="R249" s="16"/>
      <c r="S249" s="16"/>
      <c r="T249" s="11"/>
      <c r="U249" s="14"/>
      <c r="V249" s="8"/>
      <c r="Z249" s="8"/>
      <c r="AA249" s="8"/>
      <c r="AB249" s="8"/>
      <c r="AC249" s="8"/>
      <c r="AD249" s="8"/>
      <c r="AE249" s="8"/>
    </row>
    <row r="250" spans="2:31" ht="60" customHeight="1" x14ac:dyDescent="0.25">
      <c r="B250" s="9"/>
      <c r="C250" s="15"/>
      <c r="D250" s="15"/>
      <c r="E250" s="75" t="str">
        <f>_xlfn.CONCAT(IFERROR(VLOOKUP(F250,Applications!$A$3:$O$104,MATCH($E$5,Applications!$A$2:$O$2,0),FALSE),""),IF(G250&lt;&gt;"",CHAR(10),""),IFERROR(VLOOKUP(G250,Applications!$A$3:$O$104,MATCH($E$5,Applications!$A$2:$O$2,0),FALSE),""),IF(H250&lt;&gt;"",CHAR(10),""),IFERROR(VLOOKUP(H250,Applications!$A$3:$O$104,MATCH($E$5,Applications!$A$2:$O$2,0),FALSE),""),IF(I250&lt;&gt;"",CHAR(10),""),IFERROR(VLOOKUP(I250,Applications!$A$3:$O$104,MATCH($E$5,Applications!$A$2:$O$2,0),FALSE),""))</f>
        <v/>
      </c>
      <c r="F250" s="15"/>
      <c r="G250" s="15"/>
      <c r="H250" s="15"/>
      <c r="I250" s="15"/>
      <c r="J250" s="8"/>
      <c r="K250" s="81" t="str">
        <f>IF(ISBLANK(J250),IFERROR(INDEX(Key!$S:$U,MATCH(Highlights!O250,Key!$S:$S,0),3),""),J250)</f>
        <v/>
      </c>
      <c r="L250" s="11"/>
      <c r="M250" s="81" t="str">
        <f>IF(ISBLANK(L250),IFERROR(INDEX(Key!$S:$V,MATCH(Highlights!$O250,Key!$S:$S,0),4),""),L250)</f>
        <v/>
      </c>
      <c r="N250" s="11"/>
      <c r="O250" s="8"/>
      <c r="P250" s="11"/>
      <c r="Q250" s="13"/>
      <c r="R250" s="16"/>
      <c r="S250" s="16"/>
      <c r="T250" s="11"/>
      <c r="U250" s="14"/>
      <c r="V250" s="8"/>
      <c r="Z250" s="8"/>
      <c r="AA250" s="8"/>
      <c r="AB250" s="8"/>
      <c r="AC250" s="8"/>
      <c r="AD250" s="8"/>
      <c r="AE250" s="8"/>
    </row>
    <row r="251" spans="2:31" ht="60" customHeight="1" x14ac:dyDescent="0.25">
      <c r="B251" s="9"/>
      <c r="C251" s="15"/>
      <c r="D251" s="15"/>
      <c r="E251" s="75" t="str">
        <f>_xlfn.CONCAT(IFERROR(VLOOKUP(F251,Applications!$A$3:$O$104,MATCH($E$5,Applications!$A$2:$O$2,0),FALSE),""),IF(G251&lt;&gt;"",CHAR(10),""),IFERROR(VLOOKUP(G251,Applications!$A$3:$O$104,MATCH($E$5,Applications!$A$2:$O$2,0),FALSE),""),IF(H251&lt;&gt;"",CHAR(10),""),IFERROR(VLOOKUP(H251,Applications!$A$3:$O$104,MATCH($E$5,Applications!$A$2:$O$2,0),FALSE),""),IF(I251&lt;&gt;"",CHAR(10),""),IFERROR(VLOOKUP(I251,Applications!$A$3:$O$104,MATCH($E$5,Applications!$A$2:$O$2,0),FALSE),""))</f>
        <v/>
      </c>
      <c r="F251" s="15"/>
      <c r="G251" s="15"/>
      <c r="H251" s="15"/>
      <c r="I251" s="15"/>
      <c r="J251" s="8"/>
      <c r="K251" s="81" t="str">
        <f>IF(ISBLANK(J251),IFERROR(INDEX(Key!$S:$U,MATCH(Highlights!O251,Key!$S:$S,0),3),""),J251)</f>
        <v/>
      </c>
      <c r="L251" s="11"/>
      <c r="M251" s="81" t="str">
        <f>IF(ISBLANK(L251),IFERROR(INDEX(Key!$S:$V,MATCH(Highlights!$O251,Key!$S:$S,0),4),""),L251)</f>
        <v/>
      </c>
      <c r="N251" s="11"/>
      <c r="O251" s="8"/>
      <c r="P251" s="11"/>
      <c r="Q251" s="13"/>
      <c r="R251" s="16"/>
      <c r="S251" s="16"/>
      <c r="T251" s="11"/>
      <c r="U251" s="14"/>
      <c r="V251" s="8"/>
      <c r="Z251" s="8"/>
      <c r="AA251" s="8"/>
      <c r="AB251" s="8"/>
      <c r="AC251" s="8"/>
      <c r="AD251" s="8"/>
      <c r="AE251" s="8"/>
    </row>
    <row r="252" spans="2:31" ht="60" customHeight="1" x14ac:dyDescent="0.25">
      <c r="B252" s="9"/>
      <c r="C252" s="15"/>
      <c r="D252" s="15"/>
      <c r="E252" s="75" t="str">
        <f>_xlfn.CONCAT(IFERROR(VLOOKUP(F252,Applications!$A$3:$O$104,MATCH($E$5,Applications!$A$2:$O$2,0),FALSE),""),IF(G252&lt;&gt;"",CHAR(10),""),IFERROR(VLOOKUP(G252,Applications!$A$3:$O$104,MATCH($E$5,Applications!$A$2:$O$2,0),FALSE),""),IF(H252&lt;&gt;"",CHAR(10),""),IFERROR(VLOOKUP(H252,Applications!$A$3:$O$104,MATCH($E$5,Applications!$A$2:$O$2,0),FALSE),""),IF(I252&lt;&gt;"",CHAR(10),""),IFERROR(VLOOKUP(I252,Applications!$A$3:$O$104,MATCH($E$5,Applications!$A$2:$O$2,0),FALSE),""))</f>
        <v/>
      </c>
      <c r="F252" s="15"/>
      <c r="G252" s="15"/>
      <c r="H252" s="15"/>
      <c r="I252" s="15"/>
      <c r="J252" s="8"/>
      <c r="K252" s="81" t="str">
        <f>IF(ISBLANK(J252),IFERROR(INDEX(Key!$S:$U,MATCH(Highlights!O252,Key!$S:$S,0),3),""),J252)</f>
        <v/>
      </c>
      <c r="L252" s="11"/>
      <c r="M252" s="81" t="str">
        <f>IF(ISBLANK(L252),IFERROR(INDEX(Key!$S:$V,MATCH(Highlights!$O252,Key!$S:$S,0),4),""),L252)</f>
        <v/>
      </c>
      <c r="N252" s="11"/>
      <c r="O252" s="8"/>
      <c r="P252" s="11"/>
      <c r="Q252" s="13"/>
      <c r="R252" s="16"/>
      <c r="S252" s="16"/>
      <c r="T252" s="11"/>
      <c r="U252" s="14"/>
      <c r="V252" s="8"/>
      <c r="Z252" s="8"/>
      <c r="AA252" s="8"/>
      <c r="AB252" s="8"/>
      <c r="AC252" s="8"/>
      <c r="AD252" s="8"/>
      <c r="AE252" s="8"/>
    </row>
    <row r="253" spans="2:31" ht="60" customHeight="1" x14ac:dyDescent="0.25">
      <c r="B253" s="9"/>
      <c r="C253" s="15"/>
      <c r="D253" s="15"/>
      <c r="E253" s="75" t="str">
        <f>_xlfn.CONCAT(IFERROR(VLOOKUP(F253,Applications!$A$3:$O$104,MATCH($E$5,Applications!$A$2:$O$2,0),FALSE),""),IF(G253&lt;&gt;"",CHAR(10),""),IFERROR(VLOOKUP(G253,Applications!$A$3:$O$104,MATCH($E$5,Applications!$A$2:$O$2,0),FALSE),""),IF(H253&lt;&gt;"",CHAR(10),""),IFERROR(VLOOKUP(H253,Applications!$A$3:$O$104,MATCH($E$5,Applications!$A$2:$O$2,0),FALSE),""),IF(I253&lt;&gt;"",CHAR(10),""),IFERROR(VLOOKUP(I253,Applications!$A$3:$O$104,MATCH($E$5,Applications!$A$2:$O$2,0),FALSE),""))</f>
        <v/>
      </c>
      <c r="F253" s="15"/>
      <c r="G253" s="15"/>
      <c r="H253" s="15"/>
      <c r="I253" s="15"/>
      <c r="J253" s="8"/>
      <c r="K253" s="81" t="str">
        <f>IF(ISBLANK(J253),IFERROR(INDEX(Key!$S:$U,MATCH(Highlights!O253,Key!$S:$S,0),3),""),J253)</f>
        <v/>
      </c>
      <c r="L253" s="11"/>
      <c r="M253" s="81" t="str">
        <f>IF(ISBLANK(L253),IFERROR(INDEX(Key!$S:$V,MATCH(Highlights!$O253,Key!$S:$S,0),4),""),L253)</f>
        <v/>
      </c>
      <c r="N253" s="11"/>
      <c r="O253" s="8"/>
      <c r="P253" s="11"/>
      <c r="Q253" s="13"/>
      <c r="R253" s="16"/>
      <c r="S253" s="16"/>
      <c r="T253" s="11"/>
      <c r="U253" s="14"/>
      <c r="V253" s="8"/>
      <c r="Z253" s="8"/>
      <c r="AA253" s="8"/>
      <c r="AB253" s="8"/>
      <c r="AC253" s="8"/>
      <c r="AD253" s="8"/>
      <c r="AE253" s="8"/>
    </row>
    <row r="254" spans="2:31" ht="60" customHeight="1" x14ac:dyDescent="0.25">
      <c r="B254" s="9"/>
      <c r="C254" s="15"/>
      <c r="D254" s="15"/>
      <c r="E254" s="75" t="str">
        <f>_xlfn.CONCAT(IFERROR(VLOOKUP(F254,Applications!$A$3:$O$104,MATCH($E$5,Applications!$A$2:$O$2,0),FALSE),""),IF(G254&lt;&gt;"",CHAR(10),""),IFERROR(VLOOKUP(G254,Applications!$A$3:$O$104,MATCH($E$5,Applications!$A$2:$O$2,0),FALSE),""),IF(H254&lt;&gt;"",CHAR(10),""),IFERROR(VLOOKUP(H254,Applications!$A$3:$O$104,MATCH($E$5,Applications!$A$2:$O$2,0),FALSE),""),IF(I254&lt;&gt;"",CHAR(10),""),IFERROR(VLOOKUP(I254,Applications!$A$3:$O$104,MATCH($E$5,Applications!$A$2:$O$2,0),FALSE),""))</f>
        <v/>
      </c>
      <c r="F254" s="15"/>
      <c r="G254" s="15"/>
      <c r="H254" s="15"/>
      <c r="I254" s="15"/>
      <c r="J254" s="8"/>
      <c r="K254" s="81" t="str">
        <f>IF(ISBLANK(J254),IFERROR(INDEX(Key!$S:$U,MATCH(Highlights!O254,Key!$S:$S,0),3),""),J254)</f>
        <v/>
      </c>
      <c r="L254" s="11"/>
      <c r="M254" s="81" t="str">
        <f>IF(ISBLANK(L254),IFERROR(INDEX(Key!$S:$V,MATCH(Highlights!$O254,Key!$S:$S,0),4),""),L254)</f>
        <v/>
      </c>
      <c r="N254" s="11"/>
      <c r="O254" s="8"/>
      <c r="P254" s="11"/>
      <c r="Q254" s="13"/>
      <c r="R254" s="16"/>
      <c r="S254" s="16"/>
      <c r="T254" s="11"/>
      <c r="U254" s="14"/>
      <c r="V254" s="8"/>
      <c r="Z254" s="8"/>
      <c r="AA254" s="8"/>
      <c r="AB254" s="8"/>
      <c r="AC254" s="8"/>
      <c r="AD254" s="8"/>
      <c r="AE254" s="8"/>
    </row>
    <row r="255" spans="2:31" ht="60" customHeight="1" x14ac:dyDescent="0.25">
      <c r="B255" s="9"/>
      <c r="C255" s="15"/>
      <c r="D255" s="15"/>
      <c r="E255" s="75" t="str">
        <f>_xlfn.CONCAT(IFERROR(VLOOKUP(F255,Applications!$A$3:$O$104,MATCH($E$5,Applications!$A$2:$O$2,0),FALSE),""),IF(G255&lt;&gt;"",CHAR(10),""),IFERROR(VLOOKUP(G255,Applications!$A$3:$O$104,MATCH($E$5,Applications!$A$2:$O$2,0),FALSE),""),IF(H255&lt;&gt;"",CHAR(10),""),IFERROR(VLOOKUP(H255,Applications!$A$3:$O$104,MATCH($E$5,Applications!$A$2:$O$2,0),FALSE),""),IF(I255&lt;&gt;"",CHAR(10),""),IFERROR(VLOOKUP(I255,Applications!$A$3:$O$104,MATCH($E$5,Applications!$A$2:$O$2,0),FALSE),""))</f>
        <v/>
      </c>
      <c r="F255" s="15"/>
      <c r="G255" s="15"/>
      <c r="H255" s="15"/>
      <c r="I255" s="15"/>
      <c r="J255" s="8"/>
      <c r="K255" s="81" t="str">
        <f>IF(ISBLANK(J255),IFERROR(INDEX(Key!$S:$U,MATCH(Highlights!O255,Key!$S:$S,0),3),""),J255)</f>
        <v/>
      </c>
      <c r="L255" s="11"/>
      <c r="M255" s="81" t="str">
        <f>IF(ISBLANK(L255),IFERROR(INDEX(Key!$S:$V,MATCH(Highlights!$O255,Key!$S:$S,0),4),""),L255)</f>
        <v/>
      </c>
      <c r="N255" s="11"/>
      <c r="O255" s="8"/>
      <c r="P255" s="11"/>
      <c r="Q255" s="13"/>
      <c r="R255" s="16"/>
      <c r="S255" s="16"/>
      <c r="T255" s="11"/>
      <c r="U255" s="14"/>
      <c r="V255" s="8"/>
      <c r="Z255" s="8"/>
      <c r="AA255" s="8"/>
      <c r="AB255" s="8"/>
      <c r="AC255" s="8"/>
      <c r="AD255" s="8"/>
      <c r="AE255" s="8"/>
    </row>
    <row r="256" spans="2:31" ht="60" customHeight="1" x14ac:dyDescent="0.25">
      <c r="B256" s="9"/>
      <c r="C256" s="15"/>
      <c r="D256" s="15"/>
      <c r="E256" s="75" t="str">
        <f>_xlfn.CONCAT(IFERROR(VLOOKUP(F256,Applications!$A$3:$O$104,MATCH($E$5,Applications!$A$2:$O$2,0),FALSE),""),IF(G256&lt;&gt;"",CHAR(10),""),IFERROR(VLOOKUP(G256,Applications!$A$3:$O$104,MATCH($E$5,Applications!$A$2:$O$2,0),FALSE),""),IF(H256&lt;&gt;"",CHAR(10),""),IFERROR(VLOOKUP(H256,Applications!$A$3:$O$104,MATCH($E$5,Applications!$A$2:$O$2,0),FALSE),""),IF(I256&lt;&gt;"",CHAR(10),""),IFERROR(VLOOKUP(I256,Applications!$A$3:$O$104,MATCH($E$5,Applications!$A$2:$O$2,0),FALSE),""))</f>
        <v/>
      </c>
      <c r="F256" s="15"/>
      <c r="G256" s="15"/>
      <c r="H256" s="15"/>
      <c r="I256" s="15"/>
      <c r="J256" s="8"/>
      <c r="K256" s="81" t="str">
        <f>IF(ISBLANK(J256),IFERROR(INDEX(Key!$S:$U,MATCH(Highlights!O256,Key!$S:$S,0),3),""),J256)</f>
        <v/>
      </c>
      <c r="L256" s="11"/>
      <c r="M256" s="81" t="str">
        <f>IF(ISBLANK(L256),IFERROR(INDEX(Key!$S:$V,MATCH(Highlights!$O256,Key!$S:$S,0),4),""),L256)</f>
        <v/>
      </c>
      <c r="N256" s="11"/>
      <c r="O256" s="8"/>
      <c r="P256" s="11"/>
      <c r="Q256" s="13"/>
      <c r="R256" s="16"/>
      <c r="S256" s="16"/>
      <c r="T256" s="11"/>
      <c r="U256" s="14"/>
      <c r="V256" s="8"/>
      <c r="Z256" s="8"/>
      <c r="AA256" s="8"/>
      <c r="AB256" s="8"/>
      <c r="AC256" s="8"/>
      <c r="AD256" s="8"/>
      <c r="AE256" s="8"/>
    </row>
  </sheetData>
  <autoFilter ref="A5:W256" xr:uid="{26B098EF-C94A-4F03-86AD-7372A70D5ADB}"/>
  <mergeCells count="1">
    <mergeCell ref="F3:I3"/>
  </mergeCells>
  <conditionalFormatting sqref="B2:B5 L2:N2 L3 N3 L4:N5 L257:N1048576 J2:J1048576 A6:B1048576 L6:L256 N6:N256">
    <cfRule type="expression" dxfId="17" priority="26">
      <formula>OR($C2="partner",$C2="implementation",$C2="technology")</formula>
    </cfRule>
  </conditionalFormatting>
  <conditionalFormatting sqref="O2:P256">
    <cfRule type="expression" dxfId="16" priority="25">
      <formula>OR($C2="implementation",$C2="partner")</formula>
    </cfRule>
  </conditionalFormatting>
  <conditionalFormatting sqref="Q2:S256 U1:U1048576">
    <cfRule type="expression" dxfId="15" priority="24">
      <formula>$C1="technology"</formula>
    </cfRule>
  </conditionalFormatting>
  <conditionalFormatting sqref="U2:U4">
    <cfRule type="expression" dxfId="14" priority="22">
      <formula>$C2="technology"</formula>
    </cfRule>
  </conditionalFormatting>
  <conditionalFormatting sqref="U5">
    <cfRule type="expression" dxfId="13" priority="21">
      <formula>$C5="technology"</formula>
    </cfRule>
  </conditionalFormatting>
  <conditionalFormatting sqref="U1">
    <cfRule type="expression" dxfId="12" priority="20">
      <formula>$C1="technology"</formula>
    </cfRule>
  </conditionalFormatting>
  <conditionalFormatting sqref="U1">
    <cfRule type="expression" dxfId="11" priority="18">
      <formula>$C1="technology"</formula>
    </cfRule>
  </conditionalFormatting>
  <conditionalFormatting sqref="C1:I1">
    <cfRule type="expression" dxfId="10" priority="17">
      <formula>OR($C1="partner",$C1="implementation",$C1="technology")</formula>
    </cfRule>
  </conditionalFormatting>
  <conditionalFormatting sqref="B1:J1 L1:U1 X1:XFD1">
    <cfRule type="notContainsBlanks" dxfId="9" priority="15">
      <formula>LEN(TRIM(B1))&gt;0</formula>
    </cfRule>
  </conditionalFormatting>
  <conditionalFormatting sqref="T3">
    <cfRule type="expression" dxfId="8" priority="14">
      <formula>$C3="technology"</formula>
    </cfRule>
  </conditionalFormatting>
  <conditionalFormatting sqref="O89:O90">
    <cfRule type="expression" dxfId="7" priority="12">
      <formula>OR($C89="implementation",$C89="partner")</formula>
    </cfRule>
  </conditionalFormatting>
  <conditionalFormatting sqref="F2">
    <cfRule type="expression" dxfId="6" priority="7">
      <formula>OR($C2="partner",$C2="implementation",$C2="technology")</formula>
    </cfRule>
  </conditionalFormatting>
  <conditionalFormatting sqref="F3">
    <cfRule type="expression" dxfId="5" priority="6">
      <formula>OR($C3="partner",$C3="implementation",$C3="technology")</formula>
    </cfRule>
  </conditionalFormatting>
  <conditionalFormatting sqref="A2:A5">
    <cfRule type="expression" dxfId="4" priority="5">
      <formula>OR($C2="partner",$C2="implementation",$C2="technology")</formula>
    </cfRule>
  </conditionalFormatting>
  <conditionalFormatting sqref="A1">
    <cfRule type="notContainsBlanks" dxfId="3" priority="4">
      <formula>LEN(TRIM(A1))&gt;0</formula>
    </cfRule>
  </conditionalFormatting>
  <conditionalFormatting sqref="V2:V256">
    <cfRule type="expression" dxfId="2" priority="3">
      <formula>$C2="partner"</formula>
    </cfRule>
  </conditionalFormatting>
  <conditionalFormatting sqref="V1">
    <cfRule type="expression" dxfId="1" priority="2">
      <formula>$C1="partner"</formula>
    </cfRule>
  </conditionalFormatting>
  <conditionalFormatting sqref="V1">
    <cfRule type="notContainsBlanks" dxfId="0" priority="1">
      <formula>LEN(TRIM(V1))&gt;0</formula>
    </cfRule>
  </conditionalFormatting>
  <hyperlinks>
    <hyperlink ref="O41" r:id="rId1" xr:uid="{A4C43C60-290F-4FE6-AC0E-E754FCC94F30}"/>
    <hyperlink ref="O243" r:id="rId2" xr:uid="{253A4769-843F-4B03-986E-1A8043B598EE}"/>
    <hyperlink ref="P243" r:id="rId3" xr:uid="{026382C1-41C2-4EAB-B792-829CC85D441E}"/>
    <hyperlink ref="O242" r:id="rId4" xr:uid="{E35A5994-0793-4F8C-A487-B851C48E5EFE}"/>
    <hyperlink ref="U246" r:id="rId5" xr:uid="{35086C98-5B53-4BE4-9E68-212411E8883A}"/>
    <hyperlink ref="P248" r:id="rId6" xr:uid="{13348D4B-3D58-4B1E-85FC-AAB43D990218}"/>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B9FB4D0-3AD7-43AB-AC4D-EEF7DB73B54E}">
          <x14:formula1>
            <xm:f>Applications!$A$3:$A$104</xm:f>
          </x14:formula1>
          <xm:sqref>F6:I238 F240:I256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ED9FC-3F18-423B-BE8D-F2BC31E9B408}">
  <sheetPr codeName="Sheet8"/>
  <dimension ref="A2:G10"/>
  <sheetViews>
    <sheetView workbookViewId="0">
      <selection activeCell="A8" sqref="A8:G10"/>
    </sheetView>
  </sheetViews>
  <sheetFormatPr defaultRowHeight="15" x14ac:dyDescent="0.25"/>
  <sheetData>
    <row r="2" spans="1:7" x14ac:dyDescent="0.25">
      <c r="A2" t="s">
        <v>1737</v>
      </c>
    </row>
    <row r="3" spans="1:7" x14ac:dyDescent="0.25">
      <c r="B3" t="s">
        <v>448</v>
      </c>
    </row>
    <row r="4" spans="1:7" x14ac:dyDescent="0.25">
      <c r="B4" t="s">
        <v>882</v>
      </c>
    </row>
    <row r="5" spans="1:7" x14ac:dyDescent="0.25">
      <c r="A5" t="s">
        <v>1738</v>
      </c>
    </row>
    <row r="6" spans="1:7" x14ac:dyDescent="0.25">
      <c r="A6" t="s">
        <v>1739</v>
      </c>
    </row>
    <row r="8" spans="1:7" x14ac:dyDescent="0.25">
      <c r="A8" t="s">
        <v>1740</v>
      </c>
      <c r="B8" t="s">
        <v>1741</v>
      </c>
      <c r="G8" t="s">
        <v>1742</v>
      </c>
    </row>
    <row r="9" spans="1:7" x14ac:dyDescent="0.25">
      <c r="A9" t="s">
        <v>1743</v>
      </c>
      <c r="B9" t="s">
        <v>1744</v>
      </c>
      <c r="G9" t="s">
        <v>1745</v>
      </c>
    </row>
    <row r="10" spans="1:7" x14ac:dyDescent="0.25">
      <c r="A10" t="s">
        <v>1743</v>
      </c>
      <c r="B10" t="s">
        <v>1746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878A07E60BD7488538BD5A5834ACC8" ma:contentTypeVersion="10" ma:contentTypeDescription="Create a new document." ma:contentTypeScope="" ma:versionID="16755819ccea4aaab59f71ac251c77c8">
  <xsd:schema xmlns:xsd="http://www.w3.org/2001/XMLSchema" xmlns:xs="http://www.w3.org/2001/XMLSchema" xmlns:p="http://schemas.microsoft.com/office/2006/metadata/properties" xmlns:ns2="5bec52df-c5d3-4ad8-ab6d-bd646b21932b" xmlns:ns3="d6ca2adf-3f10-40bf-a115-594e261dbd99" targetNamespace="http://schemas.microsoft.com/office/2006/metadata/properties" ma:root="true" ma:fieldsID="ba356c32a399c40faea3bd0bf06a09cc" ns2:_="" ns3:_="">
    <xsd:import namespace="5bec52df-c5d3-4ad8-ab6d-bd646b21932b"/>
    <xsd:import namespace="d6ca2adf-3f10-40bf-a115-594e261dbd9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ec52df-c5d3-4ad8-ab6d-bd646b2193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ca2adf-3f10-40bf-a115-594e261dbd9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d6ca2adf-3f10-40bf-a115-594e261dbd99">
      <UserInfo>
        <DisplayName>CARNET Alexandre Emmanuel</DisplayName>
        <AccountId>27</AccountId>
        <AccountType/>
      </UserInfo>
    </SharedWithUsers>
  </documentManagement>
</p:properties>
</file>

<file path=customXml/itemProps1.xml><?xml version="1.0" encoding="utf-8"?>
<ds:datastoreItem xmlns:ds="http://schemas.openxmlformats.org/officeDocument/2006/customXml" ds:itemID="{8DDD9411-670F-4697-B239-A335B55CDC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ec52df-c5d3-4ad8-ab6d-bd646b21932b"/>
    <ds:schemaRef ds:uri="d6ca2adf-3f10-40bf-a115-594e261dbd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136C23-4C77-4B8A-AE03-75E269B6B427}">
  <ds:schemaRefs>
    <ds:schemaRef ds:uri="http://schemas.microsoft.com/sharepoint/v3/contenttype/forms"/>
  </ds:schemaRefs>
</ds:datastoreItem>
</file>

<file path=customXml/itemProps3.xml><?xml version="1.0" encoding="utf-8"?>
<ds:datastoreItem xmlns:ds="http://schemas.openxmlformats.org/officeDocument/2006/customXml" ds:itemID="{933D6FF0-242D-4F19-9D18-F850F0690890}">
  <ds:schemaRefs>
    <ds:schemaRef ds:uri="http://purl.org/dc/elements/1.1/"/>
    <ds:schemaRef ds:uri="http://schemas.microsoft.com/office/2006/metadata/properties"/>
    <ds:schemaRef ds:uri="http://purl.org/dc/terms/"/>
    <ds:schemaRef ds:uri="5bec52df-c5d3-4ad8-ab6d-bd646b21932b"/>
    <ds:schemaRef ds:uri="http://schemas.microsoft.com/office/2006/documentManagement/types"/>
    <ds:schemaRef ds:uri="http://schemas.microsoft.com/office/infopath/2007/PartnerControls"/>
    <ds:schemaRef ds:uri="http://schemas.openxmlformats.org/package/2006/metadata/core-properties"/>
    <ds:schemaRef ds:uri="d6ca2adf-3f10-40bf-a115-594e261dbd9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newApp</vt:lpstr>
      <vt:lpstr>newHL</vt:lpstr>
      <vt:lpstr>Key</vt:lpstr>
      <vt:lpstr>microDivision</vt:lpstr>
      <vt:lpstr>MegaTrends</vt:lpstr>
      <vt:lpstr>Microtrends</vt:lpstr>
      <vt:lpstr>Applications</vt:lpstr>
      <vt:lpstr>Highlights</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CARNET Alexandre Emmanuel</dc:creator>
  <cp:keywords/>
  <dc:description/>
  <cp:lastModifiedBy>CARNET Alexandre Emmanuel</cp:lastModifiedBy>
  <cp:revision/>
  <dcterms:created xsi:type="dcterms:W3CDTF">2019-02-01T11:37:03Z</dcterms:created>
  <dcterms:modified xsi:type="dcterms:W3CDTF">2019-02-14T16:14:48Z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0x0101005C878A07E60BD7488538BD5A5834ACC8</vt:lpwstr>
  </property>
  <property fmtid="{D5CDD505-2E9C-101B-9397-08002B2CF9AE}" pid="3" name="AuthorIds_UIVersion_5120">
    <vt:lpwstr>15</vt:lpwstr>
  </property>
  <property fmtid="{D5CDD505-2E9C-101B-9397-08002B2CF9AE}" pid="4" name="AuthorIds_UIVersion_39936">
    <vt:lpwstr>27</vt:lpwstr>
  </property>
  <property fmtid="{D5CDD505-2E9C-101B-9397-08002B2CF9AE}" pid="5" name="AuthorIds_UIVersion_24064">
    <vt:lpwstr>15</vt:lpwstr>
  </property>
</Properties>
</file>