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<sst xmlns="http://schemas.openxmlformats.org/spreadsheetml/2006/main" count="5566" uniqueCount="968">
  <si>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</si>
  <si>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</si>
  <si>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</si>
  <si>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</si>
  <si>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</si>
  <si>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</si>
  <si>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</si>
  <si>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</si>
  <si>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</si>
  <si>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</si>
  <si>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</si>
  <si>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</si>
  <si>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</si>
  <si>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</si>
  <si>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</si>
  <si>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</si>
  <si>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</si>
  <si>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</si>
  <si>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</si>
  <si>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</si>
  <si>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</si>
  <si>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</si>
  <si>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</si>
  <si>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</si>
  <si>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</si>
  <si>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</si>
  <si>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</si>
  <si>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</si>
  <si>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</si>
  <si>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</si>
  <si>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</si>
  <si>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</si>
  <si>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</si>
  <si>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</si>
  <si>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</si>
  <si>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</si>
  <si>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</si>
  <si>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</si>
  <si>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</si>
  <si>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</si>
  <si>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</si>
  <si>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</si>
  <si>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</si>
  <si>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</si>
  <si>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</si>
  <si>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</si>
  <si>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</si>
  <si>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</si>
  <si>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</si>
  <si>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</si>
  <si>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</si>
  <si>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</si>
  <si>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</si>
  <si>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</si>
  <si>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</si>
  <si>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</si>
  <si>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</si>
  <si>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</si>
  <si>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</si>
  <si>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</si>
  <si>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</si>
  <si>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</si>
  <si>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</si>
  <si>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</si>
  <si>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</si>
  <si>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</si>
  <si>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</si>
  <si>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</si>
  <si>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</si>
  <si>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</si>
  <si>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</si>
  <si>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</si>
  <si>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</si>
  <si>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</si>
  <si>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</si>
  <si>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</si>
  <si>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</si>
  <si>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</si>
  <si>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</si>
  <si>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</si>
  <si>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</si>
  <si>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</si>
  <si>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</si>
  <si>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</si>
  <si>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</si>
  <si>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</si>
  <si>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</si>
  <si>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</si>
  <si>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</si>
  <si>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</si>
  <si>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</si>
  <si>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</si>
  <si>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</si>
  <si>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</si>
  <si>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</si>
  <si>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</si>
  <si>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</si>
  <si>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</si>
  <si>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</si>
  <si>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</si>
  <si>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</si>
  <si>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</si>
  <si>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</si>
  <si>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</si>
  <si>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</si>
  <si>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</si>
  <si>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</si>
  <si>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</si>
  <si>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</si>
  <si>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</si>
  <si>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</si>
  <si>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</si>
  <si>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</si>
  <si>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</si>
  <si>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</si>
  <si>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</si>
  <si>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</si>
  <si>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</si>
  <si>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</si>
  <si>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</si>
  <si>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</si>
  <si>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</si>
  <si>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</si>
  <si>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</si>
  <si>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</si>
  <si>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</si>
  <si>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</si>
  <si>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</si>
  <si>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</si>
  <si>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</si>
  <si>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</si>
  <si>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</si>
  <si>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</si>
  <si>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</si>
  <si>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</si>
  <si>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</si>
  <si>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</si>
  <si>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</si>
  <si>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</si>
  <si>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</si>
  <si>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</si>
  <si>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</si>
  <si>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</si>
  <si>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</si>
  <si>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</si>
  <si>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</si>
  <si>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</si>
  <si>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</si>
  <si>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</si>
  <si>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</si>
  <si>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</si>
  <si>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</si>
  <si>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</si>
  <si>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</si>
  <si>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</si>
  <si>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</si>
  <si>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</si>
  <si>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</si>
  <si>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</si>
  <si>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</si>
  <si>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</si>
  <si>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</si>
  <si>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</si>
  <si>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</si>
  <si>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</si>
  <si>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</si>
  <si>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</si>
  <si>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</si>
  <si>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</si>
  <si>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</si>
  <si>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</si>
  <si>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</si>
  <si>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</si>
  <si>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</si>
  <si>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</si>
  <si>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</si>
  <si>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</si>
  <si>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</si>
  <si>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</si>
  <si>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</si>
  <si>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</si>
  <si>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</si>
  <si>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</si>
  <si>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</si>
  <si>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</si>
  <si>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</si>
  <si>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</si>
  <si>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</si>
  <si>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</si>
  <si>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</si>
  <si>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</si>
  <si>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</si>
  <si>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</si>
  <si>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</si>
  <si>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</si>
  <si>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</si>
  <si>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</si>
  <si>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</si>
  <si>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</si>
  <si>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</si>
  <si>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</si>
  <si>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</si>
  <si>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</si>
  <si>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</si>
  <si>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</si>
  <si>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</si>
  <si>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</si>
  <si>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</si>
  <si>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</si>
  <si>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</si>
  <si>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</si>
  <si>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</si>
  <si>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</si>
  <si>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</si>
  <si>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</si>
  <si>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</si>
  <si>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</si>
  <si>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</si>
  <si>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</si>
  <si>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</si>
  <si>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</si>
  <si>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</si>
  <si>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</si>
  <si>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</si>
  <si>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</si>
  <si>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</si>
  <si>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</si>
  <si>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</si>
  <si>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</si>
  <si>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</si>
  <si>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</si>
  <si>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</si>
  <si>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</si>
  <si>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</si>
  <si>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</si>
  <si>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</si>
  <si>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</si>
  <si>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</si>
  <si>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</si>
  <si>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</si>
  <si>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</si>
  <si>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</si>
  <si>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</si>
  <si>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</si>
  <si>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</si>
  <si>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</si>
  <si>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</si>
  <si>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</si>
  <si>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</si>
  <si>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</si>
  <si>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</si>
  <si>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</si>
  <si>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</si>
  <si>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</si>
  <si>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</si>
  <si>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</si>
  <si>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</si>
  <si>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</si>
  <si>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</si>
  <si>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</si>
  <si>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</si>
  <si>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</si>
  <si>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</si>
  <si>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</si>
  <si>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</si>
  <si>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</si>
  <si>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</si>
  <si>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</si>
  <si>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</si>
  <si>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</si>
  <si>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</si>
  <si>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</si>
  <si>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</si>
  <si>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</si>
  <si>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</si>
  <si>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</si>
  <si>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</si>
  <si>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</si>
  <si>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</si>
  <si>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</si>
  <si>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</si>
  <si>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</si>
  <si>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</si>
  <si>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</si>
  <si>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</si>
  <si>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</si>
  <si>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</si>
  <si>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</si>
  <si>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</si>
  <si>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</si>
  <si>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</si>
  <si>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</si>
  <si>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</si>
  <si>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</si>
  <si>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</si>
  <si>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</si>
  <si>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</si>
  <si>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</si>
  <si>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</si>
  <si>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</si>
  <si>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</si>
  <si>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</si>
  <si>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</si>
  <si>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</si>
  <si>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</si>
  <si>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</si>
  <si>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</si>
  <si>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</si>
  <si>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</si>
  <si>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</si>
  <si>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</si>
  <si>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</si>
  <si>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</si>
  <si>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</si>
  <si>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</si>
  <si>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</si>
  <si>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</si>
  <si>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</si>
  <si>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</si>
  <si>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</si>
  <si>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</si>
  <si>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</si>
  <si>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</si>
  <si>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</si>
  <si>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</si>
  <si>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</si>
  <si>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</si>
  <si>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</si>
  <si>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</si>
  <si>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</si>
  <si>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</si>
  <si>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</si>
  <si>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</si>
  <si>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</si>
  <si>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</si>
  <si>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</si>
  <si>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</si>
  <si>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</si>
  <si>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</si>
  <si>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</si>
  <si>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</si>
  <si>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</si>
  <si>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</si>
  <si>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</si>
  <si>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</si>
  <si>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</si>
  <si>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</si>
  <si>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</si>
  <si>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</si>
  <si>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</si>
  <si>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</si>
  <si>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</si>
  <si>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</si>
  <si>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</si>
  <si>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</si>
  <si>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</si>
  <si>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</si>
  <si>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</si>
  <si>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</si>
  <si>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</si>
  <si>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</si>
  <si>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</si>
  <si>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</si>
  <si>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</si>
  <si>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</si>
  <si>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</si>
  <si>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</si>
  <si>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</si>
  <si>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</si>
  <si>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</si>
  <si>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</si>
  <si>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</si>
  <si>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</si>
  <si>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</si>
  <si>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</si>
  <si>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</si>
  <si>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</si>
  <si>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</si>
  <si>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</si>
  <si>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</si>
  <si>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</si>
  <si>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</si>
  <si>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</si>
  <si>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</si>
  <si>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</si>
  <si>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</si>
  <si>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</si>
  <si>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</si>
  <si>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</si>
  <si>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</si>
  <si>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</si>
  <si>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</si>
  <si>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</si>
  <si>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</si>
  <si>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</si>
  <si>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</si>
  <si>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</si>
  <si>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</si>
  <si>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</si>
  <si>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</si>
  <si>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</si>
  <si>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</si>
  <si>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</si>
  <si>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</si>
  <si>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</si>
  <si>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</si>
  <si>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</si>
  <si>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</si>
  <si>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</si>
  <si>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</si>
  <si>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</si>
  <si>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</si>
  <si>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</si>
  <si>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</si>
  <si>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</si>
  <si>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</si>
  <si>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</si>
  <si>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</si>
  <si>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</si>
  <si>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</si>
  <si>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</si>
  <si>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</si>
  <si>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</si>
  <si>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</si>
  <si>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</si>
  <si>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</si>
  <si>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</si>
  <si>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</si>
  <si>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</si>
  <si>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</si>
  <si>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</si>
  <si>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</si>
  <si>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</si>
  <si>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</si>
  <si>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</si>
  <si>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</si>
  <si>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</si>
  <si>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</si>
  <si>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</si>
  <si>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</si>
  <si>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</si>
  <si>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</si>
  <si>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</si>
  <si>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</si>
  <si>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</si>
  <si>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</si>
  <si>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</si>
  <si>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</si>
  <si>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</si>
  <si>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</si>
  <si>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</si>
  <si>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</si>
  <si>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</si>
  <si>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</si>
  <si>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</si>
  <si>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</si>
  <si>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</si>
  <si>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</si>
  <si>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</si>
  <si>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</si>
  <si>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</si>
  <si>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</si>
  <si>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</si>
  <si>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</si>
  <si>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</si>
  <si>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</si>
  <si>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</si>
  <si>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</si>
  <si>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</si>
  <si>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</si>
  <si>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</si>
  <si>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</si>
  <si>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</si>
  <si>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</si>
  <si>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</si>
  <si>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</si>
  <si>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</si>
  <si>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</si>
  <si>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</si>
  <si>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</si>
  <si>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</si>
  <si>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</si>
  <si>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</si>
  <si>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</si>
  <si>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</si>
  <si>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</si>
  <si>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</si>
  <si>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</si>
  <si>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</si>
  <si>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</si>
  <si>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</si>
  <si>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</si>
  <si>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</si>
  <si>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</si>
  <si>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</si>
  <si>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</si>
  <si>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</si>
  <si>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</si>
  <si>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</si>
  <si>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</si>
  <si>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</si>
  <si>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</si>
  <si>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</si>
  <si>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</si>
  <si>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</si>
  <si>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</si>
  <si>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</si>
  <si>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</si>
  <si>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</si>
  <si>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</si>
  <si>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</si>
  <si>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</si>
  <si>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</si>
  <si>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</si>
  <si>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</si>
  <si>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</si>
  <si>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</si>
  <si>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</si>
  <si>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</si>
  <si>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</si>
  <si>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</si>
  <si>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</si>
  <si>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</si>
  <si>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</si>
  <si>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</si>
  <si>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</si>
  <si>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</si>
  <si>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</si>
  <si>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</si>
  <si>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</si>
  <si>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</si>
  <si>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</si>
  <si>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</si>
  <si>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</si>
  <si>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</si>
  <si>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</si>
  <si>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</si>
  <si>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</si>
  <si>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</si>
  <si>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</si>
  <si>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</si>
  <si>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</si>
  <si>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</si>
  <si>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</si>
  <si>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</si>
  <si>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</si>
  <si>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</si>
  <si>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</si>
  <si>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</si>
  <si>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</si>
  <si>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</si>
  <si>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</si>
  <si>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</si>
  <si>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</si>
  <si>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</si>
  <si>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</si>
  <si>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</si>
  <si>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</si>
  <si>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</si>
  <si>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</si>
  <si>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</si>
  <si>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</si>
  <si>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</si>
  <si>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</si>
  <si>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</si>
  <si>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</si>
  <si>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</si>
  <si>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</si>
  <si>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</si>
  <si>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</si>
  <si>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</si>
  <si>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</si>
  <si>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</si>
  <si>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</si>
  <si>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</si>
  <si>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</si>
  <si>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</si>
  <si>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</si>
  <si>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</si>
  <si>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</si>
  <si>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</si>
  <si>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</si>
  <si>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</si>
  <si>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</si>
  <si>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</si>
  <si>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</si>
  <si>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</si>
  <si>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</si>
  <si>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</si>
  <si>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</si>
  <si>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</si>
  <si>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</si>
  <si>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</si>
  <si>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</si>
  <si>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</si>
  <si>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</si>
  <si>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</si>
  <si>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</si>
  <si>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</si>
  <si>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</si>
  <si>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</si>
  <si>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</si>
  <si>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</si>
  <si>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</si>
  <si>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</si>
  <si>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</si>
  <si>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</si>
  <si>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</si>
  <si>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</si>
  <si>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</si>
  <si>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</si>
  <si>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</si>
  <si>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</si>
  <si>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</si>
  <si>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</si>
  <si>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</si>
  <si>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</si>
  <si>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</si>
  <si>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</si>
  <si>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</si>
  <si>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</si>
  <si>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</si>
  <si>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</si>
  <si>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</si>
  <si>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</si>
  <si>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</si>
  <si>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</si>
  <si>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</si>
  <si>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</si>
  <si>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</si>
  <si>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</si>
  <si>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</si>
  <si>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</si>
  <si>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</si>
  <si>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</si>
  <si>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</si>
  <si>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</si>
  <si>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</si>
  <si>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</si>
  <si>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</si>
  <si>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</si>
  <si>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</si>
  <si>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</si>
  <si>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</si>
  <si>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</si>
  <si>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</si>
  <si>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</si>
  <si>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</si>
  <si>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</si>
  <si>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</si>
  <si>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</si>
  <si>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</si>
  <si>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</si>
  <si>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</si>
  <si>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</si>
  <si>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</si>
  <si>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</si>
  <si>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</si>
  <si>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</si>
  <si>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</si>
  <si>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</si>
  <si>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</si>
  <si>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</si>
  <si>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</si>
  <si>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</si>
  <si>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</si>
  <si>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</si>
  <si>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</si>
  <si>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</si>
  <si>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</si>
  <si>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</si>
  <si>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</si>
  <si>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</si>
  <si>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</si>
  <si>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</si>
  <si>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</si>
  <si>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</si>
  <si>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</si>
  <si>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</si>
  <si>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</si>
  <si>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</si>
  <si>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</si>
  <si>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</si>
  <si>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</si>
  <si>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</si>
  <si>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</si>
  <si>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</si>
  <si>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</si>
  <si>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</si>
  <si>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</si>
  <si>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</si>
  <si>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</si>
  <si>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</si>
  <si>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</si>
  <si>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</si>
  <si>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</si>
  <si>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</si>
  <si>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</si>
  <si>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</si>
  <si>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</si>
  <si>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</si>
  <si>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</si>
  <si>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</si>
  <si>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</si>
  <si>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</si>
  <si>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</si>
  <si>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</si>
  <si>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</si>
  <si>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</si>
  <si>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</si>
  <si>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</si>
  <si>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</si>
  <si>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</si>
  <si>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</si>
  <si>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</si>
  <si>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</si>
  <si>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</si>
  <si>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</si>
  <si>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</si>
  <si>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</si>
  <si>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</si>
  <si>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</si>
  <si>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</si>
  <si>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</si>
  <si>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</si>
  <si>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</si>
  <si>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</si>
  <si>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</si>
  <si>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</si>
  <si>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</si>
  <si>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</si>
  <si>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</si>
  <si>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</si>
  <si>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</si>
  <si>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</si>
  <si>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</si>
  <si>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</si>
  <si>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</si>
  <si>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</si>
  <si>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</si>
  <si>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</si>
  <si>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</si>
  <si>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</si>
  <si>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</si>
  <si>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</si>
  <si>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</si>
  <si>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</si>
  <si>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</si>
  <si>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</si>
  <si>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</si>
  <si>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</si>
  <si>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</si>
  <si>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</si>
  <si>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</si>
  <si>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</si>
  <si>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</si>
  <si>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</si>
  <si>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</si>
  <si>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</si>
  <si>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</si>
  <si>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</si>
  <si>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</si>
  <si>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</si>
  <si>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</si>
  <si>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</si>
  <si>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</si>
  <si>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</si>
  <si>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</si>
  <si>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</si>
  <si>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</si>
  <si>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</si>
  <si>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</si>
  <si>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</si>
  <si>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</si>
  <si>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</si>
  <si>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</si>
  <si>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</si>
  <si>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</si>
  <si>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</si>
  <si>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</si>
  <si>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</si>
  <si>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</si>
  <si>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</si>
  <si>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</si>
  <si>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</si>
  <si>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</si>
  <si>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</si>
  <si>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</si>
  <si>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</si>
  <si>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</si>
  <si>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</si>
  <si>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</si>
  <si>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</si>
  <si>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</si>
  <si>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</si>
  <si>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</si>
  <si>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</si>
  <si>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</si>
  <si>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</si>
  <si>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</si>
  <si>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</si>
  <si>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</si>
  <si>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</si>
  <si>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</si>
  <si>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</si>
  <si>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</si>
  <si>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</si>
  <si>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</si>
  <si>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</si>
  <si>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</si>
  <si>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</si>
  <si>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</si>
  <si>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</si>
  <si>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</si>
  <si>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</si>
  <si>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</si>
  <si>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</si>
  <si>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</si>
  <si>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</si>
  <si>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</si>
  <si>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</si>
  <si>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</si>
  <si>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</si>
  <si>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</si>
  <si>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</si>
  <si>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</si>
  <si>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</si>
  <si>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</si>
  <si>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</si>
  <si>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</si>
  <si>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</si>
  <si>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</si>
  <si>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</si>
  <si>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</si>
  <si>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</si>
  <si>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</si>
  <si>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</si>
  <si>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</si>
  <si>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</si>
  <si>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</si>
  <si>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</si>
  <si>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</si>
  <si>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</si>
  <si>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</si>
  <si>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</si>
  <si>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</si>
  <si>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</si>
  <si>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</si>
  <si>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</si>
  <si>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</si>
  <si>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</si>
  <si>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</si>
  <si>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</si>
  <si>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</si>
  <si>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</si>
  <si>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</si>
  <si>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</si>
  <si>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</si>
  <si>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</si>
  <si>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</si>
  <si>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</si>
  <si>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</si>
  <si>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</si>
  <si>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</si>
  <si>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</si>
  <si>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</si>
  <si>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</si>
  <si>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</si>
  <si>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</si>
  <si>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</si>
  <si>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</si>
  <si>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</si>
  <si>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</si>
  <si>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</si>
  <si>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</si>
  <si>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</si>
  <si>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</si>
  <si>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</si>
  <si>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</si>
  <si>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</si>
  <si>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</si>
  <si>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</si>
  <si>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</si>
  <si>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</si>
  <si>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</si>
  <si>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</si>
  <si>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</si>
  <si>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</si>
  <si>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</si>
  <si>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</si>
  <si>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</si>
  <si>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</si>
  <si>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</si>
  <si>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</si>
  <si>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</si>
  <si>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</si>
  <si>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</si>
  <si>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</si>
  <si>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</si>
  <si>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</si>
  <si>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</si>
  <si>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</si>
  <si>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</si>
  <si>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</si>
  <si>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</si>
  <si>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</si>
  <si>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</si>
  <si>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</si>
  <si>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</si>
  <si>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</si>
  <si>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</si>
  <si>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</si>
  <si>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</si>
  <si>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</si>
  <si>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</si>
  <si>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</si>
  <si>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</si>
  <si>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</si>
  <si>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</si>
  <si>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</si>
  <si>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</si>
  <si>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</si>
  <si>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</si>
  <si>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</si>
  <si>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</si>
  <si>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</si>
  <si>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</si>
  <si>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</si>
  <si>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</si>
  <si>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</si>
  <si>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</si>
  <si>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</si>
  <si>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</si>
  <si>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</si>
  <si>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</si>
  <si>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</si>
  <si>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</si>
  <si>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</si>
  <si>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</si>
  <si>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</si>
  <si>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</si>
  <si>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</si>
  <si>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</si>
  <si>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</si>
  <si>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</si>
  <si>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</si>
  <si>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</si>
  <si>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</si>
  <si>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</si>
  <si>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</si>
  <si>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</si>
  <si>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</si>
  <si>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</si>
  <si>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</si>
  <si>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</si>
  <si>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</si>
  <si>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</si>
  <si>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 Stopę podatku dochodowego przyjęto na poziomie 19% we wszystkich latach, ponieważ przychody spółki w 2025 r. (14,25 mln zł) przekroczyły limit 2 mln EUR dla stawki 9% przysługującej małym podatnikom. W działalności dotychczasowej nie ma środków trwałych, wartości niematerialnych ani kredytów (bilans na 30.06.2026 r. wykazuje w tych pozycjach zero), dlatego stawki amortyzacji i oprocentowania nie zostały wpisane.</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</si>
  <si>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
Struktura właścicielska, sprzedaży i zakupów. Od czerwca 2025 r. jedynym wspólnikiem i prezesem zarządu spółki jest Wojciech Chrzanowski (wpis w KRS z 02.06.2025 r.). W 2025 r. 95% sprzedaży przypadało na Amazon, a 5% na Nara Motors sp. z o.o.; w pierwszym półroczu 2026 r. 100% sprzedaży przypadało na Amazon. Ok. 95% zakupów usług, czyli usługi transportowe, pochodzi od Natanek Logistics, podmiotu powiązanego z przyszłym inwestorem Zbigniewem Natankiem. Oznacza to ok. 13,4 mln zł w 2025 r. i ok. 8,4 mln zł w pierwszym półroczu 2026 r. Pozostałe ok. 5% to usługi spedycyjno-logistyczne i doradcze (w tym prawne) oraz oprogramowanie do zarządzania flotą od kilku dostawców.</t>
  </si>
  <si>
    <t xml:space="preserve">DZIAŁALNOŚĆ DOTYCHCZASOWA: prognozę przyjęto na poziomie zannualizowanego pierwszego półrocza 2026 r. (2 ×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 W pierwszym półroczu 2026 r. cała sprzedaż dotychczasowej działalności pochodziła od jednego odbiorcy, Amazon, na podstawie umowy, a prognoza zakłada utrzymanie tej współpracy na obecnym poziomie. Warunki umowy, w tym okres obowiązywania i wartość, stanowią tajemnicę przedsiębiorstwa Everest11 i nie są ujawniane we wniosku.
PROJEKT: trzy strumienie przychodów: subskrypcja SaaS (349 zł za pojazd miesięcznie), zestaw retrofit (7 500 zł za naczepę) i licencja API (4 800 zł za umowę rocznie). Baza aktywnych pojazdów rośnie: 50 (2030), 125 (2031), 250 (2032), 500 (2033), 1 000 (2034), co odpowiada penetracji 0,5% SAM Polska (200 tys. naczep). Jest to założenie ostrożne, przy churnie 8% (benchmark SaaS B2B 5–12%).
Pierwszy próg (50 pojazdów w 2030 r.) pokrywają listy intencyjne trzech operatorów transportowych, opiewające łącznie na 50 naczep (20, 20 i 10); jednym z nich jest Natanek Logistics, podmiot powiązany z przyszłym inwestorem. Kanałem wzrostu w kolejnych latach jest sprzedaż bezpośrednia do operatorów transportowych, a w marcu–maju 2026 r. spółka przeprowadziła 15 rozmów z potencjalnymi klientami. Od 2031 r. dochodzi drugi segment (polscy spedytorzy, ok. 12 tys. firm), w którym CargoDT staje się standardem zgodności wymaganym przez zleceniodawców. Trzy czynniki wzmacniają popyt niezależnie od działań sprzedażowych spółki: rozporządzenie eFTI (organy państw członkowskich przyjmują dokumenty elektroniczne od 21.08.2025 r., a dla przewoźników stosowanie jest dobrowolne), rosnąca presja ubezpieczycieli cargo na dokumentowanie stanu ładunku (wzrost udokumentowanych strat o 438% r/r w 2023 r.) oraz konsolidacja rynku TSL po spadku rejestracji naczep o 31,8% w 2024 r., która premiuje operatorów inwestujących w cyfryzację.
Wartość dla klienta wynika z limitu odpowiedzialności przewoźnika w konwencji CMR: jedno roszczenie mieści się w przedziale 8 489–21 222 zł (art. 23, kurs SDR NBP 5,0954 z 04.09.2026 r.), co odpowiada abonamentowi SaaS za 24 do 61 miesięcy. Prognoza obejmuje wyłącznie rynek krajowy. Brak kanibalizacji: CargoDT to nowa, komplementarna linia produktowa, nieobniżająca dotychczasowej sprzedaży usług spedycyjnych. Produkt ma zastosowanie wyłącznie cywilne. Uwaga jednostkowa: SaaS rozliczany jako pojazdo-miesiące × 0,349 tys. zł (349 zł/mies.); pozostałe wartości w tys. PLN.</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</si>
  <si>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kanał dotarcia do klienta: pierwsze wdrożenia opierają się na trzech operatorach transportowych, którzy podpisali listy intencyjne na łącznie 50 naczep, a dalsza sprzedaż na kontakcie bezpośrednim z operatorami, bez kosztownej akwizycji masowej. Koszt komponentów zestawu retrofit przyjęto na poziomie 4 875 zł za zestaw, czyli 65% ceny 7 500 zł, jako koszt docelowy zestawu produkcyjnego. Zestaw produkcyjny jest prostszy od toru badawczego z projektu i zawiera po jednym module kamery ToF, kamery EO i radaru mmWave. Na koszt składają się: moduł edge AI Jetson Orin Nano 8 GB, 1 520 zł (cena producenta 399 USD przy zamówieniu od 1000 szt.); płyta nośna i integracja 450 zł; moduł kamery ToF 850 zł; moduł kamery EO 380 zł; radar mmWave 430 zł; IMU i czujniki środowiskowe 120 zł; moduł LTE/GNSS 340 zł; dysk NVMe 256 GB klasy przemysłowej 260 zł; obudowa IP66 z okablowaniem i zasilaniem 12/24 V 525 zł. Cena modułu edge AI pochodzi z cennika producenta, a ceny pozostałych komponentów to założenia kalkulacyjne dla modułów klasy OEM, które Everest11 potwierdzi ofertami przy wyborze architektury sprzętowej w zadaniu Z7. Przy koszcie wyższym o 1 000 zł marża brutto na zestawie spada z 35% do 22%. Zespół komercjalizacji (345,6 tys. zł w 2030 r., 460,8; 576; 806,4 i 1 036,8 tys. zł w 2034 r.) odpowiada 1,5; 2,0; 2,5; 3,5 i 4,5 etatu, w formie etatów lub współpracy B2B, przy koszcie 19,2 tys. zł miesięcznie na etat (ok. 15,9 tys. zł brutto z kosztami pracodawcy). Zespół tworzą doradcy klienta B2B (1,0 etatu w latach 2030–2032, 2,0 w 2033 r. i 3,0 w 2034 r.) oraz specjalista ds. wdrożeń i wsparcia klienta (0,5 etatu w 2030 r., 1,0 w 2031 r. i 1,5 etatu od 2032 r.). Wynagrodzenie mieści się w typowych widełkach doradcy klienta MŚP (ok. 13 000 zł brutto) i key account managera B2B (ok. 19 000 zł brutto) według raportu Hays Salary Guide 2026. Liczba pojazdów przypadająca na jeden etat rośnie z 33 w 2030 r. do 222 w 2034 r., ponieważ koszt obsługi subskrypcji rośnie wolniej niż liczba pojazdów.</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</si>
  <si>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</si>
  <si>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</si>
  <si>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przyjęto na poziomie z pierwszego półrocza 2026 r., czyli 37 dni dla należności i 29 dni dla zobowiązań z tytułu dostaw i usług, w całym okresie prognozy (kalkulacja własna; zapasy zerowe, bo spółka nie magazynuje towarów, co jest typowe dla brokera spedycyjnego). Podstawą jest bilans na 30.06.2026 r. (należności 2 000 tys. zł, zobowiązania 1 444 tys. zł) oraz informacje księgowości: terminy płatności wynoszą 30 dni zarówno wobec odbiorców, jak i wobec przewoźników, główny odbiorca płaci regularnie, spółka nie miała zaliczek ani przedpłat, a całość należności i zobowiązań na 30.06.2026 r. mieściła się w terminie płatności, bez sald przeterminowanych. Wyższe zobowiązania na koniec 2025 r. (193 dni) i na 31.03.2026 r. (59 dni) wynikały z przeterminowanych płatności z wcześniejszego okresu. Po zmianie jedynego wspólnika w 2025 r. spółka stopniowo uregulowała zaległości, a poziom z 2026 r. ma zostać utrzymany. Dlatego nie przyjęto średniej z lat 2023–2025 (należności 63–84 dni, zobowiązania 96–133 dni), która odzwierciedlałaby zaległości, a nie bieżące warunki handlowe. Krótki cykl zobowiązań jest ostrożny dla płynności, bo spółka nie korzysta z kredytu kupieckiego ponad 30 dni. Rotacje przyjęte dla projektu opisano w arkuszu Założenia.</t>
  </si>
  <si>
    <t xml:space="preserve">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 Kapitał zakładowy Everest11 wynosi 5 000 zł (100 udziałów po 50 zł), a jedynym wspólnikiem i prezesem zarządu jest Wojciech Chrzanowski (wpis w KRS z 02.06.2025 r.). Wkład własny wniesie inwestor, Zbigniew Natanek, który obejmie wszystkie nowe udziały w podwyższonym kapitale zakładowym na podstawie uchwały wspólników wskazującej go jako jedyną osobę uprawnioną do objęcia udziałów. Dotychczasowy wspólnik nie obejmie nowych udziałów i nie wniesie środków. Kapitał zakładowy wzrośnie tylko o wartość nominalną nowych udziałów: przy objęciu 25 udziałów po 50 zł, które odpowiadają 20% kapitału po podwyższeniu, będzie to 1 250 zł. Pozostała część wkładu inwestora (1 253 358 zł pomniejszone o wartość nominalną) zostanie wniesiona jako nadwyżka ponad wartość nominalną udziałów i przekazana na kapitał zapasowy. Liczbę obejmowanych udziałów i cenę emisyjną określi profesjonalna wycena spółki przeprowadzona po przyznaniu dofinansowania, a udział inwestora nie przekroczy 20% zgodnie z warunkową umową inwestycyjną. Pozostałe udziały, czyli co najmniej 80% kapitału po podwyższeniu, pozostają przy dotychczasowym wspólniku.</t>
  </si>
  <si>
    <t xml:space="preserve">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podpisane listy intencyjne trzech operatorów transportowych na łącznie 50 naczep, a dalszy wzrost opiera się na sprzedaży bezpośredniej do operatorów transportowych. Przyjęty 10-letni horyzont po zakończeniu projektu jest konieczny, by moment przekroczenia progu rentowności był w ogóle widoczny w prognozie.</t>
  </si>
  <si>
    <t xml:space="preserve">Płynność finansowa pozostaje dodatnia przez cały okres prognozy: środki pieniężne spółki rosną z 598 tys. zł na koniec 2026 r. do 28 123 tys. zł w 2039 r., a płynność bieżąca wynosi od 1,75 do 17,2. W samym projekcie wskaźnik zadłużenia jest najwyższy w 2030 r. (ok. 74%, szczyt zaangażowania kapitałowego związanego z wdrożeniem) i spada do ok. 2% w 2039 r., a dla łącznej działalności wynosi 57% w 2026 r., 27% w 2030 r. i 6% w 2039 r. Strata operacyjna projektu w latach 2030–2031 jest w całości pokrywana dodatnimi przepływami z dotychczasowej działalności oraz dokapitalizowaniem, więc nie stwarza ryzyka dla płynności całej spółki. Rentowność działalności dotychczasowej w prognozie (rentowność sprzedaży ok. 6,3%, rentowność netto ok. 5,1%) jest wyższa niż w 2025 r. (0,2% i 0,3%), ponieważ prognozę oparto na wyniku pierwszego półrocza 2026 r. (zysk netto 501 tys. zł przy przychodach 9 763 tys. zł), utrzymanym płasko. Podobny poziom rentowności sprzedaży spółka osiągnęła w 2024 r. (7,8%). Zwrot na aktywach (39% w 2026 r. i 6% w 2039 r.) wynika z niskiej sumy bilansowej spółki działającej w modelu asset-light: 2,6 mln zł na koniec 2026 r. wobec 7,6 mln zł na koniec 2025 r. Wskaźnik maleje wraz ze wzrostem aktywów. Uzasadnienie podstawy prognozy jest w arkuszach Sprawozdania finansowe i Przychody.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Sprawozdaniach finansowych bilansują się w tysiącach złotych,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</si>
  <si>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3 999 296 zł (Everest 11: 2 964 296 zł, PRz: 1 035 000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</si>
</sst>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c r="C118" s="303"/>
      <c r="D118" s="292"/>
      <c r="E118" s="293"/>
      <c r="F118" s="293"/>
      <c r="G118" s="293"/>
      <c r="H118" s="293"/>
      <c r="I118" s="293"/>
      <c r="J118" s="339"/>
      <c r="K118" s="339"/>
      <c r="L118" s="339"/>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33.284999999999997</v>
      </c>
      <c r="N164" s="340">
        <v>53.585999999999999</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v>1</v>
      </c>
      <c r="D418" s="286">
        <v>57.1</v>
      </c>
      <c r="E418" s="370">
        <v>46388</v>
      </c>
      <c r="F418" s="371" t="s">
        <v>144</v>
      </c>
      <c r="G418" s="378" t="s">
        <v>145</v>
      </c>
      <c r="H418" s="393">
        <v>0.8</v>
      </c>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t="e">
        <f ca="1">VLOOKUP(OFFSET($C$96,D928,0),Założenia!$J$46:$K$53,2,FALSE)</f>
        <v>#N/A</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t="e">
        <f ca="1">VLOOKUP(OFFSET($C$96,D934,0),Założenia!$J$46:$K$53,2,FALSE)</f>
        <v>#N/A</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t="e">
        <f ca="1">VLOOKUP(OFFSET($C$96,D940,0),Założenia!$J$46:$K$53,2,FALSE)</f>
        <v>#N/A</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t="e">
        <f ca="1">VLOOKUP(OFFSET($C$96,D946,0),Założenia!$J$46:$K$53,2,FALSE)</f>
        <v>#N/A</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t="e">
        <f ca="1">VLOOKUP(OFFSET($C$96,D952,0),Założenia!$J$46:$K$53,2,FALSE)</f>
        <v>#N/A</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t="e">
        <f ca="1">VLOOKUP(OFFSET($C$96,D958,0),Założenia!$J$46:$K$53,2,FALSE)</f>
        <v>#N/A</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t="e">
        <f ca="1">VLOOKUP(OFFSET($C$96,D964,0),Założenia!$J$46:$K$53,2,FALSE)</f>
        <v>#N/A</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t="e">
        <f ca="1">VLOOKUP(OFFSET($C$96,D970,0),Założenia!$J$46:$K$53,2,FALSE)</f>
        <v>#N/A</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t="e">
        <f ca="1">VLOOKUP(OFFSET($C$96,D976,0),Założenia!$J$46:$K$53,2,FALSE)</f>
        <v>#N/A</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t="e">
        <f ca="1">VLOOKUP(OFFSET($C$96,D982,0),Założenia!$J$46:$K$53,2,FALSE)</f>
        <v>#N/A</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t="e">
        <f ca="1">VLOOKUP(OFFSET($C$96,D988,0),Założenia!$J$46:$K$53,2,FALSE)</f>
        <v>#N/A</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t="e">
        <f ca="1">VLOOKUP(OFFSET($C$96,D994,0),Założenia!$J$46:$K$53,2,FALSE)</f>
        <v>#N/A</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t="e">
        <f ca="1">VLOOKUP(OFFSET($C$96,D1000,0),Założenia!$J$46:$K$53,2,FALSE)</f>
        <v>#N/A</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t="e">
        <f ca="1">VLOOKUP(OFFSET($C$96,D1006,0),Założenia!$J$46:$K$53,2,FALSE)</f>
        <v>#N/A</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t="e">
        <f ca="1">VLOOKUP(OFFSET($C$96,D1012,0),Założenia!$J$46:$K$53,2,FALSE)</f>
        <v>#N/A</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t="e">
        <f ca="1">VLOOKUP(OFFSET($C$96,D1018,0),Założenia!$J$46:$K$53,2,FALSE)</f>
        <v>#N/A</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t="e">
        <f ca="1">VLOOKUP(OFFSET($C$96,D1024,0),Założenia!$J$46:$K$53,2,FALSE)</f>
        <v>#N/A</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t="e">
        <f ca="1">VLOOKUP(OFFSET($C$96,D1030,0),Założenia!$J$46:$K$53,2,FALSE)</f>
        <v>#N/A</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t="e">
        <f ca="1">VLOOKUP(OFFSET($C$96,D1036,0),Założenia!$J$46:$K$53,2,FALSE)</f>
        <v>#N/A</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t="e">
        <f ca="1">VLOOKUP(OFFSET($C$96,D1042,0),Założenia!$J$46:$K$53,2,FALSE)</f>
        <v>#N/A</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t="e">
        <f ca="1">VLOOKUP(OFFSET($C$96,D1048,0),Założenia!$J$46:$K$53,2,FALSE)</f>
        <v>#N/A</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t="e">
        <f ca="1">VLOOKUP(OFFSET($C$96,D1054,0),Założenia!$J$46:$K$53,2,FALSE)</f>
        <v>#N/A</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t="e">
        <f ca="1">VLOOKUP(OFFSET($C$96,D1060,0),Założenia!$J$46:$K$53,2,FALSE)</f>
        <v>#N/A</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t="e">
        <f ca="1">VLOOKUP(OFFSET($C$96,D1066,0),Założenia!$J$46:$K$53,2,FALSE)</f>
        <v>#N/A</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t="e">
        <f ca="1">VLOOKUP(OFFSET($C$96,D1072,0),Założenia!$J$46:$K$53,2,FALSE)</f>
        <v>#N/A</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t="e">
        <f ca="1">VLOOKUP(OFFSET($C$96,D1078,0),Założenia!$J$46:$K$53,2,FALSE)</f>
        <v>#N/A</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t="e">
        <f ca="1">VLOOKUP(OFFSET($C$96,D1084,0),Założenia!$J$46:$K$53,2,FALSE)</f>
        <v>#N/A</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t="e">
        <f ca="1">VLOOKUP(OFFSET($C$96,D1090,0),Założenia!$J$46:$K$53,2,FALSE)</f>
        <v>#N/A</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t="e">
        <f ca="1">VLOOKUP(OFFSET($C$96,D1096,0),Założenia!$J$46:$K$53,2,FALSE)</f>
        <v>#N/A</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t="e">
        <f ca="1">VLOOKUP(OFFSET($C$96,D1102,0),Założenia!$J$46:$K$53,2,FALSE)</f>
        <v>#N/A</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t="e">
        <f ca="1">VLOOKUP(OFFSET($C$96,D1108,0),Założenia!$J$46:$K$53,2,FALSE)</f>
        <v>#N/A</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t="e">
        <f ca="1">VLOOKUP(OFFSET($C$96,D1114,0),Założenia!$J$46:$K$53,2,FALSE)</f>
        <v>#N/A</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t="e">
        <f ca="1">VLOOKUP(OFFSET($C$96,D1120,0),Założenia!$J$46:$K$53,2,FALSE)</f>
        <v>#N/A</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t="e">
        <f ca="1">VLOOKUP(OFFSET($C$96,D1126,0),Założenia!$J$46:$K$53,2,FALSE)</f>
        <v>#N/A</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t="e">
        <f ca="1">VLOOKUP(OFFSET($C$96,D1132,0),Założenia!$J$46:$K$53,2,FALSE)</f>
        <v>#N/A</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t="e">
        <f ca="1">VLOOKUP(OFFSET($C$96,D1138,0),Założenia!$J$46:$K$53,2,FALSE)</f>
        <v>#N/A</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t="e">
        <f ca="1">VLOOKUP(OFFSET($C$96,D1144,0),Założenia!$J$46:$K$53,2,FALSE)</f>
        <v>#N/A</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t="e">
        <f ca="1">VLOOKUP(OFFSET($C$96,D1150,0),Założenia!$J$46:$K$53,2,FALSE)</f>
        <v>#N/A</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t="e">
        <f ca="1">VLOOKUP(OFFSET($C$96,D1156,0),Założenia!$J$46:$K$53,2,FALSE)</f>
        <v>#N/A</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t="e">
        <f ca="1">VLOOKUP(OFFSET($C$96,D1162,0),Założenia!$J$46:$K$53,2,FALSE)</f>
        <v>#N/A</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284592.03999999998</v>
      </c>
      <c r="E12" s="585">
        <v>279130.65000000002</v>
      </c>
      <c r="F12" s="585">
        <v>223304.52000000002</v>
      </c>
      <c r="G12" s="615" t="s">
        <v>894</v>
      </c>
      <c r="H12" s="586">
        <f>IF(ISBLANK($G12),"",IF($G12="zaliczka [Z]",(F12/E12),"n/d"))</f>
        <v>0.8</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1083299.6200000001</v>
      </c>
      <c r="E13" s="591">
        <v>1062510.8400000001</v>
      </c>
      <c r="F13" s="591">
        <v>850008.67200000014</v>
      </c>
      <c r="G13" s="590" t="s">
        <v>894</v>
      </c>
      <c r="H13" s="592">
        <f t="shared" ref="H13:H41" si="0">IF(ISBLANK($G13),"",IF($G13="zaliczka [Z]",(F13/E13),"n/d"))</f>
        <v>0.8</v>
      </c>
      <c r="I13" s="593" t="str">
        <f t="shared" ref="I13:I41" si="1">IF(ISBLANK($G13),"",IF($G13="refundacja [R]",(F13/E13),"n/d"))</f>
        <v>n/d</v>
      </c>
    </row>
    <row r="14" spans="2:25">
      <c r="B14" s="589">
        <v>3</v>
      </c>
      <c r="C14" s="590" t="s">
        <v>948</v>
      </c>
      <c r="D14" s="591">
        <v>847657.4</v>
      </c>
      <c r="E14" s="591">
        <v>831390.65</v>
      </c>
      <c r="F14" s="591">
        <v>665112.52</v>
      </c>
      <c r="G14" s="590" t="s">
        <v>894</v>
      </c>
      <c r="H14" s="592">
        <f t="shared" si="0"/>
        <v>0.8</v>
      </c>
      <c r="I14" s="593" t="str">
        <f t="shared" si="1"/>
        <v>n/d</v>
      </c>
    </row>
    <row r="15" spans="2:25">
      <c r="B15" s="589">
        <v>4</v>
      </c>
      <c r="C15" s="590" t="s">
        <v>949</v>
      </c>
      <c r="D15" s="591">
        <v>863452.26</v>
      </c>
      <c r="E15" s="591">
        <v>846882.41</v>
      </c>
      <c r="F15" s="591">
        <v>555789.35</v>
      </c>
      <c r="G15" s="590" t="s">
        <v>894</v>
      </c>
      <c r="H15" s="592">
        <f t="shared" si="0"/>
        <v>0.65627688500461356</v>
      </c>
      <c r="I15" s="593" t="str">
        <f t="shared" si="1"/>
        <v>n/d</v>
      </c>
    </row>
    <row r="16" spans="2:25">
      <c r="B16" s="589">
        <v>5</v>
      </c>
      <c r="C16" s="590" t="s">
        <v>950</v>
      </c>
      <c r="D16" s="591">
        <v>543441.251</v>
      </c>
      <c r="E16" s="591">
        <v>533012.488</v>
      </c>
      <c r="F16" s="591">
        <v>319807.493</v>
      </c>
      <c r="G16" s="590" t="s">
        <v>894</v>
      </c>
      <c r="H16" s="592">
        <f t="shared" si="0"/>
        <v>0.6</v>
      </c>
      <c r="I16" s="593" t="str">
        <f t="shared" si="1"/>
        <v>n/d</v>
      </c>
    </row>
    <row r="17" spans="2:9">
      <c r="B17" s="589">
        <v>6</v>
      </c>
      <c r="C17" s="590" t="s">
        <v>951</v>
      </c>
      <c r="D17" s="591">
        <v>66309.960000000006</v>
      </c>
      <c r="E17" s="591">
        <v>65037.46</v>
      </c>
      <c r="F17" s="591">
        <v>39022.475999999995</v>
      </c>
      <c r="G17" s="590" t="s">
        <v>894</v>
      </c>
      <c r="H17" s="592">
        <f t="shared" si="0"/>
        <v>0.6</v>
      </c>
      <c r="I17" s="593" t="str">
        <f t="shared" si="1"/>
        <v>n/d</v>
      </c>
    </row>
    <row r="18" spans="2:9">
      <c r="B18" s="589">
        <v>7</v>
      </c>
      <c r="C18" s="590" t="s">
        <v>952</v>
      </c>
      <c r="D18" s="591">
        <v>528901.569</v>
      </c>
      <c r="E18" s="591">
        <v>518751.822</v>
      </c>
      <c r="F18" s="591">
        <v>311251.093</v>
      </c>
      <c r="G18" s="590" t="s">
        <v>953</v>
      </c>
      <c r="H18" s="592" t="str">
        <f t="shared" si="0"/>
        <v>n/d</v>
      </c>
      <c r="I18" s="593">
        <f t="shared" si="1"/>
        <v>0.6</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2964296.1240000003</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343328.56</v>
      </c>
      <c r="E12" s="585">
        <v>335998.77</v>
      </c>
      <c r="F12" s="585">
        <v>280172.64</v>
      </c>
      <c r="G12" s="615" t="s">
        <v>894</v>
      </c>
      <c r="H12" s="586">
        <f>IF(ISBLANK($G12),"",IF($G12="zaliczka [Z]",(F12/E12),"n/d"))</f>
        <v>0.83385019534446514</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1321696.6100000001</v>
      </c>
      <c r="E13" s="591">
        <v>1293324.4400000002</v>
      </c>
      <c r="F13" s="591">
        <v>1080822.2720000001</v>
      </c>
      <c r="G13" s="590" t="s">
        <v>894</v>
      </c>
      <c r="H13" s="592">
        <f t="shared" ref="H13:H41" si="0">IF(ISBLANK($G13),"",IF($G13="zaliczka [Z]",(F13/E13),"n/d"))</f>
        <v>0.83569307017812167</v>
      </c>
      <c r="I13" s="593" t="str">
        <f t="shared" ref="I13:I41" si="1">IF(ISBLANK($G13),"",IF($G13="refundacja [R]",(F13/E13),"n/d"))</f>
        <v>n/d</v>
      </c>
    </row>
    <row r="14" spans="2:25">
      <c r="B14" s="589">
        <v>3</v>
      </c>
      <c r="C14" s="590" t="s">
        <v>948</v>
      </c>
      <c r="D14" s="591">
        <v>1086054.3900000001</v>
      </c>
      <c r="E14" s="591">
        <v>1062204.25</v>
      </c>
      <c r="F14" s="591">
        <v>895926.12</v>
      </c>
      <c r="G14" s="590" t="s">
        <v>894</v>
      </c>
      <c r="H14" s="592">
        <f t="shared" si="0"/>
        <v>0.84345936292384449</v>
      </c>
      <c r="I14" s="593" t="str">
        <f t="shared" si="1"/>
        <v>n/d</v>
      </c>
    </row>
    <row r="15" spans="2:25">
      <c r="B15" s="589">
        <v>4</v>
      </c>
      <c r="C15" s="590" t="s">
        <v>949</v>
      </c>
      <c r="D15" s="591">
        <v>1036750.26</v>
      </c>
      <c r="E15" s="591">
        <v>1014667.81</v>
      </c>
      <c r="F15" s="591">
        <v>723574.75</v>
      </c>
      <c r="G15" s="590" t="s">
        <v>894</v>
      </c>
      <c r="H15" s="592">
        <f t="shared" si="0"/>
        <v>0.71311491590533449</v>
      </c>
      <c r="I15" s="593" t="str">
        <f t="shared" si="1"/>
        <v>n/d</v>
      </c>
    </row>
    <row r="16" spans="2:25">
      <c r="B16" s="589">
        <v>5</v>
      </c>
      <c r="C16" s="590" t="s">
        <v>950</v>
      </c>
      <c r="D16" s="591">
        <v>716739.251</v>
      </c>
      <c r="E16" s="591">
        <v>700797.888</v>
      </c>
      <c r="F16" s="591">
        <v>487592.893</v>
      </c>
      <c r="G16" s="590" t="s">
        <v>894</v>
      </c>
      <c r="H16" s="592">
        <f t="shared" si="0"/>
        <v>0.695768211276345</v>
      </c>
      <c r="I16" s="593" t="str">
        <f t="shared" si="1"/>
        <v>n/d</v>
      </c>
    </row>
    <row r="17" spans="2:9">
      <c r="B17" s="589">
        <v>6</v>
      </c>
      <c r="C17" s="590" t="s">
        <v>951</v>
      </c>
      <c r="D17" s="591">
        <v>145326.67000000001</v>
      </c>
      <c r="E17" s="591">
        <v>141540.65</v>
      </c>
      <c r="F17" s="591">
        <v>115525.666</v>
      </c>
      <c r="G17" s="590" t="s">
        <v>894</v>
      </c>
      <c r="H17" s="592">
        <f t="shared" si="0"/>
        <v>0.81620132449582505</v>
      </c>
      <c r="I17" s="593" t="str">
        <f t="shared" si="1"/>
        <v>n/d</v>
      </c>
    </row>
    <row r="18" spans="2:9">
      <c r="B18" s="589">
        <v>7</v>
      </c>
      <c r="C18" s="590" t="s">
        <v>952</v>
      </c>
      <c r="D18" s="591">
        <v>635695.259</v>
      </c>
      <c r="E18" s="591">
        <v>622148.412</v>
      </c>
      <c r="F18" s="591">
        <v>414647.683</v>
      </c>
      <c r="G18" s="590" t="s">
        <v>953</v>
      </c>
      <c r="H18" s="592" t="str">
        <f t="shared" si="0"/>
        <v>n/d</v>
      </c>
      <c r="I18" s="593">
        <f t="shared" si="1"/>
        <v>0.666477121860756</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3998262.0240000002</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