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336" windowWidth="15480" windowHeight="9120" activeTab="4"/>
  </bookViews>
  <sheets>
    <sheet name="nank" sheetId="1" r:id="rId1"/>
    <sheet name="Sheet1" sheetId="2" r:id="rId2"/>
    <sheet name="Data" sheetId="3" r:id="rId3"/>
    <sheet name="Mirror" sheetId="4" r:id="rId4"/>
    <sheet name="Photo-detector" sheetId="5" r:id="rId5"/>
    <sheet name="Attenuation" sheetId="6" r:id="rId6"/>
    <sheet name="MirAngle" sheetId="7" r:id="rId7"/>
  </sheets>
  <calcPr calcId="125725"/>
</workbook>
</file>

<file path=xl/calcChain.xml><?xml version="1.0" encoding="utf-8"?>
<calcChain xmlns="http://schemas.openxmlformats.org/spreadsheetml/2006/main">
  <c r="N26" i="5"/>
  <c r="R6" i="7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5"/>
  <c r="B6"/>
  <c r="C1"/>
  <c r="C6"/>
  <c r="D6"/>
  <c r="E6"/>
  <c r="G6"/>
  <c r="H6"/>
  <c r="I6"/>
  <c r="J6"/>
  <c r="B7"/>
  <c r="C7"/>
  <c r="D7"/>
  <c r="E7"/>
  <c r="G7"/>
  <c r="H7"/>
  <c r="I7"/>
  <c r="J7"/>
  <c r="B8"/>
  <c r="C8"/>
  <c r="D8"/>
  <c r="E8"/>
  <c r="G8"/>
  <c r="H8"/>
  <c r="I8"/>
  <c r="J8"/>
  <c r="B9"/>
  <c r="C9"/>
  <c r="D9"/>
  <c r="E9"/>
  <c r="G9"/>
  <c r="H9"/>
  <c r="I9"/>
  <c r="J9"/>
  <c r="B10"/>
  <c r="C10"/>
  <c r="D10"/>
  <c r="E10"/>
  <c r="G10"/>
  <c r="H10"/>
  <c r="I10"/>
  <c r="J10"/>
  <c r="B11"/>
  <c r="C11"/>
  <c r="D11"/>
  <c r="E11"/>
  <c r="G11"/>
  <c r="H11"/>
  <c r="I11"/>
  <c r="J11"/>
  <c r="B12"/>
  <c r="C12"/>
  <c r="D12"/>
  <c r="E12"/>
  <c r="G12"/>
  <c r="H12"/>
  <c r="I12"/>
  <c r="J12"/>
  <c r="B13"/>
  <c r="C13"/>
  <c r="D13"/>
  <c r="E13"/>
  <c r="G13"/>
  <c r="H13"/>
  <c r="I13"/>
  <c r="J13"/>
  <c r="B14"/>
  <c r="C14"/>
  <c r="D14"/>
  <c r="E14"/>
  <c r="G14"/>
  <c r="H14"/>
  <c r="I14"/>
  <c r="J14"/>
  <c r="B15"/>
  <c r="C15"/>
  <c r="D15"/>
  <c r="E15"/>
  <c r="G15"/>
  <c r="H15"/>
  <c r="I15"/>
  <c r="J15"/>
  <c r="B16"/>
  <c r="C16"/>
  <c r="D16"/>
  <c r="E16"/>
  <c r="G16"/>
  <c r="H16"/>
  <c r="I16"/>
  <c r="J16"/>
  <c r="B17"/>
  <c r="C17"/>
  <c r="D17"/>
  <c r="E17"/>
  <c r="G17"/>
  <c r="H17"/>
  <c r="I17"/>
  <c r="J17"/>
  <c r="C18"/>
  <c r="D18"/>
  <c r="E18"/>
  <c r="G18"/>
  <c r="H18"/>
  <c r="I18"/>
  <c r="J18"/>
  <c r="B19"/>
  <c r="C19"/>
  <c r="D19"/>
  <c r="E19"/>
  <c r="G19"/>
  <c r="H19"/>
  <c r="I19"/>
  <c r="J19"/>
  <c r="B20"/>
  <c r="C20"/>
  <c r="D20"/>
  <c r="E20"/>
  <c r="G20"/>
  <c r="H20"/>
  <c r="I20"/>
  <c r="J20"/>
  <c r="B21"/>
  <c r="C21"/>
  <c r="D21"/>
  <c r="E21"/>
  <c r="G21"/>
  <c r="H21"/>
  <c r="I21"/>
  <c r="J21"/>
  <c r="B22"/>
  <c r="C22"/>
  <c r="D22"/>
  <c r="E22"/>
  <c r="G22"/>
  <c r="H22"/>
  <c r="I22"/>
  <c r="J22"/>
  <c r="B23"/>
  <c r="C23"/>
  <c r="D23"/>
  <c r="E23"/>
  <c r="G23"/>
  <c r="H23"/>
  <c r="I23"/>
  <c r="J23"/>
  <c r="B24"/>
  <c r="C24"/>
  <c r="D24"/>
  <c r="E24"/>
  <c r="G24"/>
  <c r="H24"/>
  <c r="I24"/>
  <c r="J24"/>
  <c r="B25"/>
  <c r="C25"/>
  <c r="D25"/>
  <c r="E25"/>
  <c r="G25"/>
  <c r="H25"/>
  <c r="I25"/>
  <c r="J25"/>
  <c r="B26"/>
  <c r="C26"/>
  <c r="D26"/>
  <c r="E26"/>
  <c r="G26"/>
  <c r="H26"/>
  <c r="I26"/>
  <c r="J26"/>
  <c r="B27"/>
  <c r="C27"/>
  <c r="D27"/>
  <c r="E27"/>
  <c r="G27"/>
  <c r="H27"/>
  <c r="I27"/>
  <c r="J27"/>
  <c r="C28"/>
  <c r="D28"/>
  <c r="E28"/>
  <c r="G28"/>
  <c r="H28"/>
  <c r="I28"/>
  <c r="J28"/>
  <c r="B29"/>
  <c r="C29"/>
  <c r="D29"/>
  <c r="E29"/>
  <c r="G29"/>
  <c r="H29"/>
  <c r="I29"/>
  <c r="J29"/>
  <c r="B30"/>
  <c r="C30"/>
  <c r="D30"/>
  <c r="E30"/>
  <c r="G30"/>
  <c r="H30"/>
  <c r="I30"/>
  <c r="J30"/>
  <c r="B31"/>
  <c r="C31"/>
  <c r="D31"/>
  <c r="E31"/>
  <c r="G31"/>
  <c r="H31"/>
  <c r="I31"/>
  <c r="J31"/>
  <c r="B32"/>
  <c r="C32"/>
  <c r="D32"/>
  <c r="E32"/>
  <c r="G32"/>
  <c r="H32"/>
  <c r="I32"/>
  <c r="J32"/>
  <c r="B33"/>
  <c r="C33"/>
  <c r="D33"/>
  <c r="E33"/>
  <c r="G33"/>
  <c r="H33"/>
  <c r="I33"/>
  <c r="J33"/>
  <c r="B34"/>
  <c r="C34"/>
  <c r="D34"/>
  <c r="E34"/>
  <c r="G34"/>
  <c r="H34"/>
  <c r="I34"/>
  <c r="J34"/>
  <c r="B35"/>
  <c r="C35"/>
  <c r="D35"/>
  <c r="E35"/>
  <c r="G35"/>
  <c r="H35"/>
  <c r="I35"/>
  <c r="J35"/>
  <c r="B36"/>
  <c r="C36"/>
  <c r="D36"/>
  <c r="E36"/>
  <c r="G36"/>
  <c r="H36"/>
  <c r="I36"/>
  <c r="J36"/>
  <c r="B37"/>
  <c r="C37"/>
  <c r="D37"/>
  <c r="E37"/>
  <c r="G37"/>
  <c r="H37"/>
  <c r="I37"/>
  <c r="J37"/>
  <c r="B38"/>
  <c r="C38"/>
  <c r="D38"/>
  <c r="E38"/>
  <c r="G38"/>
  <c r="H38"/>
  <c r="I38"/>
  <c r="J38"/>
  <c r="B39"/>
  <c r="C39"/>
  <c r="D39"/>
  <c r="E39"/>
  <c r="G39"/>
  <c r="H39"/>
  <c r="I39"/>
  <c r="J39"/>
  <c r="C40"/>
  <c r="D40"/>
  <c r="E40"/>
  <c r="G40"/>
  <c r="H40"/>
  <c r="I40"/>
  <c r="J40"/>
  <c r="B41"/>
  <c r="C41"/>
  <c r="D41"/>
  <c r="E41"/>
  <c r="G41"/>
  <c r="H41"/>
  <c r="I41"/>
  <c r="J41"/>
  <c r="B42"/>
  <c r="C42"/>
  <c r="D42"/>
  <c r="E42"/>
  <c r="G42"/>
  <c r="H42"/>
  <c r="I42"/>
  <c r="J42"/>
  <c r="B43"/>
  <c r="C43"/>
  <c r="D43"/>
  <c r="E43"/>
  <c r="G43"/>
  <c r="H43"/>
  <c r="I43"/>
  <c r="J43"/>
  <c r="B44"/>
  <c r="C44"/>
  <c r="D44"/>
  <c r="E44"/>
  <c r="G44"/>
  <c r="H44"/>
  <c r="I44"/>
  <c r="J44"/>
  <c r="B45"/>
  <c r="C45"/>
  <c r="D45"/>
  <c r="E45"/>
  <c r="G45"/>
  <c r="H45"/>
  <c r="I45"/>
  <c r="J45"/>
  <c r="B46"/>
  <c r="C46"/>
  <c r="D46"/>
  <c r="E46"/>
  <c r="G46"/>
  <c r="H46"/>
  <c r="I46"/>
  <c r="J46"/>
  <c r="B47"/>
  <c r="C47"/>
  <c r="D47"/>
  <c r="E47"/>
  <c r="G47"/>
  <c r="H47"/>
  <c r="I47"/>
  <c r="J47"/>
  <c r="B48"/>
  <c r="C48"/>
  <c r="D48"/>
  <c r="E48"/>
  <c r="G48"/>
  <c r="H48"/>
  <c r="I48"/>
  <c r="J48"/>
  <c r="C49"/>
  <c r="D49"/>
  <c r="E49"/>
  <c r="G49"/>
  <c r="H49"/>
  <c r="I49"/>
  <c r="J49"/>
  <c r="B50"/>
  <c r="C50"/>
  <c r="D50"/>
  <c r="E50"/>
  <c r="G50"/>
  <c r="H50"/>
  <c r="I50"/>
  <c r="J50"/>
  <c r="B51"/>
  <c r="C51"/>
  <c r="D51"/>
  <c r="E51"/>
  <c r="G51"/>
  <c r="H51"/>
  <c r="I51"/>
  <c r="J51"/>
  <c r="B52"/>
  <c r="C52"/>
  <c r="D52"/>
  <c r="E52"/>
  <c r="G52"/>
  <c r="H52"/>
  <c r="I52"/>
  <c r="J52"/>
  <c r="B53"/>
  <c r="C53"/>
  <c r="D53"/>
  <c r="E53"/>
  <c r="G53"/>
  <c r="H53"/>
  <c r="I53"/>
  <c r="J53"/>
  <c r="B54"/>
  <c r="C54"/>
  <c r="D54"/>
  <c r="E54"/>
  <c r="G54"/>
  <c r="H54"/>
  <c r="I54"/>
  <c r="J54"/>
  <c r="B55"/>
  <c r="C55"/>
  <c r="D55"/>
  <c r="E55"/>
  <c r="G55"/>
  <c r="H55"/>
  <c r="I55"/>
  <c r="J55"/>
  <c r="B56"/>
  <c r="C56"/>
  <c r="D56"/>
  <c r="E56"/>
  <c r="G56"/>
  <c r="H56"/>
  <c r="I56"/>
  <c r="J56"/>
  <c r="B57"/>
  <c r="C57"/>
  <c r="D57"/>
  <c r="E57"/>
  <c r="G57"/>
  <c r="H57"/>
  <c r="I57"/>
  <c r="J57"/>
  <c r="C58"/>
  <c r="D58"/>
  <c r="E58"/>
  <c r="G58"/>
  <c r="H58"/>
  <c r="I58"/>
  <c r="J58"/>
  <c r="B59"/>
  <c r="C59"/>
  <c r="D59"/>
  <c r="E59"/>
  <c r="G59"/>
  <c r="H59"/>
  <c r="I59"/>
  <c r="J59"/>
  <c r="B60"/>
  <c r="C60"/>
  <c r="D60"/>
  <c r="E60"/>
  <c r="G60"/>
  <c r="H60"/>
  <c r="I60"/>
  <c r="J60"/>
  <c r="B61"/>
  <c r="C61"/>
  <c r="D61"/>
  <c r="E61"/>
  <c r="G61"/>
  <c r="H61"/>
  <c r="I61"/>
  <c r="J61"/>
  <c r="B62"/>
  <c r="C62"/>
  <c r="D62"/>
  <c r="E62"/>
  <c r="G62"/>
  <c r="H62"/>
  <c r="I62"/>
  <c r="J62"/>
  <c r="B63"/>
  <c r="C63"/>
  <c r="D63"/>
  <c r="E63"/>
  <c r="G63"/>
  <c r="H63"/>
  <c r="I63"/>
  <c r="J63"/>
  <c r="B64"/>
  <c r="C64"/>
  <c r="D64"/>
  <c r="E64"/>
  <c r="G64"/>
  <c r="H64"/>
  <c r="I64"/>
  <c r="J64"/>
  <c r="B65"/>
  <c r="C65"/>
  <c r="D65"/>
  <c r="E65"/>
  <c r="G65"/>
  <c r="H65"/>
  <c r="I65"/>
  <c r="J65"/>
  <c r="B66"/>
  <c r="C66"/>
  <c r="D66"/>
  <c r="E66"/>
  <c r="G66"/>
  <c r="H66"/>
  <c r="I66"/>
  <c r="J66"/>
  <c r="C67"/>
  <c r="D67"/>
  <c r="E67"/>
  <c r="G67"/>
  <c r="H67"/>
  <c r="I67"/>
  <c r="J67"/>
  <c r="B68"/>
  <c r="G68"/>
  <c r="H68"/>
  <c r="I68"/>
  <c r="J68"/>
  <c r="B69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C5"/>
  <c r="D5"/>
  <c r="E5"/>
  <c r="G5"/>
  <c r="H5"/>
  <c r="I5"/>
  <c r="J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5"/>
  <c r="M85"/>
  <c r="C2"/>
  <c r="O85"/>
  <c r="P85"/>
  <c r="Q85"/>
  <c r="M86"/>
  <c r="O86"/>
  <c r="P86"/>
  <c r="Q86"/>
  <c r="M87"/>
  <c r="O87"/>
  <c r="P87"/>
  <c r="Q87"/>
  <c r="M88"/>
  <c r="O88"/>
  <c r="P88"/>
  <c r="Q88"/>
  <c r="M89"/>
  <c r="O89"/>
  <c r="P89"/>
  <c r="Q89"/>
  <c r="M90"/>
  <c r="O90"/>
  <c r="P90"/>
  <c r="Q90"/>
  <c r="M91"/>
  <c r="O91"/>
  <c r="P91"/>
  <c r="Q91"/>
  <c r="M92"/>
  <c r="O92"/>
  <c r="P92"/>
  <c r="Q92"/>
  <c r="M93"/>
  <c r="O93"/>
  <c r="P93"/>
  <c r="Q93"/>
  <c r="M94"/>
  <c r="O94"/>
  <c r="P94"/>
  <c r="Q94"/>
  <c r="E2"/>
  <c r="K83"/>
  <c r="L83"/>
  <c r="M83"/>
  <c r="O83"/>
  <c r="P83"/>
  <c r="Q83"/>
  <c r="M84"/>
  <c r="O84"/>
  <c r="P84"/>
  <c r="Q84"/>
  <c r="K79"/>
  <c r="L79"/>
  <c r="M79"/>
  <c r="O79"/>
  <c r="P79"/>
  <c r="Q79"/>
  <c r="K80"/>
  <c r="L80"/>
  <c r="M80"/>
  <c r="O80"/>
  <c r="P80"/>
  <c r="Q80"/>
  <c r="K81"/>
  <c r="L81"/>
  <c r="M81"/>
  <c r="O81"/>
  <c r="P81"/>
  <c r="Q81"/>
  <c r="K82"/>
  <c r="L82"/>
  <c r="M82"/>
  <c r="O82"/>
  <c r="P82"/>
  <c r="Q82"/>
  <c r="K69"/>
  <c r="L69"/>
  <c r="M69"/>
  <c r="O69"/>
  <c r="P69"/>
  <c r="Q69"/>
  <c r="K70"/>
  <c r="L70"/>
  <c r="M70"/>
  <c r="O70"/>
  <c r="P70"/>
  <c r="Q70"/>
  <c r="K71"/>
  <c r="L71"/>
  <c r="M71"/>
  <c r="O71"/>
  <c r="P71"/>
  <c r="Q71"/>
  <c r="K72"/>
  <c r="L72"/>
  <c r="M72"/>
  <c r="O72"/>
  <c r="P72"/>
  <c r="Q72"/>
  <c r="K73"/>
  <c r="L73"/>
  <c r="M73"/>
  <c r="O73"/>
  <c r="P73"/>
  <c r="Q73"/>
  <c r="K74"/>
  <c r="L74"/>
  <c r="M74"/>
  <c r="O74"/>
  <c r="P74"/>
  <c r="Q74"/>
  <c r="K75"/>
  <c r="L75"/>
  <c r="M75"/>
  <c r="O75"/>
  <c r="P75"/>
  <c r="Q75"/>
  <c r="K76"/>
  <c r="L76"/>
  <c r="M76"/>
  <c r="O76"/>
  <c r="P76"/>
  <c r="Q76"/>
  <c r="K77"/>
  <c r="L77"/>
  <c r="M77"/>
  <c r="O77"/>
  <c r="P77"/>
  <c r="Q77"/>
  <c r="K78"/>
  <c r="L78"/>
  <c r="M78"/>
  <c r="O78"/>
  <c r="P78"/>
  <c r="Q78"/>
  <c r="K6"/>
  <c r="L6"/>
  <c r="M6"/>
  <c r="O6"/>
  <c r="P6"/>
  <c r="Q6"/>
  <c r="K7"/>
  <c r="L7"/>
  <c r="M7"/>
  <c r="O7"/>
  <c r="P7"/>
  <c r="Q7"/>
  <c r="K8"/>
  <c r="L8"/>
  <c r="M8"/>
  <c r="O8"/>
  <c r="P8"/>
  <c r="Q8"/>
  <c r="K9"/>
  <c r="L9"/>
  <c r="M9"/>
  <c r="O9"/>
  <c r="P9"/>
  <c r="Q9"/>
  <c r="K10"/>
  <c r="L10"/>
  <c r="M10"/>
  <c r="O10"/>
  <c r="P10"/>
  <c r="Q10"/>
  <c r="K11"/>
  <c r="L11"/>
  <c r="M11"/>
  <c r="O11"/>
  <c r="P11"/>
  <c r="Q11"/>
  <c r="K12"/>
  <c r="L12"/>
  <c r="M12"/>
  <c r="O12"/>
  <c r="P12"/>
  <c r="Q12"/>
  <c r="K13"/>
  <c r="L13"/>
  <c r="M13"/>
  <c r="O13"/>
  <c r="P13"/>
  <c r="Q13"/>
  <c r="K14"/>
  <c r="L14"/>
  <c r="M14"/>
  <c r="O14"/>
  <c r="P14"/>
  <c r="Q14"/>
  <c r="K15"/>
  <c r="L15"/>
  <c r="M15"/>
  <c r="O15"/>
  <c r="P15"/>
  <c r="Q15"/>
  <c r="K16"/>
  <c r="L16"/>
  <c r="M16"/>
  <c r="O16"/>
  <c r="P16"/>
  <c r="Q16"/>
  <c r="K17"/>
  <c r="L17"/>
  <c r="M17"/>
  <c r="O17"/>
  <c r="P17"/>
  <c r="Q17"/>
  <c r="K18"/>
  <c r="L18"/>
  <c r="M18"/>
  <c r="O18"/>
  <c r="P18"/>
  <c r="Q18"/>
  <c r="K19"/>
  <c r="L19"/>
  <c r="M19"/>
  <c r="O19"/>
  <c r="P19"/>
  <c r="Q19"/>
  <c r="K20"/>
  <c r="L20"/>
  <c r="M20"/>
  <c r="O20"/>
  <c r="P20"/>
  <c r="Q20"/>
  <c r="K21"/>
  <c r="L21"/>
  <c r="M21"/>
  <c r="O21"/>
  <c r="P21"/>
  <c r="Q21"/>
  <c r="K22"/>
  <c r="L22"/>
  <c r="M22"/>
  <c r="O22"/>
  <c r="P22"/>
  <c r="Q22"/>
  <c r="K23"/>
  <c r="L23"/>
  <c r="M23"/>
  <c r="O23"/>
  <c r="P23"/>
  <c r="Q23"/>
  <c r="K24"/>
  <c r="L24"/>
  <c r="M24"/>
  <c r="O24"/>
  <c r="P24"/>
  <c r="Q24"/>
  <c r="K25"/>
  <c r="L25"/>
  <c r="M25"/>
  <c r="O25"/>
  <c r="P25"/>
  <c r="Q25"/>
  <c r="K26"/>
  <c r="L26"/>
  <c r="M26"/>
  <c r="O26"/>
  <c r="P26"/>
  <c r="Q26"/>
  <c r="K27"/>
  <c r="L27"/>
  <c r="M27"/>
  <c r="O27"/>
  <c r="P27"/>
  <c r="Q27"/>
  <c r="K28"/>
  <c r="L28"/>
  <c r="M28"/>
  <c r="O28"/>
  <c r="P28"/>
  <c r="Q28"/>
  <c r="K29"/>
  <c r="L29"/>
  <c r="M29"/>
  <c r="O29"/>
  <c r="P29"/>
  <c r="Q29"/>
  <c r="K30"/>
  <c r="L30"/>
  <c r="M30"/>
  <c r="O30"/>
  <c r="P30"/>
  <c r="Q30"/>
  <c r="K31"/>
  <c r="L31"/>
  <c r="M31"/>
  <c r="O31"/>
  <c r="P31"/>
  <c r="Q31"/>
  <c r="K32"/>
  <c r="L32"/>
  <c r="M32"/>
  <c r="O32"/>
  <c r="P32"/>
  <c r="Q32"/>
  <c r="K33"/>
  <c r="L33"/>
  <c r="M33"/>
  <c r="O33"/>
  <c r="P33"/>
  <c r="Q33"/>
  <c r="K34"/>
  <c r="L34"/>
  <c r="M34"/>
  <c r="O34"/>
  <c r="P34"/>
  <c r="Q34"/>
  <c r="K35"/>
  <c r="L35"/>
  <c r="M35"/>
  <c r="O35"/>
  <c r="P35"/>
  <c r="Q35"/>
  <c r="K36"/>
  <c r="L36"/>
  <c r="M36"/>
  <c r="O36"/>
  <c r="P36"/>
  <c r="Q36"/>
  <c r="K37"/>
  <c r="L37"/>
  <c r="M37"/>
  <c r="O37"/>
  <c r="P37"/>
  <c r="Q37"/>
  <c r="K38"/>
  <c r="L38"/>
  <c r="M38"/>
  <c r="O38"/>
  <c r="P38"/>
  <c r="Q38"/>
  <c r="K39"/>
  <c r="L39"/>
  <c r="M39"/>
  <c r="O39"/>
  <c r="P39"/>
  <c r="Q39"/>
  <c r="K40"/>
  <c r="L40"/>
  <c r="M40"/>
  <c r="O40"/>
  <c r="P40"/>
  <c r="Q40"/>
  <c r="K41"/>
  <c r="L41"/>
  <c r="M41"/>
  <c r="O41"/>
  <c r="P41"/>
  <c r="Q41"/>
  <c r="K42"/>
  <c r="L42"/>
  <c r="M42"/>
  <c r="O42"/>
  <c r="P42"/>
  <c r="Q42"/>
  <c r="K43"/>
  <c r="L43"/>
  <c r="M43"/>
  <c r="O43"/>
  <c r="P43"/>
  <c r="Q43"/>
  <c r="K44"/>
  <c r="L44"/>
  <c r="M44"/>
  <c r="O44"/>
  <c r="P44"/>
  <c r="Q44"/>
  <c r="K45"/>
  <c r="L45"/>
  <c r="M45"/>
  <c r="O45"/>
  <c r="P45"/>
  <c r="Q45"/>
  <c r="K46"/>
  <c r="L46"/>
  <c r="M46"/>
  <c r="O46"/>
  <c r="P46"/>
  <c r="Q46"/>
  <c r="K47"/>
  <c r="L47"/>
  <c r="M47"/>
  <c r="O47"/>
  <c r="P47"/>
  <c r="Q47"/>
  <c r="K48"/>
  <c r="L48"/>
  <c r="M48"/>
  <c r="O48"/>
  <c r="P48"/>
  <c r="Q48"/>
  <c r="K49"/>
  <c r="L49"/>
  <c r="M49"/>
  <c r="O49"/>
  <c r="P49"/>
  <c r="Q49"/>
  <c r="K50"/>
  <c r="L50"/>
  <c r="M50"/>
  <c r="O50"/>
  <c r="P50"/>
  <c r="Q50"/>
  <c r="K51"/>
  <c r="L51"/>
  <c r="M51"/>
  <c r="O51"/>
  <c r="P51"/>
  <c r="Q51"/>
  <c r="K52"/>
  <c r="L52"/>
  <c r="M52"/>
  <c r="O52"/>
  <c r="P52"/>
  <c r="Q52"/>
  <c r="K53"/>
  <c r="L53"/>
  <c r="M53"/>
  <c r="O53"/>
  <c r="P53"/>
  <c r="Q53"/>
  <c r="K54"/>
  <c r="L54"/>
  <c r="M54"/>
  <c r="O54"/>
  <c r="P54"/>
  <c r="Q54"/>
  <c r="K55"/>
  <c r="L55"/>
  <c r="M55"/>
  <c r="O55"/>
  <c r="P55"/>
  <c r="Q55"/>
  <c r="K56"/>
  <c r="L56"/>
  <c r="M56"/>
  <c r="O56"/>
  <c r="P56"/>
  <c r="Q56"/>
  <c r="K57"/>
  <c r="L57"/>
  <c r="M57"/>
  <c r="O57"/>
  <c r="P57"/>
  <c r="Q57"/>
  <c r="K58"/>
  <c r="L58"/>
  <c r="M58"/>
  <c r="O58"/>
  <c r="P58"/>
  <c r="Q58"/>
  <c r="K59"/>
  <c r="L59"/>
  <c r="M59"/>
  <c r="O59"/>
  <c r="P59"/>
  <c r="Q59"/>
  <c r="K60"/>
  <c r="L60"/>
  <c r="M60"/>
  <c r="O60"/>
  <c r="P60"/>
  <c r="Q60"/>
  <c r="K61"/>
  <c r="L61"/>
  <c r="M61"/>
  <c r="O61"/>
  <c r="P61"/>
  <c r="Q61"/>
  <c r="K62"/>
  <c r="L62"/>
  <c r="M62"/>
  <c r="O62"/>
  <c r="P62"/>
  <c r="Q62"/>
  <c r="K63"/>
  <c r="L63"/>
  <c r="M63"/>
  <c r="O63"/>
  <c r="P63"/>
  <c r="Q63"/>
  <c r="K64"/>
  <c r="L64"/>
  <c r="M64"/>
  <c r="O64"/>
  <c r="P64"/>
  <c r="Q64"/>
  <c r="K65"/>
  <c r="L65"/>
  <c r="M65"/>
  <c r="O65"/>
  <c r="P65"/>
  <c r="Q65"/>
  <c r="K66"/>
  <c r="L66"/>
  <c r="M66"/>
  <c r="O66"/>
  <c r="P66"/>
  <c r="Q66"/>
  <c r="K67"/>
  <c r="L67"/>
  <c r="M67"/>
  <c r="O67"/>
  <c r="P67"/>
  <c r="Q67"/>
  <c r="K68"/>
  <c r="L68"/>
  <c r="M68"/>
  <c r="O68"/>
  <c r="P68"/>
  <c r="Q68"/>
  <c r="P5"/>
  <c r="O5"/>
  <c r="L5"/>
  <c r="K5"/>
  <c r="M5"/>
  <c r="Q5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67"/>
  <c r="B58"/>
  <c r="B49"/>
  <c r="B40"/>
  <c r="B28"/>
  <c r="B18"/>
  <c r="B5"/>
  <c r="I2"/>
  <c r="H2"/>
  <c r="I1"/>
  <c r="H1"/>
  <c r="G4" i="4"/>
  <c r="G5"/>
  <c r="G6"/>
  <c r="G7"/>
  <c r="G8"/>
  <c r="G9"/>
  <c r="G10"/>
  <c r="G11"/>
  <c r="G12"/>
  <c r="G13"/>
  <c r="G3"/>
  <c r="O18" i="3"/>
  <c r="D3" i="4"/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2"/>
  <c r="A138"/>
  <c r="A139"/>
  <c r="A140"/>
  <c r="A127"/>
  <c r="A128"/>
  <c r="A129"/>
  <c r="A130"/>
  <c r="A131"/>
  <c r="A132"/>
  <c r="A133"/>
  <c r="A134"/>
  <c r="A135"/>
  <c r="A136"/>
  <c r="A137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77"/>
  <c r="A78"/>
  <c r="A79"/>
  <c r="A80"/>
  <c r="A81"/>
  <c r="A82"/>
  <c r="A83"/>
  <c r="A84"/>
  <c r="A85"/>
  <c r="A86"/>
  <c r="A87"/>
  <c r="A88"/>
  <c r="A89"/>
  <c r="A90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"/>
  <c r="H9" i="5"/>
  <c r="I9"/>
  <c r="I8"/>
  <c r="H8"/>
  <c r="A5"/>
  <c r="C5"/>
  <c r="E5"/>
  <c r="G5"/>
  <c r="A6"/>
  <c r="C6"/>
  <c r="E6"/>
  <c r="G6"/>
  <c r="A7"/>
  <c r="C7"/>
  <c r="F7"/>
  <c r="E7"/>
  <c r="G7"/>
  <c r="A8"/>
  <c r="C8"/>
  <c r="E8"/>
  <c r="G8"/>
  <c r="A9"/>
  <c r="C9"/>
  <c r="E9"/>
  <c r="G9"/>
  <c r="A10"/>
  <c r="C10"/>
  <c r="F10"/>
  <c r="E10"/>
  <c r="G10"/>
  <c r="A11"/>
  <c r="C11"/>
  <c r="E11"/>
  <c r="G11"/>
  <c r="A12"/>
  <c r="C12"/>
  <c r="E12"/>
  <c r="G12"/>
  <c r="A13"/>
  <c r="C13"/>
  <c r="E13"/>
  <c r="G13"/>
  <c r="F13"/>
  <c r="A14"/>
  <c r="C14"/>
  <c r="E14"/>
  <c r="G14"/>
  <c r="A15"/>
  <c r="C15"/>
  <c r="F15"/>
  <c r="E15"/>
  <c r="G15"/>
  <c r="A16"/>
  <c r="C16"/>
  <c r="E16"/>
  <c r="G16"/>
  <c r="A17"/>
  <c r="C17"/>
  <c r="E17"/>
  <c r="G17"/>
  <c r="A18"/>
  <c r="C18"/>
  <c r="E18"/>
  <c r="F18"/>
  <c r="A19"/>
  <c r="C19"/>
  <c r="F19"/>
  <c r="E19"/>
  <c r="G19"/>
  <c r="A20"/>
  <c r="C20"/>
  <c r="E20"/>
  <c r="G20"/>
  <c r="A21"/>
  <c r="C21"/>
  <c r="F21"/>
  <c r="E21"/>
  <c r="G21"/>
  <c r="A22"/>
  <c r="C22"/>
  <c r="E22"/>
  <c r="G22"/>
  <c r="A23"/>
  <c r="C23"/>
  <c r="E23"/>
  <c r="G23"/>
  <c r="A24"/>
  <c r="C24"/>
  <c r="E24"/>
  <c r="G24"/>
  <c r="A25"/>
  <c r="C25"/>
  <c r="E25"/>
  <c r="G25"/>
  <c r="A26"/>
  <c r="C26"/>
  <c r="E26"/>
  <c r="G26"/>
  <c r="A27"/>
  <c r="C27"/>
  <c r="F27"/>
  <c r="E27"/>
  <c r="G27"/>
  <c r="A28"/>
  <c r="C28"/>
  <c r="E28"/>
  <c r="G28"/>
  <c r="A29"/>
  <c r="C29"/>
  <c r="E29"/>
  <c r="G29"/>
  <c r="A30"/>
  <c r="C30"/>
  <c r="E30"/>
  <c r="G30"/>
  <c r="A31"/>
  <c r="C31"/>
  <c r="F31"/>
  <c r="E31"/>
  <c r="G31"/>
  <c r="A32"/>
  <c r="C32"/>
  <c r="E32"/>
  <c r="G32"/>
  <c r="A33"/>
  <c r="C33"/>
  <c r="E33"/>
  <c r="G33"/>
  <c r="A34"/>
  <c r="C34"/>
  <c r="E34"/>
  <c r="G34"/>
  <c r="F34"/>
  <c r="A35"/>
  <c r="C35"/>
  <c r="E35"/>
  <c r="G35"/>
  <c r="A36"/>
  <c r="C36"/>
  <c r="E36"/>
  <c r="G36"/>
  <c r="A37"/>
  <c r="C37"/>
  <c r="E37"/>
  <c r="G37"/>
  <c r="A38"/>
  <c r="C38"/>
  <c r="E38"/>
  <c r="G38"/>
  <c r="A39"/>
  <c r="C39"/>
  <c r="F39"/>
  <c r="E39"/>
  <c r="G39"/>
  <c r="A40"/>
  <c r="C40"/>
  <c r="E40"/>
  <c r="G40"/>
  <c r="A41"/>
  <c r="C41"/>
  <c r="E41"/>
  <c r="G41"/>
  <c r="A42"/>
  <c r="C42"/>
  <c r="F42"/>
  <c r="E42"/>
  <c r="G42"/>
  <c r="A43"/>
  <c r="C43"/>
  <c r="E43"/>
  <c r="G43"/>
  <c r="A44"/>
  <c r="C44"/>
  <c r="E44"/>
  <c r="G44"/>
  <c r="A45"/>
  <c r="C45"/>
  <c r="E45"/>
  <c r="G45"/>
  <c r="F45"/>
  <c r="A46"/>
  <c r="C46"/>
  <c r="E46"/>
  <c r="G46"/>
  <c r="A47"/>
  <c r="C47"/>
  <c r="E47"/>
  <c r="G47"/>
  <c r="A48"/>
  <c r="C48"/>
  <c r="E48"/>
  <c r="G48"/>
  <c r="A49"/>
  <c r="C49"/>
  <c r="E49"/>
  <c r="G49"/>
  <c r="A50"/>
  <c r="C50"/>
  <c r="E50"/>
  <c r="F50"/>
  <c r="A51"/>
  <c r="C51"/>
  <c r="F51"/>
  <c r="E51"/>
  <c r="G51"/>
  <c r="A52"/>
  <c r="C52"/>
  <c r="E52"/>
  <c r="G52"/>
  <c r="A53"/>
  <c r="C53"/>
  <c r="F53"/>
  <c r="E53"/>
  <c r="G53"/>
  <c r="A54"/>
  <c r="C54"/>
  <c r="E54"/>
  <c r="G54"/>
  <c r="A55"/>
  <c r="C55"/>
  <c r="F55"/>
  <c r="E55"/>
  <c r="G55"/>
  <c r="A56"/>
  <c r="C56"/>
  <c r="E56"/>
  <c r="G56"/>
  <c r="A57"/>
  <c r="C57"/>
  <c r="E57"/>
  <c r="G57"/>
  <c r="A58"/>
  <c r="C58"/>
  <c r="E58"/>
  <c r="G58"/>
  <c r="A59"/>
  <c r="C59"/>
  <c r="F59"/>
  <c r="E59"/>
  <c r="G59"/>
  <c r="A60"/>
  <c r="C60"/>
  <c r="E60"/>
  <c r="G60"/>
  <c r="A61"/>
  <c r="C61"/>
  <c r="E61"/>
  <c r="G61"/>
  <c r="A62"/>
  <c r="C62"/>
  <c r="E62"/>
  <c r="G62"/>
  <c r="A63"/>
  <c r="C63"/>
  <c r="F63"/>
  <c r="E63"/>
  <c r="G63"/>
  <c r="A64"/>
  <c r="C64"/>
  <c r="E64"/>
  <c r="G64"/>
  <c r="A65"/>
  <c r="C65"/>
  <c r="E65"/>
  <c r="A66"/>
  <c r="C66"/>
  <c r="E66"/>
  <c r="G66"/>
  <c r="F66"/>
  <c r="A67"/>
  <c r="C67"/>
  <c r="E67"/>
  <c r="G67"/>
  <c r="A68"/>
  <c r="C68"/>
  <c r="E68"/>
  <c r="G68"/>
  <c r="A69"/>
  <c r="C69"/>
  <c r="E69"/>
  <c r="G69"/>
  <c r="A70"/>
  <c r="C70"/>
  <c r="E70"/>
  <c r="G70"/>
  <c r="A71"/>
  <c r="C71"/>
  <c r="F71"/>
  <c r="E71"/>
  <c r="G71"/>
  <c r="A72"/>
  <c r="C72"/>
  <c r="E72"/>
  <c r="G72"/>
  <c r="A73"/>
  <c r="C73"/>
  <c r="E73"/>
  <c r="A74"/>
  <c r="C74"/>
  <c r="F74"/>
  <c r="E74"/>
  <c r="G74"/>
  <c r="A75"/>
  <c r="C75"/>
  <c r="E75"/>
  <c r="G75"/>
  <c r="A76"/>
  <c r="C76"/>
  <c r="E76"/>
  <c r="G76"/>
  <c r="A77"/>
  <c r="C77"/>
  <c r="E77"/>
  <c r="G77"/>
  <c r="F77"/>
  <c r="A78"/>
  <c r="C78"/>
  <c r="E78"/>
  <c r="G78"/>
  <c r="A79"/>
  <c r="C79"/>
  <c r="E79"/>
  <c r="G79"/>
  <c r="A80"/>
  <c r="C80"/>
  <c r="E80"/>
  <c r="G80"/>
  <c r="A81"/>
  <c r="C81"/>
  <c r="E81"/>
  <c r="A82"/>
  <c r="C82"/>
  <c r="E82"/>
  <c r="F82"/>
  <c r="A83"/>
  <c r="C83"/>
  <c r="F83"/>
  <c r="E83"/>
  <c r="G83"/>
  <c r="A84"/>
  <c r="C84"/>
  <c r="E84"/>
  <c r="G84"/>
  <c r="A85"/>
  <c r="C85"/>
  <c r="F85"/>
  <c r="E85"/>
  <c r="G85"/>
  <c r="A86"/>
  <c r="C86"/>
  <c r="E86"/>
  <c r="G86"/>
  <c r="A87"/>
  <c r="C87"/>
  <c r="E87"/>
  <c r="G87"/>
  <c r="A88"/>
  <c r="C88"/>
  <c r="E88"/>
  <c r="G88"/>
  <c r="A89"/>
  <c r="C89"/>
  <c r="E89"/>
  <c r="G89"/>
  <c r="A90"/>
  <c r="C90"/>
  <c r="E90"/>
  <c r="G90"/>
  <c r="E4"/>
  <c r="F4"/>
  <c r="C4"/>
  <c r="A4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3"/>
  <c r="A64"/>
  <c r="A65"/>
  <c r="A66"/>
  <c r="A67"/>
  <c r="A52"/>
  <c r="A53"/>
  <c r="A54"/>
  <c r="A55"/>
  <c r="A56"/>
  <c r="A57"/>
  <c r="A58"/>
  <c r="A59"/>
  <c r="A60"/>
  <c r="A61"/>
  <c r="A62"/>
  <c r="A6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3"/>
  <c r="N84" i="3"/>
  <c r="O84"/>
  <c r="B70" i="5"/>
  <c r="D70"/>
  <c r="N85" i="3"/>
  <c r="O85"/>
  <c r="B71" i="5"/>
  <c r="N86" i="3"/>
  <c r="O86"/>
  <c r="B72" i="5"/>
  <c r="D72"/>
  <c r="N87" i="3"/>
  <c r="O87"/>
  <c r="B73" i="5"/>
  <c r="D73"/>
  <c r="N88" i="3"/>
  <c r="O88"/>
  <c r="B74" i="5"/>
  <c r="D74"/>
  <c r="N89" i="3"/>
  <c r="O89"/>
  <c r="B75" i="5"/>
  <c r="D75"/>
  <c r="N90" i="3"/>
  <c r="O90"/>
  <c r="B76" i="5"/>
  <c r="D76"/>
  <c r="N91" i="3"/>
  <c r="O91"/>
  <c r="B77" i="5"/>
  <c r="D77"/>
  <c r="N92" i="3"/>
  <c r="O92"/>
  <c r="B78" i="5"/>
  <c r="D78"/>
  <c r="N93" i="3"/>
  <c r="O93"/>
  <c r="B79" i="5"/>
  <c r="N94" i="3"/>
  <c r="O94"/>
  <c r="B80" i="5"/>
  <c r="D80"/>
  <c r="N95" i="3"/>
  <c r="O95"/>
  <c r="B81" i="5"/>
  <c r="D81"/>
  <c r="N96" i="3"/>
  <c r="O96"/>
  <c r="B82" i="5"/>
  <c r="D82"/>
  <c r="N97" i="3"/>
  <c r="O97"/>
  <c r="B83" i="5"/>
  <c r="D83"/>
  <c r="N98" i="3"/>
  <c r="O98"/>
  <c r="B84" i="5"/>
  <c r="D84"/>
  <c r="N99" i="3"/>
  <c r="O99"/>
  <c r="B85" i="5"/>
  <c r="D85"/>
  <c r="N100" i="3"/>
  <c r="O100"/>
  <c r="B86" i="5"/>
  <c r="D86"/>
  <c r="N101" i="3"/>
  <c r="O101"/>
  <c r="B87" i="5"/>
  <c r="N102" i="3"/>
  <c r="O102"/>
  <c r="B88" i="5"/>
  <c r="D88"/>
  <c r="N103" i="3"/>
  <c r="O103"/>
  <c r="B89" i="5"/>
  <c r="D89"/>
  <c r="N104" i="3"/>
  <c r="O104"/>
  <c r="B90" i="5"/>
  <c r="D90"/>
  <c r="N105" i="3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N121"/>
  <c r="O121"/>
  <c r="N70"/>
  <c r="O70"/>
  <c r="B56" i="5"/>
  <c r="D56"/>
  <c r="N71" i="3"/>
  <c r="O71"/>
  <c r="B57" i="5"/>
  <c r="D57"/>
  <c r="N72" i="3"/>
  <c r="O72"/>
  <c r="B58" i="5"/>
  <c r="D58"/>
  <c r="N73" i="3"/>
  <c r="O73"/>
  <c r="B59" i="5"/>
  <c r="D59"/>
  <c r="N74" i="3"/>
  <c r="O74"/>
  <c r="B60" i="5"/>
  <c r="D60"/>
  <c r="N75" i="3"/>
  <c r="O75"/>
  <c r="B61" i="5"/>
  <c r="D61"/>
  <c r="N76" i="3"/>
  <c r="O76"/>
  <c r="B62" i="5"/>
  <c r="D62"/>
  <c r="N77" i="3"/>
  <c r="O77"/>
  <c r="B63" i="5"/>
  <c r="N78" i="3"/>
  <c r="O78"/>
  <c r="B64" i="5"/>
  <c r="D64"/>
  <c r="N79" i="3"/>
  <c r="O79"/>
  <c r="B65" i="5"/>
  <c r="D65"/>
  <c r="N80" i="3"/>
  <c r="O80"/>
  <c r="B66" i="5"/>
  <c r="D66"/>
  <c r="N81" i="3"/>
  <c r="O81"/>
  <c r="B67" i="5"/>
  <c r="D67"/>
  <c r="N82" i="3"/>
  <c r="O82"/>
  <c r="B68" i="5"/>
  <c r="D68"/>
  <c r="N83" i="3"/>
  <c r="O83"/>
  <c r="B69" i="5"/>
  <c r="D69"/>
  <c r="N60" i="3"/>
  <c r="O60"/>
  <c r="B46" i="5"/>
  <c r="D46"/>
  <c r="N61" i="3"/>
  <c r="O61"/>
  <c r="C46" i="4"/>
  <c r="N62" i="3"/>
  <c r="O62"/>
  <c r="B47" i="4"/>
  <c r="N63" i="3"/>
  <c r="O63"/>
  <c r="N64"/>
  <c r="O64"/>
  <c r="B50" i="5"/>
  <c r="D50"/>
  <c r="N65" i="3"/>
  <c r="O65"/>
  <c r="B51" i="5"/>
  <c r="D51"/>
  <c r="N66" i="3"/>
  <c r="O66"/>
  <c r="N67"/>
  <c r="O67"/>
  <c r="B53" i="5"/>
  <c r="D53"/>
  <c r="N68" i="3"/>
  <c r="O68"/>
  <c r="B54" i="5"/>
  <c r="D54"/>
  <c r="N69" i="3"/>
  <c r="O69"/>
  <c r="B55" i="5"/>
  <c r="N47" i="3"/>
  <c r="O47"/>
  <c r="N48"/>
  <c r="O48"/>
  <c r="B33" i="4"/>
  <c r="N49" i="3"/>
  <c r="O49"/>
  <c r="N50"/>
  <c r="O50"/>
  <c r="B35" i="4"/>
  <c r="N51" i="3"/>
  <c r="O51"/>
  <c r="N52"/>
  <c r="O52"/>
  <c r="B38" i="5"/>
  <c r="D38"/>
  <c r="N53" i="3"/>
  <c r="O53"/>
  <c r="N54"/>
  <c r="O54"/>
  <c r="B39" i="4"/>
  <c r="N55" i="3"/>
  <c r="O55"/>
  <c r="N56"/>
  <c r="O56"/>
  <c r="B42" i="5"/>
  <c r="D42"/>
  <c r="N57" i="3"/>
  <c r="O57"/>
  <c r="N58"/>
  <c r="O58"/>
  <c r="B43" i="4"/>
  <c r="N59" i="3"/>
  <c r="O59"/>
  <c r="N37"/>
  <c r="O37"/>
  <c r="C22" i="4"/>
  <c r="N38" i="3"/>
  <c r="O38"/>
  <c r="C23" i="4"/>
  <c r="N39" i="3"/>
  <c r="O39"/>
  <c r="C24" i="4"/>
  <c r="N40" i="3"/>
  <c r="O40"/>
  <c r="N41"/>
  <c r="O41"/>
  <c r="C26" i="4"/>
  <c r="N42" i="3"/>
  <c r="O42"/>
  <c r="C27" i="4"/>
  <c r="N43" i="3"/>
  <c r="O43"/>
  <c r="C28" i="4"/>
  <c r="N44" i="3"/>
  <c r="O44"/>
  <c r="N45"/>
  <c r="O45"/>
  <c r="C30" i="4"/>
  <c r="N46" i="3"/>
  <c r="O46"/>
  <c r="C31" i="4"/>
  <c r="N24" i="3"/>
  <c r="O24"/>
  <c r="B10" i="5"/>
  <c r="D10"/>
  <c r="N25" i="3"/>
  <c r="O25"/>
  <c r="N26"/>
  <c r="O26"/>
  <c r="N27"/>
  <c r="O27"/>
  <c r="C12" i="4"/>
  <c r="N28" i="3"/>
  <c r="O28"/>
  <c r="N29"/>
  <c r="O29"/>
  <c r="C14" i="4"/>
  <c r="N30" i="3"/>
  <c r="O30"/>
  <c r="N31"/>
  <c r="O31"/>
  <c r="N32"/>
  <c r="O32"/>
  <c r="B17" i="4"/>
  <c r="N33" i="3"/>
  <c r="O33"/>
  <c r="N34"/>
  <c r="O34"/>
  <c r="N35"/>
  <c r="O35"/>
  <c r="B20" i="4"/>
  <c r="N36" i="3"/>
  <c r="O36"/>
  <c r="B21" i="4"/>
  <c r="O23" i="3"/>
  <c r="B9" i="5"/>
  <c r="D9"/>
  <c r="N22" i="3"/>
  <c r="O22"/>
  <c r="N23"/>
  <c r="B4" i="5"/>
  <c r="D4"/>
  <c r="N19" i="3"/>
  <c r="O19"/>
  <c r="B5" i="5"/>
  <c r="D5"/>
  <c r="N20" i="3"/>
  <c r="O20"/>
  <c r="B6" i="5"/>
  <c r="D6"/>
  <c r="N21" i="3"/>
  <c r="O21"/>
  <c r="B7" i="5"/>
  <c r="G2" i="2"/>
  <c r="H2"/>
  <c r="J2"/>
  <c r="A2"/>
  <c r="G10" i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B8" i="5"/>
  <c r="D8"/>
  <c r="C7" i="4"/>
  <c r="B7"/>
  <c r="D7"/>
  <c r="F7"/>
  <c r="D19"/>
  <c r="F19"/>
  <c r="B20" i="5"/>
  <c r="D20"/>
  <c r="B19" i="4"/>
  <c r="C19"/>
  <c r="D11"/>
  <c r="F11"/>
  <c r="B12" i="5"/>
  <c r="D12"/>
  <c r="C11" i="4"/>
  <c r="B11"/>
  <c r="B17" i="5"/>
  <c r="D17"/>
  <c r="D16" i="4"/>
  <c r="F16"/>
  <c r="B14" i="5"/>
  <c r="D14"/>
  <c r="D13" i="4"/>
  <c r="F13"/>
  <c r="D10"/>
  <c r="F10"/>
  <c r="B11" i="5"/>
  <c r="D11"/>
  <c r="B30"/>
  <c r="D30"/>
  <c r="D29" i="4"/>
  <c r="F29"/>
  <c r="B26" i="5"/>
  <c r="D26"/>
  <c r="D25" i="4"/>
  <c r="F25"/>
  <c r="D44"/>
  <c r="F44"/>
  <c r="B45" i="5"/>
  <c r="D45"/>
  <c r="B41"/>
  <c r="D41"/>
  <c r="D40" i="4"/>
  <c r="F40"/>
  <c r="B37" i="5"/>
  <c r="D37"/>
  <c r="D36" i="4"/>
  <c r="F36"/>
  <c r="D32"/>
  <c r="F32"/>
  <c r="B33" i="5"/>
  <c r="D33"/>
  <c r="D51" i="4"/>
  <c r="F51"/>
  <c r="B52" i="5"/>
  <c r="D52"/>
  <c r="B49"/>
  <c r="D49"/>
  <c r="D48" i="4"/>
  <c r="F48"/>
  <c r="B12"/>
  <c r="B8"/>
  <c r="B4"/>
  <c r="B51"/>
  <c r="B49"/>
  <c r="B45"/>
  <c r="B41"/>
  <c r="B37"/>
  <c r="B31"/>
  <c r="B29"/>
  <c r="B27"/>
  <c r="B25"/>
  <c r="B63"/>
  <c r="B61"/>
  <c r="B59"/>
  <c r="B57"/>
  <c r="B55"/>
  <c r="B53"/>
  <c r="B67"/>
  <c r="B65"/>
  <c r="C3"/>
  <c r="C64"/>
  <c r="C60"/>
  <c r="C56"/>
  <c r="C52"/>
  <c r="C48"/>
  <c r="C44"/>
  <c r="C40"/>
  <c r="C36"/>
  <c r="C32"/>
  <c r="C20"/>
  <c r="C16"/>
  <c r="C8"/>
  <c r="C4"/>
  <c r="D67"/>
  <c r="F67"/>
  <c r="D63"/>
  <c r="F63"/>
  <c r="D59"/>
  <c r="F59"/>
  <c r="D55"/>
  <c r="F55"/>
  <c r="D50"/>
  <c r="F50"/>
  <c r="D37"/>
  <c r="F37"/>
  <c r="B16" i="5"/>
  <c r="D16"/>
  <c r="D15" i="4"/>
  <c r="F15"/>
  <c r="D12"/>
  <c r="F12"/>
  <c r="B13" i="5"/>
  <c r="D13"/>
  <c r="B29"/>
  <c r="D29"/>
  <c r="D28" i="4"/>
  <c r="F28"/>
  <c r="B25" i="5"/>
  <c r="D25"/>
  <c r="D24" i="4"/>
  <c r="F24"/>
  <c r="D43"/>
  <c r="F43"/>
  <c r="B44" i="5"/>
  <c r="D44"/>
  <c r="B40"/>
  <c r="D40"/>
  <c r="D39" i="4"/>
  <c r="F39"/>
  <c r="B36" i="5"/>
  <c r="D36"/>
  <c r="D35" i="4"/>
  <c r="F35"/>
  <c r="B48" i="5"/>
  <c r="D48"/>
  <c r="D47" i="4"/>
  <c r="F47"/>
  <c r="B16"/>
  <c r="C67"/>
  <c r="C63"/>
  <c r="C59"/>
  <c r="C55"/>
  <c r="C51"/>
  <c r="C47"/>
  <c r="C43"/>
  <c r="C39"/>
  <c r="C35"/>
  <c r="C15"/>
  <c r="F3"/>
  <c r="D6"/>
  <c r="F6"/>
  <c r="D66"/>
  <c r="F66"/>
  <c r="D62"/>
  <c r="F62"/>
  <c r="D58"/>
  <c r="F58"/>
  <c r="D54"/>
  <c r="F54"/>
  <c r="D49"/>
  <c r="F49"/>
  <c r="B22" i="5"/>
  <c r="D22"/>
  <c r="D21" i="4"/>
  <c r="F21"/>
  <c r="D18"/>
  <c r="F18"/>
  <c r="B19" i="5"/>
  <c r="D19"/>
  <c r="D31" i="4"/>
  <c r="F31"/>
  <c r="B32" i="5"/>
  <c r="D32"/>
  <c r="B28"/>
  <c r="D28"/>
  <c r="D27" i="4"/>
  <c r="F27"/>
  <c r="D23"/>
  <c r="F23"/>
  <c r="B24" i="5"/>
  <c r="D24"/>
  <c r="D42" i="4"/>
  <c r="F42"/>
  <c r="B43" i="5"/>
  <c r="D43"/>
  <c r="D38" i="4"/>
  <c r="F38"/>
  <c r="B39" i="5"/>
  <c r="B35"/>
  <c r="D35"/>
  <c r="D34" i="4"/>
  <c r="F34"/>
  <c r="B3"/>
  <c r="B10"/>
  <c r="B6"/>
  <c r="B23"/>
  <c r="B15"/>
  <c r="B50"/>
  <c r="B48"/>
  <c r="B46"/>
  <c r="B44"/>
  <c r="B42"/>
  <c r="B40"/>
  <c r="B38"/>
  <c r="B36"/>
  <c r="B34"/>
  <c r="B32"/>
  <c r="B30"/>
  <c r="B28"/>
  <c r="B26"/>
  <c r="B24"/>
  <c r="B62"/>
  <c r="B60"/>
  <c r="B58"/>
  <c r="B56"/>
  <c r="B54"/>
  <c r="B52"/>
  <c r="B66"/>
  <c r="B64"/>
  <c r="C66"/>
  <c r="C62"/>
  <c r="C58"/>
  <c r="C54"/>
  <c r="C50"/>
  <c r="C42"/>
  <c r="C38"/>
  <c r="C34"/>
  <c r="C18"/>
  <c r="C10"/>
  <c r="C6"/>
  <c r="D9"/>
  <c r="F9"/>
  <c r="D5"/>
  <c r="F5"/>
  <c r="D65"/>
  <c r="F65"/>
  <c r="D61"/>
  <c r="F61"/>
  <c r="D57"/>
  <c r="F57"/>
  <c r="D53"/>
  <c r="F53"/>
  <c r="D45"/>
  <c r="F45"/>
  <c r="B21" i="5"/>
  <c r="D21"/>
  <c r="D20" i="4"/>
  <c r="F20"/>
  <c r="B18" i="5"/>
  <c r="D18"/>
  <c r="D17" i="4"/>
  <c r="F17"/>
  <c r="B15" i="5"/>
  <c r="D14" i="4"/>
  <c r="F14"/>
  <c r="D30"/>
  <c r="F30"/>
  <c r="B31" i="5"/>
  <c r="D26" i="4"/>
  <c r="F26"/>
  <c r="B27" i="5"/>
  <c r="D27"/>
  <c r="D22" i="4"/>
  <c r="F22"/>
  <c r="B23" i="5"/>
  <c r="B34"/>
  <c r="D34"/>
  <c r="D33" i="4"/>
  <c r="F33"/>
  <c r="B47" i="5"/>
  <c r="D46" i="4"/>
  <c r="F46"/>
  <c r="B13"/>
  <c r="B9"/>
  <c r="B5"/>
  <c r="B22"/>
  <c r="B18"/>
  <c r="B14"/>
  <c r="C65"/>
  <c r="C61"/>
  <c r="C57"/>
  <c r="C53"/>
  <c r="C49"/>
  <c r="C45"/>
  <c r="C41"/>
  <c r="C37"/>
  <c r="C33"/>
  <c r="C29"/>
  <c r="C25"/>
  <c r="C21"/>
  <c r="C17"/>
  <c r="C13"/>
  <c r="C9"/>
  <c r="C5"/>
  <c r="D8"/>
  <c r="F8"/>
  <c r="D4"/>
  <c r="F4"/>
  <c r="D64"/>
  <c r="F64"/>
  <c r="D60"/>
  <c r="F60"/>
  <c r="D56"/>
  <c r="F56"/>
  <c r="D52"/>
  <c r="F52"/>
  <c r="D41"/>
  <c r="F41"/>
  <c r="F90" i="5"/>
  <c r="F81"/>
  <c r="F69"/>
  <c r="F58"/>
  <c r="F37"/>
  <c r="F26"/>
  <c r="F5"/>
  <c r="G4"/>
  <c r="D79"/>
  <c r="F67"/>
  <c r="F65"/>
  <c r="F47"/>
  <c r="F35"/>
  <c r="G82"/>
  <c r="G50"/>
  <c r="G18"/>
  <c r="F87"/>
  <c r="F75"/>
  <c r="F73"/>
  <c r="F61"/>
  <c r="F43"/>
  <c r="F29"/>
  <c r="F23"/>
  <c r="F11"/>
  <c r="G81"/>
  <c r="G73"/>
  <c r="G65"/>
  <c r="F89"/>
  <c r="D87"/>
  <c r="D71"/>
  <c r="D63"/>
  <c r="F57"/>
  <c r="D55"/>
  <c r="F49"/>
  <c r="D47"/>
  <c r="F41"/>
  <c r="D39"/>
  <c r="F33"/>
  <c r="D31"/>
  <c r="F25"/>
  <c r="D23"/>
  <c r="F17"/>
  <c r="D15"/>
  <c r="F9"/>
  <c r="D7"/>
  <c r="F88"/>
  <c r="F80"/>
  <c r="F72"/>
  <c r="F64"/>
  <c r="F56"/>
  <c r="F48"/>
  <c r="F40"/>
  <c r="F32"/>
  <c r="F24"/>
  <c r="F16"/>
  <c r="F8"/>
  <c r="F79"/>
  <c r="F86"/>
  <c r="F78"/>
  <c r="F70"/>
  <c r="F62"/>
  <c r="F54"/>
  <c r="F46"/>
  <c r="F38"/>
  <c r="F30"/>
  <c r="F22"/>
  <c r="F14"/>
  <c r="F6"/>
  <c r="F84"/>
  <c r="F76"/>
  <c r="F68"/>
  <c r="F60"/>
  <c r="F52"/>
  <c r="F44"/>
  <c r="F36"/>
  <c r="F28"/>
  <c r="F20"/>
  <c r="F12"/>
  <c r="N2" i="2"/>
  <c r="K2"/>
  <c r="L2"/>
  <c r="T12" i="1"/>
  <c r="U9"/>
  <c r="X15"/>
  <c r="W11"/>
  <c r="W12"/>
  <c r="W13"/>
  <c r="Y12"/>
  <c r="Y9"/>
  <c r="Y8"/>
  <c r="M2" i="2"/>
  <c r="P2"/>
  <c r="O2"/>
  <c r="N60" i="1"/>
  <c r="N48"/>
  <c r="N67"/>
  <c r="N49"/>
  <c r="N63"/>
  <c r="H10"/>
  <c r="H11"/>
  <c r="K11"/>
  <c r="H12"/>
  <c r="K12"/>
  <c r="H13"/>
  <c r="K13"/>
  <c r="H14"/>
  <c r="K14"/>
  <c r="H15"/>
  <c r="H16"/>
  <c r="H17"/>
  <c r="H18"/>
  <c r="H19"/>
  <c r="K19"/>
  <c r="H20"/>
  <c r="K20"/>
  <c r="H21"/>
  <c r="K21"/>
  <c r="H22"/>
  <c r="K22"/>
  <c r="H23"/>
  <c r="H24"/>
  <c r="H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A2"/>
  <c r="A3"/>
  <c r="A4"/>
  <c r="A5"/>
  <c r="A6"/>
  <c r="A7"/>
  <c r="A8"/>
  <c r="A9"/>
  <c r="B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0"/>
  <c r="G9"/>
  <c r="H9"/>
  <c r="K9"/>
  <c r="H2"/>
  <c r="K2"/>
  <c r="G2"/>
  <c r="G5"/>
  <c r="H5"/>
  <c r="K5"/>
  <c r="H6"/>
  <c r="K6"/>
  <c r="G6"/>
  <c r="G4"/>
  <c r="H4"/>
  <c r="J4"/>
  <c r="H7"/>
  <c r="K7"/>
  <c r="G7"/>
  <c r="G3"/>
  <c r="H3"/>
  <c r="H8"/>
  <c r="K8"/>
  <c r="G8"/>
  <c r="K25"/>
  <c r="J25"/>
  <c r="N25"/>
  <c r="K17"/>
  <c r="J17"/>
  <c r="N17"/>
  <c r="K24"/>
  <c r="J24"/>
  <c r="N24"/>
  <c r="K16"/>
  <c r="J16"/>
  <c r="N16"/>
  <c r="K23"/>
  <c r="J23"/>
  <c r="N23"/>
  <c r="K15"/>
  <c r="J15"/>
  <c r="N15"/>
  <c r="K18"/>
  <c r="J18"/>
  <c r="N18"/>
  <c r="K10"/>
  <c r="J10"/>
  <c r="N10"/>
  <c r="N22"/>
  <c r="N20"/>
  <c r="N14"/>
  <c r="N12"/>
  <c r="N6"/>
  <c r="J22"/>
  <c r="J20"/>
  <c r="J14"/>
  <c r="J12"/>
  <c r="J8"/>
  <c r="J6"/>
  <c r="N21"/>
  <c r="N19"/>
  <c r="N13"/>
  <c r="N11"/>
  <c r="J21"/>
  <c r="J19"/>
  <c r="J13"/>
  <c r="J11"/>
  <c r="K3"/>
  <c r="J3"/>
  <c r="O14"/>
  <c r="P14"/>
  <c r="O12"/>
  <c r="P12"/>
  <c r="O10"/>
  <c r="P10"/>
  <c r="O16"/>
  <c r="P16"/>
  <c r="O13"/>
  <c r="P13"/>
  <c r="O20"/>
  <c r="P20"/>
  <c r="O15"/>
  <c r="P15"/>
  <c r="O17"/>
  <c r="P17"/>
  <c r="O11"/>
  <c r="P11"/>
  <c r="O19"/>
  <c r="P19"/>
  <c r="O6"/>
  <c r="P6"/>
  <c r="O18"/>
  <c r="P18"/>
  <c r="M19"/>
  <c r="L19"/>
  <c r="M15"/>
  <c r="L15"/>
  <c r="M13"/>
  <c r="L13"/>
  <c r="M11"/>
  <c r="L11"/>
  <c r="M12"/>
  <c r="L12"/>
  <c r="M8"/>
  <c r="L8"/>
  <c r="M6"/>
  <c r="L6"/>
  <c r="M16"/>
  <c r="L16"/>
  <c r="M18"/>
  <c r="L18"/>
  <c r="M3"/>
  <c r="L3"/>
  <c r="M17"/>
  <c r="L17"/>
  <c r="M20"/>
  <c r="L20"/>
  <c r="M10"/>
  <c r="L10"/>
  <c r="M14"/>
  <c r="L14"/>
  <c r="J7"/>
  <c r="N9"/>
  <c r="N7"/>
  <c r="N3"/>
  <c r="J5"/>
  <c r="N5"/>
  <c r="N4"/>
  <c r="N8"/>
  <c r="K4"/>
  <c r="M4"/>
  <c r="N2"/>
  <c r="J2"/>
  <c r="J9"/>
  <c r="O8"/>
  <c r="P8"/>
  <c r="O3"/>
  <c r="P3"/>
  <c r="L4"/>
  <c r="P2"/>
  <c r="O2"/>
  <c r="O4"/>
  <c r="P4"/>
  <c r="O7"/>
  <c r="P7"/>
  <c r="O5"/>
  <c r="P5"/>
  <c r="O9"/>
  <c r="P9"/>
  <c r="L2"/>
  <c r="M2"/>
  <c r="M9"/>
  <c r="L9"/>
  <c r="M5"/>
  <c r="L5"/>
  <c r="M7"/>
  <c r="L7"/>
</calcChain>
</file>

<file path=xl/sharedStrings.xml><?xml version="1.0" encoding="utf-8"?>
<sst xmlns="http://schemas.openxmlformats.org/spreadsheetml/2006/main" count="147" uniqueCount="66">
  <si>
    <t>a(/cm)</t>
  </si>
  <si>
    <t>n</t>
  </si>
  <si>
    <t>k</t>
  </si>
  <si>
    <t>-</t>
  </si>
  <si>
    <t>wavelength(nm)</t>
  </si>
  <si>
    <t>Green, M.A. and Keevers, M. "Optical properties of intrinsic silicon at 300 K ", Progress in Photovoltaics, p.189-92, vol.3, no.3; (1995)</t>
  </si>
  <si>
    <t xml:space="preserve">Data presented in PVCDROM </t>
  </si>
  <si>
    <t>absorption depth (m)</t>
  </si>
  <si>
    <t>hnu (eV)</t>
  </si>
  <si>
    <t>Si-SiO2 ref</t>
  </si>
  <si>
    <t>SiO2 n</t>
  </si>
  <si>
    <t>Air-SiO2 ref</t>
  </si>
  <si>
    <t>Lxe-SiO2</t>
  </si>
  <si>
    <t>Si n</t>
  </si>
  <si>
    <t>Si k</t>
  </si>
  <si>
    <t>Lxe n</t>
  </si>
  <si>
    <t>calc for SiO2 n</t>
  </si>
  <si>
    <t>Air-SiO2-Air-SiO2-Si</t>
  </si>
  <si>
    <t>Air-SiO2-Si</t>
  </si>
  <si>
    <t>Lxe-SiO2-Lxe-SiO2-Si</t>
  </si>
  <si>
    <t>Lxe-SiO2-Si</t>
  </si>
  <si>
    <t>Wavelength</t>
  </si>
  <si>
    <t>Silicon</t>
  </si>
  <si>
    <t>SiO2</t>
  </si>
  <si>
    <t>MgF2 thin</t>
  </si>
  <si>
    <t>MgF2 bulk</t>
  </si>
  <si>
    <t>Data from http://www.rit.edu/kgcoe/microsystems/lithography/thinfilms/thinfilms/thinfilms_mobile.html</t>
  </si>
  <si>
    <t>Aluminum</t>
  </si>
  <si>
    <t>Copper</t>
  </si>
  <si>
    <t>refractive index at 175nm for Lxe http://arxiv.org/ftp/physics/papers/0307/0307044.pdf</t>
  </si>
  <si>
    <t>Lxe refractive index: http://journals.aps.org/pr/pdf/10.1103/PhysRev.181.1297</t>
  </si>
  <si>
    <t>http://www.sciencedirect.com/science/article/pii/0168900299005185</t>
  </si>
  <si>
    <t>Liquid Xenon at 180nm</t>
  </si>
  <si>
    <t>scint.</t>
  </si>
  <si>
    <t>Lxe</t>
  </si>
  <si>
    <t>Liquid Xenon scint.</t>
  </si>
  <si>
    <t>Calc</t>
  </si>
  <si>
    <t>Lxe function from http://scitation.aip.org/content/aip/journal/jcp/123/23/10.1063/1.2136879</t>
  </si>
  <si>
    <t>Data</t>
  </si>
  <si>
    <t>Lxe-Copper</t>
  </si>
  <si>
    <t>Lxe-Al</t>
  </si>
  <si>
    <t>Lxe-MgF2</t>
  </si>
  <si>
    <t>MgF2-Al</t>
  </si>
  <si>
    <t>Lxe-MgF2-Al</t>
  </si>
  <si>
    <t>Reflectivity using data from Data spreadsheet</t>
  </si>
  <si>
    <t>SiO2-Si</t>
  </si>
  <si>
    <t>Gas-SiO2</t>
  </si>
  <si>
    <t>Gas-SiO2-Si</t>
  </si>
  <si>
    <t>Gas-SiO2-Gas-SiO2-Si</t>
  </si>
  <si>
    <t>Ratio Lxe Gas</t>
  </si>
  <si>
    <t>ratio Lxe Gas window</t>
  </si>
  <si>
    <t>Vac-MgF2</t>
  </si>
  <si>
    <t>At 175nm</t>
  </si>
  <si>
    <t>nMgF2</t>
  </si>
  <si>
    <t>At 240nm</t>
  </si>
  <si>
    <t>nLXe</t>
  </si>
  <si>
    <t>nAl</t>
  </si>
  <si>
    <t>Angle</t>
  </si>
  <si>
    <t>radian</t>
  </si>
  <si>
    <t>Ref s L-M</t>
  </si>
  <si>
    <t>Ref p L-M</t>
  </si>
  <si>
    <t>Ref L-M</t>
  </si>
  <si>
    <t>Ref s G-M</t>
  </si>
  <si>
    <t>Ref p G-M</t>
  </si>
  <si>
    <t>Ref G-M</t>
  </si>
  <si>
    <t>Al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</si>
</sst>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/>
    <xf numFmtId="0" fontId="1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0" fillId="0" borderId="7" xfId="0" applyBorder="1"/>
    <xf numFmtId="0" fontId="1" fillId="0" borderId="10" xfId="0" applyFont="1" applyBorder="1"/>
    <xf numFmtId="0" fontId="0" fillId="0" borderId="10" xfId="0" applyBorder="1"/>
    <xf numFmtId="0" fontId="0" fillId="0" borderId="9" xfId="0" applyBorder="1"/>
    <xf numFmtId="0" fontId="1" fillId="0" borderId="11" xfId="0" applyFont="1" applyFill="1" applyBorder="1"/>
    <xf numFmtId="0" fontId="1" fillId="0" borderId="6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0" xfId="0" applyFont="1" applyBorder="1"/>
    <xf numFmtId="0" fontId="2" fillId="0" borderId="3" xfId="0" applyFont="1" applyFill="1" applyBorder="1" applyAlignment="1">
      <alignment horizontal="left" wrapText="1"/>
    </xf>
    <xf numFmtId="0" fontId="2" fillId="0" borderId="3" xfId="0" applyFon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Absorption depth in Silicon</a:t>
            </a:r>
          </a:p>
        </c:rich>
      </c:tx>
      <c:layout>
        <c:manualLayout>
          <c:xMode val="edge"/>
          <c:yMode val="edge"/>
          <c:x val="0.28728864734299592"/>
          <c:y val="1.1904761904761921E-2"/>
        </c:manualLayout>
      </c:layout>
    </c:title>
    <c:plotArea>
      <c:layout>
        <c:manualLayout>
          <c:layoutTarget val="inner"/>
          <c:xMode val="edge"/>
          <c:yMode val="edge"/>
          <c:x val="0.14135997945908935"/>
          <c:y val="8.1468253968253967E-2"/>
          <c:w val="0.70822207006732851"/>
          <c:h val="0.77975503062117535"/>
        </c:manualLayout>
      </c:layout>
      <c:scatterChart>
        <c:scatterStyle val="smoothMarker"/>
        <c:ser>
          <c:idx val="0"/>
          <c:order val="0"/>
          <c:tx>
            <c:strRef>
              <c:f>nank!$D$1</c:f>
              <c:strCache>
                <c:ptCount val="1"/>
                <c:pt idx="0">
                  <c:v>absorption depth (m)</c:v>
                </c:pt>
              </c:strCache>
            </c:strRef>
          </c:tx>
          <c:spPr>
            <a:ln w="19050"/>
          </c:spPr>
          <c:marker>
            <c:symbol val="circle"/>
            <c:size val="3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nank!$A$10:$A$130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nank!$D$10:$D$130</c:f>
              <c:numCache>
                <c:formatCode>0.00E+00</c:formatCode>
                <c:ptCount val="121"/>
                <c:pt idx="0">
                  <c:v>5.4347826086956517E-7</c:v>
                </c:pt>
                <c:pt idx="1">
                  <c:v>5.0761421319796951E-7</c:v>
                </c:pt>
                <c:pt idx="2">
                  <c:v>4.5871559633027523E-7</c:v>
                </c:pt>
                <c:pt idx="3">
                  <c:v>4.2372881355932204E-7</c:v>
                </c:pt>
                <c:pt idx="4">
                  <c:v>4.4642857142857142E-7</c:v>
                </c:pt>
                <c:pt idx="5">
                  <c:v>5.7803468208092483E-7</c:v>
                </c:pt>
                <c:pt idx="6">
                  <c:v>6.9444444444444448E-7</c:v>
                </c:pt>
                <c:pt idx="7">
                  <c:v>7.8125000000000004E-7</c:v>
                </c:pt>
                <c:pt idx="8">
                  <c:v>8.5470085470085473E-7</c:v>
                </c:pt>
                <c:pt idx="9">
                  <c:v>9.1743119266055045E-7</c:v>
                </c:pt>
                <c:pt idx="10">
                  <c:v>9.6153846153846149E-7</c:v>
                </c:pt>
                <c:pt idx="11">
                  <c:v>9.8039215686274508E-7</c:v>
                </c:pt>
                <c:pt idx="12">
                  <c:v>1.4347202295552367E-6</c:v>
                </c:pt>
                <c:pt idx="13">
                  <c:v>3.4129692832764506E-6</c:v>
                </c:pt>
                <c:pt idx="14">
                  <c:v>6.6666666666666666E-6</c:v>
                </c:pt>
                <c:pt idx="15">
                  <c:v>1.0504201680672269E-5</c:v>
                </c:pt>
                <c:pt idx="16">
                  <c:v>1.483679525222552E-5</c:v>
                </c:pt>
                <c:pt idx="17">
                  <c:v>2.0000000000000002E-5</c:v>
                </c:pt>
                <c:pt idx="18">
                  <c:v>2.5510204081632654E-5</c:v>
                </c:pt>
                <c:pt idx="19">
                  <c:v>3.215434083601286E-5</c:v>
                </c:pt>
                <c:pt idx="20">
                  <c:v>3.9215686274509805E-5</c:v>
                </c:pt>
                <c:pt idx="21">
                  <c:v>4.761904761904762E-5</c:v>
                </c:pt>
                <c:pt idx="22">
                  <c:v>5.8139534883720933E-5</c:v>
                </c:pt>
                <c:pt idx="23">
                  <c:v>6.7567567567567569E-5</c:v>
                </c:pt>
                <c:pt idx="24">
                  <c:v>7.8740157480314957E-5</c:v>
                </c:pt>
                <c:pt idx="25">
                  <c:v>9.0090090090090091E-5</c:v>
                </c:pt>
                <c:pt idx="26">
                  <c:v>1.0309278350515464E-4</c:v>
                </c:pt>
                <c:pt idx="27">
                  <c:v>1.1363636363636364E-4</c:v>
                </c:pt>
                <c:pt idx="28">
                  <c:v>1.2738853503184712E-4</c:v>
                </c:pt>
                <c:pt idx="29">
                  <c:v>1.4184397163120567E-4</c:v>
                </c:pt>
                <c:pt idx="30">
                  <c:v>1.5649452269170578E-4</c:v>
                </c:pt>
                <c:pt idx="31">
                  <c:v>1.7301038062283736E-4</c:v>
                </c:pt>
                <c:pt idx="32">
                  <c:v>1.8796992481203009E-4</c:v>
                </c:pt>
                <c:pt idx="33">
                  <c:v>2.0491803278688525E-4</c:v>
                </c:pt>
                <c:pt idx="34">
                  <c:v>2.2271714922048998E-4</c:v>
                </c:pt>
                <c:pt idx="35">
                  <c:v>2.4154589371980676E-4</c:v>
                </c:pt>
                <c:pt idx="36">
                  <c:v>2.6246719160104987E-4</c:v>
                </c:pt>
                <c:pt idx="37">
                  <c:v>2.8409090909090908E-4</c:v>
                </c:pt>
                <c:pt idx="38">
                  <c:v>3.058103975535168E-4</c:v>
                </c:pt>
                <c:pt idx="39">
                  <c:v>3.2894736842105262E-4</c:v>
                </c:pt>
                <c:pt idx="40">
                  <c:v>3.5587188612099647E-4</c:v>
                </c:pt>
                <c:pt idx="41">
                  <c:v>3.875968992248062E-4</c:v>
                </c:pt>
                <c:pt idx="42">
                  <c:v>4.2016806722689078E-4</c:v>
                </c:pt>
                <c:pt idx="43">
                  <c:v>4.5248868778280545E-4</c:v>
                </c:pt>
                <c:pt idx="44">
                  <c:v>4.8780487804878049E-4</c:v>
                </c:pt>
                <c:pt idx="45">
                  <c:v>5.263157894736842E-4</c:v>
                </c:pt>
                <c:pt idx="46">
                  <c:v>5.649717514124294E-4</c:v>
                </c:pt>
                <c:pt idx="47">
                  <c:v>6.0240963855421692E-4</c:v>
                </c:pt>
                <c:pt idx="48">
                  <c:v>6.4935064935064935E-4</c:v>
                </c:pt>
                <c:pt idx="49">
                  <c:v>7.0422535211267609E-4</c:v>
                </c:pt>
                <c:pt idx="50">
                  <c:v>7.6923076923076923E-4</c:v>
                </c:pt>
                <c:pt idx="51">
                  <c:v>8.4033613445378156E-4</c:v>
                </c:pt>
                <c:pt idx="52">
                  <c:v>9.0909090909090909E-4</c:v>
                </c:pt>
                <c:pt idx="53">
                  <c:v>9.9009900990099011E-4</c:v>
                </c:pt>
                <c:pt idx="54">
                  <c:v>1.0775862068965517E-3</c:v>
                </c:pt>
                <c:pt idx="55">
                  <c:v>1.176470588235294E-3</c:v>
                </c:pt>
                <c:pt idx="56">
                  <c:v>1.2903225806451613E-3</c:v>
                </c:pt>
                <c:pt idx="57">
                  <c:v>1.4144271570014145E-3</c:v>
                </c:pt>
                <c:pt idx="58">
                  <c:v>1.5455950540958269E-3</c:v>
                </c:pt>
                <c:pt idx="59">
                  <c:v>1.6920473773265651E-3</c:v>
                </c:pt>
                <c:pt idx="60">
                  <c:v>1.869158878504673E-3</c:v>
                </c:pt>
                <c:pt idx="61">
                  <c:v>2.0833333333333333E-3</c:v>
                </c:pt>
                <c:pt idx="62">
                  <c:v>2.3148148148148147E-3</c:v>
                </c:pt>
                <c:pt idx="63">
                  <c:v>2.6109660574412533E-3</c:v>
                </c:pt>
                <c:pt idx="64">
                  <c:v>2.9154518950437317E-3</c:v>
                </c:pt>
                <c:pt idx="65">
                  <c:v>3.2679738562091504E-3</c:v>
                </c:pt>
                <c:pt idx="66">
                  <c:v>3.6764705882352941E-3</c:v>
                </c:pt>
                <c:pt idx="67">
                  <c:v>4.1666666666666666E-3</c:v>
                </c:pt>
                <c:pt idx="68">
                  <c:v>4.7619047619047623E-3</c:v>
                </c:pt>
                <c:pt idx="69">
                  <c:v>5.4644808743169399E-3</c:v>
                </c:pt>
                <c:pt idx="70">
                  <c:v>6.369426751592357E-3</c:v>
                </c:pt>
                <c:pt idx="71">
                  <c:v>7.462686567164179E-3</c:v>
                </c:pt>
                <c:pt idx="72">
                  <c:v>8.771929824561403E-3</c:v>
                </c:pt>
                <c:pt idx="73">
                  <c:v>1.0427528675703858E-2</c:v>
                </c:pt>
                <c:pt idx="74">
                  <c:v>1.2626262626262626E-2</c:v>
                </c:pt>
                <c:pt idx="75">
                  <c:v>1.5625E-2</c:v>
                </c:pt>
                <c:pt idx="76">
                  <c:v>1.9569471624266144E-2</c:v>
                </c:pt>
                <c:pt idx="77">
                  <c:v>2.5062656641604012E-2</c:v>
                </c:pt>
                <c:pt idx="78">
                  <c:v>3.3112582781456956E-2</c:v>
                </c:pt>
                <c:pt idx="79">
                  <c:v>4.4247787610619468E-2</c:v>
                </c:pt>
                <c:pt idx="80">
                  <c:v>6.1349693251533742E-2</c:v>
                </c:pt>
                <c:pt idx="81">
                  <c:v>9.00900900900901E-2</c:v>
                </c:pt>
                <c:pt idx="82">
                  <c:v>0.125</c:v>
                </c:pt>
                <c:pt idx="83">
                  <c:v>0.16129032258064516</c:v>
                </c:pt>
                <c:pt idx="84">
                  <c:v>0.21276595744680851</c:v>
                </c:pt>
                <c:pt idx="85">
                  <c:v>0.2857142857142857</c:v>
                </c:pt>
                <c:pt idx="86">
                  <c:v>0.37037037037037035</c:v>
                </c:pt>
                <c:pt idx="87">
                  <c:v>0.5</c:v>
                </c:pt>
                <c:pt idx="88">
                  <c:v>0.66666666666666663</c:v>
                </c:pt>
                <c:pt idx="89">
                  <c:v>1</c:v>
                </c:pt>
                <c:pt idx="90">
                  <c:v>1.4705882352941175</c:v>
                </c:pt>
                <c:pt idx="91">
                  <c:v>2.3809523809523809</c:v>
                </c:pt>
                <c:pt idx="92">
                  <c:v>4.5454545454545459</c:v>
                </c:pt>
                <c:pt idx="93">
                  <c:v>15.384615384615383</c:v>
                </c:pt>
                <c:pt idx="94">
                  <c:v>27.777777777777779</c:v>
                </c:pt>
                <c:pt idx="95">
                  <c:v>45.45454545454546</c:v>
                </c:pt>
                <c:pt idx="96">
                  <c:v>76.92307692307692</c:v>
                </c:pt>
                <c:pt idx="97">
                  <c:v>121.95121951219511</c:v>
                </c:pt>
                <c:pt idx="98">
                  <c:v>212.7659574468085</c:v>
                </c:pt>
                <c:pt idx="99">
                  <c:v>416.66666666666669</c:v>
                </c:pt>
                <c:pt idx="100">
                  <c:v>1000</c:v>
                </c:pt>
                <c:pt idx="101">
                  <c:v>2777.7777777777778</c:v>
                </c:pt>
                <c:pt idx="102">
                  <c:v>5000</c:v>
                </c:pt>
                <c:pt idx="103">
                  <c:v>8333.3333333333339</c:v>
                </c:pt>
                <c:pt idx="104">
                  <c:v>14084.507042253521</c:v>
                </c:pt>
                <c:pt idx="105">
                  <c:v>22222.222222222223</c:v>
                </c:pt>
                <c:pt idx="106">
                  <c:v>37037.037037037036</c:v>
                </c:pt>
                <c:pt idx="107">
                  <c:v>62500</c:v>
                </c:pt>
                <c:pt idx="108">
                  <c:v>125000</c:v>
                </c:pt>
                <c:pt idx="109">
                  <c:v>285714.28571428574</c:v>
                </c:pt>
                <c:pt idx="110">
                  <c:v>588235.29411764711</c:v>
                </c:pt>
                <c:pt idx="111">
                  <c:v>1000000</c:v>
                </c:pt>
                <c:pt idx="112">
                  <c:v>1492537.3134328357</c:v>
                </c:pt>
                <c:pt idx="113">
                  <c:v>2222222.2222222225</c:v>
                </c:pt>
                <c:pt idx="114">
                  <c:v>4000000</c:v>
                </c:pt>
                <c:pt idx="115">
                  <c:v>5000000</c:v>
                </c:pt>
                <c:pt idx="116">
                  <c:v>6666666.666666667</c:v>
                </c:pt>
                <c:pt idx="117">
                  <c:v>11764705.882352943</c:v>
                </c:pt>
                <c:pt idx="118">
                  <c:v>12987012.987012986</c:v>
                </c:pt>
                <c:pt idx="119">
                  <c:v>23809523.80952381</c:v>
                </c:pt>
                <c:pt idx="120">
                  <c:v>31249999.999999996</c:v>
                </c:pt>
              </c:numCache>
            </c:numRef>
          </c:yVal>
        </c:ser>
        <c:axId val="91407488"/>
        <c:axId val="91409408"/>
      </c:scatterChart>
      <c:scatterChart>
        <c:scatterStyle val="smoothMarker"/>
        <c:ser>
          <c:idx val="1"/>
          <c:order val="1"/>
          <c:tx>
            <c:v>dummy</c:v>
          </c:tx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</c:ser>
        <c:axId val="91417600"/>
        <c:axId val="91415680"/>
      </c:scatterChart>
      <c:valAx>
        <c:axId val="91407488"/>
        <c:scaling>
          <c:orientation val="minMax"/>
          <c:max val="145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1409408"/>
        <c:crossesAt val="1.0000000000000061E-9"/>
        <c:crossBetween val="midCat"/>
        <c:majorUnit val="100"/>
        <c:minorUnit val="50"/>
      </c:valAx>
      <c:valAx>
        <c:axId val="9140940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absorption depth (cm)</a:t>
                </a:r>
              </a:p>
            </c:rich>
          </c:tx>
          <c:layout>
            <c:manualLayout>
              <c:xMode val="edge"/>
              <c:yMode val="edge"/>
              <c:x val="6.0386473429951881E-3"/>
              <c:y val="0.28501624796900477"/>
            </c:manualLayout>
          </c:layout>
        </c:title>
        <c:numFmt formatCode="0.E+0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1407488"/>
        <c:crosses val="autoZero"/>
        <c:crossBetween val="midCat"/>
      </c:valAx>
      <c:valAx>
        <c:axId val="91415680"/>
        <c:scaling>
          <c:logBase val="10"/>
          <c:orientation val="minMax"/>
          <c:max val="1000000"/>
          <c:min val="1.0000000000000061E-9"/>
        </c:scaling>
        <c:axPos val="r"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absorption depth (m)</a:t>
                </a:r>
              </a:p>
            </c:rich>
          </c:tx>
          <c:layout>
            <c:manualLayout>
              <c:xMode val="edge"/>
              <c:yMode val="edge"/>
              <c:x val="0.95409106470386862"/>
              <c:y val="0.29331989751281207"/>
            </c:manualLayout>
          </c:layout>
        </c:title>
        <c:numFmt formatCode="0.E+0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1417600"/>
        <c:crosses val="max"/>
        <c:crossBetween val="midCat"/>
      </c:valAx>
      <c:valAx>
        <c:axId val="91417600"/>
        <c:scaling>
          <c:orientation val="minMax"/>
        </c:scaling>
        <c:delete val="1"/>
        <c:axPos val="b"/>
        <c:tickLblPos val="none"/>
        <c:crossAx val="91415680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Absorption Coefficient of Silicon</a:t>
            </a:r>
          </a:p>
        </c:rich>
      </c:tx>
      <c:layout>
        <c:manualLayout>
          <c:xMode val="edge"/>
          <c:yMode val="edge"/>
          <c:x val="0.50911498108794784"/>
          <c:y val="0.13468730847146793"/>
        </c:manualLayout>
      </c:layout>
    </c:title>
    <c:plotArea>
      <c:layout>
        <c:manualLayout>
          <c:layoutTarget val="inner"/>
          <c:xMode val="edge"/>
          <c:yMode val="edge"/>
          <c:x val="0.15947592148807491"/>
          <c:y val="7.9722222222222416E-2"/>
          <c:w val="0.79792142150709522"/>
          <c:h val="0.77937132858392799"/>
        </c:manualLayout>
      </c:layout>
      <c:scatterChart>
        <c:scatterStyle val="smoothMarker"/>
        <c:ser>
          <c:idx val="0"/>
          <c:order val="0"/>
          <c:tx>
            <c:strRef>
              <c:f>nank!$C$1</c:f>
              <c:strCache>
                <c:ptCount val="1"/>
                <c:pt idx="0">
                  <c:v>a(/cm)</c:v>
                </c:pt>
              </c:strCache>
            </c:strRef>
          </c:tx>
          <c:spPr>
            <a:ln w="19050"/>
          </c:spPr>
          <c:marker>
            <c:symbol val="circle"/>
            <c:size val="3"/>
            <c:spPr>
              <a:solidFill>
                <a:schemeClr val="bg1">
                  <a:lumMod val="95000"/>
                </a:schemeClr>
              </a:solidFill>
            </c:spPr>
          </c:marker>
          <c:xVal>
            <c:numRef>
              <c:f>nank!$A$10:$A$130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nank!$C$10:$C$130</c:f>
              <c:numCache>
                <c:formatCode>0.00E+00</c:formatCode>
                <c:ptCount val="121"/>
                <c:pt idx="0">
                  <c:v>1840000</c:v>
                </c:pt>
                <c:pt idx="1">
                  <c:v>1970000</c:v>
                </c:pt>
                <c:pt idx="2">
                  <c:v>2180000</c:v>
                </c:pt>
                <c:pt idx="3">
                  <c:v>2360000</c:v>
                </c:pt>
                <c:pt idx="4">
                  <c:v>2240000</c:v>
                </c:pt>
                <c:pt idx="5">
                  <c:v>1730000</c:v>
                </c:pt>
                <c:pt idx="6">
                  <c:v>1440000</c:v>
                </c:pt>
                <c:pt idx="7">
                  <c:v>1280000</c:v>
                </c:pt>
                <c:pt idx="8">
                  <c:v>1170000</c:v>
                </c:pt>
                <c:pt idx="9">
                  <c:v>1090000</c:v>
                </c:pt>
                <c:pt idx="10">
                  <c:v>1040000</c:v>
                </c:pt>
                <c:pt idx="11">
                  <c:v>1020000</c:v>
                </c:pt>
                <c:pt idx="12">
                  <c:v>697000</c:v>
                </c:pt>
                <c:pt idx="13">
                  <c:v>293000</c:v>
                </c:pt>
                <c:pt idx="14">
                  <c:v>150000</c:v>
                </c:pt>
                <c:pt idx="15">
                  <c:v>95200</c:v>
                </c:pt>
                <c:pt idx="16">
                  <c:v>67400</c:v>
                </c:pt>
                <c:pt idx="17">
                  <c:v>50000</c:v>
                </c:pt>
                <c:pt idx="18">
                  <c:v>39200</c:v>
                </c:pt>
                <c:pt idx="19">
                  <c:v>31100</c:v>
                </c:pt>
                <c:pt idx="20">
                  <c:v>25500</c:v>
                </c:pt>
                <c:pt idx="21">
                  <c:v>21000</c:v>
                </c:pt>
                <c:pt idx="22">
                  <c:v>17200</c:v>
                </c:pt>
                <c:pt idx="23">
                  <c:v>14800</c:v>
                </c:pt>
                <c:pt idx="24">
                  <c:v>12700</c:v>
                </c:pt>
                <c:pt idx="25">
                  <c:v>11100</c:v>
                </c:pt>
                <c:pt idx="26">
                  <c:v>9700</c:v>
                </c:pt>
                <c:pt idx="27">
                  <c:v>8800</c:v>
                </c:pt>
                <c:pt idx="28">
                  <c:v>7850</c:v>
                </c:pt>
                <c:pt idx="29">
                  <c:v>7050</c:v>
                </c:pt>
                <c:pt idx="30">
                  <c:v>6390</c:v>
                </c:pt>
                <c:pt idx="31">
                  <c:v>5780</c:v>
                </c:pt>
                <c:pt idx="32">
                  <c:v>5320</c:v>
                </c:pt>
                <c:pt idx="33">
                  <c:v>4880</c:v>
                </c:pt>
                <c:pt idx="34">
                  <c:v>4490</c:v>
                </c:pt>
                <c:pt idx="35">
                  <c:v>4140</c:v>
                </c:pt>
                <c:pt idx="36">
                  <c:v>3810</c:v>
                </c:pt>
                <c:pt idx="37">
                  <c:v>3520</c:v>
                </c:pt>
                <c:pt idx="38">
                  <c:v>3270</c:v>
                </c:pt>
                <c:pt idx="39">
                  <c:v>3040</c:v>
                </c:pt>
                <c:pt idx="40">
                  <c:v>2810</c:v>
                </c:pt>
                <c:pt idx="41">
                  <c:v>2580</c:v>
                </c:pt>
                <c:pt idx="42">
                  <c:v>2380</c:v>
                </c:pt>
                <c:pt idx="43">
                  <c:v>2210</c:v>
                </c:pt>
                <c:pt idx="44">
                  <c:v>2050</c:v>
                </c:pt>
                <c:pt idx="45">
                  <c:v>1900</c:v>
                </c:pt>
                <c:pt idx="46">
                  <c:v>1770</c:v>
                </c:pt>
                <c:pt idx="47">
                  <c:v>1660</c:v>
                </c:pt>
                <c:pt idx="48">
                  <c:v>1540</c:v>
                </c:pt>
                <c:pt idx="49">
                  <c:v>1420</c:v>
                </c:pt>
                <c:pt idx="50">
                  <c:v>1300</c:v>
                </c:pt>
                <c:pt idx="51">
                  <c:v>1190</c:v>
                </c:pt>
                <c:pt idx="52">
                  <c:v>1100</c:v>
                </c:pt>
                <c:pt idx="53">
                  <c:v>1010</c:v>
                </c:pt>
                <c:pt idx="54">
                  <c:v>928</c:v>
                </c:pt>
                <c:pt idx="55">
                  <c:v>850</c:v>
                </c:pt>
                <c:pt idx="56">
                  <c:v>775</c:v>
                </c:pt>
                <c:pt idx="57">
                  <c:v>707</c:v>
                </c:pt>
                <c:pt idx="58">
                  <c:v>647</c:v>
                </c:pt>
                <c:pt idx="59">
                  <c:v>591</c:v>
                </c:pt>
                <c:pt idx="60">
                  <c:v>535</c:v>
                </c:pt>
                <c:pt idx="61">
                  <c:v>480</c:v>
                </c:pt>
                <c:pt idx="62">
                  <c:v>432</c:v>
                </c:pt>
                <c:pt idx="63">
                  <c:v>383</c:v>
                </c:pt>
                <c:pt idx="64">
                  <c:v>343</c:v>
                </c:pt>
                <c:pt idx="65">
                  <c:v>306</c:v>
                </c:pt>
                <c:pt idx="66">
                  <c:v>272</c:v>
                </c:pt>
                <c:pt idx="67">
                  <c:v>240</c:v>
                </c:pt>
                <c:pt idx="68">
                  <c:v>210</c:v>
                </c:pt>
                <c:pt idx="69">
                  <c:v>183</c:v>
                </c:pt>
                <c:pt idx="70">
                  <c:v>157</c:v>
                </c:pt>
                <c:pt idx="71">
                  <c:v>134</c:v>
                </c:pt>
                <c:pt idx="72">
                  <c:v>114</c:v>
                </c:pt>
                <c:pt idx="73">
                  <c:v>95.9</c:v>
                </c:pt>
                <c:pt idx="74">
                  <c:v>79.2</c:v>
                </c:pt>
                <c:pt idx="75">
                  <c:v>64</c:v>
                </c:pt>
                <c:pt idx="76">
                  <c:v>51.1</c:v>
                </c:pt>
                <c:pt idx="77">
                  <c:v>39.9</c:v>
                </c:pt>
                <c:pt idx="78">
                  <c:v>30.2</c:v>
                </c:pt>
                <c:pt idx="79">
                  <c:v>22.6</c:v>
                </c:pt>
                <c:pt idx="80">
                  <c:v>16.3</c:v>
                </c:pt>
                <c:pt idx="81">
                  <c:v>11.1</c:v>
                </c:pt>
                <c:pt idx="82">
                  <c:v>8</c:v>
                </c:pt>
                <c:pt idx="83">
                  <c:v>6.2</c:v>
                </c:pt>
                <c:pt idx="84">
                  <c:v>4.7</c:v>
                </c:pt>
                <c:pt idx="85">
                  <c:v>3.5</c:v>
                </c:pt>
                <c:pt idx="86">
                  <c:v>2.7</c:v>
                </c:pt>
                <c:pt idx="87">
                  <c:v>2</c:v>
                </c:pt>
                <c:pt idx="88">
                  <c:v>1.5</c:v>
                </c:pt>
                <c:pt idx="89">
                  <c:v>1</c:v>
                </c:pt>
                <c:pt idx="90">
                  <c:v>0.68</c:v>
                </c:pt>
                <c:pt idx="91">
                  <c:v>0.42</c:v>
                </c:pt>
                <c:pt idx="92">
                  <c:v>0.22</c:v>
                </c:pt>
                <c:pt idx="93">
                  <c:v>6.5000000000000002E-2</c:v>
                </c:pt>
                <c:pt idx="94">
                  <c:v>3.5999999999999997E-2</c:v>
                </c:pt>
                <c:pt idx="95">
                  <c:v>2.1999999999999999E-2</c:v>
                </c:pt>
                <c:pt idx="96">
                  <c:v>1.2999999999999999E-2</c:v>
                </c:pt>
                <c:pt idx="97">
                  <c:v>8.2000000000000007E-3</c:v>
                </c:pt>
                <c:pt idx="98">
                  <c:v>4.7000000000000002E-3</c:v>
                </c:pt>
                <c:pt idx="99">
                  <c:v>2.3999999999999998E-3</c:v>
                </c:pt>
                <c:pt idx="100">
                  <c:v>1E-3</c:v>
                </c:pt>
                <c:pt idx="101">
                  <c:v>3.6000000000000002E-4</c:v>
                </c:pt>
                <c:pt idx="102">
                  <c:v>2.0000000000000001E-4</c:v>
                </c:pt>
                <c:pt idx="103">
                  <c:v>1.2E-4</c:v>
                </c:pt>
                <c:pt idx="104">
                  <c:v>7.1000000000000005E-5</c:v>
                </c:pt>
                <c:pt idx="105">
                  <c:v>4.5000000000000003E-5</c:v>
                </c:pt>
                <c:pt idx="106">
                  <c:v>2.6999999999999999E-5</c:v>
                </c:pt>
                <c:pt idx="107">
                  <c:v>1.5999999999999999E-5</c:v>
                </c:pt>
                <c:pt idx="108">
                  <c:v>7.9999999999999996E-6</c:v>
                </c:pt>
                <c:pt idx="109">
                  <c:v>3.4999999999999999E-6</c:v>
                </c:pt>
                <c:pt idx="110">
                  <c:v>1.7E-6</c:v>
                </c:pt>
                <c:pt idx="111">
                  <c:v>9.9999999999999995E-7</c:v>
                </c:pt>
                <c:pt idx="112">
                  <c:v>6.7000000000000004E-7</c:v>
                </c:pt>
                <c:pt idx="113">
                  <c:v>4.4999999999999998E-7</c:v>
                </c:pt>
                <c:pt idx="114">
                  <c:v>2.4999999999999999E-7</c:v>
                </c:pt>
                <c:pt idx="115">
                  <c:v>1.9999999999999999E-7</c:v>
                </c:pt>
                <c:pt idx="116">
                  <c:v>1.4999999999999999E-7</c:v>
                </c:pt>
                <c:pt idx="117">
                  <c:v>8.4999999999999994E-8</c:v>
                </c:pt>
                <c:pt idx="118">
                  <c:v>7.7000000000000001E-8</c:v>
                </c:pt>
                <c:pt idx="119">
                  <c:v>4.1999999999999999E-8</c:v>
                </c:pt>
                <c:pt idx="120">
                  <c:v>3.2000000000000002E-8</c:v>
                </c:pt>
              </c:numCache>
            </c:numRef>
          </c:yVal>
          <c:smooth val="1"/>
        </c:ser>
        <c:axId val="91916928"/>
        <c:axId val="91923200"/>
      </c:scatterChart>
      <c:valAx>
        <c:axId val="91916928"/>
        <c:scaling>
          <c:orientation val="minMax"/>
          <c:max val="145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1923200"/>
        <c:crossesAt val="1.0000000000000069E-9"/>
        <c:crossBetween val="midCat"/>
        <c:majorUnit val="100"/>
      </c:valAx>
      <c:valAx>
        <c:axId val="9192320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absorption coeffcient (/cm)</a:t>
                </a:r>
              </a:p>
            </c:rich>
          </c:tx>
        </c:title>
        <c:numFmt formatCode="0.E+00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1916928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Reflectivity of Silicon</a:t>
            </a:r>
          </a:p>
        </c:rich>
      </c:tx>
      <c:layout>
        <c:manualLayout>
          <c:xMode val="edge"/>
          <c:yMode val="edge"/>
          <c:x val="0.35497427631328743"/>
          <c:y val="1.5462636136000241E-2"/>
        </c:manualLayout>
      </c:layout>
    </c:title>
    <c:plotArea>
      <c:layout>
        <c:manualLayout>
          <c:layoutTarget val="inner"/>
          <c:xMode val="edge"/>
          <c:yMode val="edge"/>
          <c:x val="0.15947592148807491"/>
          <c:y val="7.9722222222222444E-2"/>
          <c:w val="0.79792142150709544"/>
          <c:h val="0.77937132858392821"/>
        </c:manualLayout>
      </c:layout>
      <c:scatterChart>
        <c:scatterStyle val="smoothMarker"/>
        <c:ser>
          <c:idx val="0"/>
          <c:order val="0"/>
          <c:tx>
            <c:strRef>
              <c:f>nank!#REF!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solidFill>
                <a:schemeClr val="bg1">
                  <a:lumMod val="95000"/>
                </a:schemeClr>
              </a:solidFill>
            </c:spPr>
          </c:marker>
          <c:xVal>
            <c:numRef>
              <c:f>nank!$A$2:$A$130</c:f>
              <c:numCache>
                <c:formatCode>General</c:formatCode>
                <c:ptCount val="129"/>
                <c:pt idx="0">
                  <c:v>137.77777777777777</c:v>
                </c:pt>
                <c:pt idx="1">
                  <c:v>145.88235294117646</c:v>
                </c:pt>
                <c:pt idx="2">
                  <c:v>155</c:v>
                </c:pt>
                <c:pt idx="3">
                  <c:v>165.33333333333334</c:v>
                </c:pt>
                <c:pt idx="4">
                  <c:v>177.14285714285714</c:v>
                </c:pt>
                <c:pt idx="5">
                  <c:v>190.76923076923077</c:v>
                </c:pt>
                <c:pt idx="6">
                  <c:v>206.66666666666666</c:v>
                </c:pt>
                <c:pt idx="7">
                  <c:v>225.45454545454547</c:v>
                </c:pt>
                <c:pt idx="8">
                  <c:v>250</c:v>
                </c:pt>
                <c:pt idx="9">
                  <c:v>260</c:v>
                </c:pt>
                <c:pt idx="10">
                  <c:v>270</c:v>
                </c:pt>
                <c:pt idx="11">
                  <c:v>280</c:v>
                </c:pt>
                <c:pt idx="12">
                  <c:v>290</c:v>
                </c:pt>
                <c:pt idx="13">
                  <c:v>300</c:v>
                </c:pt>
                <c:pt idx="14">
                  <c:v>310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  <c:pt idx="18">
                  <c:v>350</c:v>
                </c:pt>
                <c:pt idx="19">
                  <c:v>360</c:v>
                </c:pt>
                <c:pt idx="20">
                  <c:v>370</c:v>
                </c:pt>
                <c:pt idx="21">
                  <c:v>380</c:v>
                </c:pt>
                <c:pt idx="22">
                  <c:v>390</c:v>
                </c:pt>
                <c:pt idx="23">
                  <c:v>400</c:v>
                </c:pt>
                <c:pt idx="24">
                  <c:v>410</c:v>
                </c:pt>
                <c:pt idx="25">
                  <c:v>420</c:v>
                </c:pt>
                <c:pt idx="26">
                  <c:v>430</c:v>
                </c:pt>
                <c:pt idx="27">
                  <c:v>440</c:v>
                </c:pt>
                <c:pt idx="28">
                  <c:v>450</c:v>
                </c:pt>
                <c:pt idx="29">
                  <c:v>460</c:v>
                </c:pt>
                <c:pt idx="30">
                  <c:v>470</c:v>
                </c:pt>
                <c:pt idx="31">
                  <c:v>480</c:v>
                </c:pt>
                <c:pt idx="32">
                  <c:v>490</c:v>
                </c:pt>
                <c:pt idx="33">
                  <c:v>500</c:v>
                </c:pt>
                <c:pt idx="34">
                  <c:v>510</c:v>
                </c:pt>
                <c:pt idx="35">
                  <c:v>520</c:v>
                </c:pt>
                <c:pt idx="36">
                  <c:v>530</c:v>
                </c:pt>
                <c:pt idx="37">
                  <c:v>540</c:v>
                </c:pt>
                <c:pt idx="38">
                  <c:v>550</c:v>
                </c:pt>
                <c:pt idx="39">
                  <c:v>560</c:v>
                </c:pt>
                <c:pt idx="40">
                  <c:v>570</c:v>
                </c:pt>
                <c:pt idx="41">
                  <c:v>580</c:v>
                </c:pt>
                <c:pt idx="42">
                  <c:v>590</c:v>
                </c:pt>
                <c:pt idx="43">
                  <c:v>600</c:v>
                </c:pt>
                <c:pt idx="44">
                  <c:v>610</c:v>
                </c:pt>
                <c:pt idx="45">
                  <c:v>620</c:v>
                </c:pt>
                <c:pt idx="46">
                  <c:v>630</c:v>
                </c:pt>
                <c:pt idx="47">
                  <c:v>640</c:v>
                </c:pt>
                <c:pt idx="48">
                  <c:v>650</c:v>
                </c:pt>
                <c:pt idx="49">
                  <c:v>660</c:v>
                </c:pt>
                <c:pt idx="50">
                  <c:v>670</c:v>
                </c:pt>
                <c:pt idx="51">
                  <c:v>680</c:v>
                </c:pt>
                <c:pt idx="52">
                  <c:v>690</c:v>
                </c:pt>
                <c:pt idx="53">
                  <c:v>700</c:v>
                </c:pt>
                <c:pt idx="54">
                  <c:v>710</c:v>
                </c:pt>
                <c:pt idx="55">
                  <c:v>720</c:v>
                </c:pt>
                <c:pt idx="56">
                  <c:v>730</c:v>
                </c:pt>
                <c:pt idx="57">
                  <c:v>740</c:v>
                </c:pt>
                <c:pt idx="58">
                  <c:v>750</c:v>
                </c:pt>
                <c:pt idx="59">
                  <c:v>760</c:v>
                </c:pt>
                <c:pt idx="60">
                  <c:v>770</c:v>
                </c:pt>
                <c:pt idx="61">
                  <c:v>780</c:v>
                </c:pt>
                <c:pt idx="62">
                  <c:v>790</c:v>
                </c:pt>
                <c:pt idx="63">
                  <c:v>800</c:v>
                </c:pt>
                <c:pt idx="64">
                  <c:v>810</c:v>
                </c:pt>
                <c:pt idx="65">
                  <c:v>820</c:v>
                </c:pt>
                <c:pt idx="66">
                  <c:v>830</c:v>
                </c:pt>
                <c:pt idx="67">
                  <c:v>840</c:v>
                </c:pt>
                <c:pt idx="68">
                  <c:v>850</c:v>
                </c:pt>
                <c:pt idx="69">
                  <c:v>860</c:v>
                </c:pt>
                <c:pt idx="70">
                  <c:v>870</c:v>
                </c:pt>
                <c:pt idx="71">
                  <c:v>880</c:v>
                </c:pt>
                <c:pt idx="72">
                  <c:v>890</c:v>
                </c:pt>
                <c:pt idx="73">
                  <c:v>900</c:v>
                </c:pt>
                <c:pt idx="74">
                  <c:v>910</c:v>
                </c:pt>
                <c:pt idx="75">
                  <c:v>920</c:v>
                </c:pt>
                <c:pt idx="76">
                  <c:v>930</c:v>
                </c:pt>
                <c:pt idx="77">
                  <c:v>940</c:v>
                </c:pt>
                <c:pt idx="78">
                  <c:v>950</c:v>
                </c:pt>
                <c:pt idx="79">
                  <c:v>960</c:v>
                </c:pt>
                <c:pt idx="80">
                  <c:v>970</c:v>
                </c:pt>
                <c:pt idx="81">
                  <c:v>980</c:v>
                </c:pt>
                <c:pt idx="82">
                  <c:v>990</c:v>
                </c:pt>
                <c:pt idx="83">
                  <c:v>1000</c:v>
                </c:pt>
                <c:pt idx="84">
                  <c:v>1010</c:v>
                </c:pt>
                <c:pt idx="85">
                  <c:v>1020</c:v>
                </c:pt>
                <c:pt idx="86">
                  <c:v>1030</c:v>
                </c:pt>
                <c:pt idx="87">
                  <c:v>1040</c:v>
                </c:pt>
                <c:pt idx="88">
                  <c:v>1050</c:v>
                </c:pt>
                <c:pt idx="89">
                  <c:v>1060</c:v>
                </c:pt>
                <c:pt idx="90">
                  <c:v>1070</c:v>
                </c:pt>
                <c:pt idx="91">
                  <c:v>1080</c:v>
                </c:pt>
                <c:pt idx="92">
                  <c:v>1090</c:v>
                </c:pt>
                <c:pt idx="93">
                  <c:v>1100</c:v>
                </c:pt>
                <c:pt idx="94">
                  <c:v>1110</c:v>
                </c:pt>
                <c:pt idx="95">
                  <c:v>1120</c:v>
                </c:pt>
                <c:pt idx="96">
                  <c:v>1130</c:v>
                </c:pt>
                <c:pt idx="97">
                  <c:v>1140</c:v>
                </c:pt>
                <c:pt idx="98">
                  <c:v>1150</c:v>
                </c:pt>
                <c:pt idx="99">
                  <c:v>1160</c:v>
                </c:pt>
                <c:pt idx="100">
                  <c:v>1170</c:v>
                </c:pt>
                <c:pt idx="101">
                  <c:v>1180</c:v>
                </c:pt>
                <c:pt idx="102">
                  <c:v>1190</c:v>
                </c:pt>
                <c:pt idx="103">
                  <c:v>1200</c:v>
                </c:pt>
                <c:pt idx="104">
                  <c:v>1210</c:v>
                </c:pt>
                <c:pt idx="105">
                  <c:v>1220</c:v>
                </c:pt>
                <c:pt idx="106">
                  <c:v>1230</c:v>
                </c:pt>
                <c:pt idx="107">
                  <c:v>1240</c:v>
                </c:pt>
                <c:pt idx="108">
                  <c:v>1250</c:v>
                </c:pt>
                <c:pt idx="109">
                  <c:v>1260</c:v>
                </c:pt>
                <c:pt idx="110">
                  <c:v>1270</c:v>
                </c:pt>
                <c:pt idx="111">
                  <c:v>1280</c:v>
                </c:pt>
                <c:pt idx="112">
                  <c:v>1290</c:v>
                </c:pt>
                <c:pt idx="113">
                  <c:v>1300</c:v>
                </c:pt>
                <c:pt idx="114">
                  <c:v>1310</c:v>
                </c:pt>
                <c:pt idx="115">
                  <c:v>1320</c:v>
                </c:pt>
                <c:pt idx="116">
                  <c:v>1330</c:v>
                </c:pt>
                <c:pt idx="117">
                  <c:v>1340</c:v>
                </c:pt>
                <c:pt idx="118">
                  <c:v>1350</c:v>
                </c:pt>
                <c:pt idx="119">
                  <c:v>1360</c:v>
                </c:pt>
                <c:pt idx="120">
                  <c:v>1370</c:v>
                </c:pt>
                <c:pt idx="121">
                  <c:v>1380</c:v>
                </c:pt>
                <c:pt idx="122">
                  <c:v>1390</c:v>
                </c:pt>
                <c:pt idx="123">
                  <c:v>1400</c:v>
                </c:pt>
                <c:pt idx="124">
                  <c:v>1410</c:v>
                </c:pt>
                <c:pt idx="125">
                  <c:v>1420</c:v>
                </c:pt>
                <c:pt idx="126">
                  <c:v>1430</c:v>
                </c:pt>
                <c:pt idx="127">
                  <c:v>1440</c:v>
                </c:pt>
                <c:pt idx="128">
                  <c:v>1450</c:v>
                </c:pt>
              </c:numCache>
            </c:numRef>
          </c:xVal>
          <c:yVal>
            <c:numRef>
              <c:f>nank!#REF!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ser>
          <c:idx val="1"/>
          <c:order val="1"/>
          <c:tx>
            <c:v>Si-SiO2</c:v>
          </c:tx>
          <c:marker>
            <c:symbol val="circle"/>
            <c:size val="4"/>
            <c:spPr>
              <a:noFill/>
            </c:spPr>
          </c:marker>
          <c:xVal>
            <c:numRef>
              <c:f>nank!$A$2:$A$85</c:f>
              <c:numCache>
                <c:formatCode>General</c:formatCode>
                <c:ptCount val="84"/>
                <c:pt idx="0">
                  <c:v>137.77777777777777</c:v>
                </c:pt>
                <c:pt idx="1">
                  <c:v>145.88235294117646</c:v>
                </c:pt>
                <c:pt idx="2">
                  <c:v>155</c:v>
                </c:pt>
                <c:pt idx="3">
                  <c:v>165.33333333333334</c:v>
                </c:pt>
                <c:pt idx="4">
                  <c:v>177.14285714285714</c:v>
                </c:pt>
                <c:pt idx="5">
                  <c:v>190.76923076923077</c:v>
                </c:pt>
                <c:pt idx="6">
                  <c:v>206.66666666666666</c:v>
                </c:pt>
                <c:pt idx="7">
                  <c:v>225.45454545454547</c:v>
                </c:pt>
                <c:pt idx="8">
                  <c:v>250</c:v>
                </c:pt>
                <c:pt idx="9">
                  <c:v>260</c:v>
                </c:pt>
                <c:pt idx="10">
                  <c:v>270</c:v>
                </c:pt>
                <c:pt idx="11">
                  <c:v>280</c:v>
                </c:pt>
                <c:pt idx="12">
                  <c:v>290</c:v>
                </c:pt>
                <c:pt idx="13">
                  <c:v>300</c:v>
                </c:pt>
                <c:pt idx="14">
                  <c:v>310</c:v>
                </c:pt>
                <c:pt idx="15">
                  <c:v>320</c:v>
                </c:pt>
                <c:pt idx="16">
                  <c:v>330</c:v>
                </c:pt>
                <c:pt idx="17">
                  <c:v>340</c:v>
                </c:pt>
                <c:pt idx="18">
                  <c:v>350</c:v>
                </c:pt>
                <c:pt idx="19">
                  <c:v>360</c:v>
                </c:pt>
                <c:pt idx="20">
                  <c:v>370</c:v>
                </c:pt>
                <c:pt idx="21">
                  <c:v>380</c:v>
                </c:pt>
                <c:pt idx="22">
                  <c:v>390</c:v>
                </c:pt>
                <c:pt idx="23">
                  <c:v>400</c:v>
                </c:pt>
                <c:pt idx="24">
                  <c:v>410</c:v>
                </c:pt>
                <c:pt idx="25">
                  <c:v>420</c:v>
                </c:pt>
                <c:pt idx="26">
                  <c:v>430</c:v>
                </c:pt>
                <c:pt idx="27">
                  <c:v>440</c:v>
                </c:pt>
                <c:pt idx="28">
                  <c:v>450</c:v>
                </c:pt>
                <c:pt idx="29">
                  <c:v>460</c:v>
                </c:pt>
                <c:pt idx="30">
                  <c:v>470</c:v>
                </c:pt>
                <c:pt idx="31">
                  <c:v>480</c:v>
                </c:pt>
                <c:pt idx="32">
                  <c:v>490</c:v>
                </c:pt>
                <c:pt idx="33">
                  <c:v>500</c:v>
                </c:pt>
                <c:pt idx="34">
                  <c:v>510</c:v>
                </c:pt>
                <c:pt idx="35">
                  <c:v>520</c:v>
                </c:pt>
                <c:pt idx="36">
                  <c:v>530</c:v>
                </c:pt>
                <c:pt idx="37">
                  <c:v>540</c:v>
                </c:pt>
                <c:pt idx="38">
                  <c:v>550</c:v>
                </c:pt>
                <c:pt idx="39">
                  <c:v>560</c:v>
                </c:pt>
                <c:pt idx="40">
                  <c:v>570</c:v>
                </c:pt>
                <c:pt idx="41">
                  <c:v>580</c:v>
                </c:pt>
                <c:pt idx="42">
                  <c:v>590</c:v>
                </c:pt>
                <c:pt idx="43">
                  <c:v>600</c:v>
                </c:pt>
                <c:pt idx="44">
                  <c:v>610</c:v>
                </c:pt>
                <c:pt idx="45">
                  <c:v>620</c:v>
                </c:pt>
                <c:pt idx="46">
                  <c:v>630</c:v>
                </c:pt>
                <c:pt idx="47">
                  <c:v>640</c:v>
                </c:pt>
                <c:pt idx="48">
                  <c:v>650</c:v>
                </c:pt>
                <c:pt idx="49">
                  <c:v>660</c:v>
                </c:pt>
                <c:pt idx="50">
                  <c:v>670</c:v>
                </c:pt>
                <c:pt idx="51">
                  <c:v>680</c:v>
                </c:pt>
                <c:pt idx="52">
                  <c:v>690</c:v>
                </c:pt>
                <c:pt idx="53">
                  <c:v>700</c:v>
                </c:pt>
                <c:pt idx="54">
                  <c:v>710</c:v>
                </c:pt>
                <c:pt idx="55">
                  <c:v>720</c:v>
                </c:pt>
                <c:pt idx="56">
                  <c:v>730</c:v>
                </c:pt>
                <c:pt idx="57">
                  <c:v>740</c:v>
                </c:pt>
                <c:pt idx="58">
                  <c:v>750</c:v>
                </c:pt>
                <c:pt idx="59">
                  <c:v>760</c:v>
                </c:pt>
                <c:pt idx="60">
                  <c:v>770</c:v>
                </c:pt>
                <c:pt idx="61">
                  <c:v>780</c:v>
                </c:pt>
                <c:pt idx="62">
                  <c:v>790</c:v>
                </c:pt>
                <c:pt idx="63">
                  <c:v>800</c:v>
                </c:pt>
                <c:pt idx="64">
                  <c:v>810</c:v>
                </c:pt>
                <c:pt idx="65">
                  <c:v>820</c:v>
                </c:pt>
                <c:pt idx="66">
                  <c:v>830</c:v>
                </c:pt>
                <c:pt idx="67">
                  <c:v>840</c:v>
                </c:pt>
                <c:pt idx="68">
                  <c:v>850</c:v>
                </c:pt>
                <c:pt idx="69">
                  <c:v>860</c:v>
                </c:pt>
                <c:pt idx="70">
                  <c:v>870</c:v>
                </c:pt>
                <c:pt idx="71">
                  <c:v>880</c:v>
                </c:pt>
                <c:pt idx="72">
                  <c:v>890</c:v>
                </c:pt>
                <c:pt idx="73">
                  <c:v>900</c:v>
                </c:pt>
                <c:pt idx="74">
                  <c:v>910</c:v>
                </c:pt>
                <c:pt idx="75">
                  <c:v>920</c:v>
                </c:pt>
                <c:pt idx="76">
                  <c:v>930</c:v>
                </c:pt>
                <c:pt idx="77">
                  <c:v>940</c:v>
                </c:pt>
                <c:pt idx="78">
                  <c:v>950</c:v>
                </c:pt>
                <c:pt idx="79">
                  <c:v>960</c:v>
                </c:pt>
                <c:pt idx="80">
                  <c:v>970</c:v>
                </c:pt>
                <c:pt idx="81">
                  <c:v>980</c:v>
                </c:pt>
                <c:pt idx="82">
                  <c:v>990</c:v>
                </c:pt>
                <c:pt idx="83">
                  <c:v>1000</c:v>
                </c:pt>
              </c:numCache>
            </c:numRef>
          </c:xVal>
          <c:yVal>
            <c:numRef>
              <c:f>nank!$K$2:$K$85</c:f>
              <c:numCache>
                <c:formatCode>General</c:formatCode>
                <c:ptCount val="84"/>
                <c:pt idx="0">
                  <c:v>0.46125464855999526</c:v>
                </c:pt>
                <c:pt idx="1">
                  <c:v>0.4424298332396423</c:v>
                </c:pt>
                <c:pt idx="2">
                  <c:v>0.46123068387917571</c:v>
                </c:pt>
                <c:pt idx="3">
                  <c:v>0.47296881386053191</c:v>
                </c:pt>
                <c:pt idx="4">
                  <c:v>0.51771805521429071</c:v>
                </c:pt>
                <c:pt idx="5">
                  <c:v>0.54304906950933785</c:v>
                </c:pt>
                <c:pt idx="6">
                  <c:v>0.51811985305935382</c:v>
                </c:pt>
                <c:pt idx="7">
                  <c:v>0.52836944099876015</c:v>
                </c:pt>
                <c:pt idx="8">
                  <c:v>0.56884669297020773</c:v>
                </c:pt>
                <c:pt idx="9">
                  <c:v>0.6064964536303884</c:v>
                </c:pt>
                <c:pt idx="10">
                  <c:v>0.63711596304460449</c:v>
                </c:pt>
                <c:pt idx="11">
                  <c:v>0.62248820664920923</c:v>
                </c:pt>
                <c:pt idx="12">
                  <c:v>0.57181464311452246</c:v>
                </c:pt>
                <c:pt idx="13">
                  <c:v>0.49738032340304122</c:v>
                </c:pt>
                <c:pt idx="14">
                  <c:v>0.45877270773763512</c:v>
                </c:pt>
                <c:pt idx="15">
                  <c:v>0.44013572080284497</c:v>
                </c:pt>
                <c:pt idx="16">
                  <c:v>0.43063455706756221</c:v>
                </c:pt>
                <c:pt idx="17">
                  <c:v>0.42627841166655944</c:v>
                </c:pt>
                <c:pt idx="18">
                  <c:v>0.43049667169166744</c:v>
                </c:pt>
                <c:pt idx="19">
                  <c:v>0.45039145764669558</c:v>
                </c:pt>
                <c:pt idx="20">
                  <c:v>0.45112057262456229</c:v>
                </c:pt>
                <c:pt idx="21">
                  <c:v>0.4076982120042516</c:v>
                </c:pt>
                <c:pt idx="22">
                  <c:v>0.36837697958450288</c:v>
                </c:pt>
                <c:pt idx="23">
                  <c:v>0.3415551347259469</c:v>
                </c:pt>
                <c:pt idx="24">
                  <c:v>0.32139885104247395</c:v>
                </c:pt>
                <c:pt idx="25">
                  <c:v>0.30556253614404688</c:v>
                </c:pt>
                <c:pt idx="26">
                  <c:v>0.29295243733279513</c:v>
                </c:pt>
                <c:pt idx="27">
                  <c:v>0.28269865255591647</c:v>
                </c:pt>
                <c:pt idx="28">
                  <c:v>0.27343650174560646</c:v>
                </c:pt>
                <c:pt idx="29">
                  <c:v>0.26547115495554235</c:v>
                </c:pt>
                <c:pt idx="30">
                  <c:v>0.25844939340352263</c:v>
                </c:pt>
                <c:pt idx="31">
                  <c:v>0.25226240096272889</c:v>
                </c:pt>
                <c:pt idx="32">
                  <c:v>0.24658577095636855</c:v>
                </c:pt>
                <c:pt idx="33">
                  <c:v>0.24196688510319128</c:v>
                </c:pt>
                <c:pt idx="34">
                  <c:v>0.23738115809722382</c:v>
                </c:pt>
                <c:pt idx="35">
                  <c:v>0.2333693176601723</c:v>
                </c:pt>
                <c:pt idx="36">
                  <c:v>0.22976283390836066</c:v>
                </c:pt>
                <c:pt idx="37">
                  <c:v>0.22630312031502056</c:v>
                </c:pt>
                <c:pt idx="38">
                  <c:v>0.22344602812523165</c:v>
                </c:pt>
                <c:pt idx="39">
                  <c:v>0.22056748391286182</c:v>
                </c:pt>
                <c:pt idx="40">
                  <c:v>0.2180318272538827</c:v>
                </c:pt>
                <c:pt idx="41">
                  <c:v>0.21548047265620479</c:v>
                </c:pt>
                <c:pt idx="42">
                  <c:v>0.21337005827927044</c:v>
                </c:pt>
                <c:pt idx="43">
                  <c:v>0.21134048063047295</c:v>
                </c:pt>
                <c:pt idx="44">
                  <c:v>0.20929849708268244</c:v>
                </c:pt>
                <c:pt idx="45">
                  <c:v>0.20743185067075656</c:v>
                </c:pt>
                <c:pt idx="46">
                  <c:v>0.20602033755202109</c:v>
                </c:pt>
                <c:pt idx="47">
                  <c:v>0.20441588044782694</c:v>
                </c:pt>
                <c:pt idx="48">
                  <c:v>0.20289825083247068</c:v>
                </c:pt>
                <c:pt idx="49">
                  <c:v>0.20165391551940554</c:v>
                </c:pt>
                <c:pt idx="50">
                  <c:v>0.20031058518507838</c:v>
                </c:pt>
                <c:pt idx="51">
                  <c:v>0.19896182810130983</c:v>
                </c:pt>
                <c:pt idx="52">
                  <c:v>0.19779625040208876</c:v>
                </c:pt>
                <c:pt idx="53">
                  <c:v>0.19662696142580227</c:v>
                </c:pt>
                <c:pt idx="54">
                  <c:v>0.19554799471223408</c:v>
                </c:pt>
                <c:pt idx="55">
                  <c:v>0.19455935407065106</c:v>
                </c:pt>
                <c:pt idx="56">
                  <c:v>0.19366229227095313</c:v>
                </c:pt>
                <c:pt idx="57">
                  <c:v>0.19285733486229437</c:v>
                </c:pt>
                <c:pt idx="58">
                  <c:v>0.19205031292195035</c:v>
                </c:pt>
                <c:pt idx="59">
                  <c:v>0.19124035482640872</c:v>
                </c:pt>
                <c:pt idx="60">
                  <c:v>0.19042845165151956</c:v>
                </c:pt>
                <c:pt idx="61">
                  <c:v>0.18961383345802424</c:v>
                </c:pt>
                <c:pt idx="62">
                  <c:v>0.18889295960834634</c:v>
                </c:pt>
                <c:pt idx="63">
                  <c:v>0.18826549468591325</c:v>
                </c:pt>
                <c:pt idx="64">
                  <c:v>0.1876366962817424</c:v>
                </c:pt>
                <c:pt idx="65">
                  <c:v>0.18710215426660129</c:v>
                </c:pt>
                <c:pt idx="66">
                  <c:v>0.18656595511861399</c:v>
                </c:pt>
                <c:pt idx="67">
                  <c:v>0.18602870943722694</c:v>
                </c:pt>
                <c:pt idx="68">
                  <c:v>0.18549018699488798</c:v>
                </c:pt>
                <c:pt idx="69">
                  <c:v>0.18495021407528472</c:v>
                </c:pt>
                <c:pt idx="70">
                  <c:v>0.18440927269339238</c:v>
                </c:pt>
                <c:pt idx="71">
                  <c:v>0.18386718478196906</c:v>
                </c:pt>
                <c:pt idx="72">
                  <c:v>0.18332383065099767</c:v>
                </c:pt>
                <c:pt idx="73">
                  <c:v>0.18277956311710927</c:v>
                </c:pt>
                <c:pt idx="74">
                  <c:v>0.18223425892174719</c:v>
                </c:pt>
                <c:pt idx="75">
                  <c:v>0.18168795085818301</c:v>
                </c:pt>
                <c:pt idx="76">
                  <c:v>0.18114067001527062</c:v>
                </c:pt>
                <c:pt idx="77">
                  <c:v>0.18068917763711773</c:v>
                </c:pt>
                <c:pt idx="78">
                  <c:v>0.1802370121750986</c:v>
                </c:pt>
                <c:pt idx="79">
                  <c:v>0.17978410328595593</c:v>
                </c:pt>
                <c:pt idx="80">
                  <c:v>0.17933047552317974</c:v>
                </c:pt>
                <c:pt idx="81">
                  <c:v>0.17897323414498348</c:v>
                </c:pt>
                <c:pt idx="82">
                  <c:v>0.1786154391513243</c:v>
                </c:pt>
                <c:pt idx="83">
                  <c:v>0.17825711111943368</c:v>
                </c:pt>
              </c:numCache>
            </c:numRef>
          </c:yVal>
          <c:smooth val="1"/>
        </c:ser>
        <c:axId val="124463744"/>
        <c:axId val="124510976"/>
      </c:scatterChart>
      <c:valAx>
        <c:axId val="124463744"/>
        <c:scaling>
          <c:orientation val="minMax"/>
          <c:max val="650"/>
          <c:min val="15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4510976"/>
        <c:crossesAt val="1.0000000000000079E-9"/>
        <c:crossBetween val="midCat"/>
      </c:valAx>
      <c:valAx>
        <c:axId val="124510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reflectivity</a:t>
                </a:r>
              </a:p>
            </c:rich>
          </c:tx>
        </c:title>
        <c:numFmt formatCode="General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24463744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real</a:t>
            </a:r>
            <a:r>
              <a:rPr lang="en-US" sz="1200" baseline="0"/>
              <a:t> and imaginary refractive index of silicon</a:t>
            </a:r>
            <a:endParaRPr lang="en-US" sz="1200"/>
          </a:p>
        </c:rich>
      </c:tx>
      <c:layout>
        <c:manualLayout>
          <c:xMode val="edge"/>
          <c:yMode val="edge"/>
          <c:x val="0.21736111111111137"/>
          <c:y val="3.968253968253975E-3"/>
        </c:manualLayout>
      </c:layout>
    </c:title>
    <c:plotArea>
      <c:layout>
        <c:manualLayout>
          <c:layoutTarget val="inner"/>
          <c:xMode val="edge"/>
          <c:yMode val="edge"/>
          <c:x val="9.6070124386625586E-2"/>
          <c:y val="7.9722222222222486E-2"/>
          <c:w val="0.86132721860854522"/>
          <c:h val="0.77937132858392844"/>
        </c:manualLayout>
      </c:layout>
      <c:scatterChart>
        <c:scatterStyle val="smoothMarker"/>
        <c:ser>
          <c:idx val="0"/>
          <c:order val="0"/>
          <c:tx>
            <c:strRef>
              <c:f>nank!$E$1</c:f>
              <c:strCache>
                <c:ptCount val="1"/>
                <c:pt idx="0">
                  <c:v>Si n</c:v>
                </c:pt>
              </c:strCache>
            </c:strRef>
          </c:tx>
          <c:spPr>
            <a:ln w="19050"/>
          </c:spPr>
          <c:marker>
            <c:symbol val="circle"/>
            <c:size val="4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nank!$A$10:$A$130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nank!$E$10:$E$130</c:f>
              <c:numCache>
                <c:formatCode>General</c:formatCode>
                <c:ptCount val="121"/>
                <c:pt idx="0">
                  <c:v>1.694</c:v>
                </c:pt>
                <c:pt idx="1">
                  <c:v>1.8</c:v>
                </c:pt>
                <c:pt idx="2">
                  <c:v>2.129</c:v>
                </c:pt>
                <c:pt idx="3">
                  <c:v>3.052</c:v>
                </c:pt>
                <c:pt idx="4">
                  <c:v>4.4260000000000002</c:v>
                </c:pt>
                <c:pt idx="5">
                  <c:v>5.0549999999999997</c:v>
                </c:pt>
                <c:pt idx="6">
                  <c:v>5.0739999999999998</c:v>
                </c:pt>
                <c:pt idx="7">
                  <c:v>5.1020000000000003</c:v>
                </c:pt>
                <c:pt idx="8">
                  <c:v>5.1790000000000003</c:v>
                </c:pt>
                <c:pt idx="9">
                  <c:v>5.2930000000000001</c:v>
                </c:pt>
                <c:pt idx="10">
                  <c:v>5.4829999999999997</c:v>
                </c:pt>
                <c:pt idx="11">
                  <c:v>6.0140000000000002</c:v>
                </c:pt>
                <c:pt idx="12">
                  <c:v>6.8630000000000004</c:v>
                </c:pt>
                <c:pt idx="13">
                  <c:v>6.548</c:v>
                </c:pt>
                <c:pt idx="14">
                  <c:v>5.976</c:v>
                </c:pt>
                <c:pt idx="15">
                  <c:v>5.5869999999999997</c:v>
                </c:pt>
                <c:pt idx="16">
                  <c:v>5.3049999999999997</c:v>
                </c:pt>
                <c:pt idx="17">
                  <c:v>5.0910000000000002</c:v>
                </c:pt>
                <c:pt idx="18">
                  <c:v>4.9249999999999998</c:v>
                </c:pt>
                <c:pt idx="19">
                  <c:v>4.7930000000000001</c:v>
                </c:pt>
                <c:pt idx="20">
                  <c:v>4.6760000000000002</c:v>
                </c:pt>
                <c:pt idx="21">
                  <c:v>4.577</c:v>
                </c:pt>
                <c:pt idx="22">
                  <c:v>4.4909999999999997</c:v>
                </c:pt>
                <c:pt idx="23">
                  <c:v>4.4160000000000004</c:v>
                </c:pt>
                <c:pt idx="24">
                  <c:v>4.3479999999999999</c:v>
                </c:pt>
                <c:pt idx="25">
                  <c:v>4.2930000000000001</c:v>
                </c:pt>
                <c:pt idx="26">
                  <c:v>4.2389999999999999</c:v>
                </c:pt>
                <c:pt idx="27">
                  <c:v>4.1920000000000002</c:v>
                </c:pt>
                <c:pt idx="28">
                  <c:v>4.1500000000000004</c:v>
                </c:pt>
                <c:pt idx="29">
                  <c:v>4.1100000000000003</c:v>
                </c:pt>
                <c:pt idx="30">
                  <c:v>4.077</c:v>
                </c:pt>
                <c:pt idx="31">
                  <c:v>4.0439999999999996</c:v>
                </c:pt>
                <c:pt idx="32">
                  <c:v>4.0149999999999997</c:v>
                </c:pt>
                <c:pt idx="33">
                  <c:v>3.9860000000000002</c:v>
                </c:pt>
                <c:pt idx="34">
                  <c:v>3.9620000000000002</c:v>
                </c:pt>
                <c:pt idx="35">
                  <c:v>3.9390000000000001</c:v>
                </c:pt>
                <c:pt idx="36">
                  <c:v>3.9159999999999999</c:v>
                </c:pt>
                <c:pt idx="37">
                  <c:v>3.895</c:v>
                </c:pt>
                <c:pt idx="38">
                  <c:v>3.879</c:v>
                </c:pt>
                <c:pt idx="39">
                  <c:v>3.8610000000000002</c:v>
                </c:pt>
                <c:pt idx="40">
                  <c:v>3.8439999999999999</c:v>
                </c:pt>
                <c:pt idx="41">
                  <c:v>3.83</c:v>
                </c:pt>
                <c:pt idx="42">
                  <c:v>3.8149999999999999</c:v>
                </c:pt>
                <c:pt idx="43">
                  <c:v>3.8</c:v>
                </c:pt>
                <c:pt idx="44">
                  <c:v>3.7869999999999999</c:v>
                </c:pt>
                <c:pt idx="45">
                  <c:v>3.774</c:v>
                </c:pt>
                <c:pt idx="46">
                  <c:v>3.762</c:v>
                </c:pt>
                <c:pt idx="47">
                  <c:v>3.7509999999999999</c:v>
                </c:pt>
                <c:pt idx="48">
                  <c:v>3.7410000000000001</c:v>
                </c:pt>
                <c:pt idx="49">
                  <c:v>3.7320000000000002</c:v>
                </c:pt>
                <c:pt idx="50">
                  <c:v>3.7229999999999999</c:v>
                </c:pt>
                <c:pt idx="51">
                  <c:v>3.714</c:v>
                </c:pt>
                <c:pt idx="52">
                  <c:v>3.7050000000000001</c:v>
                </c:pt>
                <c:pt idx="53">
                  <c:v>3.6960000000000002</c:v>
                </c:pt>
                <c:pt idx="54">
                  <c:v>3.6880000000000002</c:v>
                </c:pt>
                <c:pt idx="55">
                  <c:v>3.681</c:v>
                </c:pt>
                <c:pt idx="56">
                  <c:v>3.6739999999999999</c:v>
                </c:pt>
                <c:pt idx="57">
                  <c:v>3.6680000000000001</c:v>
                </c:pt>
                <c:pt idx="58">
                  <c:v>3.6619999999999999</c:v>
                </c:pt>
                <c:pt idx="59">
                  <c:v>3.6560000000000001</c:v>
                </c:pt>
                <c:pt idx="60">
                  <c:v>3.65</c:v>
                </c:pt>
                <c:pt idx="61">
                  <c:v>3.6440000000000001</c:v>
                </c:pt>
                <c:pt idx="62">
                  <c:v>3.6379999999999999</c:v>
                </c:pt>
                <c:pt idx="63">
                  <c:v>3.6320000000000001</c:v>
                </c:pt>
                <c:pt idx="64">
                  <c:v>3.6259999999999999</c:v>
                </c:pt>
                <c:pt idx="65">
                  <c:v>3.62</c:v>
                </c:pt>
                <c:pt idx="66">
                  <c:v>3.6139999999999999</c:v>
                </c:pt>
                <c:pt idx="67">
                  <c:v>3.6080000000000001</c:v>
                </c:pt>
                <c:pt idx="68">
                  <c:v>3.6019999999999999</c:v>
                </c:pt>
                <c:pt idx="69">
                  <c:v>3.597</c:v>
                </c:pt>
                <c:pt idx="70">
                  <c:v>3.5920000000000001</c:v>
                </c:pt>
                <c:pt idx="71">
                  <c:v>3.5870000000000002</c:v>
                </c:pt>
                <c:pt idx="72">
                  <c:v>3.5819999999999999</c:v>
                </c:pt>
                <c:pt idx="73">
                  <c:v>3.5779999999999998</c:v>
                </c:pt>
                <c:pt idx="74">
                  <c:v>3.5739999999999998</c:v>
                </c:pt>
                <c:pt idx="75">
                  <c:v>3.57</c:v>
                </c:pt>
                <c:pt idx="76">
                  <c:v>3.5659999999999998</c:v>
                </c:pt>
                <c:pt idx="77">
                  <c:v>3.5630000000000002</c:v>
                </c:pt>
                <c:pt idx="78">
                  <c:v>3.56</c:v>
                </c:pt>
                <c:pt idx="79">
                  <c:v>3.5569999999999999</c:v>
                </c:pt>
                <c:pt idx="80">
                  <c:v>3.5539999999999998</c:v>
                </c:pt>
                <c:pt idx="81">
                  <c:v>3.5510000000000002</c:v>
                </c:pt>
                <c:pt idx="82">
                  <c:v>3.548</c:v>
                </c:pt>
                <c:pt idx="83">
                  <c:v>3.5459999999999998</c:v>
                </c:pt>
                <c:pt idx="84">
                  <c:v>3.544</c:v>
                </c:pt>
                <c:pt idx="85">
                  <c:v>3.5409999999999999</c:v>
                </c:pt>
                <c:pt idx="86">
                  <c:v>3.5390000000000001</c:v>
                </c:pt>
                <c:pt idx="87">
                  <c:v>3.5369999999999999</c:v>
                </c:pt>
                <c:pt idx="88">
                  <c:v>3.5339999999999998</c:v>
                </c:pt>
                <c:pt idx="89">
                  <c:v>3.532</c:v>
                </c:pt>
                <c:pt idx="90">
                  <c:v>3.53</c:v>
                </c:pt>
                <c:pt idx="91">
                  <c:v>3.528</c:v>
                </c:pt>
                <c:pt idx="92">
                  <c:v>3.5259999999999998</c:v>
                </c:pt>
                <c:pt idx="93">
                  <c:v>3.524</c:v>
                </c:pt>
                <c:pt idx="94">
                  <c:v>3.5219999999999998</c:v>
                </c:pt>
                <c:pt idx="95">
                  <c:v>3.52</c:v>
                </c:pt>
                <c:pt idx="96">
                  <c:v>3.528</c:v>
                </c:pt>
                <c:pt idx="97">
                  <c:v>3.516</c:v>
                </c:pt>
                <c:pt idx="98">
                  <c:v>3.5150000000000001</c:v>
                </c:pt>
                <c:pt idx="99">
                  <c:v>3.5129999999999999</c:v>
                </c:pt>
                <c:pt idx="100">
                  <c:v>3.5110000000000001</c:v>
                </c:pt>
                <c:pt idx="101">
                  <c:v>3.51</c:v>
                </c:pt>
                <c:pt idx="102">
                  <c:v>3.508</c:v>
                </c:pt>
                <c:pt idx="103">
                  <c:v>3.5070000000000001</c:v>
                </c:pt>
                <c:pt idx="104">
                  <c:v>3.5059999999999998</c:v>
                </c:pt>
                <c:pt idx="105">
                  <c:v>3.504</c:v>
                </c:pt>
                <c:pt idx="106">
                  <c:v>3.5030000000000001</c:v>
                </c:pt>
                <c:pt idx="107">
                  <c:v>3.5009999999999999</c:v>
                </c:pt>
                <c:pt idx="108">
                  <c:v>3.5</c:v>
                </c:pt>
                <c:pt idx="109">
                  <c:v>3.4980000000000002</c:v>
                </c:pt>
                <c:pt idx="110">
                  <c:v>3.4969999999999999</c:v>
                </c:pt>
                <c:pt idx="111">
                  <c:v>3.496</c:v>
                </c:pt>
                <c:pt idx="112">
                  <c:v>3.4950000000000001</c:v>
                </c:pt>
                <c:pt idx="113">
                  <c:v>3.4929999999999999</c:v>
                </c:pt>
                <c:pt idx="114">
                  <c:v>3.492</c:v>
                </c:pt>
                <c:pt idx="115">
                  <c:v>3.4910000000000001</c:v>
                </c:pt>
                <c:pt idx="116">
                  <c:v>3.49</c:v>
                </c:pt>
                <c:pt idx="117">
                  <c:v>3.4889999999999999</c:v>
                </c:pt>
                <c:pt idx="118">
                  <c:v>3.488</c:v>
                </c:pt>
                <c:pt idx="119">
                  <c:v>3.4870000000000001</c:v>
                </c:pt>
                <c:pt idx="120">
                  <c:v>3.4860000000000002</c:v>
                </c:pt>
              </c:numCache>
            </c:numRef>
          </c:yVal>
        </c:ser>
        <c:ser>
          <c:idx val="1"/>
          <c:order val="1"/>
          <c:tx>
            <c:strRef>
              <c:f>nank!$F$1</c:f>
              <c:strCache>
                <c:ptCount val="1"/>
                <c:pt idx="0">
                  <c:v>Si k</c:v>
                </c:pt>
              </c:strCache>
            </c:strRef>
          </c:tx>
          <c:marker>
            <c:symbol val="circle"/>
            <c:size val="4"/>
            <c:spPr>
              <a:solidFill>
                <a:sysClr val="window" lastClr="FFFFFF">
                  <a:lumMod val="95000"/>
                </a:sysClr>
              </a:solidFill>
            </c:spPr>
          </c:marker>
          <c:xVal>
            <c:numRef>
              <c:f>nank!$A$10:$A$130</c:f>
              <c:numCache>
                <c:formatCode>General</c:formatCode>
                <c:ptCount val="12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  <c:pt idx="11">
                  <c:v>360</c:v>
                </c:pt>
                <c:pt idx="12">
                  <c:v>370</c:v>
                </c:pt>
                <c:pt idx="13">
                  <c:v>380</c:v>
                </c:pt>
                <c:pt idx="14">
                  <c:v>390</c:v>
                </c:pt>
                <c:pt idx="15">
                  <c:v>400</c:v>
                </c:pt>
                <c:pt idx="16">
                  <c:v>410</c:v>
                </c:pt>
                <c:pt idx="17">
                  <c:v>420</c:v>
                </c:pt>
                <c:pt idx="18">
                  <c:v>430</c:v>
                </c:pt>
                <c:pt idx="19">
                  <c:v>440</c:v>
                </c:pt>
                <c:pt idx="20">
                  <c:v>450</c:v>
                </c:pt>
                <c:pt idx="21">
                  <c:v>460</c:v>
                </c:pt>
                <c:pt idx="22">
                  <c:v>470</c:v>
                </c:pt>
                <c:pt idx="23">
                  <c:v>480</c:v>
                </c:pt>
                <c:pt idx="24">
                  <c:v>490</c:v>
                </c:pt>
                <c:pt idx="25">
                  <c:v>500</c:v>
                </c:pt>
                <c:pt idx="26">
                  <c:v>510</c:v>
                </c:pt>
                <c:pt idx="27">
                  <c:v>520</c:v>
                </c:pt>
                <c:pt idx="28">
                  <c:v>530</c:v>
                </c:pt>
                <c:pt idx="29">
                  <c:v>540</c:v>
                </c:pt>
                <c:pt idx="30">
                  <c:v>550</c:v>
                </c:pt>
                <c:pt idx="31">
                  <c:v>560</c:v>
                </c:pt>
                <c:pt idx="32">
                  <c:v>570</c:v>
                </c:pt>
                <c:pt idx="33">
                  <c:v>580</c:v>
                </c:pt>
                <c:pt idx="34">
                  <c:v>590</c:v>
                </c:pt>
                <c:pt idx="35">
                  <c:v>600</c:v>
                </c:pt>
                <c:pt idx="36">
                  <c:v>610</c:v>
                </c:pt>
                <c:pt idx="37">
                  <c:v>620</c:v>
                </c:pt>
                <c:pt idx="38">
                  <c:v>630</c:v>
                </c:pt>
                <c:pt idx="39">
                  <c:v>640</c:v>
                </c:pt>
                <c:pt idx="40">
                  <c:v>650</c:v>
                </c:pt>
                <c:pt idx="41">
                  <c:v>660</c:v>
                </c:pt>
                <c:pt idx="42">
                  <c:v>670</c:v>
                </c:pt>
                <c:pt idx="43">
                  <c:v>680</c:v>
                </c:pt>
                <c:pt idx="44">
                  <c:v>690</c:v>
                </c:pt>
                <c:pt idx="45">
                  <c:v>700</c:v>
                </c:pt>
                <c:pt idx="46">
                  <c:v>710</c:v>
                </c:pt>
                <c:pt idx="47">
                  <c:v>720</c:v>
                </c:pt>
                <c:pt idx="48">
                  <c:v>730</c:v>
                </c:pt>
                <c:pt idx="49">
                  <c:v>740</c:v>
                </c:pt>
                <c:pt idx="50">
                  <c:v>750</c:v>
                </c:pt>
                <c:pt idx="51">
                  <c:v>760</c:v>
                </c:pt>
                <c:pt idx="52">
                  <c:v>770</c:v>
                </c:pt>
                <c:pt idx="53">
                  <c:v>780</c:v>
                </c:pt>
                <c:pt idx="54">
                  <c:v>790</c:v>
                </c:pt>
                <c:pt idx="55">
                  <c:v>800</c:v>
                </c:pt>
                <c:pt idx="56">
                  <c:v>810</c:v>
                </c:pt>
                <c:pt idx="57">
                  <c:v>820</c:v>
                </c:pt>
                <c:pt idx="58">
                  <c:v>830</c:v>
                </c:pt>
                <c:pt idx="59">
                  <c:v>840</c:v>
                </c:pt>
                <c:pt idx="60">
                  <c:v>850</c:v>
                </c:pt>
                <c:pt idx="61">
                  <c:v>860</c:v>
                </c:pt>
                <c:pt idx="62">
                  <c:v>870</c:v>
                </c:pt>
                <c:pt idx="63">
                  <c:v>880</c:v>
                </c:pt>
                <c:pt idx="64">
                  <c:v>890</c:v>
                </c:pt>
                <c:pt idx="65">
                  <c:v>900</c:v>
                </c:pt>
                <c:pt idx="66">
                  <c:v>910</c:v>
                </c:pt>
                <c:pt idx="67">
                  <c:v>920</c:v>
                </c:pt>
                <c:pt idx="68">
                  <c:v>930</c:v>
                </c:pt>
                <c:pt idx="69">
                  <c:v>940</c:v>
                </c:pt>
                <c:pt idx="70">
                  <c:v>950</c:v>
                </c:pt>
                <c:pt idx="71">
                  <c:v>960</c:v>
                </c:pt>
                <c:pt idx="72">
                  <c:v>970</c:v>
                </c:pt>
                <c:pt idx="73">
                  <c:v>980</c:v>
                </c:pt>
                <c:pt idx="74">
                  <c:v>990</c:v>
                </c:pt>
                <c:pt idx="75">
                  <c:v>1000</c:v>
                </c:pt>
                <c:pt idx="76">
                  <c:v>1010</c:v>
                </c:pt>
                <c:pt idx="77">
                  <c:v>1020</c:v>
                </c:pt>
                <c:pt idx="78">
                  <c:v>1030</c:v>
                </c:pt>
                <c:pt idx="79">
                  <c:v>1040</c:v>
                </c:pt>
                <c:pt idx="80">
                  <c:v>1050</c:v>
                </c:pt>
                <c:pt idx="81">
                  <c:v>1060</c:v>
                </c:pt>
                <c:pt idx="82">
                  <c:v>1070</c:v>
                </c:pt>
                <c:pt idx="83">
                  <c:v>1080</c:v>
                </c:pt>
                <c:pt idx="84">
                  <c:v>1090</c:v>
                </c:pt>
                <c:pt idx="85">
                  <c:v>1100</c:v>
                </c:pt>
                <c:pt idx="86">
                  <c:v>1110</c:v>
                </c:pt>
                <c:pt idx="87">
                  <c:v>1120</c:v>
                </c:pt>
                <c:pt idx="88">
                  <c:v>1130</c:v>
                </c:pt>
                <c:pt idx="89">
                  <c:v>1140</c:v>
                </c:pt>
                <c:pt idx="90">
                  <c:v>1150</c:v>
                </c:pt>
                <c:pt idx="91">
                  <c:v>1160</c:v>
                </c:pt>
                <c:pt idx="92">
                  <c:v>1170</c:v>
                </c:pt>
                <c:pt idx="93">
                  <c:v>1180</c:v>
                </c:pt>
                <c:pt idx="94">
                  <c:v>1190</c:v>
                </c:pt>
                <c:pt idx="95">
                  <c:v>1200</c:v>
                </c:pt>
                <c:pt idx="96">
                  <c:v>1210</c:v>
                </c:pt>
                <c:pt idx="97">
                  <c:v>1220</c:v>
                </c:pt>
                <c:pt idx="98">
                  <c:v>1230</c:v>
                </c:pt>
                <c:pt idx="99">
                  <c:v>1240</c:v>
                </c:pt>
                <c:pt idx="100">
                  <c:v>1250</c:v>
                </c:pt>
                <c:pt idx="101">
                  <c:v>1260</c:v>
                </c:pt>
                <c:pt idx="102">
                  <c:v>1270</c:v>
                </c:pt>
                <c:pt idx="103">
                  <c:v>1280</c:v>
                </c:pt>
                <c:pt idx="104">
                  <c:v>1290</c:v>
                </c:pt>
                <c:pt idx="105">
                  <c:v>1300</c:v>
                </c:pt>
                <c:pt idx="106">
                  <c:v>1310</c:v>
                </c:pt>
                <c:pt idx="107">
                  <c:v>1320</c:v>
                </c:pt>
                <c:pt idx="108">
                  <c:v>1330</c:v>
                </c:pt>
                <c:pt idx="109">
                  <c:v>1340</c:v>
                </c:pt>
                <c:pt idx="110">
                  <c:v>1350</c:v>
                </c:pt>
                <c:pt idx="111">
                  <c:v>1360</c:v>
                </c:pt>
                <c:pt idx="112">
                  <c:v>1370</c:v>
                </c:pt>
                <c:pt idx="113">
                  <c:v>1380</c:v>
                </c:pt>
                <c:pt idx="114">
                  <c:v>1390</c:v>
                </c:pt>
                <c:pt idx="115">
                  <c:v>1400</c:v>
                </c:pt>
                <c:pt idx="116">
                  <c:v>1410</c:v>
                </c:pt>
                <c:pt idx="117">
                  <c:v>1420</c:v>
                </c:pt>
                <c:pt idx="118">
                  <c:v>1430</c:v>
                </c:pt>
                <c:pt idx="119">
                  <c:v>1440</c:v>
                </c:pt>
                <c:pt idx="120">
                  <c:v>1450</c:v>
                </c:pt>
              </c:numCache>
            </c:numRef>
          </c:xVal>
          <c:yVal>
            <c:numRef>
              <c:f>nank!$F$10:$F$85</c:f>
              <c:numCache>
                <c:formatCode>General</c:formatCode>
                <c:ptCount val="76"/>
                <c:pt idx="0">
                  <c:v>3.6659999999999999</c:v>
                </c:pt>
                <c:pt idx="1">
                  <c:v>4.0720000000000001</c:v>
                </c:pt>
                <c:pt idx="2">
                  <c:v>4.6900000000000004</c:v>
                </c:pt>
                <c:pt idx="3">
                  <c:v>5.258</c:v>
                </c:pt>
                <c:pt idx="4">
                  <c:v>5.16</c:v>
                </c:pt>
                <c:pt idx="5">
                  <c:v>4.1280000000000001</c:v>
                </c:pt>
                <c:pt idx="6">
                  <c:v>3.5590000000000002</c:v>
                </c:pt>
                <c:pt idx="7">
                  <c:v>3.2690000000000001</c:v>
                </c:pt>
                <c:pt idx="8">
                  <c:v>3.085</c:v>
                </c:pt>
                <c:pt idx="9">
                  <c:v>2.9510000000000001</c:v>
                </c:pt>
                <c:pt idx="10">
                  <c:v>2.9039999999999999</c:v>
                </c:pt>
                <c:pt idx="11">
                  <c:v>2.9119999999999999</c:v>
                </c:pt>
                <c:pt idx="12">
                  <c:v>2.0510000000000002</c:v>
                </c:pt>
                <c:pt idx="13">
                  <c:v>0.88500000000000001</c:v>
                </c:pt>
                <c:pt idx="14">
                  <c:v>0.46500000000000002</c:v>
                </c:pt>
                <c:pt idx="15">
                  <c:v>0.30299999999999999</c:v>
                </c:pt>
                <c:pt idx="16">
                  <c:v>0.22</c:v>
                </c:pt>
                <c:pt idx="17">
                  <c:v>0.16700000000000001</c:v>
                </c:pt>
                <c:pt idx="18">
                  <c:v>0.13400000000000001</c:v>
                </c:pt>
                <c:pt idx="19">
                  <c:v>0.109</c:v>
                </c:pt>
                <c:pt idx="20">
                  <c:v>9.0999999999999998E-2</c:v>
                </c:pt>
                <c:pt idx="21">
                  <c:v>7.6999999999999999E-2</c:v>
                </c:pt>
                <c:pt idx="22">
                  <c:v>6.4000000000000001E-2</c:v>
                </c:pt>
                <c:pt idx="23">
                  <c:v>5.7000000000000002E-2</c:v>
                </c:pt>
                <c:pt idx="24">
                  <c:v>0.05</c:v>
                </c:pt>
                <c:pt idx="25">
                  <c:v>4.4999999999999998E-2</c:v>
                </c:pt>
                <c:pt idx="26">
                  <c:v>3.9E-2</c:v>
                </c:pt>
                <c:pt idx="27">
                  <c:v>3.5999999999999997E-2</c:v>
                </c:pt>
                <c:pt idx="28">
                  <c:v>3.3000000000000002E-2</c:v>
                </c:pt>
                <c:pt idx="29">
                  <c:v>0.03</c:v>
                </c:pt>
                <c:pt idx="30">
                  <c:v>2.8000000000000001E-2</c:v>
                </c:pt>
                <c:pt idx="31">
                  <c:v>2.5999999999999999E-2</c:v>
                </c:pt>
                <c:pt idx="32">
                  <c:v>2.4E-2</c:v>
                </c:pt>
                <c:pt idx="33">
                  <c:v>2.3E-2</c:v>
                </c:pt>
                <c:pt idx="34">
                  <c:v>2.1000000000000001E-2</c:v>
                </c:pt>
                <c:pt idx="35">
                  <c:v>0.02</c:v>
                </c:pt>
                <c:pt idx="36">
                  <c:v>1.7999999999999999E-2</c:v>
                </c:pt>
                <c:pt idx="37">
                  <c:v>1.7000000000000001E-2</c:v>
                </c:pt>
                <c:pt idx="38">
                  <c:v>1.6E-2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1.4E-2</c:v>
                </c:pt>
                <c:pt idx="42">
                  <c:v>1.2999999999999999E-2</c:v>
                </c:pt>
                <c:pt idx="43">
                  <c:v>1.2E-2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0.01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4.0000000000000001E-3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</c:numCache>
            </c:numRef>
          </c:yVal>
        </c:ser>
        <c:axId val="91125632"/>
        <c:axId val="91131904"/>
      </c:scatterChart>
      <c:valAx>
        <c:axId val="91125632"/>
        <c:scaling>
          <c:orientation val="minMax"/>
          <c:max val="1450"/>
          <c:min val="2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(nm)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1131904"/>
        <c:crossesAt val="1.000000000000009E-9"/>
        <c:crossBetween val="midCat"/>
        <c:majorUnit val="100"/>
      </c:valAx>
      <c:valAx>
        <c:axId val="91131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/>
                </a:pPr>
                <a:r>
                  <a:rPr lang="en-US" sz="1000" b="1"/>
                  <a:t>reflectivity</a:t>
                </a:r>
              </a:p>
            </c:rich>
          </c:tx>
        </c:title>
        <c:numFmt formatCode="General" sourceLinked="0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91125632"/>
        <c:crosses val="autoZero"/>
        <c:crossBetween val="midCat"/>
      </c:valAx>
      <c:spPr>
        <a:solidFill>
          <a:srgbClr val="FFFFCC"/>
        </a:solidFill>
      </c:spPr>
    </c:plotArea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0955774278215227"/>
          <c:y val="4.2141294838145271E-2"/>
          <c:w val="0.84667125984252001"/>
          <c:h val="0.82336030912802549"/>
        </c:manualLayout>
      </c:layout>
      <c:scatterChart>
        <c:scatterStyle val="smoothMarker"/>
        <c:ser>
          <c:idx val="0"/>
          <c:order val="0"/>
          <c:tx>
            <c:v>LXe-SiO2-Si</c:v>
          </c:tx>
          <c:marker>
            <c:symbol val="none"/>
          </c:marker>
          <c:xVal>
            <c:numRef>
              <c:f>'Photo-detector'!$A$4:$A$90</c:f>
              <c:numCache>
                <c:formatCode>General</c:formatCode>
                <c:ptCount val="87"/>
                <c:pt idx="0">
                  <c:v>155</c:v>
                </c:pt>
                <c:pt idx="1">
                  <c:v>160</c:v>
                </c:pt>
                <c:pt idx="2">
                  <c:v>165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185</c:v>
                </c:pt>
                <c:pt idx="7">
                  <c:v>190</c:v>
                </c:pt>
                <c:pt idx="8">
                  <c:v>195</c:v>
                </c:pt>
                <c:pt idx="9">
                  <c:v>200</c:v>
                </c:pt>
                <c:pt idx="10">
                  <c:v>205</c:v>
                </c:pt>
                <c:pt idx="11">
                  <c:v>210</c:v>
                </c:pt>
                <c:pt idx="12">
                  <c:v>215</c:v>
                </c:pt>
                <c:pt idx="13">
                  <c:v>220</c:v>
                </c:pt>
                <c:pt idx="14">
                  <c:v>225</c:v>
                </c:pt>
                <c:pt idx="15">
                  <c:v>230</c:v>
                </c:pt>
                <c:pt idx="16">
                  <c:v>235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255</c:v>
                </c:pt>
                <c:pt idx="21">
                  <c:v>260</c:v>
                </c:pt>
                <c:pt idx="22">
                  <c:v>265</c:v>
                </c:pt>
                <c:pt idx="23">
                  <c:v>270</c:v>
                </c:pt>
                <c:pt idx="24">
                  <c:v>275</c:v>
                </c:pt>
                <c:pt idx="25">
                  <c:v>280</c:v>
                </c:pt>
                <c:pt idx="26">
                  <c:v>285</c:v>
                </c:pt>
                <c:pt idx="27">
                  <c:v>290</c:v>
                </c:pt>
                <c:pt idx="28">
                  <c:v>295</c:v>
                </c:pt>
                <c:pt idx="29">
                  <c:v>300</c:v>
                </c:pt>
                <c:pt idx="30">
                  <c:v>305</c:v>
                </c:pt>
                <c:pt idx="31">
                  <c:v>310</c:v>
                </c:pt>
                <c:pt idx="32">
                  <c:v>315</c:v>
                </c:pt>
                <c:pt idx="33">
                  <c:v>320</c:v>
                </c:pt>
                <c:pt idx="34">
                  <c:v>325</c:v>
                </c:pt>
                <c:pt idx="35">
                  <c:v>330</c:v>
                </c:pt>
                <c:pt idx="36">
                  <c:v>335</c:v>
                </c:pt>
                <c:pt idx="37">
                  <c:v>340</c:v>
                </c:pt>
                <c:pt idx="38">
                  <c:v>345</c:v>
                </c:pt>
                <c:pt idx="39">
                  <c:v>350</c:v>
                </c:pt>
                <c:pt idx="40">
                  <c:v>355</c:v>
                </c:pt>
                <c:pt idx="41">
                  <c:v>360</c:v>
                </c:pt>
                <c:pt idx="42">
                  <c:v>365</c:v>
                </c:pt>
                <c:pt idx="43">
                  <c:v>370</c:v>
                </c:pt>
                <c:pt idx="44">
                  <c:v>375</c:v>
                </c:pt>
                <c:pt idx="45">
                  <c:v>380</c:v>
                </c:pt>
                <c:pt idx="46">
                  <c:v>385</c:v>
                </c:pt>
                <c:pt idx="47">
                  <c:v>390</c:v>
                </c:pt>
                <c:pt idx="48">
                  <c:v>395</c:v>
                </c:pt>
                <c:pt idx="49">
                  <c:v>400</c:v>
                </c:pt>
                <c:pt idx="50">
                  <c:v>405</c:v>
                </c:pt>
                <c:pt idx="51">
                  <c:v>410</c:v>
                </c:pt>
                <c:pt idx="52">
                  <c:v>415</c:v>
                </c:pt>
                <c:pt idx="53">
                  <c:v>420</c:v>
                </c:pt>
                <c:pt idx="54">
                  <c:v>425</c:v>
                </c:pt>
                <c:pt idx="55">
                  <c:v>430</c:v>
                </c:pt>
                <c:pt idx="56">
                  <c:v>435</c:v>
                </c:pt>
                <c:pt idx="57">
                  <c:v>440</c:v>
                </c:pt>
                <c:pt idx="58">
                  <c:v>445</c:v>
                </c:pt>
                <c:pt idx="59">
                  <c:v>450</c:v>
                </c:pt>
                <c:pt idx="60">
                  <c:v>455</c:v>
                </c:pt>
                <c:pt idx="61">
                  <c:v>460</c:v>
                </c:pt>
                <c:pt idx="62">
                  <c:v>465</c:v>
                </c:pt>
                <c:pt idx="63">
                  <c:v>470</c:v>
                </c:pt>
                <c:pt idx="64">
                  <c:v>475</c:v>
                </c:pt>
                <c:pt idx="65">
                  <c:v>480</c:v>
                </c:pt>
                <c:pt idx="66">
                  <c:v>485</c:v>
                </c:pt>
                <c:pt idx="67">
                  <c:v>490</c:v>
                </c:pt>
                <c:pt idx="68">
                  <c:v>495</c:v>
                </c:pt>
                <c:pt idx="69">
                  <c:v>500</c:v>
                </c:pt>
                <c:pt idx="70">
                  <c:v>505</c:v>
                </c:pt>
                <c:pt idx="71">
                  <c:v>510</c:v>
                </c:pt>
                <c:pt idx="72">
                  <c:v>515</c:v>
                </c:pt>
                <c:pt idx="73">
                  <c:v>520</c:v>
                </c:pt>
                <c:pt idx="74">
                  <c:v>525</c:v>
                </c:pt>
                <c:pt idx="75">
                  <c:v>530</c:v>
                </c:pt>
                <c:pt idx="76">
                  <c:v>535</c:v>
                </c:pt>
                <c:pt idx="77">
                  <c:v>540</c:v>
                </c:pt>
                <c:pt idx="78">
                  <c:v>545</c:v>
                </c:pt>
                <c:pt idx="79">
                  <c:v>550</c:v>
                </c:pt>
                <c:pt idx="80">
                  <c:v>555</c:v>
                </c:pt>
                <c:pt idx="81">
                  <c:v>560</c:v>
                </c:pt>
                <c:pt idx="82">
                  <c:v>565</c:v>
                </c:pt>
                <c:pt idx="83">
                  <c:v>570</c:v>
                </c:pt>
                <c:pt idx="84">
                  <c:v>575</c:v>
                </c:pt>
                <c:pt idx="85">
                  <c:v>580</c:v>
                </c:pt>
                <c:pt idx="86">
                  <c:v>585</c:v>
                </c:pt>
              </c:numCache>
            </c:numRef>
          </c:xVal>
          <c:yVal>
            <c:numRef>
              <c:f>'Photo-detector'!$D$4:$D$90</c:f>
              <c:numCache>
                <c:formatCode>General</c:formatCode>
                <c:ptCount val="87"/>
                <c:pt idx="0">
                  <c:v>0.61754305199079407</c:v>
                </c:pt>
                <c:pt idx="1">
                  <c:v>0.59934866065906656</c:v>
                </c:pt>
                <c:pt idx="2">
                  <c:v>0.59375167980142884</c:v>
                </c:pt>
                <c:pt idx="3">
                  <c:v>0.59050367163061734</c:v>
                </c:pt>
                <c:pt idx="4">
                  <c:v>0.58893512042641305</c:v>
                </c:pt>
                <c:pt idx="5">
                  <c:v>0.58725294381908211</c:v>
                </c:pt>
                <c:pt idx="6">
                  <c:v>0.58541223011936849</c:v>
                </c:pt>
                <c:pt idx="7">
                  <c:v>0.58370678563057665</c:v>
                </c:pt>
                <c:pt idx="8">
                  <c:v>0.57717541728201105</c:v>
                </c:pt>
                <c:pt idx="9">
                  <c:v>0.57284262490892401</c:v>
                </c:pt>
                <c:pt idx="10">
                  <c:v>0.5718385029318962</c:v>
                </c:pt>
                <c:pt idx="11">
                  <c:v>0.56636321217865992</c:v>
                </c:pt>
                <c:pt idx="12">
                  <c:v>0.56690414516778553</c:v>
                </c:pt>
                <c:pt idx="13">
                  <c:v>0.56738773542143972</c:v>
                </c:pt>
                <c:pt idx="14">
                  <c:v>0.56357847583220622</c:v>
                </c:pt>
                <c:pt idx="15">
                  <c:v>0.54873567853269289</c:v>
                </c:pt>
                <c:pt idx="16">
                  <c:v>0.53324941998693265</c:v>
                </c:pt>
                <c:pt idx="17">
                  <c:v>0.53343316633000792</c:v>
                </c:pt>
                <c:pt idx="18">
                  <c:v>0.5485984099506731</c:v>
                </c:pt>
                <c:pt idx="19">
                  <c:v>0.57022510019101691</c:v>
                </c:pt>
                <c:pt idx="20">
                  <c:v>0.59256257245405852</c:v>
                </c:pt>
                <c:pt idx="21">
                  <c:v>0.6121986647755302</c:v>
                </c:pt>
                <c:pt idx="22">
                  <c:v>0.62715445537755221</c:v>
                </c:pt>
                <c:pt idx="23">
                  <c:v>0.63660591858733651</c:v>
                </c:pt>
                <c:pt idx="24">
                  <c:v>0.63883795442325164</c:v>
                </c:pt>
                <c:pt idx="25">
                  <c:v>0.62838668458898206</c:v>
                </c:pt>
                <c:pt idx="26">
                  <c:v>0.60272441838049795</c:v>
                </c:pt>
                <c:pt idx="27">
                  <c:v>0.56803621124676806</c:v>
                </c:pt>
                <c:pt idx="28">
                  <c:v>0.53093578631048588</c:v>
                </c:pt>
                <c:pt idx="29">
                  <c:v>0.498483823453651</c:v>
                </c:pt>
                <c:pt idx="30">
                  <c:v>0.47484570588953851</c:v>
                </c:pt>
                <c:pt idx="31">
                  <c:v>0.45915452075872809</c:v>
                </c:pt>
                <c:pt idx="32">
                  <c:v>0.44853466813660464</c:v>
                </c:pt>
                <c:pt idx="33">
                  <c:v>0.44082736011338103</c:v>
                </c:pt>
                <c:pt idx="34">
                  <c:v>0.4351703326380103</c:v>
                </c:pt>
                <c:pt idx="35">
                  <c:v>0.43113695210283859</c:v>
                </c:pt>
                <c:pt idx="36">
                  <c:v>0.42852025183233416</c:v>
                </c:pt>
                <c:pt idx="37">
                  <c:v>0.42741562406612132</c:v>
                </c:pt>
                <c:pt idx="38">
                  <c:v>0.4283157258784448</c:v>
                </c:pt>
                <c:pt idx="39">
                  <c:v>0.43210792758677097</c:v>
                </c:pt>
                <c:pt idx="40">
                  <c:v>0.43944581215477502</c:v>
                </c:pt>
                <c:pt idx="41">
                  <c:v>0.4490721924345813</c:v>
                </c:pt>
                <c:pt idx="42">
                  <c:v>0.45671318949380785</c:v>
                </c:pt>
                <c:pt idx="43">
                  <c:v>0.45288365767055844</c:v>
                </c:pt>
                <c:pt idx="44">
                  <c:v>0.43437874282524336</c:v>
                </c:pt>
                <c:pt idx="45">
                  <c:v>0.41015264391883144</c:v>
                </c:pt>
                <c:pt idx="46">
                  <c:v>0.38827620643386901</c:v>
                </c:pt>
                <c:pt idx="47">
                  <c:v>0.37005772150478533</c:v>
                </c:pt>
                <c:pt idx="48">
                  <c:v>0.35518347078748119</c:v>
                </c:pt>
                <c:pt idx="49">
                  <c:v>0.34289369921189361</c:v>
                </c:pt>
                <c:pt idx="50">
                  <c:v>0.33252836779527106</c:v>
                </c:pt>
                <c:pt idx="51">
                  <c:v>0.32340235802321293</c:v>
                </c:pt>
                <c:pt idx="52">
                  <c:v>0.31517430514371658</c:v>
                </c:pt>
                <c:pt idx="53">
                  <c:v>0.30766390617771944</c:v>
                </c:pt>
                <c:pt idx="54">
                  <c:v>0.30075445801629985</c:v>
                </c:pt>
                <c:pt idx="55">
                  <c:v>0.29441237958917255</c:v>
                </c:pt>
                <c:pt idx="56">
                  <c:v>0.28857333300172183</c:v>
                </c:pt>
                <c:pt idx="57">
                  <c:v>0.28316875928727597</c:v>
                </c:pt>
                <c:pt idx="58">
                  <c:v>0.2782222604438182</c:v>
                </c:pt>
                <c:pt idx="59">
                  <c:v>0.27362669177652804</c:v>
                </c:pt>
                <c:pt idx="60">
                  <c:v>0.26939294825837123</c:v>
                </c:pt>
                <c:pt idx="61">
                  <c:v>0.26547354803211021</c:v>
                </c:pt>
                <c:pt idx="62">
                  <c:v>0.26183511830152967</c:v>
                </c:pt>
                <c:pt idx="63">
                  <c:v>0.25844245207071381</c:v>
                </c:pt>
                <c:pt idx="64">
                  <c:v>0.25529302230149292</c:v>
                </c:pt>
                <c:pt idx="65">
                  <c:v>0.25233235130774406</c:v>
                </c:pt>
                <c:pt idx="66">
                  <c:v>0.24955605747043658</c:v>
                </c:pt>
                <c:pt idx="67">
                  <c:v>0.24695884772585167</c:v>
                </c:pt>
                <c:pt idx="68">
                  <c:v>0.24449198418840051</c:v>
                </c:pt>
                <c:pt idx="69">
                  <c:v>0.24215772223388804</c:v>
                </c:pt>
                <c:pt idx="70">
                  <c:v>0.23997604442359227</c:v>
                </c:pt>
                <c:pt idx="71">
                  <c:v>0.23787858243070745</c:v>
                </c:pt>
                <c:pt idx="72">
                  <c:v>0.23589345205275605</c:v>
                </c:pt>
                <c:pt idx="73">
                  <c:v>0.23400416513061101</c:v>
                </c:pt>
                <c:pt idx="74">
                  <c:v>0.23219446515205877</c:v>
                </c:pt>
                <c:pt idx="75">
                  <c:v>0.23048328291471837</c:v>
                </c:pt>
                <c:pt idx="76">
                  <c:v>0.22883580999492359</c:v>
                </c:pt>
                <c:pt idx="77">
                  <c:v>0.22727105533715936</c:v>
                </c:pt>
                <c:pt idx="78">
                  <c:v>0.22576232051487469</c:v>
                </c:pt>
                <c:pt idx="79">
                  <c:v>0.22431974230116905</c:v>
                </c:pt>
                <c:pt idx="80">
                  <c:v>0.22293512215698832</c:v>
                </c:pt>
                <c:pt idx="81">
                  <c:v>0.22159935891009663</c:v>
                </c:pt>
                <c:pt idx="82">
                  <c:v>0.22031318851877224</c:v>
                </c:pt>
                <c:pt idx="83">
                  <c:v>0.21908655970326074</c:v>
                </c:pt>
                <c:pt idx="84">
                  <c:v>0.21790093049794784</c:v>
                </c:pt>
                <c:pt idx="85">
                  <c:v>0.21674824211672647</c:v>
                </c:pt>
                <c:pt idx="86">
                  <c:v>0.21563763517421461</c:v>
                </c:pt>
              </c:numCache>
            </c:numRef>
          </c:yVal>
          <c:smooth val="1"/>
        </c:ser>
        <c:ser>
          <c:idx val="1"/>
          <c:order val="1"/>
          <c:tx>
            <c:v>Gas/Vac-SiO2-Si</c:v>
          </c:tx>
          <c:marker>
            <c:symbol val="none"/>
          </c:marker>
          <c:xVal>
            <c:numRef>
              <c:f>'Photo-detector'!$A$4:$A$90</c:f>
              <c:numCache>
                <c:formatCode>General</c:formatCode>
                <c:ptCount val="87"/>
                <c:pt idx="0">
                  <c:v>155</c:v>
                </c:pt>
                <c:pt idx="1">
                  <c:v>160</c:v>
                </c:pt>
                <c:pt idx="2">
                  <c:v>165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185</c:v>
                </c:pt>
                <c:pt idx="7">
                  <c:v>190</c:v>
                </c:pt>
                <c:pt idx="8">
                  <c:v>195</c:v>
                </c:pt>
                <c:pt idx="9">
                  <c:v>200</c:v>
                </c:pt>
                <c:pt idx="10">
                  <c:v>205</c:v>
                </c:pt>
                <c:pt idx="11">
                  <c:v>210</c:v>
                </c:pt>
                <c:pt idx="12">
                  <c:v>215</c:v>
                </c:pt>
                <c:pt idx="13">
                  <c:v>220</c:v>
                </c:pt>
                <c:pt idx="14">
                  <c:v>225</c:v>
                </c:pt>
                <c:pt idx="15">
                  <c:v>230</c:v>
                </c:pt>
                <c:pt idx="16">
                  <c:v>235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255</c:v>
                </c:pt>
                <c:pt idx="21">
                  <c:v>260</c:v>
                </c:pt>
                <c:pt idx="22">
                  <c:v>265</c:v>
                </c:pt>
                <c:pt idx="23">
                  <c:v>270</c:v>
                </c:pt>
                <c:pt idx="24">
                  <c:v>275</c:v>
                </c:pt>
                <c:pt idx="25">
                  <c:v>280</c:v>
                </c:pt>
                <c:pt idx="26">
                  <c:v>285</c:v>
                </c:pt>
                <c:pt idx="27">
                  <c:v>290</c:v>
                </c:pt>
                <c:pt idx="28">
                  <c:v>295</c:v>
                </c:pt>
                <c:pt idx="29">
                  <c:v>300</c:v>
                </c:pt>
                <c:pt idx="30">
                  <c:v>305</c:v>
                </c:pt>
                <c:pt idx="31">
                  <c:v>310</c:v>
                </c:pt>
                <c:pt idx="32">
                  <c:v>315</c:v>
                </c:pt>
                <c:pt idx="33">
                  <c:v>320</c:v>
                </c:pt>
                <c:pt idx="34">
                  <c:v>325</c:v>
                </c:pt>
                <c:pt idx="35">
                  <c:v>330</c:v>
                </c:pt>
                <c:pt idx="36">
                  <c:v>335</c:v>
                </c:pt>
                <c:pt idx="37">
                  <c:v>340</c:v>
                </c:pt>
                <c:pt idx="38">
                  <c:v>345</c:v>
                </c:pt>
                <c:pt idx="39">
                  <c:v>350</c:v>
                </c:pt>
                <c:pt idx="40">
                  <c:v>355</c:v>
                </c:pt>
                <c:pt idx="41">
                  <c:v>360</c:v>
                </c:pt>
                <c:pt idx="42">
                  <c:v>365</c:v>
                </c:pt>
                <c:pt idx="43">
                  <c:v>370</c:v>
                </c:pt>
                <c:pt idx="44">
                  <c:v>375</c:v>
                </c:pt>
                <c:pt idx="45">
                  <c:v>380</c:v>
                </c:pt>
                <c:pt idx="46">
                  <c:v>385</c:v>
                </c:pt>
                <c:pt idx="47">
                  <c:v>390</c:v>
                </c:pt>
                <c:pt idx="48">
                  <c:v>395</c:v>
                </c:pt>
                <c:pt idx="49">
                  <c:v>400</c:v>
                </c:pt>
                <c:pt idx="50">
                  <c:v>405</c:v>
                </c:pt>
                <c:pt idx="51">
                  <c:v>410</c:v>
                </c:pt>
                <c:pt idx="52">
                  <c:v>415</c:v>
                </c:pt>
                <c:pt idx="53">
                  <c:v>420</c:v>
                </c:pt>
                <c:pt idx="54">
                  <c:v>425</c:v>
                </c:pt>
                <c:pt idx="55">
                  <c:v>430</c:v>
                </c:pt>
                <c:pt idx="56">
                  <c:v>435</c:v>
                </c:pt>
                <c:pt idx="57">
                  <c:v>440</c:v>
                </c:pt>
                <c:pt idx="58">
                  <c:v>445</c:v>
                </c:pt>
                <c:pt idx="59">
                  <c:v>450</c:v>
                </c:pt>
                <c:pt idx="60">
                  <c:v>455</c:v>
                </c:pt>
                <c:pt idx="61">
                  <c:v>460</c:v>
                </c:pt>
                <c:pt idx="62">
                  <c:v>465</c:v>
                </c:pt>
                <c:pt idx="63">
                  <c:v>470</c:v>
                </c:pt>
                <c:pt idx="64">
                  <c:v>475</c:v>
                </c:pt>
                <c:pt idx="65">
                  <c:v>480</c:v>
                </c:pt>
                <c:pt idx="66">
                  <c:v>485</c:v>
                </c:pt>
                <c:pt idx="67">
                  <c:v>490</c:v>
                </c:pt>
                <c:pt idx="68">
                  <c:v>495</c:v>
                </c:pt>
                <c:pt idx="69">
                  <c:v>500</c:v>
                </c:pt>
                <c:pt idx="70">
                  <c:v>505</c:v>
                </c:pt>
                <c:pt idx="71">
                  <c:v>510</c:v>
                </c:pt>
                <c:pt idx="72">
                  <c:v>515</c:v>
                </c:pt>
                <c:pt idx="73">
                  <c:v>520</c:v>
                </c:pt>
                <c:pt idx="74">
                  <c:v>525</c:v>
                </c:pt>
                <c:pt idx="75">
                  <c:v>530</c:v>
                </c:pt>
                <c:pt idx="76">
                  <c:v>535</c:v>
                </c:pt>
                <c:pt idx="77">
                  <c:v>540</c:v>
                </c:pt>
                <c:pt idx="78">
                  <c:v>545</c:v>
                </c:pt>
                <c:pt idx="79">
                  <c:v>550</c:v>
                </c:pt>
                <c:pt idx="80">
                  <c:v>555</c:v>
                </c:pt>
                <c:pt idx="81">
                  <c:v>560</c:v>
                </c:pt>
                <c:pt idx="82">
                  <c:v>565</c:v>
                </c:pt>
                <c:pt idx="83">
                  <c:v>570</c:v>
                </c:pt>
                <c:pt idx="84">
                  <c:v>575</c:v>
                </c:pt>
                <c:pt idx="85">
                  <c:v>580</c:v>
                </c:pt>
                <c:pt idx="86">
                  <c:v>585</c:v>
                </c:pt>
              </c:numCache>
            </c:numRef>
          </c:xVal>
          <c:yVal>
            <c:numRef>
              <c:f>'Photo-detector'!$F$4:$F$90</c:f>
              <c:numCache>
                <c:formatCode>General</c:formatCode>
                <c:ptCount val="87"/>
                <c:pt idx="0">
                  <c:v>0.61754305199079407</c:v>
                </c:pt>
                <c:pt idx="1">
                  <c:v>0.61685040017888904</c:v>
                </c:pt>
                <c:pt idx="2">
                  <c:v>0.61568663486680375</c:v>
                </c:pt>
                <c:pt idx="3">
                  <c:v>0.6130427563625146</c:v>
                </c:pt>
                <c:pt idx="4">
                  <c:v>0.6112318337900573</c:v>
                </c:pt>
                <c:pt idx="5">
                  <c:v>0.60911859850171191</c:v>
                </c:pt>
                <c:pt idx="6">
                  <c:v>0.60681739740087226</c:v>
                </c:pt>
                <c:pt idx="7">
                  <c:v>0.60465890416330537</c:v>
                </c:pt>
                <c:pt idx="8">
                  <c:v>0.59794390071345416</c:v>
                </c:pt>
                <c:pt idx="9">
                  <c:v>0.5933485975471916</c:v>
                </c:pt>
                <c:pt idx="10">
                  <c:v>0.59195785710456361</c:v>
                </c:pt>
                <c:pt idx="11">
                  <c:v>0.58633887260633355</c:v>
                </c:pt>
                <c:pt idx="12">
                  <c:v>0.58649035701961205</c:v>
                </c:pt>
                <c:pt idx="13">
                  <c:v>0.58662021617830973</c:v>
                </c:pt>
                <c:pt idx="14">
                  <c:v>0.58267484278889048</c:v>
                </c:pt>
                <c:pt idx="15">
                  <c:v>0.5681926996463228</c:v>
                </c:pt>
                <c:pt idx="16">
                  <c:v>0.55310048501404951</c:v>
                </c:pt>
                <c:pt idx="17">
                  <c:v>0.55302526242727601</c:v>
                </c:pt>
                <c:pt idx="18">
                  <c:v>0.56733016316475582</c:v>
                </c:pt>
                <c:pt idx="19">
                  <c:v>0.58786320290960248</c:v>
                </c:pt>
                <c:pt idx="20">
                  <c:v>0.60911210467393861</c:v>
                </c:pt>
                <c:pt idx="21">
                  <c:v>0.62779922817434075</c:v>
                </c:pt>
                <c:pt idx="22">
                  <c:v>0.64201842183267044</c:v>
                </c:pt>
                <c:pt idx="23">
                  <c:v>0.65097090028315541</c:v>
                </c:pt>
                <c:pt idx="24">
                  <c:v>0.65300167916996443</c:v>
                </c:pt>
                <c:pt idx="25">
                  <c:v>0.64285185280513735</c:v>
                </c:pt>
                <c:pt idx="26">
                  <c:v>0.61808026688771844</c:v>
                </c:pt>
                <c:pt idx="27">
                  <c:v>0.58462279873027867</c:v>
                </c:pt>
                <c:pt idx="28">
                  <c:v>0.54883505377412378</c:v>
                </c:pt>
                <c:pt idx="29">
                  <c:v>0.51750917386133177</c:v>
                </c:pt>
                <c:pt idx="30">
                  <c:v>0.49465735404199024</c:v>
                </c:pt>
                <c:pt idx="31">
                  <c:v>0.47945113759907471</c:v>
                </c:pt>
                <c:pt idx="32">
                  <c:v>0.46912713169202375</c:v>
                </c:pt>
                <c:pt idx="33">
                  <c:v>0.4616094515490905</c:v>
                </c:pt>
                <c:pt idx="34">
                  <c:v>0.45606898879701513</c:v>
                </c:pt>
                <c:pt idx="35">
                  <c:v>0.45209574143042086</c:v>
                </c:pt>
                <c:pt idx="36">
                  <c:v>0.44949069487465965</c:v>
                </c:pt>
                <c:pt idx="37">
                  <c:v>0.44834625408289608</c:v>
                </c:pt>
                <c:pt idx="38">
                  <c:v>0.44913729285213105</c:v>
                </c:pt>
                <c:pt idx="39">
                  <c:v>0.45271963609135091</c:v>
                </c:pt>
                <c:pt idx="40">
                  <c:v>0.45972394304989267</c:v>
                </c:pt>
                <c:pt idx="41">
                  <c:v>0.46893915150425591</c:v>
                </c:pt>
                <c:pt idx="42">
                  <c:v>0.47624561456838199</c:v>
                </c:pt>
                <c:pt idx="43">
                  <c:v>0.47249716947196219</c:v>
                </c:pt>
                <c:pt idx="44">
                  <c:v>0.45459987648983569</c:v>
                </c:pt>
                <c:pt idx="45">
                  <c:v>0.43118436025709334</c:v>
                </c:pt>
                <c:pt idx="46">
                  <c:v>0.4100330227906866</c:v>
                </c:pt>
                <c:pt idx="47">
                  <c:v>0.39240841448812908</c:v>
                </c:pt>
                <c:pt idx="48">
                  <c:v>0.37800897826970947</c:v>
                </c:pt>
                <c:pt idx="49">
                  <c:v>0.36610261450560966</c:v>
                </c:pt>
                <c:pt idx="50">
                  <c:v>0.35605325739794602</c:v>
                </c:pt>
                <c:pt idx="51">
                  <c:v>0.3472001110694643</c:v>
                </c:pt>
                <c:pt idx="52">
                  <c:v>0.33921419222738897</c:v>
                </c:pt>
                <c:pt idx="53">
                  <c:v>0.33192153136570446</c:v>
                </c:pt>
                <c:pt idx="54">
                  <c:v>0.32520968853643428</c:v>
                </c:pt>
                <c:pt idx="55">
                  <c:v>0.31904632899027752</c:v>
                </c:pt>
                <c:pt idx="56">
                  <c:v>0.31336933832001485</c:v>
                </c:pt>
                <c:pt idx="57">
                  <c:v>0.30811265355145673</c:v>
                </c:pt>
                <c:pt idx="58">
                  <c:v>0.3032990727842193</c:v>
                </c:pt>
                <c:pt idx="59">
                  <c:v>0.29882518097448818</c:v>
                </c:pt>
                <c:pt idx="60">
                  <c:v>0.29470156270202597</c:v>
                </c:pt>
                <c:pt idx="61">
                  <c:v>0.29088228803981103</c:v>
                </c:pt>
                <c:pt idx="62">
                  <c:v>0.28733518951678461</c:v>
                </c:pt>
                <c:pt idx="63">
                  <c:v>0.28402624154636236</c:v>
                </c:pt>
                <c:pt idx="64">
                  <c:v>0.28095304133317939</c:v>
                </c:pt>
                <c:pt idx="65">
                  <c:v>0.27806302089332025</c:v>
                </c:pt>
                <c:pt idx="66">
                  <c:v>0.27535181747489301</c:v>
                </c:pt>
                <c:pt idx="67">
                  <c:v>0.27281434289581236</c:v>
                </c:pt>
                <c:pt idx="68">
                  <c:v>0.27040355223109336</c:v>
                </c:pt>
                <c:pt idx="69">
                  <c:v>0.26812155889745398</c:v>
                </c:pt>
                <c:pt idx="70">
                  <c:v>0.26598767552637453</c:v>
                </c:pt>
                <c:pt idx="71">
                  <c:v>0.2639358867130529</c:v>
                </c:pt>
                <c:pt idx="72">
                  <c:v>0.2619931953887551</c:v>
                </c:pt>
                <c:pt idx="73">
                  <c:v>0.26014384596109497</c:v>
                </c:pt>
                <c:pt idx="74">
                  <c:v>0.25837198349573093</c:v>
                </c:pt>
                <c:pt idx="75">
                  <c:v>0.25669589949409582</c:v>
                </c:pt>
                <c:pt idx="76">
                  <c:v>0.25508197723436055</c:v>
                </c:pt>
                <c:pt idx="77">
                  <c:v>0.25354850216160796</c:v>
                </c:pt>
                <c:pt idx="78">
                  <c:v>0.25206976879975485</c:v>
                </c:pt>
                <c:pt idx="79">
                  <c:v>0.25065549155167338</c:v>
                </c:pt>
                <c:pt idx="80">
                  <c:v>0.249297672088234</c:v>
                </c:pt>
                <c:pt idx="81">
                  <c:v>0.24798760119928201</c:v>
                </c:pt>
                <c:pt idx="82">
                  <c:v>0.24672599164998621</c:v>
                </c:pt>
                <c:pt idx="83">
                  <c:v>0.24552229424896307</c:v>
                </c:pt>
                <c:pt idx="84">
                  <c:v>0.24435875918224889</c:v>
                </c:pt>
                <c:pt idx="85">
                  <c:v>0.24322743794978202</c:v>
                </c:pt>
                <c:pt idx="86">
                  <c:v>0.24213724404542897</c:v>
                </c:pt>
              </c:numCache>
            </c:numRef>
          </c:yVal>
          <c:smooth val="1"/>
        </c:ser>
        <c:ser>
          <c:idx val="2"/>
          <c:order val="2"/>
          <c:tx>
            <c:v>Gas/Vac-SiO2-Gas/Vac-SiO2-Si</c:v>
          </c:tx>
          <c:marker>
            <c:symbol val="none"/>
          </c:marker>
          <c:xVal>
            <c:numRef>
              <c:f>'Photo-detector'!$A$4:$A$90</c:f>
              <c:numCache>
                <c:formatCode>General</c:formatCode>
                <c:ptCount val="87"/>
                <c:pt idx="0">
                  <c:v>155</c:v>
                </c:pt>
                <c:pt idx="1">
                  <c:v>160</c:v>
                </c:pt>
                <c:pt idx="2">
                  <c:v>165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185</c:v>
                </c:pt>
                <c:pt idx="7">
                  <c:v>190</c:v>
                </c:pt>
                <c:pt idx="8">
                  <c:v>195</c:v>
                </c:pt>
                <c:pt idx="9">
                  <c:v>200</c:v>
                </c:pt>
                <c:pt idx="10">
                  <c:v>205</c:v>
                </c:pt>
                <c:pt idx="11">
                  <c:v>210</c:v>
                </c:pt>
                <c:pt idx="12">
                  <c:v>215</c:v>
                </c:pt>
                <c:pt idx="13">
                  <c:v>220</c:v>
                </c:pt>
                <c:pt idx="14">
                  <c:v>225</c:v>
                </c:pt>
                <c:pt idx="15">
                  <c:v>230</c:v>
                </c:pt>
                <c:pt idx="16">
                  <c:v>235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255</c:v>
                </c:pt>
                <c:pt idx="21">
                  <c:v>260</c:v>
                </c:pt>
                <c:pt idx="22">
                  <c:v>265</c:v>
                </c:pt>
                <c:pt idx="23">
                  <c:v>270</c:v>
                </c:pt>
                <c:pt idx="24">
                  <c:v>275</c:v>
                </c:pt>
                <c:pt idx="25">
                  <c:v>280</c:v>
                </c:pt>
                <c:pt idx="26">
                  <c:v>285</c:v>
                </c:pt>
                <c:pt idx="27">
                  <c:v>290</c:v>
                </c:pt>
                <c:pt idx="28">
                  <c:v>295</c:v>
                </c:pt>
                <c:pt idx="29">
                  <c:v>300</c:v>
                </c:pt>
                <c:pt idx="30">
                  <c:v>305</c:v>
                </c:pt>
                <c:pt idx="31">
                  <c:v>310</c:v>
                </c:pt>
                <c:pt idx="32">
                  <c:v>315</c:v>
                </c:pt>
                <c:pt idx="33">
                  <c:v>320</c:v>
                </c:pt>
                <c:pt idx="34">
                  <c:v>325</c:v>
                </c:pt>
                <c:pt idx="35">
                  <c:v>330</c:v>
                </c:pt>
                <c:pt idx="36">
                  <c:v>335</c:v>
                </c:pt>
                <c:pt idx="37">
                  <c:v>340</c:v>
                </c:pt>
                <c:pt idx="38">
                  <c:v>345</c:v>
                </c:pt>
                <c:pt idx="39">
                  <c:v>350</c:v>
                </c:pt>
                <c:pt idx="40">
                  <c:v>355</c:v>
                </c:pt>
                <c:pt idx="41">
                  <c:v>360</c:v>
                </c:pt>
                <c:pt idx="42">
                  <c:v>365</c:v>
                </c:pt>
                <c:pt idx="43">
                  <c:v>370</c:v>
                </c:pt>
                <c:pt idx="44">
                  <c:v>375</c:v>
                </c:pt>
                <c:pt idx="45">
                  <c:v>380</c:v>
                </c:pt>
                <c:pt idx="46">
                  <c:v>385</c:v>
                </c:pt>
                <c:pt idx="47">
                  <c:v>390</c:v>
                </c:pt>
                <c:pt idx="48">
                  <c:v>395</c:v>
                </c:pt>
                <c:pt idx="49">
                  <c:v>400</c:v>
                </c:pt>
                <c:pt idx="50">
                  <c:v>405</c:v>
                </c:pt>
                <c:pt idx="51">
                  <c:v>410</c:v>
                </c:pt>
                <c:pt idx="52">
                  <c:v>415</c:v>
                </c:pt>
                <c:pt idx="53">
                  <c:v>420</c:v>
                </c:pt>
                <c:pt idx="54">
                  <c:v>425</c:v>
                </c:pt>
                <c:pt idx="55">
                  <c:v>430</c:v>
                </c:pt>
                <c:pt idx="56">
                  <c:v>435</c:v>
                </c:pt>
                <c:pt idx="57">
                  <c:v>440</c:v>
                </c:pt>
                <c:pt idx="58">
                  <c:v>445</c:v>
                </c:pt>
                <c:pt idx="59">
                  <c:v>450</c:v>
                </c:pt>
                <c:pt idx="60">
                  <c:v>455</c:v>
                </c:pt>
                <c:pt idx="61">
                  <c:v>460</c:v>
                </c:pt>
                <c:pt idx="62">
                  <c:v>465</c:v>
                </c:pt>
                <c:pt idx="63">
                  <c:v>470</c:v>
                </c:pt>
                <c:pt idx="64">
                  <c:v>475</c:v>
                </c:pt>
                <c:pt idx="65">
                  <c:v>480</c:v>
                </c:pt>
                <c:pt idx="66">
                  <c:v>485</c:v>
                </c:pt>
                <c:pt idx="67">
                  <c:v>490</c:v>
                </c:pt>
                <c:pt idx="68">
                  <c:v>495</c:v>
                </c:pt>
                <c:pt idx="69">
                  <c:v>500</c:v>
                </c:pt>
                <c:pt idx="70">
                  <c:v>505</c:v>
                </c:pt>
                <c:pt idx="71">
                  <c:v>510</c:v>
                </c:pt>
                <c:pt idx="72">
                  <c:v>515</c:v>
                </c:pt>
                <c:pt idx="73">
                  <c:v>520</c:v>
                </c:pt>
                <c:pt idx="74">
                  <c:v>525</c:v>
                </c:pt>
                <c:pt idx="75">
                  <c:v>530</c:v>
                </c:pt>
                <c:pt idx="76">
                  <c:v>535</c:v>
                </c:pt>
                <c:pt idx="77">
                  <c:v>540</c:v>
                </c:pt>
                <c:pt idx="78">
                  <c:v>545</c:v>
                </c:pt>
                <c:pt idx="79">
                  <c:v>550</c:v>
                </c:pt>
                <c:pt idx="80">
                  <c:v>555</c:v>
                </c:pt>
                <c:pt idx="81">
                  <c:v>560</c:v>
                </c:pt>
                <c:pt idx="82">
                  <c:v>565</c:v>
                </c:pt>
                <c:pt idx="83">
                  <c:v>570</c:v>
                </c:pt>
                <c:pt idx="84">
                  <c:v>575</c:v>
                </c:pt>
                <c:pt idx="85">
                  <c:v>580</c:v>
                </c:pt>
                <c:pt idx="86">
                  <c:v>585</c:v>
                </c:pt>
              </c:numCache>
            </c:numRef>
          </c:xVal>
          <c:yVal>
            <c:numRef>
              <c:f>'Photo-detector'!$G$4:$G$90</c:f>
              <c:numCache>
                <c:formatCode>General</c:formatCode>
                <c:ptCount val="87"/>
                <c:pt idx="0">
                  <c:v>0.66587080181258551</c:v>
                </c:pt>
                <c:pt idx="1">
                  <c:v>0.66304181635153747</c:v>
                </c:pt>
                <c:pt idx="2">
                  <c:v>0.66008512493248062</c:v>
                </c:pt>
                <c:pt idx="3">
                  <c:v>0.65605033532406232</c:v>
                </c:pt>
                <c:pt idx="4">
                  <c:v>0.65294788869813569</c:v>
                </c:pt>
                <c:pt idx="5">
                  <c:v>0.64974034008526327</c:v>
                </c:pt>
                <c:pt idx="6">
                  <c:v>0.64650344518090774</c:v>
                </c:pt>
                <c:pt idx="7">
                  <c:v>0.64351392338472058</c:v>
                </c:pt>
                <c:pt idx="8">
                  <c:v>0.63650774983629321</c:v>
                </c:pt>
                <c:pt idx="9">
                  <c:v>0.6314922864184368</c:v>
                </c:pt>
                <c:pt idx="10">
                  <c:v>0.62945601381503868</c:v>
                </c:pt>
                <c:pt idx="11">
                  <c:v>0.62364438857045879</c:v>
                </c:pt>
                <c:pt idx="12">
                  <c:v>0.62314144542971417</c:v>
                </c:pt>
                <c:pt idx="13">
                  <c:v>0.62267867982831704</c:v>
                </c:pt>
                <c:pt idx="14">
                  <c:v>0.61854393754785164</c:v>
                </c:pt>
                <c:pt idx="15">
                  <c:v>0.60480293367123161</c:v>
                </c:pt>
                <c:pt idx="16">
                  <c:v>0.59051365112788723</c:v>
                </c:pt>
                <c:pt idx="17">
                  <c:v>0.59000764793204841</c:v>
                </c:pt>
                <c:pt idx="18">
                  <c:v>0.60274020351341495</c:v>
                </c:pt>
                <c:pt idx="19">
                  <c:v>0.62125167710333018</c:v>
                </c:pt>
                <c:pt idx="20">
                  <c:v>0.64048049198127166</c:v>
                </c:pt>
                <c:pt idx="21">
                  <c:v>0.65740496688630634</c:v>
                </c:pt>
                <c:pt idx="22">
                  <c:v>0.67025871174951024</c:v>
                </c:pt>
                <c:pt idx="23">
                  <c:v>0.6782927527833672</c:v>
                </c:pt>
                <c:pt idx="24">
                  <c:v>0.67996832917351113</c:v>
                </c:pt>
                <c:pt idx="25">
                  <c:v>0.67041908456198074</c:v>
                </c:pt>
                <c:pt idx="26">
                  <c:v>0.64737173103873769</c:v>
                </c:pt>
                <c:pt idx="27">
                  <c:v>0.61628936215963404</c:v>
                </c:pt>
                <c:pt idx="28">
                  <c:v>0.58303585868681629</c:v>
                </c:pt>
                <c:pt idx="29">
                  <c:v>0.55389001339581034</c:v>
                </c:pt>
                <c:pt idx="30">
                  <c:v>0.53256988007792427</c:v>
                </c:pt>
                <c:pt idx="31">
                  <c:v>0.51831912278650238</c:v>
                </c:pt>
                <c:pt idx="32">
                  <c:v>0.50858814745416514</c:v>
                </c:pt>
                <c:pt idx="33">
                  <c:v>0.50145933127177966</c:v>
                </c:pt>
                <c:pt idx="34">
                  <c:v>0.49616682559721353</c:v>
                </c:pt>
                <c:pt idx="35">
                  <c:v>0.49233237159098825</c:v>
                </c:pt>
                <c:pt idx="36">
                  <c:v>0.48977208097900238</c:v>
                </c:pt>
                <c:pt idx="37">
                  <c:v>0.48857254166107078</c:v>
                </c:pt>
                <c:pt idx="38">
                  <c:v>0.48917431279200335</c:v>
                </c:pt>
                <c:pt idx="39">
                  <c:v>0.49237241811403043</c:v>
                </c:pt>
                <c:pt idx="40">
                  <c:v>0.49875318107835365</c:v>
                </c:pt>
                <c:pt idx="41">
                  <c:v>0.5071940883466648</c:v>
                </c:pt>
                <c:pt idx="42">
                  <c:v>0.51387251143840207</c:v>
                </c:pt>
                <c:pt idx="43">
                  <c:v>0.51029581549469927</c:v>
                </c:pt>
                <c:pt idx="44">
                  <c:v>0.49358491570559559</c:v>
                </c:pt>
                <c:pt idx="45">
                  <c:v>0.47174754334991387</c:v>
                </c:pt>
                <c:pt idx="46">
                  <c:v>0.452010003425177</c:v>
                </c:pt>
                <c:pt idx="47">
                  <c:v>0.43554634407043297</c:v>
                </c:pt>
                <c:pt idx="48">
                  <c:v>0.42207821197293366</c:v>
                </c:pt>
                <c:pt idx="49">
                  <c:v>0.41092667532764054</c:v>
                </c:pt>
                <c:pt idx="50">
                  <c:v>0.40150182782591709</c:v>
                </c:pt>
                <c:pt idx="51">
                  <c:v>0.3931897299940878</c:v>
                </c:pt>
                <c:pt idx="52">
                  <c:v>0.38568529110221544</c:v>
                </c:pt>
                <c:pt idx="53">
                  <c:v>0.37882672361848474</c:v>
                </c:pt>
                <c:pt idx="54">
                  <c:v>0.37250981639389402</c:v>
                </c:pt>
                <c:pt idx="55">
                  <c:v>0.36670462510302598</c:v>
                </c:pt>
                <c:pt idx="56">
                  <c:v>0.36135330702322588</c:v>
                </c:pt>
                <c:pt idx="57">
                  <c:v>0.35639462833351632</c:v>
                </c:pt>
                <c:pt idx="58">
                  <c:v>0.3518498197149163</c:v>
                </c:pt>
                <c:pt idx="59">
                  <c:v>0.34762267649309803</c:v>
                </c:pt>
                <c:pt idx="60">
                  <c:v>0.34372318808022256</c:v>
                </c:pt>
                <c:pt idx="61">
                  <c:v>0.34010840972746115</c:v>
                </c:pt>
                <c:pt idx="62">
                  <c:v>0.33674851662258798</c:v>
                </c:pt>
                <c:pt idx="63">
                  <c:v>0.33361176747280896</c:v>
                </c:pt>
                <c:pt idx="64">
                  <c:v>0.33069600966861645</c:v>
                </c:pt>
                <c:pt idx="65">
                  <c:v>0.327952387262403</c:v>
                </c:pt>
                <c:pt idx="66">
                  <c:v>0.32537655662007609</c:v>
                </c:pt>
                <c:pt idx="67">
                  <c:v>0.32296383710149346</c:v>
                </c:pt>
                <c:pt idx="68">
                  <c:v>0.32067047810374805</c:v>
                </c:pt>
                <c:pt idx="69">
                  <c:v>0.31849831439663406</c:v>
                </c:pt>
                <c:pt idx="70">
                  <c:v>0.31646536915505824</c:v>
                </c:pt>
                <c:pt idx="71">
                  <c:v>0.31451020335101665</c:v>
                </c:pt>
                <c:pt idx="72">
                  <c:v>0.31265764120136741</c:v>
                </c:pt>
                <c:pt idx="73">
                  <c:v>0.31089338886429507</c:v>
                </c:pt>
                <c:pt idx="74">
                  <c:v>0.30920235126227757</c:v>
                </c:pt>
                <c:pt idx="75">
                  <c:v>0.30760158809259913</c:v>
                </c:pt>
                <c:pt idx="76">
                  <c:v>0.30605980612850875</c:v>
                </c:pt>
                <c:pt idx="77">
                  <c:v>0.30459387950491612</c:v>
                </c:pt>
                <c:pt idx="78">
                  <c:v>0.30318005560440708</c:v>
                </c:pt>
                <c:pt idx="79">
                  <c:v>0.30182722164090642</c:v>
                </c:pt>
                <c:pt idx="80">
                  <c:v>0.30052776091779443</c:v>
                </c:pt>
                <c:pt idx="81">
                  <c:v>0.29927374939838969</c:v>
                </c:pt>
                <c:pt idx="82">
                  <c:v>0.29806586270775359</c:v>
                </c:pt>
                <c:pt idx="83">
                  <c:v>0.29691255983849413</c:v>
                </c:pt>
                <c:pt idx="84">
                  <c:v>0.29579766935119939</c:v>
                </c:pt>
                <c:pt idx="85">
                  <c:v>0.29471343268936329</c:v>
                </c:pt>
                <c:pt idx="86">
                  <c:v>0.29366834433783723</c:v>
                </c:pt>
              </c:numCache>
            </c:numRef>
          </c:yVal>
          <c:smooth val="1"/>
        </c:ser>
        <c:axId val="91430272"/>
        <c:axId val="91440640"/>
      </c:scatterChart>
      <c:valAx>
        <c:axId val="91430272"/>
        <c:scaling>
          <c:orientation val="minMax"/>
          <c:max val="600"/>
          <c:min val="15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Wavelength (nm)</a:t>
                </a:r>
              </a:p>
            </c:rich>
          </c:tx>
          <c:layout/>
        </c:title>
        <c:numFmt formatCode="General" sourceLinked="1"/>
        <c:majorTickMark val="cross"/>
        <c:minorTickMark val="in"/>
        <c:tickLblPos val="nextTo"/>
        <c:crossAx val="91440640"/>
        <c:crosses val="autoZero"/>
        <c:crossBetween val="midCat"/>
        <c:minorUnit val="25"/>
      </c:valAx>
      <c:valAx>
        <c:axId val="9144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Reflectivity</a:t>
                </a:r>
              </a:p>
            </c:rich>
          </c:tx>
          <c:layout/>
        </c:title>
        <c:numFmt formatCode="General" sourceLinked="1"/>
        <c:tickLblPos val="nextTo"/>
        <c:crossAx val="91430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845822397200369"/>
          <c:y val="7.7552128900554088E-2"/>
          <c:w val="0.54765288713910765"/>
          <c:h val="0.19674759405074371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smoothMarker"/>
        <c:ser>
          <c:idx val="0"/>
          <c:order val="0"/>
          <c:xVal>
            <c:numRef>
              <c:f>Attenuation!$A$2:$A$145</c:f>
              <c:numCache>
                <c:formatCode>General</c:formatCode>
                <c:ptCount val="144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125</c:v>
                </c:pt>
                <c:pt idx="4">
                  <c:v>130</c:v>
                </c:pt>
                <c:pt idx="5">
                  <c:v>135</c:v>
                </c:pt>
                <c:pt idx="6">
                  <c:v>140</c:v>
                </c:pt>
                <c:pt idx="7">
                  <c:v>145</c:v>
                </c:pt>
                <c:pt idx="8">
                  <c:v>150</c:v>
                </c:pt>
                <c:pt idx="9">
                  <c:v>155</c:v>
                </c:pt>
                <c:pt idx="10">
                  <c:v>160</c:v>
                </c:pt>
                <c:pt idx="11">
                  <c:v>165</c:v>
                </c:pt>
                <c:pt idx="12">
                  <c:v>170</c:v>
                </c:pt>
                <c:pt idx="13">
                  <c:v>175</c:v>
                </c:pt>
                <c:pt idx="14">
                  <c:v>180</c:v>
                </c:pt>
                <c:pt idx="15">
                  <c:v>185</c:v>
                </c:pt>
                <c:pt idx="16">
                  <c:v>190</c:v>
                </c:pt>
                <c:pt idx="17">
                  <c:v>195</c:v>
                </c:pt>
                <c:pt idx="18">
                  <c:v>200</c:v>
                </c:pt>
                <c:pt idx="19">
                  <c:v>205</c:v>
                </c:pt>
                <c:pt idx="20">
                  <c:v>210</c:v>
                </c:pt>
                <c:pt idx="21">
                  <c:v>215</c:v>
                </c:pt>
                <c:pt idx="22">
                  <c:v>220</c:v>
                </c:pt>
                <c:pt idx="23">
                  <c:v>225</c:v>
                </c:pt>
                <c:pt idx="24">
                  <c:v>230</c:v>
                </c:pt>
                <c:pt idx="25">
                  <c:v>235</c:v>
                </c:pt>
                <c:pt idx="26">
                  <c:v>240</c:v>
                </c:pt>
                <c:pt idx="27">
                  <c:v>245</c:v>
                </c:pt>
                <c:pt idx="28">
                  <c:v>250</c:v>
                </c:pt>
                <c:pt idx="29">
                  <c:v>255</c:v>
                </c:pt>
                <c:pt idx="30">
                  <c:v>260</c:v>
                </c:pt>
                <c:pt idx="31">
                  <c:v>265</c:v>
                </c:pt>
                <c:pt idx="32">
                  <c:v>270</c:v>
                </c:pt>
                <c:pt idx="33">
                  <c:v>275</c:v>
                </c:pt>
                <c:pt idx="34">
                  <c:v>280</c:v>
                </c:pt>
                <c:pt idx="35">
                  <c:v>285</c:v>
                </c:pt>
                <c:pt idx="36">
                  <c:v>290</c:v>
                </c:pt>
                <c:pt idx="37">
                  <c:v>295</c:v>
                </c:pt>
                <c:pt idx="38">
                  <c:v>300</c:v>
                </c:pt>
                <c:pt idx="39">
                  <c:v>305</c:v>
                </c:pt>
                <c:pt idx="40">
                  <c:v>310</c:v>
                </c:pt>
                <c:pt idx="41">
                  <c:v>315</c:v>
                </c:pt>
                <c:pt idx="42">
                  <c:v>320</c:v>
                </c:pt>
                <c:pt idx="43">
                  <c:v>325</c:v>
                </c:pt>
                <c:pt idx="44">
                  <c:v>330</c:v>
                </c:pt>
                <c:pt idx="45">
                  <c:v>335</c:v>
                </c:pt>
                <c:pt idx="46">
                  <c:v>340</c:v>
                </c:pt>
                <c:pt idx="47">
                  <c:v>345</c:v>
                </c:pt>
                <c:pt idx="48">
                  <c:v>350</c:v>
                </c:pt>
                <c:pt idx="49">
                  <c:v>355</c:v>
                </c:pt>
                <c:pt idx="50">
                  <c:v>360</c:v>
                </c:pt>
                <c:pt idx="51">
                  <c:v>365</c:v>
                </c:pt>
                <c:pt idx="52">
                  <c:v>370</c:v>
                </c:pt>
                <c:pt idx="53">
                  <c:v>375</c:v>
                </c:pt>
                <c:pt idx="54">
                  <c:v>380</c:v>
                </c:pt>
                <c:pt idx="55">
                  <c:v>385</c:v>
                </c:pt>
                <c:pt idx="56">
                  <c:v>390</c:v>
                </c:pt>
                <c:pt idx="57">
                  <c:v>395</c:v>
                </c:pt>
                <c:pt idx="58">
                  <c:v>400</c:v>
                </c:pt>
                <c:pt idx="59">
                  <c:v>405</c:v>
                </c:pt>
                <c:pt idx="60">
                  <c:v>410</c:v>
                </c:pt>
                <c:pt idx="61">
                  <c:v>415</c:v>
                </c:pt>
                <c:pt idx="62">
                  <c:v>420</c:v>
                </c:pt>
                <c:pt idx="63">
                  <c:v>425</c:v>
                </c:pt>
                <c:pt idx="64">
                  <c:v>430</c:v>
                </c:pt>
                <c:pt idx="65">
                  <c:v>435</c:v>
                </c:pt>
                <c:pt idx="66">
                  <c:v>440</c:v>
                </c:pt>
                <c:pt idx="67">
                  <c:v>445</c:v>
                </c:pt>
                <c:pt idx="68">
                  <c:v>450</c:v>
                </c:pt>
                <c:pt idx="69">
                  <c:v>455</c:v>
                </c:pt>
                <c:pt idx="70">
                  <c:v>460</c:v>
                </c:pt>
                <c:pt idx="71">
                  <c:v>465</c:v>
                </c:pt>
                <c:pt idx="72">
                  <c:v>470</c:v>
                </c:pt>
                <c:pt idx="73">
                  <c:v>475</c:v>
                </c:pt>
                <c:pt idx="74">
                  <c:v>480</c:v>
                </c:pt>
                <c:pt idx="75">
                  <c:v>485</c:v>
                </c:pt>
                <c:pt idx="76">
                  <c:v>490</c:v>
                </c:pt>
                <c:pt idx="77">
                  <c:v>495</c:v>
                </c:pt>
                <c:pt idx="78">
                  <c:v>500</c:v>
                </c:pt>
                <c:pt idx="79">
                  <c:v>505</c:v>
                </c:pt>
                <c:pt idx="80">
                  <c:v>510</c:v>
                </c:pt>
                <c:pt idx="81">
                  <c:v>515</c:v>
                </c:pt>
                <c:pt idx="82">
                  <c:v>520</c:v>
                </c:pt>
                <c:pt idx="83">
                  <c:v>525</c:v>
                </c:pt>
                <c:pt idx="84">
                  <c:v>530</c:v>
                </c:pt>
                <c:pt idx="85">
                  <c:v>535</c:v>
                </c:pt>
                <c:pt idx="86">
                  <c:v>540</c:v>
                </c:pt>
                <c:pt idx="87">
                  <c:v>545</c:v>
                </c:pt>
                <c:pt idx="88">
                  <c:v>550</c:v>
                </c:pt>
                <c:pt idx="89">
                  <c:v>555</c:v>
                </c:pt>
                <c:pt idx="90">
                  <c:v>560</c:v>
                </c:pt>
                <c:pt idx="91">
                  <c:v>565</c:v>
                </c:pt>
                <c:pt idx="92">
                  <c:v>570</c:v>
                </c:pt>
                <c:pt idx="93">
                  <c:v>575</c:v>
                </c:pt>
                <c:pt idx="94">
                  <c:v>580</c:v>
                </c:pt>
                <c:pt idx="95">
                  <c:v>585</c:v>
                </c:pt>
                <c:pt idx="96">
                  <c:v>590</c:v>
                </c:pt>
                <c:pt idx="97">
                  <c:v>595</c:v>
                </c:pt>
                <c:pt idx="98">
                  <c:v>600</c:v>
                </c:pt>
                <c:pt idx="99">
                  <c:v>605</c:v>
                </c:pt>
                <c:pt idx="100">
                  <c:v>610</c:v>
                </c:pt>
                <c:pt idx="101">
                  <c:v>615</c:v>
                </c:pt>
                <c:pt idx="102">
                  <c:v>620</c:v>
                </c:pt>
                <c:pt idx="103">
                  <c:v>625</c:v>
                </c:pt>
                <c:pt idx="104">
                  <c:v>630</c:v>
                </c:pt>
                <c:pt idx="105">
                  <c:v>635</c:v>
                </c:pt>
                <c:pt idx="106">
                  <c:v>640</c:v>
                </c:pt>
                <c:pt idx="107">
                  <c:v>645</c:v>
                </c:pt>
                <c:pt idx="108">
                  <c:v>650</c:v>
                </c:pt>
                <c:pt idx="109">
                  <c:v>655</c:v>
                </c:pt>
                <c:pt idx="110">
                  <c:v>660</c:v>
                </c:pt>
                <c:pt idx="111">
                  <c:v>665</c:v>
                </c:pt>
                <c:pt idx="112">
                  <c:v>670</c:v>
                </c:pt>
                <c:pt idx="113">
                  <c:v>675</c:v>
                </c:pt>
                <c:pt idx="114">
                  <c:v>680</c:v>
                </c:pt>
                <c:pt idx="115">
                  <c:v>685</c:v>
                </c:pt>
                <c:pt idx="116">
                  <c:v>690</c:v>
                </c:pt>
                <c:pt idx="117">
                  <c:v>695</c:v>
                </c:pt>
                <c:pt idx="118">
                  <c:v>700</c:v>
                </c:pt>
                <c:pt idx="119">
                  <c:v>705</c:v>
                </c:pt>
                <c:pt idx="120">
                  <c:v>710</c:v>
                </c:pt>
                <c:pt idx="121">
                  <c:v>715</c:v>
                </c:pt>
                <c:pt idx="122">
                  <c:v>720</c:v>
                </c:pt>
                <c:pt idx="123">
                  <c:v>725</c:v>
                </c:pt>
                <c:pt idx="124">
                  <c:v>730</c:v>
                </c:pt>
                <c:pt idx="125">
                  <c:v>735</c:v>
                </c:pt>
                <c:pt idx="126">
                  <c:v>740</c:v>
                </c:pt>
                <c:pt idx="127">
                  <c:v>745</c:v>
                </c:pt>
                <c:pt idx="128">
                  <c:v>750</c:v>
                </c:pt>
                <c:pt idx="129">
                  <c:v>755</c:v>
                </c:pt>
                <c:pt idx="130">
                  <c:v>760</c:v>
                </c:pt>
                <c:pt idx="131">
                  <c:v>765</c:v>
                </c:pt>
                <c:pt idx="132">
                  <c:v>770</c:v>
                </c:pt>
                <c:pt idx="133">
                  <c:v>775</c:v>
                </c:pt>
                <c:pt idx="134">
                  <c:v>780</c:v>
                </c:pt>
                <c:pt idx="135">
                  <c:v>785</c:v>
                </c:pt>
                <c:pt idx="136">
                  <c:v>790</c:v>
                </c:pt>
                <c:pt idx="137">
                  <c:v>795</c:v>
                </c:pt>
                <c:pt idx="138">
                  <c:v>800</c:v>
                </c:pt>
              </c:numCache>
            </c:numRef>
          </c:xVal>
          <c:yVal>
            <c:numRef>
              <c:f>Attenuation!$B$2:$B$145</c:f>
              <c:numCache>
                <c:formatCode>General</c:formatCode>
                <c:ptCount val="144"/>
                <c:pt idx="0">
                  <c:v>7.9181563727311124E-3</c:v>
                </c:pt>
                <c:pt idx="1">
                  <c:v>7.6039960347187218E-3</c:v>
                </c:pt>
                <c:pt idx="2">
                  <c:v>7.345612758087477E-3</c:v>
                </c:pt>
                <c:pt idx="3">
                  <c:v>7.0929720074468464E-3</c:v>
                </c:pt>
                <c:pt idx="4">
                  <c:v>6.8934972352723374E-3</c:v>
                </c:pt>
                <c:pt idx="5">
                  <c:v>6.7114129185374743E-3</c:v>
                </c:pt>
                <c:pt idx="6">
                  <c:v>6.5538243522752365E-3</c:v>
                </c:pt>
                <c:pt idx="7">
                  <c:v>6.40578103267774E-3</c:v>
                </c:pt>
                <c:pt idx="8">
                  <c:v>6.3003381884789138E-3</c:v>
                </c:pt>
                <c:pt idx="9">
                  <c:v>6.1672540448109445E-3</c:v>
                </c:pt>
                <c:pt idx="10">
                  <c:v>6.0630454511198225E-3</c:v>
                </c:pt>
                <c:pt idx="11">
                  <c:v>5.9413044366884013E-3</c:v>
                </c:pt>
                <c:pt idx="12">
                  <c:v>5.877468898123607E-3</c:v>
                </c:pt>
                <c:pt idx="13">
                  <c:v>5.7899790123652267E-3</c:v>
                </c:pt>
                <c:pt idx="14">
                  <c:v>5.7126684526882755E-3</c:v>
                </c:pt>
                <c:pt idx="15">
                  <c:v>5.6446578873510676E-3</c:v>
                </c:pt>
                <c:pt idx="16">
                  <c:v>5.5710094302616276E-3</c:v>
                </c:pt>
                <c:pt idx="17">
                  <c:v>5.5479467112834451E-3</c:v>
                </c:pt>
                <c:pt idx="18">
                  <c:v>5.5619410481179566E-3</c:v>
                </c:pt>
                <c:pt idx="19">
                  <c:v>5.6307406002068456E-3</c:v>
                </c:pt>
                <c:pt idx="20">
                  <c:v>5.4487346021027099E-3</c:v>
                </c:pt>
                <c:pt idx="21">
                  <c:v>5.4048827617686774E-3</c:v>
                </c:pt>
                <c:pt idx="22">
                  <c:v>5.3443567190025309E-3</c:v>
                </c:pt>
                <c:pt idx="23">
                  <c:v>5.2798216259254032E-3</c:v>
                </c:pt>
                <c:pt idx="24">
                  <c:v>5.293503718061073E-3</c:v>
                </c:pt>
                <c:pt idx="25">
                  <c:v>5.4154713927075477E-3</c:v>
                </c:pt>
                <c:pt idx="26">
                  <c:v>5.5101102596657459E-3</c:v>
                </c:pt>
                <c:pt idx="27">
                  <c:v>5.4864026701815574E-3</c:v>
                </c:pt>
                <c:pt idx="28">
                  <c:v>5.3646769190181529E-3</c:v>
                </c:pt>
                <c:pt idx="29">
                  <c:v>5.1821480270229986E-3</c:v>
                </c:pt>
                <c:pt idx="30">
                  <c:v>4.965237005506694E-3</c:v>
                </c:pt>
                <c:pt idx="31">
                  <c:v>4.7340958490686121E-3</c:v>
                </c:pt>
                <c:pt idx="32">
                  <c:v>4.4991974279982982E-3</c:v>
                </c:pt>
                <c:pt idx="33">
                  <c:v>4.2748485456976897E-3</c:v>
                </c:pt>
                <c:pt idx="34">
                  <c:v>4.1236428975950975E-3</c:v>
                </c:pt>
                <c:pt idx="35">
                  <c:v>4.1662832299572137E-3</c:v>
                </c:pt>
                <c:pt idx="36">
                  <c:v>4.4769757208615096E-3</c:v>
                </c:pt>
                <c:pt idx="37">
                  <c:v>5.0530272732477854E-3</c:v>
                </c:pt>
                <c:pt idx="38">
                  <c:v>5.7584160991326879E-3</c:v>
                </c:pt>
                <c:pt idx="39">
                  <c:v>6.4080496413333092E-3</c:v>
                </c:pt>
                <c:pt idx="40">
                  <c:v>6.9410022732179118E-3</c:v>
                </c:pt>
                <c:pt idx="41">
                  <c:v>7.3930583191687358E-3</c:v>
                </c:pt>
                <c:pt idx="42">
                  <c:v>7.8045822283631409E-3</c:v>
                </c:pt>
                <c:pt idx="43">
                  <c:v>8.1893158077429445E-3</c:v>
                </c:pt>
                <c:pt idx="44">
                  <c:v>8.5533729431837447E-3</c:v>
                </c:pt>
                <c:pt idx="45">
                  <c:v>8.8974210559683835E-3</c:v>
                </c:pt>
                <c:pt idx="46">
                  <c:v>9.2116098071708449E-3</c:v>
                </c:pt>
                <c:pt idx="47">
                  <c:v>9.4728547661831301E-3</c:v>
                </c:pt>
                <c:pt idx="48">
                  <c:v>9.6598047518751708E-3</c:v>
                </c:pt>
                <c:pt idx="49">
                  <c:v>9.8107318627579168E-3</c:v>
                </c:pt>
                <c:pt idx="50">
                  <c:v>1.0117566574798221E-2</c:v>
                </c:pt>
                <c:pt idx="51">
                  <c:v>1.1137184476330868E-2</c:v>
                </c:pt>
                <c:pt idx="52">
                  <c:v>1.4406333531657029E-2</c:v>
                </c:pt>
                <c:pt idx="53">
                  <c:v>2.225818738698469E-2</c:v>
                </c:pt>
                <c:pt idx="54">
                  <c:v>3.5609325468040645E-2</c:v>
                </c:pt>
                <c:pt idx="55">
                  <c:v>5.2923348670219125E-2</c:v>
                </c:pt>
                <c:pt idx="56">
                  <c:v>7.2275765959291083E-2</c:v>
                </c:pt>
                <c:pt idx="57">
                  <c:v>9.1855935887344614E-2</c:v>
                </c:pt>
                <c:pt idx="58">
                  <c:v>0.11204149460886684</c:v>
                </c:pt>
                <c:pt idx="59">
                  <c:v>0.1342310536281083</c:v>
                </c:pt>
                <c:pt idx="60">
                  <c:v>0.16001355239744258</c:v>
                </c:pt>
                <c:pt idx="61">
                  <c:v>0.19001525138992106</c:v>
                </c:pt>
                <c:pt idx="62">
                  <c:v>0.22431233590132901</c:v>
                </c:pt>
                <c:pt idx="63">
                  <c:v>0.26258094260114723</c:v>
                </c:pt>
                <c:pt idx="64">
                  <c:v>0.30308514406339682</c:v>
                </c:pt>
                <c:pt idx="65">
                  <c:v>0.34512662136079003</c:v>
                </c:pt>
                <c:pt idx="66">
                  <c:v>0.38732397655107281</c:v>
                </c:pt>
                <c:pt idx="67">
                  <c:v>0.42819800287722759</c:v>
                </c:pt>
                <c:pt idx="68">
                  <c:v>0.46749167357279958</c:v>
                </c:pt>
                <c:pt idx="69">
                  <c:v>0.50428620547919489</c:v>
                </c:pt>
                <c:pt idx="70">
                  <c:v>0.53911100016400482</c:v>
                </c:pt>
                <c:pt idx="71">
                  <c:v>0.57192464094073681</c:v>
                </c:pt>
                <c:pt idx="72">
                  <c:v>0.60422312805485323</c:v>
                </c:pt>
                <c:pt idx="73">
                  <c:v>0.63528233587101091</c:v>
                </c:pt>
                <c:pt idx="74">
                  <c:v>0.66545620804973671</c:v>
                </c:pt>
                <c:pt idx="75">
                  <c:v>0.69540673332945269</c:v>
                </c:pt>
                <c:pt idx="76">
                  <c:v>0.72612590423676648</c:v>
                </c:pt>
                <c:pt idx="77">
                  <c:v>0.75751631567777111</c:v>
                </c:pt>
                <c:pt idx="78">
                  <c:v>0.79102854419431079</c:v>
                </c:pt>
                <c:pt idx="79">
                  <c:v>0.82349637562917155</c:v>
                </c:pt>
                <c:pt idx="80">
                  <c:v>0.85802347755672959</c:v>
                </c:pt>
                <c:pt idx="81">
                  <c:v>0.89481218004722818</c:v>
                </c:pt>
                <c:pt idx="82">
                  <c:v>0.93198840549308071</c:v>
                </c:pt>
                <c:pt idx="83">
                  <c:v>0.97158540840982632</c:v>
                </c:pt>
                <c:pt idx="84">
                  <c:v>1.0114163050204381</c:v>
                </c:pt>
                <c:pt idx="85">
                  <c:v>1.0538105761653962</c:v>
                </c:pt>
                <c:pt idx="86">
                  <c:v>1.0962202712962179</c:v>
                </c:pt>
                <c:pt idx="87">
                  <c:v>1.1443198414918596</c:v>
                </c:pt>
                <c:pt idx="88">
                  <c:v>1.1925779114515316</c:v>
                </c:pt>
                <c:pt idx="89">
                  <c:v>1.2406038401123864</c:v>
                </c:pt>
                <c:pt idx="90">
                  <c:v>1.2954472112131017</c:v>
                </c:pt>
                <c:pt idx="91">
                  <c:v>1.3501883310348475</c:v>
                </c:pt>
                <c:pt idx="92">
                  <c:v>1.4043083213990764</c:v>
                </c:pt>
                <c:pt idx="93">
                  <c:v>1.4665719916320483</c:v>
                </c:pt>
                <c:pt idx="94">
                  <c:v>1.5283090561804518</c:v>
                </c:pt>
                <c:pt idx="95">
                  <c:v>1.5888334762586822</c:v>
                </c:pt>
                <c:pt idx="96">
                  <c:v>1.6590356258695806</c:v>
                </c:pt>
                <c:pt idx="97">
                  <c:v>1.7280509332057981</c:v>
                </c:pt>
                <c:pt idx="98">
                  <c:v>1.801754072738438</c:v>
                </c:pt>
                <c:pt idx="99">
                  <c:v>1.8806394642694666</c:v>
                </c:pt>
                <c:pt idx="100">
                  <c:v>1.9573490985091966</c:v>
                </c:pt>
                <c:pt idx="101">
                  <c:v>2.047704811747189</c:v>
                </c:pt>
                <c:pt idx="102">
                  <c:v>2.1358455566444832</c:v>
                </c:pt>
                <c:pt idx="103">
                  <c:v>2.2203535587597005</c:v>
                </c:pt>
                <c:pt idx="104">
                  <c:v>2.3210095867568072</c:v>
                </c:pt>
                <c:pt idx="105">
                  <c:v>2.4177844225682672</c:v>
                </c:pt>
                <c:pt idx="106">
                  <c:v>2.5212664252181445</c:v>
                </c:pt>
                <c:pt idx="107">
                  <c:v>2.6321779049813463</c:v>
                </c:pt>
                <c:pt idx="108">
                  <c:v>2.751348750258829</c:v>
                </c:pt>
                <c:pt idx="109">
                  <c:v>2.8639144979448203</c:v>
                </c:pt>
                <c:pt idx="110">
                  <c:v>2.9841551829730379</c:v>
                </c:pt>
                <c:pt idx="111">
                  <c:v>3.1313028744411362</c:v>
                </c:pt>
                <c:pt idx="112">
                  <c:v>3.2510308497429836</c:v>
                </c:pt>
                <c:pt idx="113">
                  <c:v>3.3996704616148525</c:v>
                </c:pt>
                <c:pt idx="114">
                  <c:v>3.5600447796871326</c:v>
                </c:pt>
                <c:pt idx="115">
                  <c:v>3.7082019053723916</c:v>
                </c:pt>
                <c:pt idx="116">
                  <c:v>3.8667926314580203</c:v>
                </c:pt>
                <c:pt idx="117">
                  <c:v>4.0369593229513594</c:v>
                </c:pt>
                <c:pt idx="118">
                  <c:v>4.220017430466922</c:v>
                </c:pt>
                <c:pt idx="119">
                  <c:v>4.417489562196308</c:v>
                </c:pt>
                <c:pt idx="120">
                  <c:v>4.6311479342313806</c:v>
                </c:pt>
                <c:pt idx="121">
                  <c:v>4.8218552674027615</c:v>
                </c:pt>
                <c:pt idx="122">
                  <c:v>5.0704229657594979</c:v>
                </c:pt>
                <c:pt idx="123">
                  <c:v>5.2929969606249596</c:v>
                </c:pt>
                <c:pt idx="124">
                  <c:v>5.5325289741468389</c:v>
                </c:pt>
                <c:pt idx="125">
                  <c:v>5.7910338204229248</c:v>
                </c:pt>
                <c:pt idx="126">
                  <c:v>6.0708586540207499</c:v>
                </c:pt>
                <c:pt idx="127">
                  <c:v>6.3069379044394687</c:v>
                </c:pt>
                <c:pt idx="128">
                  <c:v>6.631455962162307</c:v>
                </c:pt>
                <c:pt idx="129">
                  <c:v>6.9058610364586777</c:v>
                </c:pt>
                <c:pt idx="130">
                  <c:v>7.2866118524000267</c:v>
                </c:pt>
                <c:pt idx="131">
                  <c:v>7.6095957165812464</c:v>
                </c:pt>
                <c:pt idx="132">
                  <c:v>7.9577471545947676</c:v>
                </c:pt>
                <c:pt idx="133">
                  <c:v>8.3341270875823579</c:v>
                </c:pt>
                <c:pt idx="134">
                  <c:v>8.7423137754703077</c:v>
                </c:pt>
                <c:pt idx="135">
                  <c:v>9.1865169358189593</c:v>
                </c:pt>
                <c:pt idx="136">
                  <c:v>9.6717234648151784</c:v>
                </c:pt>
                <c:pt idx="137">
                  <c:v>10.20388546435942</c:v>
                </c:pt>
                <c:pt idx="138">
                  <c:v>10.610329539459689</c:v>
                </c:pt>
              </c:numCache>
            </c:numRef>
          </c:yVal>
          <c:smooth val="1"/>
        </c:ser>
        <c:axId val="110909312"/>
        <c:axId val="110910848"/>
      </c:scatterChart>
      <c:valAx>
        <c:axId val="110909312"/>
        <c:scaling>
          <c:orientation val="minMax"/>
        </c:scaling>
        <c:axPos val="b"/>
        <c:numFmt formatCode="General" sourceLinked="1"/>
        <c:tickLblPos val="nextTo"/>
        <c:crossAx val="110910848"/>
        <c:crosses val="autoZero"/>
        <c:crossBetween val="midCat"/>
      </c:valAx>
      <c:valAx>
        <c:axId val="1109108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109093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Assuming</a:t>
            </a:r>
            <a:r>
              <a:rPr lang="en-US" baseline="0"/>
              <a:t> no interference </a:t>
            </a:r>
          </a:p>
          <a:p>
            <a:pPr>
              <a:defRPr/>
            </a:pPr>
            <a:r>
              <a:rPr lang="en-US" baseline="0"/>
              <a:t>and MgF2-Al reflectivity = 0.8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7.9981030408582093E-2"/>
          <c:y val="2.4718315505877452E-2"/>
          <c:w val="0.87766232491966523"/>
          <c:h val="0.89367502178317371"/>
        </c:manualLayout>
      </c:layout>
      <c:scatterChart>
        <c:scatterStyle val="lineMarker"/>
        <c:ser>
          <c:idx val="0"/>
          <c:order val="0"/>
          <c:tx>
            <c:v>Lxe - MgF2 @ 175nm</c:v>
          </c:tx>
          <c:spPr>
            <a:ln w="28575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MirAngle!$A$5:$A$94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MirAngle!$F$5:$F$94</c:f>
              <c:numCache>
                <c:formatCode>General</c:formatCode>
                <c:ptCount val="90"/>
                <c:pt idx="0">
                  <c:v>0.80069868873886596</c:v>
                </c:pt>
                <c:pt idx="1">
                  <c:v>0.80069868882047646</c:v>
                </c:pt>
                <c:pt idx="2">
                  <c:v>0.80069869004654459</c:v>
                </c:pt>
                <c:pt idx="3">
                  <c:v>0.80069869537516625</c:v>
                </c:pt>
                <c:pt idx="4">
                  <c:v>0.8006987097847259</c:v>
                </c:pt>
                <c:pt idx="5">
                  <c:v>0.80069874034721011</c:v>
                </c:pt>
                <c:pt idx="6">
                  <c:v>0.80069879633282437</c:v>
                </c:pt>
                <c:pt idx="7">
                  <c:v>0.8006988893479523</c:v>
                </c:pt>
                <c:pt idx="8">
                  <c:v>0.80069903350917915</c:v>
                </c:pt>
                <c:pt idx="9">
                  <c:v>0.80069924565684425</c:v>
                </c:pt>
                <c:pt idx="10">
                  <c:v>0.80069954561244394</c:v>
                </c:pt>
                <c:pt idx="11">
                  <c:v>0.80069995648517045</c:v>
                </c:pt>
                <c:pt idx="12">
                  <c:v>0.80070050503400081</c:v>
                </c:pt>
                <c:pt idx="13">
                  <c:v>0.80070122209306305</c:v>
                </c:pt>
                <c:pt idx="14">
                  <c:v>0.8007021430695539</c:v>
                </c:pt>
                <c:pt idx="15">
                  <c:v>0.80070330852532379</c:v>
                </c:pt>
                <c:pt idx="16">
                  <c:v>0.80070476485543418</c:v>
                </c:pt>
                <c:pt idx="17">
                  <c:v>0.80070656507963078</c:v>
                </c:pt>
                <c:pt idx="18">
                  <c:v>0.80070876976584549</c:v>
                </c:pt>
                <c:pt idx="19">
                  <c:v>0.80071144810868933</c:v>
                </c:pt>
                <c:pt idx="20">
                  <c:v>0.80071467919058081</c:v>
                </c:pt>
                <c:pt idx="21">
                  <c:v>0.80071855345886733</c:v>
                </c:pt>
                <c:pt idx="22">
                  <c:v>0.80072317445932473</c:v>
                </c:pt>
                <c:pt idx="23">
                  <c:v>0.800728660875063</c:v>
                </c:pt>
                <c:pt idx="24">
                  <c:v>0.80073514893058628</c:v>
                </c:pt>
                <c:pt idx="25">
                  <c:v>0.80074279523406988</c:v>
                </c:pt>
                <c:pt idx="26">
                  <c:v>0.80075178014756432</c:v>
                </c:pt>
                <c:pt idx="27">
                  <c:v>0.80076231179574053</c:v>
                </c:pt>
                <c:pt idx="28">
                  <c:v>0.80077463085016209</c:v>
                </c:pt>
                <c:pt idx="29">
                  <c:v>0.80078901625954302</c:v>
                </c:pt>
                <c:pt idx="30">
                  <c:v>0.80080579213915382</c:v>
                </c:pt>
                <c:pt idx="31">
                  <c:v>0.80082533608734552</c:v>
                </c:pt>
                <c:pt idx="32">
                  <c:v>0.80084808926795636</c:v>
                </c:pt>
                <c:pt idx="33">
                  <c:v>0.80087456868938822</c:v>
                </c:pt>
                <c:pt idx="34">
                  <c:v>0.80090538223162244</c:v>
                </c:pt>
                <c:pt idx="35">
                  <c:v>0.80094124713133585</c:v>
                </c:pt>
                <c:pt idx="36">
                  <c:v>0.80098301284649043</c:v>
                </c:pt>
                <c:pt idx="37">
                  <c:v>0.80103168950489079</c:v>
                </c:pt>
                <c:pt idx="38">
                  <c:v>0.80108848352414197</c:v>
                </c:pt>
                <c:pt idx="39">
                  <c:v>0.80115484251335956</c:v>
                </c:pt>
                <c:pt idx="40">
                  <c:v>0.80123251228848225</c:v>
                </c:pt>
                <c:pt idx="41">
                  <c:v>0.8013236098396096</c:v>
                </c:pt>
                <c:pt idx="42">
                  <c:v>0.80143071751003025</c:v>
                </c:pt>
                <c:pt idx="43">
                  <c:v>0.80155700567958554</c:v>
                </c:pt>
                <c:pt idx="44">
                  <c:v>0.80170639419445977</c:v>
                </c:pt>
                <c:pt idx="45">
                  <c:v>0.80188376713110132</c:v>
                </c:pt>
                <c:pt idx="46">
                  <c:v>0.80209526199404635</c:v>
                </c:pt>
                <c:pt idx="47">
                  <c:v>0.80234866438984709</c:v>
                </c:pt>
                <c:pt idx="48">
                  <c:v>0.80265395471639045</c:v>
                </c:pt>
                <c:pt idx="49">
                  <c:v>0.80302407812534937</c:v>
                </c:pt>
                <c:pt idx="50">
                  <c:v>0.80347604947607465</c:v>
                </c:pt>
                <c:pt idx="51">
                  <c:v>0.80403257319442278</c:v>
                </c:pt>
                <c:pt idx="52">
                  <c:v>0.80472447679448134</c:v>
                </c:pt>
                <c:pt idx="53">
                  <c:v>0.80559447206132406</c:v>
                </c:pt>
                <c:pt idx="54">
                  <c:v>0.80670316562531241</c:v>
                </c:pt>
                <c:pt idx="55">
                  <c:v>0.80813905521355645</c:v>
                </c:pt>
                <c:pt idx="56">
                  <c:v>0.81003598284190792</c:v>
                </c:pt>
                <c:pt idx="57">
                  <c:v>0.81260551528905134</c:v>
                </c:pt>
                <c:pt idx="58">
                  <c:v>0.8162019113537381</c:v>
                </c:pt>
                <c:pt idx="59">
                  <c:v>0.82146696974934663</c:v>
                </c:pt>
                <c:pt idx="60">
                  <c:v>0.82970581927229736</c:v>
                </c:pt>
                <c:pt idx="61">
                  <c:v>0.84412937728370019</c:v>
                </c:pt>
                <c:pt idx="62">
                  <c:v>0.87656722003482312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yVal>
        </c:ser>
        <c:ser>
          <c:idx val="1"/>
          <c:order val="1"/>
          <c:tx>
            <c:v>Vacuum/Gas - MgF2 @175nm</c:v>
          </c:tx>
          <c:spPr>
            <a:ln w="28575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MirAngle!$A$5:$A$94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MirAngle!$J$5:$J$94</c:f>
              <c:numCache>
                <c:formatCode>General</c:formatCode>
                <c:ptCount val="90"/>
                <c:pt idx="0">
                  <c:v>0.80803503472511018</c:v>
                </c:pt>
                <c:pt idx="1">
                  <c:v>0.8080382107344849</c:v>
                </c:pt>
                <c:pt idx="2">
                  <c:v>0.80804774530763912</c:v>
                </c:pt>
                <c:pt idx="3">
                  <c:v>0.80806365809851177</c:v>
                </c:pt>
                <c:pt idx="4">
                  <c:v>0.80808598192656778</c:v>
                </c:pt>
                <c:pt idx="5">
                  <c:v>0.8081147628713935</c:v>
                </c:pt>
                <c:pt idx="6">
                  <c:v>0.80815006040562509</c:v>
                </c:pt>
                <c:pt idx="7">
                  <c:v>0.80819194756670576</c:v>
                </c:pt>
                <c:pt idx="8">
                  <c:v>0.80824051116811313</c:v>
                </c:pt>
                <c:pt idx="9">
                  <c:v>0.80829585205085008</c:v>
                </c:pt>
                <c:pt idx="10">
                  <c:v>0.80835808537614084</c:v>
                </c:pt>
                <c:pt idx="11">
                  <c:v>0.80842734096043367</c:v>
                </c:pt>
                <c:pt idx="12">
                  <c:v>0.80850376365397214</c:v>
                </c:pt>
                <c:pt idx="13">
                  <c:v>0.80858751376436644</c:v>
                </c:pt>
                <c:pt idx="14">
                  <c:v>0.8086787675267687</c:v>
                </c:pt>
                <c:pt idx="15">
                  <c:v>0.80877771762244033</c:v>
                </c:pt>
                <c:pt idx="16">
                  <c:v>0.80888457374768874</c:v>
                </c:pt>
                <c:pt idx="17">
                  <c:v>0.80899956323535283</c:v>
                </c:pt>
                <c:pt idx="18">
                  <c:v>0.8091229317312234</c:v>
                </c:pt>
                <c:pt idx="19">
                  <c:v>0.80925494392800956</c:v>
                </c:pt>
                <c:pt idx="20">
                  <c:v>0.80939588435969201</c:v>
                </c:pt>
                <c:pt idx="21">
                  <c:v>0.809546058259353</c:v>
                </c:pt>
                <c:pt idx="22">
                  <c:v>0.80970579248382857</c:v>
                </c:pt>
                <c:pt idx="23">
                  <c:v>0.80987543650880489</c:v>
                </c:pt>
                <c:pt idx="24">
                  <c:v>0.81005536349826124</c:v>
                </c:pt>
                <c:pt idx="25">
                  <c:v>0.81024597145246635</c:v>
                </c:pt>
                <c:pt idx="26">
                  <c:v>0.81044768443903836</c:v>
                </c:pt>
                <c:pt idx="27">
                  <c:v>0.81066095391189463</c:v>
                </c:pt>
                <c:pt idx="28">
                  <c:v>0.81088626012323428</c:v>
                </c:pt>
                <c:pt idx="29">
                  <c:v>0.81112411363399661</c:v>
                </c:pt>
                <c:pt idx="30">
                  <c:v>0.81137505692851486</c:v>
                </c:pt>
                <c:pt idx="31">
                  <c:v>0.81163966613930971</c:v>
                </c:pt>
                <c:pt idx="32">
                  <c:v>0.81191855288808645</c:v>
                </c:pt>
                <c:pt idx="33">
                  <c:v>0.81221236624897486</c:v>
                </c:pt>
                <c:pt idx="34">
                  <c:v>0.81252179483975795</c:v>
                </c:pt>
                <c:pt idx="35">
                  <c:v>0.81284756904614708</c:v>
                </c:pt>
                <c:pt idx="36">
                  <c:v>0.8131904633828253</c:v>
                </c:pt>
                <c:pt idx="37">
                  <c:v>0.81355129899264533</c:v>
                </c:pt>
                <c:pt idx="38">
                  <c:v>0.81393094628144813</c:v>
                </c:pt>
                <c:pt idx="39">
                  <c:v>0.81433032767954816</c:v>
                </c:pt>
                <c:pt idx="40">
                  <c:v>0.81475042051053492</c:v>
                </c:pt>
                <c:pt idx="41">
                  <c:v>0.81519225993125599</c:v>
                </c:pt>
                <c:pt idx="42">
                  <c:v>0.81565694187969873</c:v>
                </c:pt>
                <c:pt idx="43">
                  <c:v>0.81614562592331596</c:v>
                </c:pt>
                <c:pt idx="44">
                  <c:v>0.81665953782776723</c:v>
                </c:pt>
                <c:pt idx="45">
                  <c:v>0.8171999715453625</c:v>
                </c:pt>
                <c:pt idx="46">
                  <c:v>0.81776829011876695</c:v>
                </c:pt>
                <c:pt idx="47">
                  <c:v>0.81836592464551683</c:v>
                </c:pt>
                <c:pt idx="48">
                  <c:v>0.81899436983531948</c:v>
                </c:pt>
                <c:pt idx="49">
                  <c:v>0.8196551735913461</c:v>
                </c:pt>
                <c:pt idx="50">
                  <c:v>0.82034991601941432</c:v>
                </c:pt>
                <c:pt idx="51">
                  <c:v>0.82108016942178241</c:v>
                </c:pt>
                <c:pt idx="52">
                  <c:v>0.82184742327740168</c:v>
                </c:pt>
                <c:pt idx="53">
                  <c:v>0.82265294277800249</c:v>
                </c:pt>
                <c:pt idx="54">
                  <c:v>0.82349749648582227</c:v>
                </c:pt>
                <c:pt idx="55">
                  <c:v>0.82438081418068609</c:v>
                </c:pt>
                <c:pt idx="56">
                  <c:v>0.82530045657123385</c:v>
                </c:pt>
                <c:pt idx="57">
                  <c:v>0.82624931106727151</c:v>
                </c:pt>
                <c:pt idx="58">
                  <c:v>0.82720958272292266</c:v>
                </c:pt>
                <c:pt idx="59">
                  <c:v>0.82813674631310896</c:v>
                </c:pt>
                <c:pt idx="60">
                  <c:v>0.82890971617252629</c:v>
                </c:pt>
                <c:pt idx="61">
                  <c:v>0.82913569993090319</c:v>
                </c:pt>
                <c:pt idx="62">
                  <c:v>0.82697291824395813</c:v>
                </c:pt>
                <c:pt idx="63">
                  <c:v>0.8186133293657557</c:v>
                </c:pt>
                <c:pt idx="64">
                  <c:v>0.8192318952916664</c:v>
                </c:pt>
                <c:pt idx="65">
                  <c:v>0.81987674912048103</c:v>
                </c:pt>
                <c:pt idx="66">
                  <c:v>0.82054867914632523</c:v>
                </c:pt>
                <c:pt idx="67">
                  <c:v>0.82124846306905785</c:v>
                </c:pt>
                <c:pt idx="68">
                  <c:v>0.82197686386185864</c:v>
                </c:pt>
                <c:pt idx="69">
                  <c:v>0.82273462536419473</c:v>
                </c:pt>
                <c:pt idx="70">
                  <c:v>0.82352246761322301</c:v>
                </c:pt>
                <c:pt idx="71">
                  <c:v>0.82434108193125888</c:v>
                </c:pt>
                <c:pt idx="72">
                  <c:v>0.82519112579170717</c:v>
                </c:pt>
                <c:pt idx="73">
                  <c:v>0.82607321749070484</c:v>
                </c:pt>
                <c:pt idx="74">
                  <c:v>0.82698793065657528</c:v>
                </c:pt>
                <c:pt idx="75">
                  <c:v>0.82793578863389994</c:v>
                </c:pt>
                <c:pt idx="76">
                  <c:v>0.82891725878344236</c:v>
                </c:pt>
                <c:pt idx="77">
                  <c:v>0.82993274674315543</c:v>
                </c:pt>
                <c:pt idx="78">
                  <c:v>0.83098259069889524</c:v>
                </c:pt>
                <c:pt idx="79">
                  <c:v>0.83206705571609962</c:v>
                </c:pt>
                <c:pt idx="80">
                  <c:v>0.83318632818536065</c:v>
                </c:pt>
                <c:pt idx="81">
                  <c:v>0.83434051043539115</c:v>
                </c:pt>
                <c:pt idx="82">
                  <c:v>0.83552961556616279</c:v>
                </c:pt>
                <c:pt idx="83">
                  <c:v>0.8367535625528244</c:v>
                </c:pt>
                <c:pt idx="84">
                  <c:v>0.83801217166725361</c:v>
                </c:pt>
                <c:pt idx="85">
                  <c:v>0.83930516025861945</c:v>
                </c:pt>
                <c:pt idx="86">
                  <c:v>0.84063213892700839</c:v>
                </c:pt>
                <c:pt idx="87">
                  <c:v>0.84199260811490717</c:v>
                </c:pt>
                <c:pt idx="88">
                  <c:v>0.84338595513001624</c:v>
                </c:pt>
                <c:pt idx="89">
                  <c:v>0.84481145159941251</c:v>
                </c:pt>
              </c:numCache>
            </c:numRef>
          </c:yVal>
        </c:ser>
        <c:ser>
          <c:idx val="2"/>
          <c:order val="2"/>
          <c:tx>
            <c:v>Lxe - MgF2 @ 240nm</c:v>
          </c:tx>
          <c:spPr>
            <a:ln w="28575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MirAngle!$A$5:$A$94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MirAngle!$N$5:$N$94</c:f>
              <c:numCache>
                <c:formatCode>General</c:formatCode>
                <c:ptCount val="90"/>
                <c:pt idx="0">
                  <c:v>0.80001929622633527</c:v>
                </c:pt>
                <c:pt idx="1">
                  <c:v>0.80001929622819801</c:v>
                </c:pt>
                <c:pt idx="2">
                  <c:v>0.80001929625617596</c:v>
                </c:pt>
                <c:pt idx="3">
                  <c:v>0.80001929637772051</c:v>
                </c:pt>
                <c:pt idx="4">
                  <c:v>0.80001929670619309</c:v>
                </c:pt>
                <c:pt idx="5">
                  <c:v>0.80001929740229616</c:v>
                </c:pt>
                <c:pt idx="6">
                  <c:v>0.80001929867610733</c:v>
                </c:pt>
                <c:pt idx="7">
                  <c:v>0.80001930078975059</c:v>
                </c:pt>
                <c:pt idx="8">
                  <c:v>0.80001930406074862</c:v>
                </c:pt>
                <c:pt idx="9">
                  <c:v>0.8000193088661095</c:v>
                </c:pt>
                <c:pt idx="10">
                  <c:v>0.80001931564721729</c:v>
                </c:pt>
                <c:pt idx="11">
                  <c:v>0.80001932491560757</c:v>
                </c:pt>
                <c:pt idx="12">
                  <c:v>0.80001933725972663</c:v>
                </c:pt>
                <c:pt idx="13">
                  <c:v>0.80001935335278984</c:v>
                </c:pt>
                <c:pt idx="14">
                  <c:v>0.8000193739618795</c:v>
                </c:pt>
                <c:pt idx="15">
                  <c:v>0.80001939995844129</c:v>
                </c:pt>
                <c:pt idx="16">
                  <c:v>0.80001943233037365</c:v>
                </c:pt>
                <c:pt idx="17">
                  <c:v>0.80001947219593106</c:v>
                </c:pt>
                <c:pt idx="18">
                  <c:v>0.80001952081970751</c:v>
                </c:pt>
                <c:pt idx="19">
                  <c:v>0.80001957963100734</c:v>
                </c:pt>
                <c:pt idx="20">
                  <c:v>0.80001965024496757</c:v>
                </c:pt>
                <c:pt idx="21">
                  <c:v>0.80001973448686137</c:v>
                </c:pt>
                <c:pt idx="22">
                  <c:v>0.80001983442008473</c:v>
                </c:pt>
                <c:pt idx="23">
                  <c:v>0.80001995237842427</c:v>
                </c:pt>
                <c:pt idx="24">
                  <c:v>0.80002009100331128</c:v>
                </c:pt>
                <c:pt idx="25">
                  <c:v>0.80002025328689719</c:v>
                </c:pt>
                <c:pt idx="26">
                  <c:v>0.80002044262194461</c:v>
                </c:pt>
                <c:pt idx="27">
                  <c:v>0.80002066285971785</c:v>
                </c:pt>
                <c:pt idx="28">
                  <c:v>0.80002091837728773</c:v>
                </c:pt>
                <c:pt idx="29">
                  <c:v>0.80002121415594196</c:v>
                </c:pt>
                <c:pt idx="30">
                  <c:v>0.80002155587273638</c:v>
                </c:pt>
                <c:pt idx="31">
                  <c:v>0.80002195000763532</c:v>
                </c:pt>
                <c:pt idx="32">
                  <c:v>0.80002240396920077</c:v>
                </c:pt>
                <c:pt idx="33">
                  <c:v>0.80002292624241655</c:v>
                </c:pt>
                <c:pt idx="34">
                  <c:v>0.80002352656300968</c:v>
                </c:pt>
                <c:pt idx="35">
                  <c:v>0.80002421612358987</c:v>
                </c:pt>
                <c:pt idx="36">
                  <c:v>0.80002500781812791</c:v>
                </c:pt>
                <c:pt idx="37">
                  <c:v>0.80002591653278421</c:v>
                </c:pt>
                <c:pt idx="38">
                  <c:v>0.80002695949297908</c:v>
                </c:pt>
                <c:pt idx="39">
                  <c:v>0.80002815667896165</c:v>
                </c:pt>
                <c:pt idx="40">
                  <c:v>0.80002953132513033</c:v>
                </c:pt>
                <c:pt idx="41">
                  <c:v>0.80003111052217857</c:v>
                </c:pt>
                <c:pt idx="42">
                  <c:v>0.8000329259460176</c:v>
                </c:pt>
                <c:pt idx="43">
                  <c:v>0.80003501474371597</c:v>
                </c:pt>
                <c:pt idx="44">
                  <c:v>0.80003742061481609</c:v>
                </c:pt>
                <c:pt idx="45">
                  <c:v>0.80004019513696778</c:v>
                </c:pt>
                <c:pt idx="46">
                  <c:v>0.80004339939866276</c:v>
                </c:pt>
                <c:pt idx="47">
                  <c:v>0.80004710602009932</c:v>
                </c:pt>
                <c:pt idx="48">
                  <c:v>0.80005140166741806</c:v>
                </c:pt>
                <c:pt idx="49">
                  <c:v>0.80005639019791008</c:v>
                </c:pt>
                <c:pt idx="50">
                  <c:v>0.80006219661737377</c:v>
                </c:pt>
                <c:pt idx="51">
                  <c:v>0.80006897208996597</c:v>
                </c:pt>
                <c:pt idx="52">
                  <c:v>0.80007690032191792</c:v>
                </c:pt>
                <c:pt idx="53">
                  <c:v>0.80008620575245304</c:v>
                </c:pt>
                <c:pt idx="54">
                  <c:v>0.80009716414150178</c:v>
                </c:pt>
                <c:pt idx="55">
                  <c:v>0.80011011636412122</c:v>
                </c:pt>
                <c:pt idx="56">
                  <c:v>0.80012548653566529</c:v>
                </c:pt>
                <c:pt idx="57">
                  <c:v>0.80014380604501212</c:v>
                </c:pt>
                <c:pt idx="58">
                  <c:v>0.80016574573564947</c:v>
                </c:pt>
                <c:pt idx="59">
                  <c:v>0.800192159456247</c:v>
                </c:pt>
                <c:pt idx="60">
                  <c:v>0.80022414367952377</c:v>
                </c:pt>
                <c:pt idx="61">
                  <c:v>0.80026312014736511</c:v>
                </c:pt>
                <c:pt idx="62">
                  <c:v>0.80031095201766811</c:v>
                </c:pt>
                <c:pt idx="63">
                  <c:v>0.80037010957399668</c:v>
                </c:pt>
                <c:pt idx="64">
                  <c:v>0.80044391062349407</c:v>
                </c:pt>
                <c:pt idx="65">
                  <c:v>0.80053687577736088</c:v>
                </c:pt>
                <c:pt idx="66">
                  <c:v>0.80065526454409586</c:v>
                </c:pt>
                <c:pt idx="67">
                  <c:v>0.80080790347630437</c:v>
                </c:pt>
                <c:pt idx="68">
                  <c:v>0.801007500190977</c:v>
                </c:pt>
                <c:pt idx="69">
                  <c:v>0.80127279367975779</c:v>
                </c:pt>
                <c:pt idx="70">
                  <c:v>0.80163220231410515</c:v>
                </c:pt>
                <c:pt idx="71">
                  <c:v>0.80213028312574219</c:v>
                </c:pt>
                <c:pt idx="72">
                  <c:v>0.80283977612919866</c:v>
                </c:pt>
                <c:pt idx="73">
                  <c:v>0.8038855505488367</c:v>
                </c:pt>
                <c:pt idx="74">
                  <c:v>0.80549628846012722</c:v>
                </c:pt>
                <c:pt idx="75">
                  <c:v>0.80812898745427775</c:v>
                </c:pt>
                <c:pt idx="76">
                  <c:v>0.81281981163177386</c:v>
                </c:pt>
                <c:pt idx="77">
                  <c:v>0.82245316833734305</c:v>
                </c:pt>
                <c:pt idx="78">
                  <c:v>0.84936041340520951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yVal>
        </c:ser>
        <c:ser>
          <c:idx val="3"/>
          <c:order val="3"/>
          <c:tx>
            <c:v>Vacuum/gas - MgF2 @ 240nm</c:v>
          </c:tx>
          <c:spPr>
            <a:ln w="28575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MirAngle!$A$5:$A$94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xVal>
          <c:yVal>
            <c:numRef>
              <c:f>MirAngle!$R$5:$R$94</c:f>
              <c:numCache>
                <c:formatCode>General</c:formatCode>
                <c:ptCount val="90"/>
                <c:pt idx="0">
                  <c:v>0.80650596124165941</c:v>
                </c:pt>
                <c:pt idx="1">
                  <c:v>0.80650596151324849</c:v>
                </c:pt>
                <c:pt idx="2">
                  <c:v>0.80650596559032539</c:v>
                </c:pt>
                <c:pt idx="3">
                  <c:v>0.80650598328415202</c:v>
                </c:pt>
                <c:pt idx="4">
                  <c:v>0.80650603102814855</c:v>
                </c:pt>
                <c:pt idx="5">
                  <c:v>0.80650613200058408</c:v>
                </c:pt>
                <c:pt idx="6">
                  <c:v>0.80650631629778546</c:v>
                </c:pt>
                <c:pt idx="7">
                  <c:v>0.80650662115932126</c:v>
                </c:pt>
                <c:pt idx="8">
                  <c:v>0.80650709124705922</c:v>
                </c:pt>
                <c:pt idx="9">
                  <c:v>0.80650777898045778</c:v>
                </c:pt>
                <c:pt idx="10">
                  <c:v>0.80650874493093305</c:v>
                </c:pt>
                <c:pt idx="11">
                  <c:v>0.80651005827865574</c:v>
                </c:pt>
                <c:pt idx="12">
                  <c:v>0.80651179733567968</c:v>
                </c:pt>
                <c:pt idx="13">
                  <c:v>0.80651405013988442</c:v>
                </c:pt>
                <c:pt idx="14">
                  <c:v>0.80651691512484902</c:v>
                </c:pt>
                <c:pt idx="15">
                  <c:v>0.80652050187145097</c:v>
                </c:pt>
                <c:pt idx="16">
                  <c:v>0.80652493194772945</c:v>
                </c:pt>
                <c:pt idx="17">
                  <c:v>0.80653033984435707</c:v>
                </c:pt>
                <c:pt idx="18">
                  <c:v>0.80653687401394547</c:v>
                </c:pt>
                <c:pt idx="19">
                  <c:v>0.80654469802338302</c:v>
                </c:pt>
                <c:pt idx="20">
                  <c:v>0.80655399182945842</c:v>
                </c:pt>
                <c:pt idx="21">
                  <c:v>0.80656495318920252</c:v>
                </c:pt>
                <c:pt idx="22">
                  <c:v>0.80657779921766037</c:v>
                </c:pt>
                <c:pt idx="23">
                  <c:v>0.80659276810723823</c:v>
                </c:pt>
                <c:pt idx="24">
                  <c:v>0.80661012102433627</c:v>
                </c:pt>
                <c:pt idx="25">
                  <c:v>0.80663014420072277</c:v>
                </c:pt>
                <c:pt idx="26">
                  <c:v>0.80665315123903114</c:v>
                </c:pt>
                <c:pt idx="27">
                  <c:v>0.80667948565389647</c:v>
                </c:pt>
                <c:pt idx="28">
                  <c:v>0.80670952367262272</c:v>
                </c:pt>
                <c:pt idx="29">
                  <c:v>0.806743677321894</c:v>
                </c:pt>
                <c:pt idx="30">
                  <c:v>0.8067823978299733</c:v>
                </c:pt>
                <c:pt idx="31">
                  <c:v>0.80682617937707202</c:v>
                </c:pt>
                <c:pt idx="32">
                  <c:v>0.80687556323018739</c:v>
                </c:pt>
                <c:pt idx="33">
                  <c:v>0.80693114230271712</c:v>
                </c:pt>
                <c:pt idx="34">
                  <c:v>0.8069935661836376</c:v>
                </c:pt>
                <c:pt idx="35">
                  <c:v>0.80706354668599978</c:v>
                </c:pt>
                <c:pt idx="36">
                  <c:v>0.80714186397005783</c:v>
                </c:pt>
                <c:pt idx="37">
                  <c:v>0.80722937330251709</c:v>
                </c:pt>
                <c:pt idx="38">
                  <c:v>0.80732701252029992</c:v>
                </c:pt>
                <c:pt idx="39">
                  <c:v>0.80743581027491607</c:v>
                </c:pt>
                <c:pt idx="40">
                  <c:v>0.8075568951421378</c:v>
                </c:pt>
                <c:pt idx="41">
                  <c:v>0.80769150569128223</c:v>
                </c:pt>
                <c:pt idx="42">
                  <c:v>0.80784100161916172</c:v>
                </c:pt>
                <c:pt idx="43">
                  <c:v>0.8080068760657928</c:v>
                </c:pt>
                <c:pt idx="44">
                  <c:v>0.80819076924243838</c:v>
                </c:pt>
                <c:pt idx="45">
                  <c:v>0.80839448351767496</c:v>
                </c:pt>
                <c:pt idx="46">
                  <c:v>0.80862000012414537</c:v>
                </c:pt>
                <c:pt idx="47">
                  <c:v>0.80886949766772998</c:v>
                </c:pt>
                <c:pt idx="48">
                  <c:v>0.80914537264232667</c:v>
                </c:pt>
                <c:pt idx="49">
                  <c:v>0.80945026217760607</c:v>
                </c:pt>
                <c:pt idx="50">
                  <c:v>0.80978706927439681</c:v>
                </c:pt>
                <c:pt idx="51">
                  <c:v>0.81015899081318798</c:v>
                </c:pt>
                <c:pt idx="52">
                  <c:v>0.81056954865616182</c:v>
                </c:pt>
                <c:pt idx="53">
                  <c:v>0.81102262420278537</c:v>
                </c:pt>
                <c:pt idx="54">
                  <c:v>0.81152249680403543</c:v>
                </c:pt>
                <c:pt idx="55">
                  <c:v>0.81207388649166379</c:v>
                </c:pt>
                <c:pt idx="56">
                  <c:v>0.81268200153754455</c:v>
                </c:pt>
                <c:pt idx="57">
                  <c:v>0.81335259142530902</c:v>
                </c:pt>
                <c:pt idx="58">
                  <c:v>0.81409200589359987</c:v>
                </c:pt>
                <c:pt idx="59">
                  <c:v>0.8149072607991239</c:v>
                </c:pt>
                <c:pt idx="60">
                  <c:v>0.8158061116503208</c:v>
                </c:pt>
                <c:pt idx="61">
                  <c:v>0.81679713578143565</c:v>
                </c:pt>
                <c:pt idx="62">
                  <c:v>0.81788982427511203</c:v>
                </c:pt>
                <c:pt idx="63">
                  <c:v>0.81909468490302106</c:v>
                </c:pt>
                <c:pt idx="64">
                  <c:v>0.82042335754299178</c:v>
                </c:pt>
                <c:pt idx="65">
                  <c:v>0.82188874375308851</c:v>
                </c:pt>
                <c:pt idx="66">
                  <c:v>0.82350515244477851</c:v>
                </c:pt>
                <c:pt idx="67">
                  <c:v>0.82528846390694599</c:v>
                </c:pt>
                <c:pt idx="68">
                  <c:v>0.82725631480009121</c:v>
                </c:pt>
                <c:pt idx="69">
                  <c:v>0.82942830717800387</c:v>
                </c:pt>
                <c:pt idx="70">
                  <c:v>0.83182624511779313</c:v>
                </c:pt>
                <c:pt idx="71">
                  <c:v>0.83447440316732668</c:v>
                </c:pt>
                <c:pt idx="72">
                  <c:v>0.83739983157534204</c:v>
                </c:pt>
                <c:pt idx="73">
                  <c:v>0.84063270418297087</c:v>
                </c:pt>
                <c:pt idx="74">
                  <c:v>0.84420671596263908</c:v>
                </c:pt>
                <c:pt idx="75">
                  <c:v>0.84815953853694948</c:v>
                </c:pt>
                <c:pt idx="76">
                  <c:v>0.85253334365366129</c:v>
                </c:pt>
                <c:pt idx="77">
                  <c:v>0.85737540660567524</c:v>
                </c:pt>
                <c:pt idx="78">
                  <c:v>0.86273880405879932</c:v>
                </c:pt>
                <c:pt idx="79">
                  <c:v>0.86868322380171414</c:v>
                </c:pt>
                <c:pt idx="80">
                  <c:v>0.87527590771111896</c:v>
                </c:pt>
                <c:pt idx="81">
                  <c:v>0.88259275392197845</c:v>
                </c:pt>
                <c:pt idx="82">
                  <c:v>0.89071961005514566</c:v>
                </c:pt>
                <c:pt idx="83">
                  <c:v>0.89975379670281197</c:v>
                </c:pt>
                <c:pt idx="84">
                  <c:v>0.90980590962419461</c:v>
                </c:pt>
                <c:pt idx="85">
                  <c:v>0.92100196080790708</c:v>
                </c:pt>
                <c:pt idx="86">
                  <c:v>0.93348593343735642</c:v>
                </c:pt>
                <c:pt idx="87">
                  <c:v>0.94742284481284755</c:v>
                </c:pt>
                <c:pt idx="88">
                  <c:v>0.96300243572486854</c:v>
                </c:pt>
                <c:pt idx="89">
                  <c:v>0.98044363636954424</c:v>
                </c:pt>
              </c:numCache>
            </c:numRef>
          </c:yVal>
        </c:ser>
        <c:axId val="111130496"/>
        <c:axId val="111140864"/>
      </c:scatterChart>
      <c:valAx>
        <c:axId val="11113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</a:t>
                </a:r>
                <a:r>
                  <a:rPr lang="en-US" baseline="0"/>
                  <a:t> in degree</a:t>
                </a:r>
                <a:endParaRPr lang="en-US"/>
              </a:p>
            </c:rich>
          </c:tx>
        </c:title>
        <c:numFmt formatCode="General" sourceLinked="1"/>
        <c:tickLblPos val="nextTo"/>
        <c:crossAx val="111140864"/>
        <c:crosses val="autoZero"/>
        <c:crossBetween val="midCat"/>
      </c:valAx>
      <c:valAx>
        <c:axId val="111140864"/>
        <c:scaling>
          <c:orientation val="minMax"/>
          <c:max val="1.05"/>
          <c:min val="0.7500000000000003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Reflectance</a:t>
                </a:r>
              </a:p>
            </c:rich>
          </c:tx>
        </c:title>
        <c:numFmt formatCode="General" sourceLinked="1"/>
        <c:tickLblPos val="nextTo"/>
        <c:crossAx val="111130496"/>
        <c:crosses val="autoZero"/>
        <c:crossBetween val="midCat"/>
        <c:majorUnit val="5.0000000000000024E-2"/>
        <c:minorUnit val="2.0000000000000011E-2"/>
      </c:valAx>
    </c:plotArea>
    <c:legend>
      <c:legendPos val="r"/>
      <c:layout>
        <c:manualLayout>
          <c:xMode val="edge"/>
          <c:yMode val="edge"/>
          <c:x val="9.2710770966713249E-2"/>
          <c:y val="0.18997728135306924"/>
          <c:w val="0.44207635260545702"/>
          <c:h val="0.44625024723233425"/>
        </c:manualLayout>
      </c:layout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390524</xdr:colOff>
      <xdr:row>16</xdr:row>
      <xdr:rowOff>53339</xdr:rowOff>
    </xdr:from>
    <xdr:to>
      <xdr:col>28</xdr:col>
      <xdr:colOff>329564</xdr:colOff>
      <xdr:row>36</xdr:row>
      <xdr:rowOff>15239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</xdr:colOff>
      <xdr:row>10</xdr:row>
      <xdr:rowOff>133351</xdr:rowOff>
    </xdr:from>
    <xdr:to>
      <xdr:col>24</xdr:col>
      <xdr:colOff>68580</xdr:colOff>
      <xdr:row>30</xdr:row>
      <xdr:rowOff>100966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</xdr:colOff>
      <xdr:row>31</xdr:row>
      <xdr:rowOff>160020</xdr:rowOff>
    </xdr:from>
    <xdr:to>
      <xdr:col>22</xdr:col>
      <xdr:colOff>552450</xdr:colOff>
      <xdr:row>51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209550</xdr:colOff>
      <xdr:row>53</xdr:row>
      <xdr:rowOff>112395</xdr:rowOff>
    </xdr:from>
    <xdr:to>
      <xdr:col>23</xdr:col>
      <xdr:colOff>243840</xdr:colOff>
      <xdr:row>73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539115</xdr:colOff>
      <xdr:row>4</xdr:row>
      <xdr:rowOff>127635</xdr:rowOff>
    </xdr:from>
    <xdr:to>
      <xdr:col>18</xdr:col>
      <xdr:colOff>234315</xdr:colOff>
      <xdr:row>21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8</xdr:row>
      <xdr:rowOff>123825</xdr:rowOff>
    </xdr:from>
    <xdr:to>
      <xdr:col>14</xdr:col>
      <xdr:colOff>519112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9</xdr:row>
      <xdr:rowOff>95249</xdr:rowOff>
    </xdr:from>
    <xdr:to>
      <xdr:col>27</xdr:col>
      <xdr:colOff>228600</xdr:colOff>
      <xdr:row>38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0"/>
  <sheetViews>
    <sheetView topLeftCell="A3" workbookViewId="0">
      <selection sqref="A1:P20"/>
    </sheetView>
  </sheetViews>
  <sheetFormatPr defaultRowHeight="13.2"/>
  <cols>
    <col min="1" max="1" width="13.88671875" customWidth="1"/>
    <col min="2" max="2" width="8.6640625" customWidth="1"/>
    <col min="4" max="4" width="9.109375" style="2"/>
    <col min="7" max="7" width="12.5546875" customWidth="1"/>
    <col min="8" max="9" width="10.6640625" customWidth="1"/>
    <col min="10" max="10" width="11.44140625" customWidth="1"/>
    <col min="11" max="11" width="12.33203125" customWidth="1"/>
    <col min="14" max="15" width="10.5546875" customWidth="1"/>
  </cols>
  <sheetData>
    <row r="1" spans="1:25" s="4" customFormat="1" ht="39.6">
      <c r="A1" s="4" t="s">
        <v>4</v>
      </c>
      <c r="B1" s="4" t="s">
        <v>8</v>
      </c>
      <c r="C1" s="4" t="s">
        <v>0</v>
      </c>
      <c r="D1" s="5" t="s">
        <v>7</v>
      </c>
      <c r="E1" s="4" t="s">
        <v>13</v>
      </c>
      <c r="F1" s="4" t="s">
        <v>14</v>
      </c>
      <c r="G1" s="5" t="s">
        <v>16</v>
      </c>
      <c r="H1" s="5" t="s">
        <v>10</v>
      </c>
      <c r="I1" s="5" t="s">
        <v>15</v>
      </c>
      <c r="J1" s="5" t="s">
        <v>11</v>
      </c>
      <c r="K1" s="5" t="s">
        <v>9</v>
      </c>
      <c r="L1" s="5" t="s">
        <v>17</v>
      </c>
      <c r="M1" s="5" t="s">
        <v>18</v>
      </c>
      <c r="N1" s="5" t="s">
        <v>12</v>
      </c>
      <c r="O1" s="5" t="s">
        <v>19</v>
      </c>
      <c r="P1" s="4" t="s">
        <v>20</v>
      </c>
    </row>
    <row r="2" spans="1:25">
      <c r="A2">
        <f t="shared" ref="A2:A9" si="0">1240/B2</f>
        <v>137.77777777777777</v>
      </c>
      <c r="B2">
        <v>9</v>
      </c>
      <c r="D2" s="3"/>
      <c r="E2">
        <v>0.6</v>
      </c>
      <c r="F2">
        <v>1.5</v>
      </c>
      <c r="G2">
        <f t="shared" ref="G2:G33" si="1">A2*A2*0.000001</f>
        <v>1.8982716049382713E-2</v>
      </c>
      <c r="H2" s="2">
        <f t="shared" ref="H2:H33" si="2">SQRT(1+0.696*G2/(G2-0.0684*0.0684)+0.408*G2/(G2-0.116*0.116)+0.897*G2/(G2-9.896*9.896))</f>
        <v>1.8234135497662731</v>
      </c>
      <c r="I2" s="2">
        <v>1.7</v>
      </c>
      <c r="J2">
        <f t="shared" ref="J2:J25" si="3">POWER((H2-1)/(H2+1),2)</f>
        <v>8.5052489383589308E-2</v>
      </c>
      <c r="K2">
        <f t="shared" ref="K2:K33" si="4">((E2-H2)^2+F2^2)/((E2+H2)^2+F2^2)</f>
        <v>0.46125464855999526</v>
      </c>
      <c r="L2">
        <f>J2+(1-J2)*(J2+(1-J2)*(J2+(1-J2)*K2))</f>
        <v>0.58735928677829186</v>
      </c>
      <c r="M2">
        <f>J2+(1-J2)*K2</f>
        <v>0.50707628184380438</v>
      </c>
      <c r="N2">
        <f t="shared" ref="N2:N25" si="5">POWER((H2-1.7)/(H2+1.7),2)</f>
        <v>1.2268697204984383E-3</v>
      </c>
      <c r="O2">
        <f>N2+(1-N2)*(N2+(1-N2)*(N2+(1-N2)*K2))</f>
        <v>0.46323512785755927</v>
      </c>
      <c r="P2">
        <f>N2+(1-N2)*K2</f>
        <v>0.46191561891873628</v>
      </c>
      <c r="Q2" s="2" t="s">
        <v>6</v>
      </c>
    </row>
    <row r="3" spans="1:25">
      <c r="A3">
        <f t="shared" si="0"/>
        <v>145.88235294117646</v>
      </c>
      <c r="B3">
        <v>8.5</v>
      </c>
      <c r="D3" s="3"/>
      <c r="E3">
        <v>0.65</v>
      </c>
      <c r="F3">
        <v>1.55</v>
      </c>
      <c r="G3">
        <f t="shared" si="1"/>
        <v>2.1281660899653974E-2</v>
      </c>
      <c r="H3" s="2">
        <f t="shared" si="2"/>
        <v>1.73247627055072</v>
      </c>
      <c r="I3" s="2">
        <v>1.7</v>
      </c>
      <c r="J3">
        <f t="shared" si="3"/>
        <v>7.1857866939810736E-2</v>
      </c>
      <c r="K3">
        <f t="shared" si="4"/>
        <v>0.4424298332396423</v>
      </c>
      <c r="L3">
        <f t="shared" ref="L3:L20" si="6">J3+(1-J3)*(J3+(1-J3)*(J3+(1-J3)*K3))</f>
        <v>0.55419699430515712</v>
      </c>
      <c r="M3">
        <f t="shared" ref="M3:M20" si="7">J3+(1-J3)*K3</f>
        <v>0.48249563609231616</v>
      </c>
      <c r="N3">
        <f t="shared" si="5"/>
        <v>8.9519410653306466E-5</v>
      </c>
      <c r="O3">
        <f t="shared" ref="O3:O20" si="8">N3+(1-N3)*(N3+(1-N3)*(N3+(1-N3)*K3))</f>
        <v>0.44257955989357944</v>
      </c>
      <c r="P3">
        <f t="shared" ref="P3:P20" si="9">N3+(1-N3)*K3</f>
        <v>0.44247974659236861</v>
      </c>
      <c r="Q3" s="2" t="s">
        <v>5</v>
      </c>
    </row>
    <row r="4" spans="1:25">
      <c r="A4">
        <f t="shared" si="0"/>
        <v>155</v>
      </c>
      <c r="B4">
        <v>8</v>
      </c>
      <c r="D4" s="3"/>
      <c r="E4">
        <v>0.7</v>
      </c>
      <c r="F4">
        <v>1.75</v>
      </c>
      <c r="G4">
        <f t="shared" si="1"/>
        <v>2.4024999999999998E-2</v>
      </c>
      <c r="H4" s="2">
        <f t="shared" si="2"/>
        <v>1.6707908727877621</v>
      </c>
      <c r="I4" s="2">
        <v>1.7</v>
      </c>
      <c r="J4">
        <f t="shared" si="3"/>
        <v>6.3080412200325814E-2</v>
      </c>
      <c r="K4">
        <f t="shared" si="4"/>
        <v>0.46123068387917571</v>
      </c>
      <c r="L4">
        <f t="shared" si="6"/>
        <v>0.55689177663986689</v>
      </c>
      <c r="M4">
        <f t="shared" si="7"/>
        <v>0.49521647442096495</v>
      </c>
      <c r="N4">
        <f t="shared" si="5"/>
        <v>7.5088519533349918E-5</v>
      </c>
      <c r="O4">
        <f t="shared" si="8"/>
        <v>0.46135204093715032</v>
      </c>
      <c r="P4">
        <f t="shared" si="9"/>
        <v>0.46127113926949326</v>
      </c>
    </row>
    <row r="5" spans="1:25">
      <c r="A5">
        <f t="shared" si="0"/>
        <v>165.33333333333334</v>
      </c>
      <c r="B5">
        <v>7.5</v>
      </c>
      <c r="D5" s="3"/>
      <c r="E5">
        <v>0.75</v>
      </c>
      <c r="F5">
        <v>1.9</v>
      </c>
      <c r="G5">
        <f t="shared" si="1"/>
        <v>2.7335111111111112E-2</v>
      </c>
      <c r="H5" s="2">
        <f t="shared" si="2"/>
        <v>1.6257413502912825</v>
      </c>
      <c r="I5" s="2">
        <v>1.7</v>
      </c>
      <c r="J5">
        <f t="shared" si="3"/>
        <v>5.6791824749351336E-2</v>
      </c>
      <c r="K5">
        <f t="shared" si="4"/>
        <v>0.47296881386053191</v>
      </c>
      <c r="L5">
        <f t="shared" si="6"/>
        <v>0.55775902012664968</v>
      </c>
      <c r="M5">
        <f t="shared" si="7"/>
        <v>0.50289987662120739</v>
      </c>
      <c r="N5">
        <f t="shared" si="5"/>
        <v>4.9855968283737462E-4</v>
      </c>
      <c r="O5">
        <f t="shared" si="8"/>
        <v>0.47375669042947088</v>
      </c>
      <c r="P5">
        <f t="shared" si="9"/>
        <v>0.47323157036153896</v>
      </c>
    </row>
    <row r="6" spans="1:25">
      <c r="A6">
        <f t="shared" si="0"/>
        <v>177.14285714285714</v>
      </c>
      <c r="B6">
        <v>7</v>
      </c>
      <c r="D6" s="3"/>
      <c r="E6">
        <v>0.8</v>
      </c>
      <c r="F6">
        <v>2.2000000000000002</v>
      </c>
      <c r="G6">
        <f t="shared" si="1"/>
        <v>3.1379591836734694E-2</v>
      </c>
      <c r="H6" s="2">
        <f t="shared" si="2"/>
        <v>1.5912160860203013</v>
      </c>
      <c r="I6" s="2">
        <v>1.7</v>
      </c>
      <c r="J6">
        <f t="shared" si="3"/>
        <v>5.2057729430969951E-2</v>
      </c>
      <c r="K6">
        <f t="shared" si="4"/>
        <v>0.51771805521429071</v>
      </c>
      <c r="L6">
        <f t="shared" si="6"/>
        <v>0.58918464037228468</v>
      </c>
      <c r="M6">
        <f t="shared" si="7"/>
        <v>0.54282455820538711</v>
      </c>
      <c r="N6">
        <f t="shared" si="5"/>
        <v>1.0924877270661463E-3</v>
      </c>
      <c r="O6">
        <f t="shared" si="8"/>
        <v>0.51929699030704835</v>
      </c>
      <c r="P6">
        <f t="shared" si="9"/>
        <v>0.51824494231995466</v>
      </c>
    </row>
    <row r="7" spans="1:25">
      <c r="A7">
        <f t="shared" si="0"/>
        <v>190.76923076923077</v>
      </c>
      <c r="B7">
        <v>6.5</v>
      </c>
      <c r="D7" s="3"/>
      <c r="E7">
        <v>0.9</v>
      </c>
      <c r="F7">
        <v>2.5</v>
      </c>
      <c r="G7">
        <f t="shared" si="1"/>
        <v>3.6392899408284017E-2</v>
      </c>
      <c r="H7" s="2">
        <f t="shared" si="2"/>
        <v>1.56387217963993</v>
      </c>
      <c r="I7" s="2">
        <v>1.7</v>
      </c>
      <c r="J7">
        <f t="shared" si="3"/>
        <v>4.8369165642041842E-2</v>
      </c>
      <c r="K7">
        <f t="shared" si="4"/>
        <v>0.54304906950933785</v>
      </c>
      <c r="L7">
        <f t="shared" si="6"/>
        <v>0.60620057080413536</v>
      </c>
      <c r="M7">
        <f t="shared" si="7"/>
        <v>0.56515140475652581</v>
      </c>
      <c r="N7">
        <f t="shared" si="5"/>
        <v>1.7395122703216268E-3</v>
      </c>
      <c r="O7">
        <f t="shared" si="8"/>
        <v>0.54542953909862268</v>
      </c>
      <c r="P7">
        <f t="shared" si="9"/>
        <v>0.54384394125986124</v>
      </c>
    </row>
    <row r="8" spans="1:25">
      <c r="A8">
        <f t="shared" si="0"/>
        <v>206.66666666666666</v>
      </c>
      <c r="B8">
        <v>6</v>
      </c>
      <c r="D8" s="3"/>
      <c r="E8">
        <v>1.2</v>
      </c>
      <c r="F8">
        <v>2.8</v>
      </c>
      <c r="G8">
        <f t="shared" si="1"/>
        <v>4.2711111111111109E-2</v>
      </c>
      <c r="H8" s="2">
        <f t="shared" si="2"/>
        <v>1.5417159114115317</v>
      </c>
      <c r="I8" s="2">
        <v>1.7</v>
      </c>
      <c r="J8">
        <f t="shared" si="3"/>
        <v>4.5424396767913711E-2</v>
      </c>
      <c r="K8">
        <f t="shared" si="4"/>
        <v>0.51811985305935382</v>
      </c>
      <c r="L8">
        <f t="shared" si="6"/>
        <v>0.58084946396511339</v>
      </c>
      <c r="M8">
        <f t="shared" si="7"/>
        <v>0.54000896804856624</v>
      </c>
      <c r="N8">
        <f t="shared" si="5"/>
        <v>2.3841008050612517E-3</v>
      </c>
      <c r="O8">
        <f t="shared" si="8"/>
        <v>0.52155819519945956</v>
      </c>
      <c r="P8">
        <f t="shared" si="9"/>
        <v>0.51926870390561808</v>
      </c>
      <c r="Y8">
        <f>850/(11*11*0.0255*0.0255*30)</f>
        <v>360.10731197896973</v>
      </c>
    </row>
    <row r="9" spans="1:25">
      <c r="A9">
        <f t="shared" si="0"/>
        <v>225.45454545454547</v>
      </c>
      <c r="B9">
        <v>5.5</v>
      </c>
      <c r="D9" s="3"/>
      <c r="E9">
        <v>1.5</v>
      </c>
      <c r="F9">
        <v>3.2</v>
      </c>
      <c r="G9">
        <f t="shared" si="1"/>
        <v>5.0829752066115709E-2</v>
      </c>
      <c r="H9" s="2">
        <f t="shared" si="2"/>
        <v>1.5234785016748225</v>
      </c>
      <c r="I9" s="2">
        <v>1.7</v>
      </c>
      <c r="J9">
        <f t="shared" si="3"/>
        <v>4.303268881480362E-2</v>
      </c>
      <c r="K9">
        <f t="shared" si="4"/>
        <v>0.52836944099876015</v>
      </c>
      <c r="L9">
        <f t="shared" si="6"/>
        <v>0.58667350393611606</v>
      </c>
      <c r="M9">
        <f t="shared" si="7"/>
        <v>0.54866497207981235</v>
      </c>
      <c r="N9">
        <f t="shared" si="5"/>
        <v>2.9987872382532129E-3</v>
      </c>
      <c r="O9">
        <f t="shared" si="8"/>
        <v>0.53259968909024258</v>
      </c>
      <c r="P9">
        <f t="shared" si="9"/>
        <v>0.52978376070026334</v>
      </c>
      <c r="U9">
        <f>50*40000/1000000</f>
        <v>2</v>
      </c>
      <c r="Y9">
        <f>1-ASIN(1/1.59)/3.14</f>
        <v>0.783383050124141</v>
      </c>
    </row>
    <row r="10" spans="1:25">
      <c r="A10">
        <v>250</v>
      </c>
      <c r="B10">
        <f>1240/A10</f>
        <v>4.96</v>
      </c>
      <c r="C10" s="1">
        <v>1840000</v>
      </c>
      <c r="D10" s="1">
        <f t="shared" ref="D10:D41" si="10">1/C10</f>
        <v>5.4347826086956517E-7</v>
      </c>
      <c r="E10">
        <v>1.694</v>
      </c>
      <c r="F10">
        <v>3.6659999999999999</v>
      </c>
      <c r="G10">
        <f t="shared" si="1"/>
        <v>6.25E-2</v>
      </c>
      <c r="H10" s="2">
        <f t="shared" si="2"/>
        <v>1.5072108469168894</v>
      </c>
      <c r="I10" s="2">
        <v>1.7</v>
      </c>
      <c r="J10">
        <f t="shared" si="3"/>
        <v>4.092562769073807E-2</v>
      </c>
      <c r="K10">
        <f t="shared" si="4"/>
        <v>0.56884669297020773</v>
      </c>
      <c r="L10">
        <f t="shared" si="6"/>
        <v>0.61964548115717866</v>
      </c>
      <c r="M10">
        <f t="shared" si="7"/>
        <v>0.58649191269133949</v>
      </c>
      <c r="N10">
        <f t="shared" si="5"/>
        <v>3.6133511333531518E-3</v>
      </c>
      <c r="O10">
        <f t="shared" si="8"/>
        <v>0.57350355037348844</v>
      </c>
      <c r="P10">
        <f t="shared" si="9"/>
        <v>0.57040460126081283</v>
      </c>
    </row>
    <row r="11" spans="1:25">
      <c r="A11">
        <v>260</v>
      </c>
      <c r="C11" s="1">
        <v>1970000</v>
      </c>
      <c r="D11" s="1">
        <f t="shared" si="10"/>
        <v>5.0761421319796951E-7</v>
      </c>
      <c r="E11">
        <v>1.8</v>
      </c>
      <c r="F11">
        <v>4.0720000000000001</v>
      </c>
      <c r="G11">
        <f t="shared" si="1"/>
        <v>6.7599999999999993E-2</v>
      </c>
      <c r="H11" s="2">
        <f t="shared" si="2"/>
        <v>1.502174767862698</v>
      </c>
      <c r="I11" s="2">
        <v>1.7</v>
      </c>
      <c r="J11">
        <f t="shared" si="3"/>
        <v>4.0278611811681124E-2</v>
      </c>
      <c r="K11">
        <f t="shared" si="4"/>
        <v>0.6064964536303884</v>
      </c>
      <c r="L11">
        <f t="shared" si="6"/>
        <v>0.65215627655448627</v>
      </c>
      <c r="M11">
        <f t="shared" si="7"/>
        <v>0.62234623022112989</v>
      </c>
      <c r="N11">
        <f t="shared" si="5"/>
        <v>3.8165706470758981E-3</v>
      </c>
      <c r="O11">
        <f t="shared" si="8"/>
        <v>0.6109847821925527</v>
      </c>
      <c r="P11">
        <f t="shared" si="9"/>
        <v>0.60799828771498288</v>
      </c>
      <c r="W11">
        <f>200</f>
        <v>200</v>
      </c>
    </row>
    <row r="12" spans="1:25">
      <c r="A12">
        <v>270</v>
      </c>
      <c r="C12" s="1">
        <v>2180000</v>
      </c>
      <c r="D12" s="1">
        <f t="shared" si="10"/>
        <v>4.5871559633027523E-7</v>
      </c>
      <c r="E12">
        <v>2.129</v>
      </c>
      <c r="F12">
        <v>4.6900000000000004</v>
      </c>
      <c r="G12">
        <f t="shared" si="1"/>
        <v>7.2899999999999993E-2</v>
      </c>
      <c r="H12" s="2">
        <f t="shared" si="2"/>
        <v>1.497804865206644</v>
      </c>
      <c r="I12" s="2">
        <v>1.7</v>
      </c>
      <c r="J12">
        <f t="shared" si="3"/>
        <v>3.9719270110463244E-2</v>
      </c>
      <c r="K12">
        <f t="shared" si="4"/>
        <v>0.63711596304460449</v>
      </c>
      <c r="L12">
        <f t="shared" si="6"/>
        <v>0.67866168950877859</v>
      </c>
      <c r="M12">
        <f t="shared" si="7"/>
        <v>0.65152945212721114</v>
      </c>
      <c r="N12">
        <f t="shared" si="5"/>
        <v>3.9979511656666597E-3</v>
      </c>
      <c r="O12">
        <f t="shared" si="8"/>
        <v>0.64145096361455545</v>
      </c>
      <c r="P12">
        <f t="shared" si="9"/>
        <v>0.63856675570315213</v>
      </c>
      <c r="T12">
        <f>SQRT((15+0.32)/0.32*9)</f>
        <v>20.757528754647073</v>
      </c>
      <c r="W12">
        <f>0.0000001*W11*1000000</f>
        <v>20</v>
      </c>
      <c r="Y12">
        <f>2500000</f>
        <v>2500000</v>
      </c>
    </row>
    <row r="13" spans="1:25">
      <c r="A13">
        <v>280</v>
      </c>
      <c r="C13" s="1">
        <v>2360000</v>
      </c>
      <c r="D13" s="1">
        <f t="shared" si="10"/>
        <v>4.2372881355932204E-7</v>
      </c>
      <c r="E13">
        <v>3.052</v>
      </c>
      <c r="F13">
        <v>5.258</v>
      </c>
      <c r="G13">
        <f t="shared" si="1"/>
        <v>7.8399999999999997E-2</v>
      </c>
      <c r="H13" s="2">
        <f t="shared" si="2"/>
        <v>1.493983416464713</v>
      </c>
      <c r="I13" s="2">
        <v>1.7</v>
      </c>
      <c r="J13">
        <f t="shared" si="3"/>
        <v>3.9231744145727727E-2</v>
      </c>
      <c r="K13">
        <f t="shared" si="4"/>
        <v>0.62248820664920923</v>
      </c>
      <c r="L13">
        <f t="shared" si="6"/>
        <v>0.66519922121866348</v>
      </c>
      <c r="M13">
        <f t="shared" si="7"/>
        <v>0.63729865273794228</v>
      </c>
      <c r="N13">
        <f t="shared" si="5"/>
        <v>4.1604379365225517E-3</v>
      </c>
      <c r="O13">
        <f t="shared" si="8"/>
        <v>0.62718047366394825</v>
      </c>
      <c r="P13">
        <f t="shared" si="9"/>
        <v>0.6240588210357505</v>
      </c>
      <c r="W13">
        <f>SQRT(W12)/(W12+10000)*100</f>
        <v>4.4632095359277237E-2</v>
      </c>
    </row>
    <row r="14" spans="1:25">
      <c r="A14">
        <v>290</v>
      </c>
      <c r="C14" s="1">
        <v>2240000</v>
      </c>
      <c r="D14" s="1">
        <f t="shared" si="10"/>
        <v>4.4642857142857142E-7</v>
      </c>
      <c r="E14">
        <v>4.4260000000000002</v>
      </c>
      <c r="F14">
        <v>5.16</v>
      </c>
      <c r="G14">
        <f t="shared" si="1"/>
        <v>8.4099999999999994E-2</v>
      </c>
      <c r="H14" s="2">
        <f t="shared" si="2"/>
        <v>1.4906184257697208</v>
      </c>
      <c r="I14" s="2">
        <v>1.7</v>
      </c>
      <c r="J14">
        <f t="shared" si="3"/>
        <v>3.8803715862545211E-2</v>
      </c>
      <c r="K14">
        <f t="shared" si="4"/>
        <v>0.57181464311452246</v>
      </c>
      <c r="L14">
        <f t="shared" si="6"/>
        <v>0.61975101733031002</v>
      </c>
      <c r="M14">
        <f t="shared" si="7"/>
        <v>0.58842982603960903</v>
      </c>
      <c r="N14">
        <f t="shared" si="5"/>
        <v>4.3065270913751844E-3</v>
      </c>
      <c r="O14">
        <f t="shared" si="8"/>
        <v>0.5773228292297512</v>
      </c>
      <c r="P14">
        <f t="shared" si="9"/>
        <v>0.57365863495407987</v>
      </c>
    </row>
    <row r="15" spans="1:25">
      <c r="A15">
        <v>300</v>
      </c>
      <c r="C15" s="1">
        <v>1730000</v>
      </c>
      <c r="D15" s="1">
        <f t="shared" si="10"/>
        <v>5.7803468208092483E-7</v>
      </c>
      <c r="E15">
        <v>5.0549999999999997</v>
      </c>
      <c r="F15">
        <v>4.1280000000000001</v>
      </c>
      <c r="G15">
        <f t="shared" si="1"/>
        <v>0.09</v>
      </c>
      <c r="H15" s="2">
        <f t="shared" si="2"/>
        <v>1.4876369814986108</v>
      </c>
      <c r="I15" s="2">
        <v>1.7</v>
      </c>
      <c r="J15">
        <f t="shared" si="3"/>
        <v>3.84254763177726E-2</v>
      </c>
      <c r="K15">
        <f t="shared" si="4"/>
        <v>0.49738032340304122</v>
      </c>
      <c r="L15">
        <f t="shared" si="6"/>
        <v>0.55312266157312262</v>
      </c>
      <c r="M15">
        <f t="shared" si="7"/>
        <v>0.5166937238829642</v>
      </c>
      <c r="N15">
        <f t="shared" si="5"/>
        <v>4.4383348668000921E-3</v>
      </c>
      <c r="O15">
        <f t="shared" si="8"/>
        <v>0.50404304761502172</v>
      </c>
      <c r="P15">
        <f t="shared" si="9"/>
        <v>0.49961111783842127</v>
      </c>
      <c r="X15">
        <f>40000/100</f>
        <v>400</v>
      </c>
    </row>
    <row r="16" spans="1:25">
      <c r="A16">
        <v>310</v>
      </c>
      <c r="C16" s="1">
        <v>1440000</v>
      </c>
      <c r="D16" s="1">
        <f t="shared" si="10"/>
        <v>6.9444444444444448E-7</v>
      </c>
      <c r="E16">
        <v>5.0739999999999998</v>
      </c>
      <c r="F16">
        <v>3.5590000000000002</v>
      </c>
      <c r="G16">
        <f t="shared" si="1"/>
        <v>9.6099999999999991E-2</v>
      </c>
      <c r="H16" s="2">
        <f t="shared" si="2"/>
        <v>1.4849805745138991</v>
      </c>
      <c r="I16" s="2">
        <v>1.7</v>
      </c>
      <c r="J16">
        <f t="shared" si="3"/>
        <v>3.808927366333368E-2</v>
      </c>
      <c r="K16">
        <f t="shared" si="4"/>
        <v>0.45877270773763512</v>
      </c>
      <c r="L16">
        <f t="shared" si="6"/>
        <v>0.51829185318690485</v>
      </c>
      <c r="M16">
        <f t="shared" si="7"/>
        <v>0.47938766218668144</v>
      </c>
      <c r="N16">
        <f t="shared" si="5"/>
        <v>4.5576588946857691E-3</v>
      </c>
      <c r="O16">
        <f t="shared" si="8"/>
        <v>0.46613921959171029</v>
      </c>
      <c r="P16">
        <f t="shared" si="9"/>
        <v>0.46123943712026144</v>
      </c>
    </row>
    <row r="17" spans="1:16">
      <c r="A17">
        <v>320</v>
      </c>
      <c r="C17" s="1">
        <v>1280000</v>
      </c>
      <c r="D17" s="1">
        <f t="shared" si="10"/>
        <v>7.8125000000000004E-7</v>
      </c>
      <c r="E17">
        <v>5.1020000000000003</v>
      </c>
      <c r="F17">
        <v>3.2690000000000001</v>
      </c>
      <c r="G17">
        <f t="shared" si="1"/>
        <v>0.10239999999999999</v>
      </c>
      <c r="H17" s="2">
        <f t="shared" si="2"/>
        <v>1.4826017312628637</v>
      </c>
      <c r="I17" s="2">
        <v>1.7</v>
      </c>
      <c r="J17">
        <f t="shared" si="3"/>
        <v>3.7788847189840394E-2</v>
      </c>
      <c r="K17">
        <f t="shared" si="4"/>
        <v>0.44013572080284497</v>
      </c>
      <c r="L17">
        <f t="shared" si="6"/>
        <v>0.5012373559949983</v>
      </c>
      <c r="M17">
        <f t="shared" si="7"/>
        <v>0.46129234649647638</v>
      </c>
      <c r="N17">
        <f t="shared" si="5"/>
        <v>4.666030498034609E-3</v>
      </c>
      <c r="O17">
        <f t="shared" si="8"/>
        <v>0.44793624125531273</v>
      </c>
      <c r="P17">
        <f t="shared" si="9"/>
        <v>0.44274806460433908</v>
      </c>
    </row>
    <row r="18" spans="1:16">
      <c r="A18">
        <v>330</v>
      </c>
      <c r="C18" s="1">
        <v>1170000</v>
      </c>
      <c r="D18" s="1">
        <f t="shared" si="10"/>
        <v>8.5470085470085473E-7</v>
      </c>
      <c r="E18">
        <v>5.1790000000000003</v>
      </c>
      <c r="F18">
        <v>3.085</v>
      </c>
      <c r="G18">
        <f t="shared" si="1"/>
        <v>0.1089</v>
      </c>
      <c r="H18" s="2">
        <f t="shared" si="2"/>
        <v>1.4804615489935731</v>
      </c>
      <c r="I18" s="2">
        <v>1.7</v>
      </c>
      <c r="J18">
        <f t="shared" si="3"/>
        <v>3.751908823125958E-2</v>
      </c>
      <c r="K18">
        <f t="shared" si="4"/>
        <v>0.43063455706756221</v>
      </c>
      <c r="L18">
        <f t="shared" si="6"/>
        <v>0.49234638851438811</v>
      </c>
      <c r="M18">
        <f t="shared" si="7"/>
        <v>0.45199662935677454</v>
      </c>
      <c r="N18">
        <f t="shared" si="5"/>
        <v>4.7647584883264938E-3</v>
      </c>
      <c r="O18">
        <f t="shared" si="8"/>
        <v>0.43873450635938438</v>
      </c>
      <c r="P18">
        <f t="shared" si="9"/>
        <v>0.43334744589473428</v>
      </c>
    </row>
    <row r="19" spans="1:16">
      <c r="A19">
        <v>340</v>
      </c>
      <c r="C19" s="1">
        <v>1090000</v>
      </c>
      <c r="D19" s="1">
        <f t="shared" si="10"/>
        <v>9.1743119266055045E-7</v>
      </c>
      <c r="E19">
        <v>5.2930000000000001</v>
      </c>
      <c r="F19">
        <v>2.9510000000000001</v>
      </c>
      <c r="G19">
        <f t="shared" si="1"/>
        <v>0.11559999999999999</v>
      </c>
      <c r="H19" s="2">
        <f t="shared" si="2"/>
        <v>1.4785278625431757</v>
      </c>
      <c r="I19" s="2">
        <v>1.7</v>
      </c>
      <c r="J19">
        <f t="shared" si="3"/>
        <v>3.7275789358705055E-2</v>
      </c>
      <c r="K19">
        <f t="shared" si="4"/>
        <v>0.42627841166655944</v>
      </c>
      <c r="L19">
        <f t="shared" si="6"/>
        <v>0.48807437059389469</v>
      </c>
      <c r="M19">
        <f t="shared" si="7"/>
        <v>0.4476643367438185</v>
      </c>
      <c r="N19">
        <f t="shared" si="5"/>
        <v>4.8549655068114211E-3</v>
      </c>
      <c r="O19">
        <f t="shared" si="8"/>
        <v>0.43459410384470126</v>
      </c>
      <c r="P19">
        <f t="shared" si="9"/>
        <v>0.42906381018843137</v>
      </c>
    </row>
    <row r="20" spans="1:16">
      <c r="A20">
        <v>350</v>
      </c>
      <c r="C20" s="1">
        <v>1040000</v>
      </c>
      <c r="D20" s="1">
        <f t="shared" si="10"/>
        <v>9.6153846153846149E-7</v>
      </c>
      <c r="E20">
        <v>5.4829999999999997</v>
      </c>
      <c r="F20">
        <v>2.9039999999999999</v>
      </c>
      <c r="G20">
        <f t="shared" si="1"/>
        <v>0.1225</v>
      </c>
      <c r="H20" s="2">
        <f t="shared" si="2"/>
        <v>1.4767738613402093</v>
      </c>
      <c r="I20" s="2">
        <v>1.7</v>
      </c>
      <c r="J20">
        <f t="shared" si="3"/>
        <v>3.7055456156001518E-2</v>
      </c>
      <c r="K20">
        <f t="shared" si="4"/>
        <v>0.43049667169166744</v>
      </c>
      <c r="L20">
        <f t="shared" si="6"/>
        <v>0.49148929875491659</v>
      </c>
      <c r="M20">
        <f t="shared" si="7"/>
        <v>0.45159987730449386</v>
      </c>
      <c r="N20">
        <f t="shared" si="5"/>
        <v>4.937618056242524E-3</v>
      </c>
      <c r="O20">
        <f t="shared" si="8"/>
        <v>0.43889105640245707</v>
      </c>
      <c r="P20">
        <f t="shared" si="9"/>
        <v>0.43330866160861292</v>
      </c>
    </row>
    <row r="21" spans="1:16">
      <c r="A21">
        <v>360</v>
      </c>
      <c r="C21" s="1">
        <v>1020000</v>
      </c>
      <c r="D21" s="1">
        <f t="shared" si="10"/>
        <v>9.8039215686274508E-7</v>
      </c>
      <c r="E21">
        <v>6.0140000000000002</v>
      </c>
      <c r="F21">
        <v>2.9119999999999999</v>
      </c>
      <c r="G21">
        <f t="shared" si="1"/>
        <v>0.12959999999999999</v>
      </c>
      <c r="H21" s="2">
        <f t="shared" si="2"/>
        <v>1.4751770325845801</v>
      </c>
      <c r="I21" s="2">
        <v>1.7</v>
      </c>
      <c r="J21">
        <f t="shared" si="3"/>
        <v>3.6855164092529688E-2</v>
      </c>
      <c r="K21">
        <f t="shared" si="4"/>
        <v>0.45039145764669558</v>
      </c>
      <c r="N21">
        <f t="shared" si="5"/>
        <v>5.0135512929017356E-3</v>
      </c>
    </row>
    <row r="22" spans="1:16">
      <c r="A22">
        <v>370</v>
      </c>
      <c r="C22" s="1">
        <v>697000</v>
      </c>
      <c r="D22" s="1">
        <f t="shared" si="10"/>
        <v>1.4347202295552367E-6</v>
      </c>
      <c r="E22">
        <v>6.8630000000000004</v>
      </c>
      <c r="F22">
        <v>2.0510000000000002</v>
      </c>
      <c r="G22">
        <f t="shared" si="1"/>
        <v>0.13689999999999999</v>
      </c>
      <c r="H22" s="2">
        <f t="shared" si="2"/>
        <v>1.4737183442271886</v>
      </c>
      <c r="I22" s="2">
        <v>1.7</v>
      </c>
      <c r="J22">
        <f t="shared" si="3"/>
        <v>3.6672448382126653E-2</v>
      </c>
      <c r="K22">
        <f t="shared" si="4"/>
        <v>0.45112057262456229</v>
      </c>
      <c r="N22">
        <f t="shared" si="5"/>
        <v>5.083489509854682E-3</v>
      </c>
    </row>
    <row r="23" spans="1:16">
      <c r="A23">
        <v>380</v>
      </c>
      <c r="C23" s="1">
        <v>293000</v>
      </c>
      <c r="D23" s="1">
        <f t="shared" si="10"/>
        <v>3.4129692832764506E-6</v>
      </c>
      <c r="E23">
        <v>6.548</v>
      </c>
      <c r="F23">
        <v>0.88500000000000001</v>
      </c>
      <c r="G23">
        <f t="shared" si="1"/>
        <v>0.1444</v>
      </c>
      <c r="H23" s="2">
        <f t="shared" si="2"/>
        <v>1.4723816066051125</v>
      </c>
      <c r="I23" s="2">
        <v>1.7</v>
      </c>
      <c r="J23">
        <f t="shared" si="3"/>
        <v>3.6505218298683521E-2</v>
      </c>
      <c r="K23">
        <f t="shared" si="4"/>
        <v>0.4076982120042516</v>
      </c>
      <c r="N23">
        <f t="shared" si="5"/>
        <v>5.1480630935160305E-3</v>
      </c>
    </row>
    <row r="24" spans="1:16">
      <c r="A24">
        <v>390</v>
      </c>
      <c r="C24" s="1">
        <v>150000</v>
      </c>
      <c r="D24" s="1">
        <f t="shared" si="10"/>
        <v>6.6666666666666666E-6</v>
      </c>
      <c r="E24">
        <v>5.976</v>
      </c>
      <c r="F24">
        <v>0.46500000000000002</v>
      </c>
      <c r="G24">
        <f t="shared" si="1"/>
        <v>0.15209999999999999</v>
      </c>
      <c r="H24" s="2">
        <f t="shared" si="2"/>
        <v>1.4711529688026592</v>
      </c>
      <c r="I24" s="2"/>
      <c r="J24">
        <f t="shared" si="3"/>
        <v>3.6351689850376692E-2</v>
      </c>
      <c r="K24">
        <f t="shared" si="4"/>
        <v>0.36837697958450288</v>
      </c>
      <c r="N24">
        <f t="shared" si="5"/>
        <v>5.2078225982541918E-3</v>
      </c>
    </row>
    <row r="25" spans="1:16">
      <c r="A25">
        <v>400</v>
      </c>
      <c r="C25" s="1">
        <v>95200</v>
      </c>
      <c r="D25" s="1">
        <f t="shared" si="10"/>
        <v>1.0504201680672269E-5</v>
      </c>
      <c r="E25">
        <v>5.5869999999999997</v>
      </c>
      <c r="F25">
        <v>0.30299999999999999</v>
      </c>
      <c r="G25">
        <f t="shared" si="1"/>
        <v>0.16</v>
      </c>
      <c r="H25" s="2">
        <f t="shared" si="2"/>
        <v>1.4700205177452967</v>
      </c>
      <c r="I25" s="2"/>
      <c r="J25">
        <f t="shared" si="3"/>
        <v>3.6210332392219186E-2</v>
      </c>
      <c r="K25">
        <f t="shared" si="4"/>
        <v>0.3415551347259469</v>
      </c>
      <c r="N25">
        <f t="shared" si="5"/>
        <v>5.2632504651374534E-3</v>
      </c>
    </row>
    <row r="26" spans="1:16">
      <c r="A26">
        <v>410</v>
      </c>
      <c r="C26" s="1">
        <v>67400</v>
      </c>
      <c r="D26" s="1">
        <f t="shared" si="10"/>
        <v>1.483679525222552E-5</v>
      </c>
      <c r="E26">
        <v>5.3049999999999997</v>
      </c>
      <c r="F26">
        <v>0.22</v>
      </c>
      <c r="G26">
        <f t="shared" si="1"/>
        <v>0.1681</v>
      </c>
      <c r="H26" s="2">
        <f t="shared" si="2"/>
        <v>1.4689739564349904</v>
      </c>
      <c r="I26" s="2"/>
      <c r="K26">
        <f t="shared" si="4"/>
        <v>0.32139885104247395</v>
      </c>
    </row>
    <row r="27" spans="1:16">
      <c r="A27">
        <v>420</v>
      </c>
      <c r="C27" s="1">
        <v>50000</v>
      </c>
      <c r="D27" s="1">
        <f t="shared" si="10"/>
        <v>2.0000000000000002E-5</v>
      </c>
      <c r="E27">
        <v>5.0910000000000002</v>
      </c>
      <c r="F27">
        <v>0.16700000000000001</v>
      </c>
      <c r="G27">
        <f t="shared" si="1"/>
        <v>0.1764</v>
      </c>
      <c r="H27" s="2">
        <f t="shared" si="2"/>
        <v>1.468004343730358</v>
      </c>
      <c r="I27" s="2"/>
      <c r="K27">
        <f t="shared" si="4"/>
        <v>0.30556253614404688</v>
      </c>
    </row>
    <row r="28" spans="1:16">
      <c r="A28">
        <v>430</v>
      </c>
      <c r="C28" s="1">
        <v>39200</v>
      </c>
      <c r="D28" s="1">
        <f t="shared" si="10"/>
        <v>2.5510204081632654E-5</v>
      </c>
      <c r="E28">
        <v>4.9249999999999998</v>
      </c>
      <c r="F28">
        <v>0.13400000000000001</v>
      </c>
      <c r="G28">
        <f t="shared" si="1"/>
        <v>0.18489999999999998</v>
      </c>
      <c r="H28" s="2">
        <f t="shared" si="2"/>
        <v>1.4671038824070439</v>
      </c>
      <c r="I28" s="2"/>
      <c r="K28">
        <f t="shared" si="4"/>
        <v>0.29295243733279513</v>
      </c>
    </row>
    <row r="29" spans="1:16">
      <c r="A29">
        <v>440</v>
      </c>
      <c r="C29" s="1">
        <v>31100</v>
      </c>
      <c r="D29" s="1">
        <f t="shared" si="10"/>
        <v>3.215434083601286E-5</v>
      </c>
      <c r="E29">
        <v>4.7930000000000001</v>
      </c>
      <c r="F29">
        <v>0.109</v>
      </c>
      <c r="G29">
        <f t="shared" si="1"/>
        <v>0.19359999999999999</v>
      </c>
      <c r="H29" s="2">
        <f t="shared" si="2"/>
        <v>1.4662657454007728</v>
      </c>
      <c r="I29" s="2"/>
      <c r="K29">
        <f t="shared" si="4"/>
        <v>0.28269865255591647</v>
      </c>
    </row>
    <row r="30" spans="1:16">
      <c r="A30">
        <v>450</v>
      </c>
      <c r="C30" s="1">
        <v>25500</v>
      </c>
      <c r="D30" s="1">
        <f t="shared" si="10"/>
        <v>3.9215686274509805E-5</v>
      </c>
      <c r="E30">
        <v>4.6760000000000002</v>
      </c>
      <c r="F30">
        <v>9.0999999999999998E-2</v>
      </c>
      <c r="G30">
        <f t="shared" si="1"/>
        <v>0.20249999999999999</v>
      </c>
      <c r="H30" s="2">
        <f t="shared" si="2"/>
        <v>1.4654839324761619</v>
      </c>
      <c r="I30" s="2"/>
      <c r="K30">
        <f t="shared" si="4"/>
        <v>0.27343650174560646</v>
      </c>
    </row>
    <row r="31" spans="1:16">
      <c r="A31">
        <v>460</v>
      </c>
      <c r="C31" s="1">
        <v>21000</v>
      </c>
      <c r="D31" s="1">
        <f t="shared" si="10"/>
        <v>4.761904761904762E-5</v>
      </c>
      <c r="E31">
        <v>4.577</v>
      </c>
      <c r="F31">
        <v>7.6999999999999999E-2</v>
      </c>
      <c r="G31">
        <f t="shared" si="1"/>
        <v>0.21159999999999998</v>
      </c>
      <c r="H31" s="2">
        <f t="shared" si="2"/>
        <v>1.4647531513116676</v>
      </c>
      <c r="I31" s="2"/>
      <c r="K31">
        <f t="shared" si="4"/>
        <v>0.26547115495554235</v>
      </c>
    </row>
    <row r="32" spans="1:16">
      <c r="A32">
        <v>470</v>
      </c>
      <c r="C32" s="1">
        <v>17200</v>
      </c>
      <c r="D32" s="1">
        <f t="shared" si="10"/>
        <v>5.8139534883720933E-5</v>
      </c>
      <c r="E32">
        <v>4.4909999999999997</v>
      </c>
      <c r="F32">
        <v>6.4000000000000001E-2</v>
      </c>
      <c r="G32">
        <f t="shared" si="1"/>
        <v>0.22089999999999999</v>
      </c>
      <c r="H32" s="2">
        <f t="shared" si="2"/>
        <v>1.4640687183077177</v>
      </c>
      <c r="I32" s="2"/>
      <c r="K32">
        <f t="shared" si="4"/>
        <v>0.25844939340352263</v>
      </c>
    </row>
    <row r="33" spans="1:15">
      <c r="A33">
        <v>480</v>
      </c>
      <c r="C33" s="1">
        <v>14800</v>
      </c>
      <c r="D33" s="1">
        <f t="shared" si="10"/>
        <v>6.7567567567567569E-5</v>
      </c>
      <c r="E33">
        <v>4.4160000000000004</v>
      </c>
      <c r="F33">
        <v>5.7000000000000002E-2</v>
      </c>
      <c r="G33">
        <f t="shared" si="1"/>
        <v>0.23039999999999999</v>
      </c>
      <c r="H33" s="2">
        <f t="shared" si="2"/>
        <v>1.4634264754259978</v>
      </c>
      <c r="I33" s="2"/>
      <c r="K33">
        <f t="shared" si="4"/>
        <v>0.25226240096272889</v>
      </c>
    </row>
    <row r="34" spans="1:15">
      <c r="A34">
        <v>490</v>
      </c>
      <c r="C34" s="1">
        <v>12700</v>
      </c>
      <c r="D34" s="1">
        <f t="shared" si="10"/>
        <v>7.8740157480314957E-5</v>
      </c>
      <c r="E34">
        <v>4.3479999999999999</v>
      </c>
      <c r="F34">
        <v>0.05</v>
      </c>
      <c r="G34">
        <f t="shared" ref="G34:G65" si="11">A34*A34*0.000001</f>
        <v>0.24009999999999998</v>
      </c>
      <c r="H34" s="2">
        <f t="shared" ref="H34:H65" si="12">SQRT(1+0.696*G34/(G34-0.0684*0.0684)+0.408*G34/(G34-0.116*0.116)+0.897*G34/(G34-9.896*9.896))</f>
        <v>1.4628227201350124</v>
      </c>
      <c r="I34" s="2"/>
      <c r="K34">
        <f t="shared" ref="K34:K65" si="13">((E34-H34)^2+F34^2)/((E34+H34)^2+F34^2)</f>
        <v>0.24658577095636855</v>
      </c>
    </row>
    <row r="35" spans="1:15">
      <c r="A35">
        <v>500</v>
      </c>
      <c r="C35" s="1">
        <v>11100</v>
      </c>
      <c r="D35" s="1">
        <f t="shared" si="10"/>
        <v>9.0090090090090091E-5</v>
      </c>
      <c r="E35">
        <v>4.2930000000000001</v>
      </c>
      <c r="F35">
        <v>4.4999999999999998E-2</v>
      </c>
      <c r="G35">
        <f t="shared" si="11"/>
        <v>0.25</v>
      </c>
      <c r="H35" s="2">
        <f t="shared" si="12"/>
        <v>1.4622541461295662</v>
      </c>
      <c r="I35" s="2"/>
      <c r="K35">
        <f t="shared" si="13"/>
        <v>0.24196688510319128</v>
      </c>
    </row>
    <row r="36" spans="1:15">
      <c r="A36">
        <v>510</v>
      </c>
      <c r="C36" s="1">
        <v>9700</v>
      </c>
      <c r="D36" s="1">
        <f t="shared" si="10"/>
        <v>1.0309278350515464E-4</v>
      </c>
      <c r="E36">
        <v>4.2389999999999999</v>
      </c>
      <c r="F36">
        <v>3.9E-2</v>
      </c>
      <c r="G36">
        <f t="shared" si="11"/>
        <v>0.2601</v>
      </c>
      <c r="H36" s="2">
        <f t="shared" si="12"/>
        <v>1.4617177929528133</v>
      </c>
      <c r="I36" s="2"/>
      <c r="K36">
        <f t="shared" si="13"/>
        <v>0.23738115809722382</v>
      </c>
    </row>
    <row r="37" spans="1:15">
      <c r="A37">
        <v>520</v>
      </c>
      <c r="C37" s="1">
        <v>8800</v>
      </c>
      <c r="D37" s="1">
        <f t="shared" si="10"/>
        <v>1.1363636363636364E-4</v>
      </c>
      <c r="E37">
        <v>4.1920000000000002</v>
      </c>
      <c r="F37">
        <v>3.5999999999999997E-2</v>
      </c>
      <c r="G37">
        <f t="shared" si="11"/>
        <v>0.27039999999999997</v>
      </c>
      <c r="H37" s="2">
        <f t="shared" si="12"/>
        <v>1.4612110030106154</v>
      </c>
      <c r="I37" s="2"/>
      <c r="K37">
        <f t="shared" si="13"/>
        <v>0.2333693176601723</v>
      </c>
    </row>
    <row r="38" spans="1:15">
      <c r="A38">
        <v>530</v>
      </c>
      <c r="C38" s="1">
        <v>7850</v>
      </c>
      <c r="D38" s="1">
        <f t="shared" si="10"/>
        <v>1.2738853503184712E-4</v>
      </c>
      <c r="E38">
        <v>4.1500000000000004</v>
      </c>
      <c r="F38">
        <v>3.3000000000000002E-2</v>
      </c>
      <c r="G38">
        <f t="shared" si="11"/>
        <v>0.28089999999999998</v>
      </c>
      <c r="H38" s="2">
        <f t="shared" si="12"/>
        <v>1.4607313847526642</v>
      </c>
      <c r="I38" s="2"/>
      <c r="K38">
        <f t="shared" si="13"/>
        <v>0.22976283390836066</v>
      </c>
    </row>
    <row r="39" spans="1:15">
      <c r="A39">
        <v>540</v>
      </c>
      <c r="C39" s="1">
        <v>7050</v>
      </c>
      <c r="D39" s="1">
        <f t="shared" si="10"/>
        <v>1.4184397163120567E-4</v>
      </c>
      <c r="E39">
        <v>4.1100000000000003</v>
      </c>
      <c r="F39">
        <v>0.03</v>
      </c>
      <c r="G39">
        <f t="shared" si="11"/>
        <v>0.29159999999999997</v>
      </c>
      <c r="H39" s="2">
        <f t="shared" si="12"/>
        <v>1.4602767810206447</v>
      </c>
      <c r="I39" s="2"/>
      <c r="K39">
        <f t="shared" si="13"/>
        <v>0.22630312031502056</v>
      </c>
    </row>
    <row r="40" spans="1:15">
      <c r="A40">
        <v>550</v>
      </c>
      <c r="C40" s="1">
        <v>6390</v>
      </c>
      <c r="D40" s="1">
        <f t="shared" si="10"/>
        <v>1.5649452269170578E-4</v>
      </c>
      <c r="E40">
        <v>4.077</v>
      </c>
      <c r="F40">
        <v>2.8000000000000001E-2</v>
      </c>
      <c r="G40">
        <f t="shared" si="11"/>
        <v>0.30249999999999999</v>
      </c>
      <c r="H40" s="2">
        <f t="shared" si="12"/>
        <v>1.4598452417439014</v>
      </c>
      <c r="I40" s="2"/>
      <c r="K40">
        <f t="shared" si="13"/>
        <v>0.22344602812523165</v>
      </c>
    </row>
    <row r="41" spans="1:15">
      <c r="A41">
        <v>560</v>
      </c>
      <c r="C41" s="1">
        <v>5780</v>
      </c>
      <c r="D41" s="1">
        <f t="shared" si="10"/>
        <v>1.7301038062283736E-4</v>
      </c>
      <c r="E41">
        <v>4.0439999999999996</v>
      </c>
      <c r="F41">
        <v>2.5999999999999999E-2</v>
      </c>
      <c r="G41">
        <f t="shared" si="11"/>
        <v>0.31359999999999999</v>
      </c>
      <c r="H41" s="2">
        <f t="shared" si="12"/>
        <v>1.459435000307598</v>
      </c>
      <c r="I41" s="2"/>
      <c r="K41">
        <f t="shared" si="13"/>
        <v>0.22056748391286182</v>
      </c>
    </row>
    <row r="42" spans="1:15">
      <c r="A42">
        <v>570</v>
      </c>
      <c r="C42" s="1">
        <v>5320</v>
      </c>
      <c r="D42" s="1">
        <f t="shared" ref="D42:D73" si="14">1/C42</f>
        <v>1.8796992481203009E-4</v>
      </c>
      <c r="E42">
        <v>4.0149999999999997</v>
      </c>
      <c r="F42">
        <v>2.4E-2</v>
      </c>
      <c r="G42">
        <f t="shared" si="11"/>
        <v>0.32489999999999997</v>
      </c>
      <c r="H42" s="2">
        <f t="shared" si="12"/>
        <v>1.4590444530349318</v>
      </c>
      <c r="I42" s="2"/>
      <c r="K42">
        <f t="shared" si="13"/>
        <v>0.2180318272538827</v>
      </c>
    </row>
    <row r="43" spans="1:15">
      <c r="A43">
        <v>580</v>
      </c>
      <c r="C43" s="1">
        <v>4880</v>
      </c>
      <c r="D43" s="1">
        <f t="shared" si="14"/>
        <v>2.0491803278688525E-4</v>
      </c>
      <c r="E43">
        <v>3.9860000000000002</v>
      </c>
      <c r="F43">
        <v>2.3E-2</v>
      </c>
      <c r="G43">
        <f t="shared" si="11"/>
        <v>0.33639999999999998</v>
      </c>
      <c r="H43" s="2">
        <f t="shared" si="12"/>
        <v>1.4586721413194077</v>
      </c>
      <c r="I43" s="2"/>
      <c r="K43">
        <f t="shared" si="13"/>
        <v>0.21548047265620479</v>
      </c>
    </row>
    <row r="44" spans="1:15">
      <c r="A44">
        <v>590</v>
      </c>
      <c r="C44" s="1">
        <v>4490</v>
      </c>
      <c r="D44" s="1">
        <f t="shared" si="14"/>
        <v>2.2271714922048998E-4</v>
      </c>
      <c r="E44">
        <v>3.9620000000000002</v>
      </c>
      <c r="F44">
        <v>2.1000000000000001E-2</v>
      </c>
      <c r="G44">
        <f t="shared" si="11"/>
        <v>0.34809999999999997</v>
      </c>
      <c r="H44" s="2">
        <f t="shared" si="12"/>
        <v>1.4583167360201108</v>
      </c>
      <c r="I44" s="2"/>
      <c r="K44">
        <f t="shared" si="13"/>
        <v>0.21337005827927044</v>
      </c>
    </row>
    <row r="45" spans="1:15">
      <c r="A45">
        <v>600</v>
      </c>
      <c r="C45" s="1">
        <v>4140</v>
      </c>
      <c r="D45" s="1">
        <f t="shared" si="14"/>
        <v>2.4154589371980676E-4</v>
      </c>
      <c r="E45">
        <v>3.9390000000000001</v>
      </c>
      <c r="F45">
        <v>0.02</v>
      </c>
      <c r="G45">
        <f t="shared" si="11"/>
        <v>0.36</v>
      </c>
      <c r="H45" s="2">
        <f t="shared" si="12"/>
        <v>1.4579770237958056</v>
      </c>
      <c r="I45" s="2"/>
      <c r="K45">
        <f t="shared" si="13"/>
        <v>0.21134048063047295</v>
      </c>
    </row>
    <row r="46" spans="1:15">
      <c r="A46">
        <v>610</v>
      </c>
      <c r="C46" s="1">
        <v>3810</v>
      </c>
      <c r="D46" s="1">
        <f t="shared" si="14"/>
        <v>2.6246719160104987E-4</v>
      </c>
      <c r="E46">
        <v>3.9159999999999999</v>
      </c>
      <c r="F46">
        <v>1.7999999999999999E-2</v>
      </c>
      <c r="G46">
        <f t="shared" si="11"/>
        <v>0.37209999999999999</v>
      </c>
      <c r="H46" s="2">
        <f t="shared" si="12"/>
        <v>1.4576518951053827</v>
      </c>
      <c r="I46" s="2"/>
      <c r="K46">
        <f t="shared" si="13"/>
        <v>0.20929849708268244</v>
      </c>
    </row>
    <row r="47" spans="1:15">
      <c r="A47">
        <v>620</v>
      </c>
      <c r="C47" s="1">
        <v>3520</v>
      </c>
      <c r="D47" s="1">
        <f t="shared" si="14"/>
        <v>2.8409090909090908E-4</v>
      </c>
      <c r="E47">
        <v>3.895</v>
      </c>
      <c r="F47">
        <v>1.7000000000000001E-2</v>
      </c>
      <c r="G47">
        <f t="shared" si="11"/>
        <v>0.38439999999999996</v>
      </c>
      <c r="H47" s="2">
        <f t="shared" si="12"/>
        <v>1.4573403336447921</v>
      </c>
      <c r="I47" s="2"/>
      <c r="K47">
        <f t="shared" si="13"/>
        <v>0.20743185067075656</v>
      </c>
    </row>
    <row r="48" spans="1:15">
      <c r="A48">
        <v>630</v>
      </c>
      <c r="C48" s="1">
        <v>3270</v>
      </c>
      <c r="D48" s="1">
        <f t="shared" si="14"/>
        <v>3.058103975535168E-4</v>
      </c>
      <c r="E48">
        <v>3.879</v>
      </c>
      <c r="F48">
        <v>1.6E-2</v>
      </c>
      <c r="G48">
        <f t="shared" si="11"/>
        <v>0.39689999999999998</v>
      </c>
      <c r="H48" s="2">
        <f t="shared" si="12"/>
        <v>1.457041407025901</v>
      </c>
      <c r="I48" s="2"/>
      <c r="K48">
        <f t="shared" si="13"/>
        <v>0.20602033755202109</v>
      </c>
      <c r="N48" s="1">
        <f>1/C48*10000</f>
        <v>3.0581039755351682</v>
      </c>
      <c r="O48" s="1"/>
    </row>
    <row r="49" spans="1:15">
      <c r="A49">
        <v>640</v>
      </c>
      <c r="C49" s="1">
        <v>3040</v>
      </c>
      <c r="D49" s="1">
        <f t="shared" si="14"/>
        <v>3.2894736842105262E-4</v>
      </c>
      <c r="E49">
        <v>3.8610000000000002</v>
      </c>
      <c r="F49">
        <v>1.4999999999999999E-2</v>
      </c>
      <c r="G49">
        <f t="shared" si="11"/>
        <v>0.40959999999999996</v>
      </c>
      <c r="H49" s="2">
        <f t="shared" si="12"/>
        <v>1.4567542585320534</v>
      </c>
      <c r="I49" s="2"/>
      <c r="K49">
        <f t="shared" si="13"/>
        <v>0.20441588044782694</v>
      </c>
      <c r="N49" s="1">
        <f>1/C49*10000</f>
        <v>3.2894736842105261</v>
      </c>
      <c r="O49" s="1"/>
    </row>
    <row r="50" spans="1:15">
      <c r="A50">
        <v>650</v>
      </c>
      <c r="C50" s="1">
        <v>2810</v>
      </c>
      <c r="D50" s="1">
        <f t="shared" si="14"/>
        <v>3.5587188612099647E-4</v>
      </c>
      <c r="E50">
        <v>3.8439999999999999</v>
      </c>
      <c r="F50">
        <v>1.4999999999999999E-2</v>
      </c>
      <c r="G50">
        <f t="shared" si="11"/>
        <v>0.42249999999999999</v>
      </c>
      <c r="H50" s="2">
        <f t="shared" si="12"/>
        <v>1.4564780998095868</v>
      </c>
      <c r="I50" s="2"/>
      <c r="K50">
        <f t="shared" si="13"/>
        <v>0.20289825083247068</v>
      </c>
    </row>
    <row r="51" spans="1:15">
      <c r="A51">
        <v>660</v>
      </c>
      <c r="C51" s="1">
        <v>2580</v>
      </c>
      <c r="D51" s="1">
        <f t="shared" si="14"/>
        <v>3.875968992248062E-4</v>
      </c>
      <c r="E51">
        <v>3.83</v>
      </c>
      <c r="F51">
        <v>1.4E-2</v>
      </c>
      <c r="G51">
        <f t="shared" si="11"/>
        <v>0.43559999999999999</v>
      </c>
      <c r="H51" s="2">
        <f t="shared" si="12"/>
        <v>1.4562122043750472</v>
      </c>
      <c r="I51" s="2"/>
      <c r="K51">
        <f t="shared" si="13"/>
        <v>0.20165391551940554</v>
      </c>
    </row>
    <row r="52" spans="1:15">
      <c r="A52">
        <v>670</v>
      </c>
      <c r="C52" s="1">
        <v>2380</v>
      </c>
      <c r="D52" s="1">
        <f t="shared" si="14"/>
        <v>4.2016806722689078E-4</v>
      </c>
      <c r="E52">
        <v>3.8149999999999999</v>
      </c>
      <c r="F52">
        <v>1.2999999999999999E-2</v>
      </c>
      <c r="G52">
        <f t="shared" si="11"/>
        <v>0.44889999999999997</v>
      </c>
      <c r="H52" s="2">
        <f t="shared" si="12"/>
        <v>1.4559559018350587</v>
      </c>
      <c r="I52" s="2"/>
      <c r="K52">
        <f t="shared" si="13"/>
        <v>0.20031058518507838</v>
      </c>
    </row>
    <row r="53" spans="1:15">
      <c r="A53">
        <v>680</v>
      </c>
      <c r="C53" s="1">
        <v>2210</v>
      </c>
      <c r="D53" s="1">
        <f t="shared" si="14"/>
        <v>4.5248868778280545E-4</v>
      </c>
      <c r="E53">
        <v>3.8</v>
      </c>
      <c r="F53">
        <v>1.2E-2</v>
      </c>
      <c r="G53">
        <f t="shared" si="11"/>
        <v>0.46239999999999998</v>
      </c>
      <c r="H53" s="2">
        <f t="shared" si="12"/>
        <v>1.4557085727302987</v>
      </c>
      <c r="I53" s="2"/>
      <c r="K53">
        <f t="shared" si="13"/>
        <v>0.19896182810130983</v>
      </c>
    </row>
    <row r="54" spans="1:15">
      <c r="A54">
        <v>690</v>
      </c>
      <c r="C54" s="1">
        <v>2050</v>
      </c>
      <c r="D54" s="1">
        <f t="shared" si="14"/>
        <v>4.8780487804878049E-4</v>
      </c>
      <c r="E54">
        <v>3.7869999999999999</v>
      </c>
      <c r="F54">
        <v>1.0999999999999999E-2</v>
      </c>
      <c r="G54">
        <f t="shared" si="11"/>
        <v>0.47609999999999997</v>
      </c>
      <c r="H54" s="2">
        <f t="shared" si="12"/>
        <v>1.4554696439272881</v>
      </c>
      <c r="I54" s="2"/>
      <c r="K54">
        <f t="shared" si="13"/>
        <v>0.19779625040208876</v>
      </c>
    </row>
    <row r="55" spans="1:15">
      <c r="A55">
        <v>700</v>
      </c>
      <c r="C55" s="1">
        <v>1900</v>
      </c>
      <c r="D55" s="1">
        <f t="shared" si="14"/>
        <v>5.263157894736842E-4</v>
      </c>
      <c r="E55">
        <v>3.774</v>
      </c>
      <c r="F55">
        <v>1.0999999999999999E-2</v>
      </c>
      <c r="G55">
        <f t="shared" si="11"/>
        <v>0.49</v>
      </c>
      <c r="H55" s="2">
        <f t="shared" si="12"/>
        <v>1.455238584492101</v>
      </c>
      <c r="I55" s="2"/>
      <c r="K55">
        <f t="shared" si="13"/>
        <v>0.19662696142580227</v>
      </c>
    </row>
    <row r="56" spans="1:15">
      <c r="A56">
        <v>710</v>
      </c>
      <c r="C56" s="1">
        <v>1770</v>
      </c>
      <c r="D56" s="1">
        <f t="shared" si="14"/>
        <v>5.649717514124294E-4</v>
      </c>
      <c r="E56">
        <v>3.762</v>
      </c>
      <c r="F56">
        <v>1.0999999999999999E-2</v>
      </c>
      <c r="G56">
        <f t="shared" si="11"/>
        <v>0.50409999999999999</v>
      </c>
      <c r="H56" s="2">
        <f t="shared" si="12"/>
        <v>1.4550149019889262</v>
      </c>
      <c r="I56" s="2"/>
      <c r="K56">
        <f t="shared" si="13"/>
        <v>0.19554799471223408</v>
      </c>
    </row>
    <row r="57" spans="1:15">
      <c r="A57">
        <v>720</v>
      </c>
      <c r="C57" s="1">
        <v>1660</v>
      </c>
      <c r="D57" s="1">
        <f t="shared" si="14"/>
        <v>6.0240963855421692E-4</v>
      </c>
      <c r="E57">
        <v>3.7509999999999999</v>
      </c>
      <c r="F57">
        <v>0.01</v>
      </c>
      <c r="G57">
        <f t="shared" si="11"/>
        <v>0.51839999999999997</v>
      </c>
      <c r="H57" s="2">
        <f t="shared" si="12"/>
        <v>1.4547981391539413</v>
      </c>
      <c r="I57" s="2"/>
      <c r="K57">
        <f t="shared" si="13"/>
        <v>0.19455935407065106</v>
      </c>
    </row>
    <row r="58" spans="1:15">
      <c r="A58">
        <v>730</v>
      </c>
      <c r="C58" s="1">
        <v>1540</v>
      </c>
      <c r="D58" s="1">
        <f t="shared" si="14"/>
        <v>6.4935064935064935E-4</v>
      </c>
      <c r="E58">
        <v>3.7410000000000001</v>
      </c>
      <c r="F58">
        <v>8.9999999999999993E-3</v>
      </c>
      <c r="G58">
        <f t="shared" si="11"/>
        <v>0.53289999999999993</v>
      </c>
      <c r="H58" s="2">
        <f t="shared" si="12"/>
        <v>1.4545878709014062</v>
      </c>
      <c r="I58" s="2"/>
      <c r="K58">
        <f t="shared" si="13"/>
        <v>0.19366229227095313</v>
      </c>
    </row>
    <row r="59" spans="1:15">
      <c r="A59">
        <v>740</v>
      </c>
      <c r="C59" s="1">
        <v>1420</v>
      </c>
      <c r="D59" s="1">
        <f t="shared" si="14"/>
        <v>7.0422535211267609E-4</v>
      </c>
      <c r="E59">
        <v>3.7320000000000002</v>
      </c>
      <c r="F59">
        <v>8.0000000000000002E-3</v>
      </c>
      <c r="G59">
        <f t="shared" si="11"/>
        <v>0.54759999999999998</v>
      </c>
      <c r="H59" s="2">
        <f t="shared" si="12"/>
        <v>1.4543837016243921</v>
      </c>
      <c r="I59" s="2"/>
      <c r="K59">
        <f t="shared" si="13"/>
        <v>0.19285733486229437</v>
      </c>
    </row>
    <row r="60" spans="1:15">
      <c r="A60">
        <v>750</v>
      </c>
      <c r="C60" s="1">
        <v>1300</v>
      </c>
      <c r="D60" s="1">
        <f t="shared" si="14"/>
        <v>7.6923076923076923E-4</v>
      </c>
      <c r="E60">
        <v>3.7229999999999999</v>
      </c>
      <c r="F60">
        <v>8.0000000000000002E-3</v>
      </c>
      <c r="G60">
        <f t="shared" si="11"/>
        <v>0.5625</v>
      </c>
      <c r="H60" s="2">
        <f t="shared" si="12"/>
        <v>1.4541852627573002</v>
      </c>
      <c r="I60" s="2"/>
      <c r="K60">
        <f t="shared" si="13"/>
        <v>0.19205031292195035</v>
      </c>
      <c r="N60">
        <f>0.12*0.65/0.71</f>
        <v>0.10985915492957747</v>
      </c>
    </row>
    <row r="61" spans="1:15">
      <c r="A61">
        <v>760</v>
      </c>
      <c r="C61" s="1">
        <v>1190</v>
      </c>
      <c r="D61" s="1">
        <f t="shared" si="14"/>
        <v>8.4033613445378156E-4</v>
      </c>
      <c r="E61">
        <v>3.714</v>
      </c>
      <c r="F61">
        <v>7.0000000000000001E-3</v>
      </c>
      <c r="G61">
        <f t="shared" si="11"/>
        <v>0.5776</v>
      </c>
      <c r="H61" s="2">
        <f t="shared" si="12"/>
        <v>1.4539922105714125</v>
      </c>
      <c r="I61" s="2"/>
      <c r="K61">
        <f t="shared" si="13"/>
        <v>0.19124035482640872</v>
      </c>
    </row>
    <row r="62" spans="1:15">
      <c r="A62">
        <v>770</v>
      </c>
      <c r="C62" s="1">
        <v>1100</v>
      </c>
      <c r="D62" s="1">
        <f t="shared" si="14"/>
        <v>9.0909090909090909E-4</v>
      </c>
      <c r="E62">
        <v>3.7050000000000001</v>
      </c>
      <c r="F62">
        <v>7.0000000000000001E-3</v>
      </c>
      <c r="G62">
        <f t="shared" si="11"/>
        <v>0.59289999999999998</v>
      </c>
      <c r="H62" s="2">
        <f t="shared" si="12"/>
        <v>1.4538042241782325</v>
      </c>
      <c r="I62" s="2"/>
      <c r="K62">
        <f t="shared" si="13"/>
        <v>0.19042845165151956</v>
      </c>
    </row>
    <row r="63" spans="1:15">
      <c r="A63">
        <v>780</v>
      </c>
      <c r="C63" s="1">
        <v>1010</v>
      </c>
      <c r="D63" s="1">
        <f t="shared" si="14"/>
        <v>9.9009900990099011E-4</v>
      </c>
      <c r="E63">
        <v>3.6960000000000002</v>
      </c>
      <c r="F63">
        <v>6.0000000000000001E-3</v>
      </c>
      <c r="G63">
        <f t="shared" si="11"/>
        <v>0.60839999999999994</v>
      </c>
      <c r="H63" s="2">
        <f t="shared" si="12"/>
        <v>1.4536210037184292</v>
      </c>
      <c r="I63" s="2"/>
      <c r="K63">
        <f t="shared" si="13"/>
        <v>0.18961383345802424</v>
      </c>
      <c r="N63" s="1">
        <f>1/C63*10000</f>
        <v>9.9009900990099009</v>
      </c>
      <c r="O63" s="1"/>
    </row>
    <row r="64" spans="1:15">
      <c r="A64">
        <v>790</v>
      </c>
      <c r="C64" s="1">
        <v>928</v>
      </c>
      <c r="D64" s="1">
        <f t="shared" si="14"/>
        <v>1.0775862068965517E-3</v>
      </c>
      <c r="E64">
        <v>3.6880000000000002</v>
      </c>
      <c r="F64">
        <v>6.0000000000000001E-3</v>
      </c>
      <c r="G64">
        <f t="shared" si="11"/>
        <v>0.62409999999999999</v>
      </c>
      <c r="H64" s="2">
        <f t="shared" si="12"/>
        <v>1.453442268716832</v>
      </c>
      <c r="I64" s="2"/>
      <c r="K64">
        <f t="shared" si="13"/>
        <v>0.18889295960834634</v>
      </c>
    </row>
    <row r="65" spans="1:15">
      <c r="A65">
        <v>800</v>
      </c>
      <c r="C65" s="1">
        <v>850</v>
      </c>
      <c r="D65" s="1">
        <f t="shared" si="14"/>
        <v>1.176470588235294E-3</v>
      </c>
      <c r="E65">
        <v>3.681</v>
      </c>
      <c r="F65">
        <v>5.0000000000000001E-3</v>
      </c>
      <c r="G65">
        <f t="shared" si="11"/>
        <v>0.64</v>
      </c>
      <c r="H65" s="2">
        <f t="shared" si="12"/>
        <v>1.453267756586228</v>
      </c>
      <c r="I65" s="2"/>
      <c r="K65">
        <f t="shared" si="13"/>
        <v>0.18826549468591325</v>
      </c>
    </row>
    <row r="66" spans="1:15">
      <c r="A66">
        <v>810</v>
      </c>
      <c r="C66" s="1">
        <v>775</v>
      </c>
      <c r="D66" s="1">
        <f t="shared" si="14"/>
        <v>1.2903225806451613E-3</v>
      </c>
      <c r="E66">
        <v>3.6739999999999999</v>
      </c>
      <c r="F66">
        <v>5.0000000000000001E-3</v>
      </c>
      <c r="G66">
        <f t="shared" ref="G66:G85" si="15">A66*A66*0.000001</f>
        <v>0.65610000000000002</v>
      </c>
      <c r="H66" s="2">
        <f t="shared" ref="H66:H85" si="16">SQRT(1+0.696*G66/(G66-0.0684*0.0684)+0.408*G66/(G66-0.116*0.116)+0.897*G66/(G66-9.896*9.896))</f>
        <v>1.4530972212647044</v>
      </c>
      <c r="I66" s="2"/>
      <c r="K66">
        <f t="shared" ref="K66:K85" si="17">((E66-H66)^2+F66^2)/((E66+H66)^2+F66^2)</f>
        <v>0.1876366962817424</v>
      </c>
    </row>
    <row r="67" spans="1:15">
      <c r="A67">
        <v>820</v>
      </c>
      <c r="C67" s="1">
        <v>707</v>
      </c>
      <c r="D67" s="1">
        <f t="shared" si="14"/>
        <v>1.4144271570014145E-3</v>
      </c>
      <c r="E67">
        <v>3.6680000000000001</v>
      </c>
      <c r="F67">
        <v>5.0000000000000001E-3</v>
      </c>
      <c r="G67">
        <f t="shared" si="15"/>
        <v>0.6724</v>
      </c>
      <c r="H67" s="2">
        <f t="shared" si="16"/>
        <v>1.4529304319730336</v>
      </c>
      <c r="I67" s="2"/>
      <c r="K67">
        <f t="shared" si="17"/>
        <v>0.18710215426660129</v>
      </c>
      <c r="N67" s="1">
        <f>1/C67*10000</f>
        <v>14.144271570014144</v>
      </c>
      <c r="O67" s="1"/>
    </row>
    <row r="68" spans="1:15">
      <c r="A68">
        <v>830</v>
      </c>
      <c r="C68" s="1">
        <v>647</v>
      </c>
      <c r="D68" s="1">
        <f t="shared" si="14"/>
        <v>1.5455950540958269E-3</v>
      </c>
      <c r="E68">
        <v>3.6619999999999999</v>
      </c>
      <c r="F68">
        <v>4.0000000000000001E-3</v>
      </c>
      <c r="G68">
        <f t="shared" si="15"/>
        <v>0.68889999999999996</v>
      </c>
      <c r="H68" s="2">
        <f t="shared" si="16"/>
        <v>1.4527671720801074</v>
      </c>
      <c r="I68" s="2"/>
      <c r="K68">
        <f t="shared" si="17"/>
        <v>0.18656595511861399</v>
      </c>
    </row>
    <row r="69" spans="1:15">
      <c r="A69">
        <v>840</v>
      </c>
      <c r="C69" s="1">
        <v>591</v>
      </c>
      <c r="D69" s="1">
        <f t="shared" si="14"/>
        <v>1.6920473773265651E-3</v>
      </c>
      <c r="E69">
        <v>3.6560000000000001</v>
      </c>
      <c r="F69">
        <v>4.0000000000000001E-3</v>
      </c>
      <c r="G69">
        <f t="shared" si="15"/>
        <v>0.7056</v>
      </c>
      <c r="H69" s="2">
        <f t="shared" si="16"/>
        <v>1.4526072380657797</v>
      </c>
      <c r="I69" s="2"/>
      <c r="K69">
        <f t="shared" si="17"/>
        <v>0.18602870943722694</v>
      </c>
    </row>
    <row r="70" spans="1:15">
      <c r="A70">
        <v>850</v>
      </c>
      <c r="C70" s="1">
        <v>535</v>
      </c>
      <c r="D70" s="1">
        <f t="shared" si="14"/>
        <v>1.869158878504673E-3</v>
      </c>
      <c r="E70">
        <v>3.65</v>
      </c>
      <c r="F70">
        <v>4.0000000000000001E-3</v>
      </c>
      <c r="G70">
        <f t="shared" si="15"/>
        <v>0.72249999999999992</v>
      </c>
      <c r="H70" s="2">
        <f t="shared" si="16"/>
        <v>1.4524504385716306</v>
      </c>
      <c r="I70" s="2"/>
      <c r="K70">
        <f t="shared" si="17"/>
        <v>0.18549018699488798</v>
      </c>
    </row>
    <row r="71" spans="1:15">
      <c r="A71">
        <v>860</v>
      </c>
      <c r="C71" s="1">
        <v>480</v>
      </c>
      <c r="D71" s="1">
        <f t="shared" si="14"/>
        <v>2.0833333333333333E-3</v>
      </c>
      <c r="E71">
        <v>3.6440000000000001</v>
      </c>
      <c r="F71">
        <v>3.0000000000000001E-3</v>
      </c>
      <c r="G71">
        <f t="shared" si="15"/>
        <v>0.73959999999999992</v>
      </c>
      <c r="H71" s="2">
        <f t="shared" si="16"/>
        <v>1.4522965935312078</v>
      </c>
      <c r="I71" s="2"/>
      <c r="K71">
        <f t="shared" si="17"/>
        <v>0.18495021407528472</v>
      </c>
    </row>
    <row r="72" spans="1:15">
      <c r="A72">
        <v>870</v>
      </c>
      <c r="C72" s="1">
        <v>432</v>
      </c>
      <c r="D72" s="1">
        <f t="shared" si="14"/>
        <v>2.3148148148148147E-3</v>
      </c>
      <c r="E72">
        <v>3.6379999999999999</v>
      </c>
      <c r="F72">
        <v>3.0000000000000001E-3</v>
      </c>
      <c r="G72">
        <f t="shared" si="15"/>
        <v>0.75690000000000002</v>
      </c>
      <c r="H72" s="2">
        <f t="shared" si="16"/>
        <v>1.4521455333721986</v>
      </c>
      <c r="I72" s="2"/>
      <c r="K72">
        <f t="shared" si="17"/>
        <v>0.18440927269339238</v>
      </c>
    </row>
    <row r="73" spans="1:15">
      <c r="A73">
        <v>880</v>
      </c>
      <c r="C73" s="1">
        <v>383</v>
      </c>
      <c r="D73" s="1">
        <f t="shared" si="14"/>
        <v>2.6109660574412533E-3</v>
      </c>
      <c r="E73">
        <v>3.6320000000000001</v>
      </c>
      <c r="F73">
        <v>3.0000000000000001E-3</v>
      </c>
      <c r="G73">
        <f t="shared" si="15"/>
        <v>0.77439999999999998</v>
      </c>
      <c r="H73" s="2">
        <f t="shared" si="16"/>
        <v>1.4519970982837889</v>
      </c>
      <c r="I73" s="2"/>
      <c r="K73">
        <f t="shared" si="17"/>
        <v>0.18386718478196906</v>
      </c>
    </row>
    <row r="74" spans="1:15">
      <c r="A74">
        <v>890</v>
      </c>
      <c r="C74" s="1">
        <v>343</v>
      </c>
      <c r="D74" s="1">
        <f t="shared" ref="D74:D105" si="18">1/C74</f>
        <v>2.9154518950437317E-3</v>
      </c>
      <c r="E74">
        <v>3.6259999999999999</v>
      </c>
      <c r="F74">
        <v>2E-3</v>
      </c>
      <c r="G74">
        <f t="shared" si="15"/>
        <v>0.79209999999999992</v>
      </c>
      <c r="H74" s="2">
        <f t="shared" si="16"/>
        <v>1.4518511375431686</v>
      </c>
      <c r="I74" s="2"/>
      <c r="K74">
        <f t="shared" si="17"/>
        <v>0.18332383065099767</v>
      </c>
    </row>
    <row r="75" spans="1:15">
      <c r="A75">
        <v>900</v>
      </c>
      <c r="C75" s="1">
        <v>306</v>
      </c>
      <c r="D75" s="1">
        <f t="shared" si="18"/>
        <v>3.2679738562091504E-3</v>
      </c>
      <c r="E75">
        <v>3.62</v>
      </c>
      <c r="F75">
        <v>2E-3</v>
      </c>
      <c r="G75">
        <f t="shared" si="15"/>
        <v>0.80999999999999994</v>
      </c>
      <c r="H75" s="2">
        <f t="shared" si="16"/>
        <v>1.4517075088957747</v>
      </c>
      <c r="I75" s="2"/>
      <c r="K75">
        <f t="shared" si="17"/>
        <v>0.18277956311710927</v>
      </c>
    </row>
    <row r="76" spans="1:15">
      <c r="A76">
        <v>910</v>
      </c>
      <c r="C76" s="1">
        <v>272</v>
      </c>
      <c r="D76" s="1">
        <f t="shared" si="18"/>
        <v>3.6764705882352941E-3</v>
      </c>
      <c r="E76">
        <v>3.6139999999999999</v>
      </c>
      <c r="F76">
        <v>2E-3</v>
      </c>
      <c r="G76">
        <f t="shared" si="15"/>
        <v>0.82809999999999995</v>
      </c>
      <c r="H76" s="2">
        <f t="shared" si="16"/>
        <v>1.4515660779844</v>
      </c>
      <c r="I76" s="2"/>
      <c r="K76">
        <f t="shared" si="17"/>
        <v>0.18223425892174719</v>
      </c>
    </row>
    <row r="77" spans="1:15">
      <c r="A77">
        <v>920</v>
      </c>
      <c r="C77" s="1">
        <v>240</v>
      </c>
      <c r="D77" s="1">
        <f t="shared" si="18"/>
        <v>4.1666666666666666E-3</v>
      </c>
      <c r="E77">
        <v>3.6080000000000001</v>
      </c>
      <c r="F77">
        <v>2E-3</v>
      </c>
      <c r="G77">
        <f t="shared" si="15"/>
        <v>0.84639999999999993</v>
      </c>
      <c r="H77" s="2">
        <f t="shared" si="16"/>
        <v>1.4514267178228077</v>
      </c>
      <c r="I77" s="2"/>
      <c r="K77">
        <f t="shared" si="17"/>
        <v>0.18168795085818301</v>
      </c>
    </row>
    <row r="78" spans="1:15">
      <c r="A78">
        <v>930</v>
      </c>
      <c r="C78" s="1">
        <v>210</v>
      </c>
      <c r="D78" s="1">
        <f t="shared" si="18"/>
        <v>4.7619047619047623E-3</v>
      </c>
      <c r="E78">
        <v>3.6019999999999999</v>
      </c>
      <c r="F78">
        <v>2E-3</v>
      </c>
      <c r="G78">
        <f t="shared" si="15"/>
        <v>0.8649</v>
      </c>
      <c r="H78" s="2">
        <f t="shared" si="16"/>
        <v>1.4512893083099114</v>
      </c>
      <c r="I78" s="2"/>
      <c r="K78">
        <f t="shared" si="17"/>
        <v>0.18114067001527062</v>
      </c>
    </row>
    <row r="79" spans="1:15">
      <c r="A79">
        <v>940</v>
      </c>
      <c r="C79" s="1">
        <v>183</v>
      </c>
      <c r="D79" s="1">
        <f t="shared" si="18"/>
        <v>5.4644808743169399E-3</v>
      </c>
      <c r="E79">
        <v>3.597</v>
      </c>
      <c r="F79">
        <v>1E-3</v>
      </c>
      <c r="G79">
        <f t="shared" si="15"/>
        <v>0.88359999999999994</v>
      </c>
      <c r="H79" s="2">
        <f t="shared" si="16"/>
        <v>1.4511537357809758</v>
      </c>
      <c r="I79" s="2"/>
      <c r="K79">
        <f t="shared" si="17"/>
        <v>0.18068917763711773</v>
      </c>
    </row>
    <row r="80" spans="1:15">
      <c r="A80">
        <v>950</v>
      </c>
      <c r="C80" s="1">
        <v>157</v>
      </c>
      <c r="D80" s="1">
        <f t="shared" si="18"/>
        <v>6.369426751592357E-3</v>
      </c>
      <c r="E80">
        <v>3.5920000000000001</v>
      </c>
      <c r="F80">
        <v>1E-3</v>
      </c>
      <c r="G80">
        <f t="shared" si="15"/>
        <v>0.90249999999999997</v>
      </c>
      <c r="H80" s="2">
        <f t="shared" si="16"/>
        <v>1.4510198925926403</v>
      </c>
      <c r="I80" s="2"/>
      <c r="K80">
        <f t="shared" si="17"/>
        <v>0.1802370121750986</v>
      </c>
    </row>
    <row r="81" spans="1:11">
      <c r="A81">
        <v>960</v>
      </c>
      <c r="C81" s="1">
        <v>134</v>
      </c>
      <c r="D81" s="1">
        <f t="shared" si="18"/>
        <v>7.462686567164179E-3</v>
      </c>
      <c r="E81">
        <v>3.5870000000000002</v>
      </c>
      <c r="F81">
        <v>1E-3</v>
      </c>
      <c r="G81">
        <f t="shared" si="15"/>
        <v>0.92159999999999997</v>
      </c>
      <c r="H81" s="2">
        <f t="shared" si="16"/>
        <v>1.4508876767388703</v>
      </c>
      <c r="I81" s="2"/>
      <c r="K81">
        <f t="shared" si="17"/>
        <v>0.17978410328595593</v>
      </c>
    </row>
    <row r="82" spans="1:11">
      <c r="A82">
        <v>970</v>
      </c>
      <c r="C82" s="1">
        <v>114</v>
      </c>
      <c r="D82" s="1">
        <f t="shared" si="18"/>
        <v>8.771929824561403E-3</v>
      </c>
      <c r="E82">
        <v>3.5819999999999999</v>
      </c>
      <c r="F82">
        <v>1E-3</v>
      </c>
      <c r="G82">
        <f t="shared" si="15"/>
        <v>0.94089999999999996</v>
      </c>
      <c r="H82" s="2">
        <f t="shared" si="16"/>
        <v>1.4507569914952243</v>
      </c>
      <c r="I82" s="2"/>
      <c r="K82">
        <f t="shared" si="17"/>
        <v>0.17933047552317974</v>
      </c>
    </row>
    <row r="83" spans="1:11">
      <c r="A83">
        <v>980</v>
      </c>
      <c r="C83" s="1">
        <v>95.9</v>
      </c>
      <c r="D83" s="1">
        <f t="shared" si="18"/>
        <v>1.0427528675703858E-2</v>
      </c>
      <c r="E83">
        <v>3.5779999999999998</v>
      </c>
      <c r="F83">
        <v>1E-3</v>
      </c>
      <c r="G83">
        <f t="shared" si="15"/>
        <v>0.96039999999999992</v>
      </c>
      <c r="H83" s="2">
        <f t="shared" si="16"/>
        <v>1.4506277450890686</v>
      </c>
      <c r="I83" s="2"/>
      <c r="K83">
        <f t="shared" si="17"/>
        <v>0.17897323414498348</v>
      </c>
    </row>
    <row r="84" spans="1:11">
      <c r="A84">
        <v>990</v>
      </c>
      <c r="C84" s="1">
        <v>79.2</v>
      </c>
      <c r="D84" s="1">
        <f t="shared" si="18"/>
        <v>1.2626262626262626E-2</v>
      </c>
      <c r="E84">
        <v>3.5739999999999998</v>
      </c>
      <c r="F84">
        <v>1E-3</v>
      </c>
      <c r="G84">
        <f t="shared" si="15"/>
        <v>0.98009999999999997</v>
      </c>
      <c r="H84" s="2">
        <f t="shared" si="16"/>
        <v>1.4504998503935891</v>
      </c>
      <c r="I84" s="2"/>
      <c r="K84">
        <f t="shared" si="17"/>
        <v>0.1786154391513243</v>
      </c>
    </row>
    <row r="85" spans="1:11">
      <c r="A85">
        <v>1000</v>
      </c>
      <c r="C85" s="1">
        <v>64</v>
      </c>
      <c r="D85" s="1">
        <f t="shared" si="18"/>
        <v>1.5625E-2</v>
      </c>
      <c r="E85">
        <v>3.57</v>
      </c>
      <c r="F85">
        <v>1E-3</v>
      </c>
      <c r="G85">
        <f t="shared" si="15"/>
        <v>1</v>
      </c>
      <c r="H85" s="2">
        <f t="shared" si="16"/>
        <v>1.4503732246436547</v>
      </c>
      <c r="I85" s="2"/>
      <c r="K85">
        <f t="shared" si="17"/>
        <v>0.17825711111943368</v>
      </c>
    </row>
    <row r="86" spans="1:11">
      <c r="A86">
        <v>1010</v>
      </c>
      <c r="C86" s="1">
        <v>51.1</v>
      </c>
      <c r="D86" s="1">
        <f t="shared" si="18"/>
        <v>1.9569471624266144E-2</v>
      </c>
      <c r="E86">
        <v>3.5659999999999998</v>
      </c>
      <c r="F86" t="s">
        <v>3</v>
      </c>
    </row>
    <row r="87" spans="1:11">
      <c r="A87">
        <v>1020</v>
      </c>
      <c r="C87" s="1">
        <v>39.9</v>
      </c>
      <c r="D87" s="1">
        <f t="shared" si="18"/>
        <v>2.5062656641604012E-2</v>
      </c>
      <c r="E87">
        <v>3.5630000000000002</v>
      </c>
      <c r="F87" t="s">
        <v>3</v>
      </c>
    </row>
    <row r="88" spans="1:11">
      <c r="A88">
        <v>1030</v>
      </c>
      <c r="C88" s="1">
        <v>30.2</v>
      </c>
      <c r="D88" s="1">
        <f t="shared" si="18"/>
        <v>3.3112582781456956E-2</v>
      </c>
      <c r="E88">
        <v>3.56</v>
      </c>
      <c r="F88" t="s">
        <v>3</v>
      </c>
    </row>
    <row r="89" spans="1:11">
      <c r="A89">
        <v>1040</v>
      </c>
      <c r="C89" s="1">
        <v>22.6</v>
      </c>
      <c r="D89" s="1">
        <f t="shared" si="18"/>
        <v>4.4247787610619468E-2</v>
      </c>
      <c r="E89">
        <v>3.5569999999999999</v>
      </c>
      <c r="F89" t="s">
        <v>3</v>
      </c>
    </row>
    <row r="90" spans="1:11">
      <c r="A90">
        <v>1050</v>
      </c>
      <c r="C90" s="1">
        <v>16.3</v>
      </c>
      <c r="D90" s="1">
        <f t="shared" si="18"/>
        <v>6.1349693251533742E-2</v>
      </c>
      <c r="E90">
        <v>3.5539999999999998</v>
      </c>
      <c r="F90" t="s">
        <v>3</v>
      </c>
    </row>
    <row r="91" spans="1:11">
      <c r="A91">
        <v>1060</v>
      </c>
      <c r="C91" s="1">
        <v>11.1</v>
      </c>
      <c r="D91" s="1">
        <f t="shared" si="18"/>
        <v>9.00900900900901E-2</v>
      </c>
      <c r="E91">
        <v>3.5510000000000002</v>
      </c>
      <c r="F91" t="s">
        <v>3</v>
      </c>
    </row>
    <row r="92" spans="1:11">
      <c r="A92">
        <v>1070</v>
      </c>
      <c r="C92" s="1">
        <v>8</v>
      </c>
      <c r="D92" s="1">
        <f t="shared" si="18"/>
        <v>0.125</v>
      </c>
      <c r="E92">
        <v>3.548</v>
      </c>
      <c r="F92" t="s">
        <v>3</v>
      </c>
    </row>
    <row r="93" spans="1:11">
      <c r="A93">
        <v>1080</v>
      </c>
      <c r="C93" s="1">
        <v>6.2</v>
      </c>
      <c r="D93" s="1">
        <f t="shared" si="18"/>
        <v>0.16129032258064516</v>
      </c>
      <c r="E93">
        <v>3.5459999999999998</v>
      </c>
      <c r="F93" t="s">
        <v>3</v>
      </c>
    </row>
    <row r="94" spans="1:11">
      <c r="A94">
        <v>1090</v>
      </c>
      <c r="C94" s="1">
        <v>4.7</v>
      </c>
      <c r="D94" s="1">
        <f t="shared" si="18"/>
        <v>0.21276595744680851</v>
      </c>
      <c r="E94">
        <v>3.544</v>
      </c>
      <c r="F94" t="s">
        <v>3</v>
      </c>
    </row>
    <row r="95" spans="1:11">
      <c r="A95">
        <v>1100</v>
      </c>
      <c r="C95" s="1">
        <v>3.5</v>
      </c>
      <c r="D95" s="1">
        <f t="shared" si="18"/>
        <v>0.2857142857142857</v>
      </c>
      <c r="E95">
        <v>3.5409999999999999</v>
      </c>
      <c r="F95" t="s">
        <v>3</v>
      </c>
    </row>
    <row r="96" spans="1:11">
      <c r="A96">
        <v>1110</v>
      </c>
      <c r="C96" s="1">
        <v>2.7</v>
      </c>
      <c r="D96" s="1">
        <f t="shared" si="18"/>
        <v>0.37037037037037035</v>
      </c>
      <c r="E96">
        <v>3.5390000000000001</v>
      </c>
      <c r="F96" t="s">
        <v>3</v>
      </c>
    </row>
    <row r="97" spans="1:6">
      <c r="A97">
        <v>1120</v>
      </c>
      <c r="C97" s="1">
        <v>2</v>
      </c>
      <c r="D97" s="1">
        <f t="shared" si="18"/>
        <v>0.5</v>
      </c>
      <c r="E97">
        <v>3.5369999999999999</v>
      </c>
      <c r="F97" t="s">
        <v>3</v>
      </c>
    </row>
    <row r="98" spans="1:6">
      <c r="A98">
        <v>1130</v>
      </c>
      <c r="C98" s="1">
        <v>1.5</v>
      </c>
      <c r="D98" s="1">
        <f t="shared" si="18"/>
        <v>0.66666666666666663</v>
      </c>
      <c r="E98">
        <v>3.5339999999999998</v>
      </c>
      <c r="F98" t="s">
        <v>3</v>
      </c>
    </row>
    <row r="99" spans="1:6">
      <c r="A99">
        <v>1140</v>
      </c>
      <c r="C99" s="1">
        <v>1</v>
      </c>
      <c r="D99" s="1">
        <f t="shared" si="18"/>
        <v>1</v>
      </c>
      <c r="E99">
        <v>3.532</v>
      </c>
      <c r="F99" t="s">
        <v>3</v>
      </c>
    </row>
    <row r="100" spans="1:6">
      <c r="A100">
        <v>1150</v>
      </c>
      <c r="C100" s="1">
        <v>0.68</v>
      </c>
      <c r="D100" s="1">
        <f t="shared" si="18"/>
        <v>1.4705882352941175</v>
      </c>
      <c r="E100">
        <v>3.53</v>
      </c>
      <c r="F100" t="s">
        <v>3</v>
      </c>
    </row>
    <row r="101" spans="1:6">
      <c r="A101">
        <v>1160</v>
      </c>
      <c r="C101" s="1">
        <v>0.42</v>
      </c>
      <c r="D101" s="1">
        <f t="shared" si="18"/>
        <v>2.3809523809523809</v>
      </c>
      <c r="E101">
        <v>3.528</v>
      </c>
      <c r="F101" t="s">
        <v>3</v>
      </c>
    </row>
    <row r="102" spans="1:6">
      <c r="A102">
        <v>1170</v>
      </c>
      <c r="C102" s="1">
        <v>0.22</v>
      </c>
      <c r="D102" s="1">
        <f t="shared" si="18"/>
        <v>4.5454545454545459</v>
      </c>
      <c r="E102">
        <v>3.5259999999999998</v>
      </c>
      <c r="F102" t="s">
        <v>3</v>
      </c>
    </row>
    <row r="103" spans="1:6">
      <c r="A103">
        <v>1180</v>
      </c>
      <c r="C103" s="1">
        <v>6.5000000000000002E-2</v>
      </c>
      <c r="D103" s="1">
        <f t="shared" si="18"/>
        <v>15.384615384615383</v>
      </c>
      <c r="E103">
        <v>3.524</v>
      </c>
      <c r="F103" t="s">
        <v>3</v>
      </c>
    </row>
    <row r="104" spans="1:6">
      <c r="A104">
        <v>1190</v>
      </c>
      <c r="C104" s="1">
        <v>3.5999999999999997E-2</v>
      </c>
      <c r="D104" s="1">
        <f t="shared" si="18"/>
        <v>27.777777777777779</v>
      </c>
      <c r="E104">
        <v>3.5219999999999998</v>
      </c>
      <c r="F104" t="s">
        <v>3</v>
      </c>
    </row>
    <row r="105" spans="1:6">
      <c r="A105">
        <v>1200</v>
      </c>
      <c r="C105" s="1">
        <v>2.1999999999999999E-2</v>
      </c>
      <c r="D105" s="1">
        <f t="shared" si="18"/>
        <v>45.45454545454546</v>
      </c>
      <c r="E105">
        <v>3.52</v>
      </c>
      <c r="F105" t="s">
        <v>3</v>
      </c>
    </row>
    <row r="106" spans="1:6">
      <c r="A106">
        <v>1210</v>
      </c>
      <c r="C106" s="1">
        <v>1.2999999999999999E-2</v>
      </c>
      <c r="D106" s="1">
        <f t="shared" ref="D106:D130" si="19">1/C106</f>
        <v>76.92307692307692</v>
      </c>
      <c r="E106">
        <v>3.528</v>
      </c>
      <c r="F106" t="s">
        <v>3</v>
      </c>
    </row>
    <row r="107" spans="1:6">
      <c r="A107">
        <v>1220</v>
      </c>
      <c r="C107" s="1">
        <v>8.2000000000000007E-3</v>
      </c>
      <c r="D107" s="1">
        <f t="shared" si="19"/>
        <v>121.95121951219511</v>
      </c>
      <c r="E107">
        <v>3.516</v>
      </c>
      <c r="F107" t="s">
        <v>3</v>
      </c>
    </row>
    <row r="108" spans="1:6">
      <c r="A108">
        <v>1230</v>
      </c>
      <c r="C108" s="1">
        <v>4.7000000000000002E-3</v>
      </c>
      <c r="D108" s="1">
        <f t="shared" si="19"/>
        <v>212.7659574468085</v>
      </c>
      <c r="E108">
        <v>3.5150000000000001</v>
      </c>
      <c r="F108" t="s">
        <v>3</v>
      </c>
    </row>
    <row r="109" spans="1:6">
      <c r="A109">
        <v>1240</v>
      </c>
      <c r="C109" s="1">
        <v>2.3999999999999998E-3</v>
      </c>
      <c r="D109" s="1">
        <f t="shared" si="19"/>
        <v>416.66666666666669</v>
      </c>
      <c r="E109">
        <v>3.5129999999999999</v>
      </c>
      <c r="F109" t="s">
        <v>3</v>
      </c>
    </row>
    <row r="110" spans="1:6">
      <c r="A110">
        <v>1250</v>
      </c>
      <c r="C110" s="1">
        <v>1E-3</v>
      </c>
      <c r="D110" s="1">
        <f t="shared" si="19"/>
        <v>1000</v>
      </c>
      <c r="E110">
        <v>3.5110000000000001</v>
      </c>
      <c r="F110" t="s">
        <v>3</v>
      </c>
    </row>
    <row r="111" spans="1:6">
      <c r="A111">
        <v>1260</v>
      </c>
      <c r="C111" s="1">
        <v>3.6000000000000002E-4</v>
      </c>
      <c r="D111" s="1">
        <f t="shared" si="19"/>
        <v>2777.7777777777778</v>
      </c>
      <c r="E111">
        <v>3.51</v>
      </c>
      <c r="F111" t="s">
        <v>3</v>
      </c>
    </row>
    <row r="112" spans="1:6">
      <c r="A112">
        <v>1270</v>
      </c>
      <c r="C112" s="1">
        <v>2.0000000000000001E-4</v>
      </c>
      <c r="D112" s="1">
        <f t="shared" si="19"/>
        <v>5000</v>
      </c>
      <c r="E112">
        <v>3.508</v>
      </c>
      <c r="F112" t="s">
        <v>3</v>
      </c>
    </row>
    <row r="113" spans="1:6">
      <c r="A113">
        <v>1280</v>
      </c>
      <c r="C113" s="1">
        <v>1.2E-4</v>
      </c>
      <c r="D113" s="1">
        <f t="shared" si="19"/>
        <v>8333.3333333333339</v>
      </c>
      <c r="E113">
        <v>3.5070000000000001</v>
      </c>
      <c r="F113" t="s">
        <v>3</v>
      </c>
    </row>
    <row r="114" spans="1:6">
      <c r="A114">
        <v>1290</v>
      </c>
      <c r="C114" s="1">
        <v>7.1000000000000005E-5</v>
      </c>
      <c r="D114" s="1">
        <f t="shared" si="19"/>
        <v>14084.507042253521</v>
      </c>
      <c r="E114">
        <v>3.5059999999999998</v>
      </c>
      <c r="F114" t="s">
        <v>3</v>
      </c>
    </row>
    <row r="115" spans="1:6">
      <c r="A115">
        <v>1300</v>
      </c>
      <c r="C115" s="1">
        <v>4.5000000000000003E-5</v>
      </c>
      <c r="D115" s="1">
        <f t="shared" si="19"/>
        <v>22222.222222222223</v>
      </c>
      <c r="E115">
        <v>3.504</v>
      </c>
      <c r="F115" t="s">
        <v>3</v>
      </c>
    </row>
    <row r="116" spans="1:6">
      <c r="A116">
        <v>1310</v>
      </c>
      <c r="C116" s="1">
        <v>2.6999999999999999E-5</v>
      </c>
      <c r="D116" s="1">
        <f t="shared" si="19"/>
        <v>37037.037037037036</v>
      </c>
      <c r="E116">
        <v>3.5030000000000001</v>
      </c>
      <c r="F116" t="s">
        <v>3</v>
      </c>
    </row>
    <row r="117" spans="1:6">
      <c r="A117">
        <v>1320</v>
      </c>
      <c r="C117" s="1">
        <v>1.5999999999999999E-5</v>
      </c>
      <c r="D117" s="1">
        <f t="shared" si="19"/>
        <v>62500</v>
      </c>
      <c r="E117">
        <v>3.5009999999999999</v>
      </c>
      <c r="F117" t="s">
        <v>3</v>
      </c>
    </row>
    <row r="118" spans="1:6">
      <c r="A118">
        <v>1330</v>
      </c>
      <c r="C118" s="1">
        <v>7.9999999999999996E-6</v>
      </c>
      <c r="D118" s="1">
        <f t="shared" si="19"/>
        <v>125000</v>
      </c>
      <c r="E118">
        <v>3.5</v>
      </c>
      <c r="F118" t="s">
        <v>3</v>
      </c>
    </row>
    <row r="119" spans="1:6">
      <c r="A119">
        <v>1340</v>
      </c>
      <c r="C119" s="1">
        <v>3.4999999999999999E-6</v>
      </c>
      <c r="D119" s="1">
        <f t="shared" si="19"/>
        <v>285714.28571428574</v>
      </c>
      <c r="E119">
        <v>3.4980000000000002</v>
      </c>
      <c r="F119" t="s">
        <v>3</v>
      </c>
    </row>
    <row r="120" spans="1:6">
      <c r="A120">
        <v>1350</v>
      </c>
      <c r="C120" s="1">
        <v>1.7E-6</v>
      </c>
      <c r="D120" s="1">
        <f t="shared" si="19"/>
        <v>588235.29411764711</v>
      </c>
      <c r="E120">
        <v>3.4969999999999999</v>
      </c>
      <c r="F120" t="s">
        <v>3</v>
      </c>
    </row>
    <row r="121" spans="1:6">
      <c r="A121">
        <v>1360</v>
      </c>
      <c r="C121" s="1">
        <v>9.9999999999999995E-7</v>
      </c>
      <c r="D121" s="1">
        <f t="shared" si="19"/>
        <v>1000000</v>
      </c>
      <c r="E121">
        <v>3.496</v>
      </c>
      <c r="F121" t="s">
        <v>3</v>
      </c>
    </row>
    <row r="122" spans="1:6">
      <c r="A122">
        <v>1370</v>
      </c>
      <c r="C122" s="1">
        <v>6.7000000000000004E-7</v>
      </c>
      <c r="D122" s="1">
        <f t="shared" si="19"/>
        <v>1492537.3134328357</v>
      </c>
      <c r="E122">
        <v>3.4950000000000001</v>
      </c>
      <c r="F122" t="s">
        <v>3</v>
      </c>
    </row>
    <row r="123" spans="1:6">
      <c r="A123">
        <v>1380</v>
      </c>
      <c r="C123" s="1">
        <v>4.4999999999999998E-7</v>
      </c>
      <c r="D123" s="1">
        <f t="shared" si="19"/>
        <v>2222222.2222222225</v>
      </c>
      <c r="E123">
        <v>3.4929999999999999</v>
      </c>
      <c r="F123" t="s">
        <v>3</v>
      </c>
    </row>
    <row r="124" spans="1:6">
      <c r="A124">
        <v>1390</v>
      </c>
      <c r="C124" s="1">
        <v>2.4999999999999999E-7</v>
      </c>
      <c r="D124" s="1">
        <f t="shared" si="19"/>
        <v>4000000</v>
      </c>
      <c r="E124">
        <v>3.492</v>
      </c>
      <c r="F124" t="s">
        <v>3</v>
      </c>
    </row>
    <row r="125" spans="1:6">
      <c r="A125">
        <v>1400</v>
      </c>
      <c r="C125" s="1">
        <v>1.9999999999999999E-7</v>
      </c>
      <c r="D125" s="1">
        <f t="shared" si="19"/>
        <v>5000000</v>
      </c>
      <c r="E125">
        <v>3.4910000000000001</v>
      </c>
      <c r="F125" t="s">
        <v>3</v>
      </c>
    </row>
    <row r="126" spans="1:6">
      <c r="A126">
        <v>1410</v>
      </c>
      <c r="C126" s="1">
        <v>1.4999999999999999E-7</v>
      </c>
      <c r="D126" s="1">
        <f t="shared" si="19"/>
        <v>6666666.666666667</v>
      </c>
      <c r="E126">
        <v>3.49</v>
      </c>
      <c r="F126" t="s">
        <v>3</v>
      </c>
    </row>
    <row r="127" spans="1:6">
      <c r="A127">
        <v>1420</v>
      </c>
      <c r="C127" s="1">
        <v>8.4999999999999994E-8</v>
      </c>
      <c r="D127" s="1">
        <f t="shared" si="19"/>
        <v>11764705.882352943</v>
      </c>
      <c r="E127">
        <v>3.4889999999999999</v>
      </c>
      <c r="F127" t="s">
        <v>3</v>
      </c>
    </row>
    <row r="128" spans="1:6">
      <c r="A128">
        <v>1430</v>
      </c>
      <c r="C128" s="1">
        <v>7.7000000000000001E-8</v>
      </c>
      <c r="D128" s="1">
        <f t="shared" si="19"/>
        <v>12987012.987012986</v>
      </c>
      <c r="E128">
        <v>3.488</v>
      </c>
      <c r="F128" t="s">
        <v>3</v>
      </c>
    </row>
    <row r="129" spans="1:6">
      <c r="A129">
        <v>1440</v>
      </c>
      <c r="C129" s="1">
        <v>4.1999999999999999E-8</v>
      </c>
      <c r="D129" s="1">
        <f t="shared" si="19"/>
        <v>23809523.80952381</v>
      </c>
      <c r="E129">
        <v>3.4870000000000001</v>
      </c>
      <c r="F129" t="s">
        <v>3</v>
      </c>
    </row>
    <row r="130" spans="1:6">
      <c r="A130">
        <v>1450</v>
      </c>
      <c r="C130" s="1">
        <v>3.2000000000000002E-8</v>
      </c>
      <c r="D130" s="1">
        <f t="shared" si="19"/>
        <v>31249999.999999996</v>
      </c>
      <c r="E130">
        <v>3.4860000000000002</v>
      </c>
      <c r="F130" t="s">
        <v>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K2" sqref="K2"/>
    </sheetView>
  </sheetViews>
  <sheetFormatPr defaultRowHeight="13.2"/>
  <sheetData>
    <row r="1" spans="1:16" ht="39.6">
      <c r="A1" s="4" t="s">
        <v>4</v>
      </c>
      <c r="B1" s="4" t="s">
        <v>8</v>
      </c>
      <c r="C1" s="4" t="s">
        <v>0</v>
      </c>
      <c r="D1" s="5" t="s">
        <v>7</v>
      </c>
      <c r="E1" s="4" t="s">
        <v>13</v>
      </c>
      <c r="F1" s="4" t="s">
        <v>14</v>
      </c>
      <c r="G1" s="5" t="s">
        <v>16</v>
      </c>
      <c r="H1" s="5" t="s">
        <v>10</v>
      </c>
      <c r="I1" s="5" t="s">
        <v>15</v>
      </c>
      <c r="J1" s="5" t="s">
        <v>11</v>
      </c>
      <c r="K1" s="5" t="s">
        <v>9</v>
      </c>
      <c r="L1" s="5" t="s">
        <v>17</v>
      </c>
      <c r="M1" s="5" t="s">
        <v>18</v>
      </c>
      <c r="N1" s="5" t="s">
        <v>12</v>
      </c>
      <c r="O1" s="5" t="s">
        <v>19</v>
      </c>
      <c r="P1" s="4" t="s">
        <v>20</v>
      </c>
    </row>
    <row r="2" spans="1:16">
      <c r="A2">
        <f>1240/B2</f>
        <v>177.14285714285714</v>
      </c>
      <c r="B2">
        <v>7</v>
      </c>
      <c r="D2" s="3"/>
      <c r="E2">
        <v>0.68</v>
      </c>
      <c r="F2">
        <v>2.4500000000000002</v>
      </c>
      <c r="G2">
        <f>A2*A2*0.000001</f>
        <v>3.1379591836734694E-2</v>
      </c>
      <c r="H2" s="2">
        <f>SQRT(1+0.696*G2/(G2-0.0684*0.0684)+0.408*G2/(G2-0.116*0.116)+0.897*G2/(G2-9.896*9.896))</f>
        <v>1.5912160860203013</v>
      </c>
      <c r="I2" s="2">
        <v>1.7</v>
      </c>
      <c r="J2">
        <f>POWER((H2-1)/(H2+1),2)</f>
        <v>5.2057729430969951E-2</v>
      </c>
      <c r="K2">
        <f>((E2-H2)^2+F2^2)/((E2+H2)^2+F2^2)</f>
        <v>0.61220878020333902</v>
      </c>
      <c r="L2">
        <f>J2+(1-J2)*(J2+(1-J2)*(J2+(1-J2)*K2))</f>
        <v>0.66967332875788754</v>
      </c>
      <c r="M2">
        <f>J2+(1-J2)*K2</f>
        <v>0.63239631059921941</v>
      </c>
      <c r="N2">
        <f>POWER((H2-1.7)/(H2+1.7),2)</f>
        <v>1.0924877270661463E-3</v>
      </c>
      <c r="O2">
        <f>N2+(1-N2)*(N2+(1-N2)*(N2+(1-N2)*K2))</f>
        <v>0.613478363633157</v>
      </c>
      <c r="P2">
        <f>N2+(1-N2)*K2</f>
        <v>0.61263243735163087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7"/>
  <sheetViews>
    <sheetView workbookViewId="0">
      <selection activeCell="A35" sqref="A35:XFD35"/>
    </sheetView>
  </sheetViews>
  <sheetFormatPr defaultRowHeight="13.2"/>
  <cols>
    <col min="1" max="1" width="11.109375" style="14" customWidth="1"/>
    <col min="2" max="2" width="8.88671875" style="6"/>
    <col min="3" max="3" width="8.88671875" style="7"/>
    <col min="4" max="4" width="8.88671875" style="6"/>
    <col min="5" max="5" width="8.88671875" style="7"/>
    <col min="6" max="6" width="8.88671875" style="6"/>
    <col min="7" max="7" width="8.88671875" style="7"/>
    <col min="8" max="8" width="8.88671875" style="6"/>
    <col min="9" max="9" width="8.88671875" style="7"/>
    <col min="10" max="10" width="8.88671875" style="6"/>
    <col min="11" max="11" width="8.88671875" style="7"/>
    <col min="12" max="12" width="8.88671875" style="10"/>
    <col min="13" max="13" width="8.88671875" style="11"/>
    <col min="14" max="15" width="8.88671875" style="21"/>
    <col min="16" max="16" width="8.88671875" style="7"/>
  </cols>
  <sheetData>
    <row r="1" spans="1:16" s="21" customFormat="1">
      <c r="A1" s="21" t="s">
        <v>26</v>
      </c>
      <c r="L1" s="22"/>
      <c r="M1" s="22"/>
      <c r="P1" s="7"/>
    </row>
    <row r="2" spans="1:16" s="21" customFormat="1">
      <c r="A2" s="22" t="s">
        <v>35</v>
      </c>
      <c r="C2" s="21">
        <v>1.69</v>
      </c>
      <c r="D2" s="22" t="s">
        <v>29</v>
      </c>
      <c r="L2" s="22"/>
      <c r="M2" s="22"/>
      <c r="P2" s="7"/>
    </row>
    <row r="3" spans="1:16" s="21" customFormat="1">
      <c r="A3" s="22" t="s">
        <v>32</v>
      </c>
      <c r="B3" s="22" t="s">
        <v>33</v>
      </c>
      <c r="C3" s="21">
        <v>1.57</v>
      </c>
      <c r="D3" s="22" t="s">
        <v>31</v>
      </c>
      <c r="L3" s="22"/>
      <c r="M3" s="22"/>
    </row>
    <row r="4" spans="1:16" s="21" customFormat="1">
      <c r="A4" s="22" t="s">
        <v>30</v>
      </c>
      <c r="L4" s="22"/>
      <c r="M4" s="22"/>
    </row>
    <row r="5" spans="1:16" s="21" customFormat="1">
      <c r="A5" s="24" t="s">
        <v>37</v>
      </c>
      <c r="L5" s="22"/>
      <c r="M5" s="22"/>
    </row>
    <row r="6" spans="1:16" s="21" customFormat="1">
      <c r="A6" s="22"/>
      <c r="L6" s="22"/>
      <c r="M6" s="22"/>
    </row>
    <row r="7" spans="1:16">
      <c r="A7" s="26"/>
      <c r="B7" s="40" t="s">
        <v>22</v>
      </c>
      <c r="C7" s="41"/>
      <c r="D7" s="40" t="s">
        <v>23</v>
      </c>
      <c r="E7" s="41"/>
      <c r="F7" s="40" t="s">
        <v>24</v>
      </c>
      <c r="G7" s="41"/>
      <c r="H7" s="40" t="s">
        <v>25</v>
      </c>
      <c r="I7" s="41"/>
      <c r="J7" s="40" t="s">
        <v>27</v>
      </c>
      <c r="K7" s="41"/>
      <c r="L7" s="42" t="s">
        <v>28</v>
      </c>
      <c r="M7" s="43"/>
      <c r="N7" s="27" t="s">
        <v>34</v>
      </c>
      <c r="O7" s="28"/>
      <c r="P7" s="29"/>
    </row>
    <row r="8" spans="1:16">
      <c r="A8" s="16" t="s">
        <v>21</v>
      </c>
      <c r="B8" s="17" t="s">
        <v>1</v>
      </c>
      <c r="C8" s="18" t="s">
        <v>2</v>
      </c>
      <c r="D8" s="17" t="s">
        <v>1</v>
      </c>
      <c r="E8" s="18" t="s">
        <v>2</v>
      </c>
      <c r="F8" s="17" t="s">
        <v>1</v>
      </c>
      <c r="G8" s="18" t="s">
        <v>2</v>
      </c>
      <c r="H8" s="17" t="s">
        <v>1</v>
      </c>
      <c r="I8" s="18" t="s">
        <v>2</v>
      </c>
      <c r="J8" s="17" t="s">
        <v>1</v>
      </c>
      <c r="K8" s="18" t="s">
        <v>2</v>
      </c>
      <c r="L8" s="19" t="s">
        <v>1</v>
      </c>
      <c r="M8" s="20" t="s">
        <v>2</v>
      </c>
      <c r="N8" s="30" t="s">
        <v>36</v>
      </c>
      <c r="O8" s="30" t="s">
        <v>1</v>
      </c>
      <c r="P8" s="31" t="s">
        <v>38</v>
      </c>
    </row>
    <row r="9" spans="1:16">
      <c r="A9" s="15">
        <v>110</v>
      </c>
      <c r="B9" s="8">
        <v>0.2666</v>
      </c>
      <c r="C9" s="9">
        <v>1.1054999999999999</v>
      </c>
      <c r="H9" s="8">
        <v>1.75</v>
      </c>
      <c r="I9" s="9">
        <v>0.254</v>
      </c>
      <c r="J9" s="8">
        <v>3.4000000000000002E-2</v>
      </c>
      <c r="K9" s="9">
        <v>0.92700000000000005</v>
      </c>
      <c r="L9" s="12">
        <v>1.077</v>
      </c>
      <c r="M9" s="13">
        <v>0.74399999999999999</v>
      </c>
    </row>
    <row r="10" spans="1:16">
      <c r="A10" s="15">
        <v>115</v>
      </c>
      <c r="B10" s="8">
        <v>0.2772</v>
      </c>
      <c r="C10" s="9">
        <v>1.2035</v>
      </c>
      <c r="H10" s="8">
        <v>1.714</v>
      </c>
      <c r="I10" s="9">
        <v>0</v>
      </c>
      <c r="J10" s="8">
        <v>3.7199999999999997E-2</v>
      </c>
      <c r="K10" s="9">
        <v>1.02</v>
      </c>
      <c r="L10" s="12">
        <v>1.0637000000000001</v>
      </c>
      <c r="M10" s="13">
        <v>0.76400000000000001</v>
      </c>
    </row>
    <row r="11" spans="1:16">
      <c r="A11" s="15">
        <v>120</v>
      </c>
      <c r="B11" s="8">
        <v>0.29199999999999998</v>
      </c>
      <c r="C11" s="9">
        <v>1.3</v>
      </c>
      <c r="H11" s="8">
        <v>1.6259999999999999</v>
      </c>
      <c r="I11" s="9">
        <v>0</v>
      </c>
      <c r="J11" s="8">
        <v>4.1099999999999998E-2</v>
      </c>
      <c r="K11" s="9">
        <v>1.109</v>
      </c>
      <c r="L11" s="12">
        <v>1.0498000000000001</v>
      </c>
      <c r="M11" s="13">
        <v>0.79100000000000004</v>
      </c>
    </row>
    <row r="12" spans="1:16">
      <c r="A12" s="15">
        <v>125</v>
      </c>
      <c r="B12" s="8">
        <v>0.30980000000000002</v>
      </c>
      <c r="C12" s="9">
        <v>1.4024000000000001</v>
      </c>
      <c r="H12" s="8">
        <v>1.5880000000000001</v>
      </c>
      <c r="I12" s="9">
        <v>0</v>
      </c>
      <c r="J12" s="8">
        <v>4.4999999999999998E-2</v>
      </c>
      <c r="K12" s="9">
        <v>1.1950000000000001</v>
      </c>
      <c r="L12" s="12">
        <v>1.0379</v>
      </c>
      <c r="M12" s="13">
        <v>0.82499999999999996</v>
      </c>
    </row>
    <row r="13" spans="1:16">
      <c r="A13" s="15">
        <v>130</v>
      </c>
      <c r="B13" s="8">
        <v>0.32979999999999998</v>
      </c>
      <c r="C13" s="9">
        <v>1.5006999999999999</v>
      </c>
      <c r="H13" s="8">
        <v>1.5549999999999999</v>
      </c>
      <c r="I13" s="9">
        <v>0</v>
      </c>
      <c r="J13" s="8">
        <v>4.9099999999999998E-2</v>
      </c>
      <c r="K13" s="9">
        <v>1.278</v>
      </c>
      <c r="L13" s="12">
        <v>1.0304</v>
      </c>
      <c r="M13" s="13">
        <v>0.86299999999999999</v>
      </c>
    </row>
    <row r="14" spans="1:16">
      <c r="A14" s="15">
        <v>135</v>
      </c>
      <c r="B14" s="8">
        <v>0.35289999999999999</v>
      </c>
      <c r="C14" s="9">
        <v>1.6007</v>
      </c>
      <c r="H14" s="8">
        <v>1.534</v>
      </c>
      <c r="I14" s="9">
        <v>0</v>
      </c>
      <c r="J14" s="8">
        <v>5.33E-2</v>
      </c>
      <c r="K14" s="9">
        <v>1.359</v>
      </c>
      <c r="L14" s="12">
        <v>1.0294000000000001</v>
      </c>
      <c r="M14" s="13">
        <v>0.9</v>
      </c>
    </row>
    <row r="15" spans="1:16">
      <c r="A15" s="15">
        <v>140</v>
      </c>
      <c r="B15" s="8">
        <v>0.37959999999999999</v>
      </c>
      <c r="C15" s="9">
        <v>1.6999</v>
      </c>
      <c r="F15" s="8">
        <v>1.5948989170000001</v>
      </c>
      <c r="G15" s="9">
        <v>0</v>
      </c>
      <c r="H15" s="8">
        <v>1.5129999999999999</v>
      </c>
      <c r="I15" s="9">
        <v>0</v>
      </c>
      <c r="J15" s="8">
        <v>5.7700000000000001E-2</v>
      </c>
      <c r="K15" s="9">
        <v>1.4339999999999999</v>
      </c>
      <c r="L15" s="12">
        <v>1.0301</v>
      </c>
      <c r="M15" s="13">
        <v>0.93700000000000006</v>
      </c>
    </row>
    <row r="16" spans="1:16">
      <c r="A16" s="15">
        <v>145</v>
      </c>
      <c r="B16" s="8">
        <v>0.4088</v>
      </c>
      <c r="C16" s="9">
        <v>1.8012999999999999</v>
      </c>
      <c r="F16" s="8">
        <v>1.575629229</v>
      </c>
      <c r="G16" s="9">
        <v>0</v>
      </c>
      <c r="H16" s="8">
        <v>1.4984999999999999</v>
      </c>
      <c r="I16" s="9">
        <v>0</v>
      </c>
      <c r="J16" s="8">
        <v>6.2199999999999998E-2</v>
      </c>
      <c r="K16" s="9">
        <v>1.5129999999999999</v>
      </c>
      <c r="L16" s="12">
        <v>1.0299</v>
      </c>
      <c r="M16" s="13">
        <v>0.97299999999999998</v>
      </c>
    </row>
    <row r="17" spans="1:16">
      <c r="A17" s="15">
        <v>150</v>
      </c>
      <c r="B17" s="8">
        <v>0.442</v>
      </c>
      <c r="C17" s="9">
        <v>1.8946000000000001</v>
      </c>
      <c r="D17" s="8">
        <v>1.7088270000000001</v>
      </c>
      <c r="E17" s="9">
        <v>5.960787E-2</v>
      </c>
      <c r="F17" s="8">
        <v>1.5589150620000001</v>
      </c>
      <c r="G17" s="9">
        <v>0</v>
      </c>
      <c r="H17" s="8">
        <v>1.484</v>
      </c>
      <c r="I17" s="9">
        <v>0</v>
      </c>
      <c r="J17" s="8">
        <v>6.6799999999999998E-2</v>
      </c>
      <c r="K17" s="9">
        <v>1.5860000000000001</v>
      </c>
      <c r="L17" s="12">
        <v>1.0308999999999999</v>
      </c>
      <c r="M17" s="13">
        <v>1.004</v>
      </c>
    </row>
    <row r="18" spans="1:16">
      <c r="A18" s="15">
        <v>155</v>
      </c>
      <c r="B18" s="8">
        <v>0.47799999999999998</v>
      </c>
      <c r="C18" s="9">
        <v>2</v>
      </c>
      <c r="D18" s="8">
        <v>1.6841280000000001</v>
      </c>
      <c r="E18" s="9">
        <v>5.1958129999999998E-2</v>
      </c>
      <c r="F18" s="8">
        <v>1.54433219</v>
      </c>
      <c r="G18" s="9">
        <v>0</v>
      </c>
      <c r="H18" s="8">
        <v>1.474</v>
      </c>
      <c r="I18" s="9">
        <v>0</v>
      </c>
      <c r="J18" s="8">
        <v>7.1599999999999997E-2</v>
      </c>
      <c r="K18" s="9">
        <v>1.663</v>
      </c>
      <c r="L18" s="12">
        <v>1.03</v>
      </c>
      <c r="M18" s="13">
        <v>1.03</v>
      </c>
      <c r="O18" s="21">
        <f t="shared" ref="O18:O73" si="0">SQRT((1+2*N18)/(1-N18))</f>
        <v>1</v>
      </c>
    </row>
    <row r="19" spans="1:16">
      <c r="A19" s="15">
        <v>160</v>
      </c>
      <c r="B19" s="8">
        <v>0.51700000000000002</v>
      </c>
      <c r="C19" s="9">
        <v>2.1</v>
      </c>
      <c r="D19" s="8">
        <v>1.662666</v>
      </c>
      <c r="E19" s="9">
        <v>4.5680579999999998E-2</v>
      </c>
      <c r="F19" s="8">
        <v>1.5315391970000001</v>
      </c>
      <c r="G19" s="9">
        <v>0</v>
      </c>
      <c r="H19" s="8">
        <v>1.464</v>
      </c>
      <c r="I19" s="9">
        <v>0</v>
      </c>
      <c r="J19" s="8">
        <v>7.6499999999999999E-2</v>
      </c>
      <c r="K19" s="9">
        <v>1.74</v>
      </c>
      <c r="L19" s="12">
        <v>1.0230999999999999</v>
      </c>
      <c r="M19" s="13">
        <v>1.056</v>
      </c>
      <c r="N19" s="21">
        <f t="shared" ref="N19:N23" si="1">0.012055*2/3*2.9078/0.0058984*(0.268/(43.741-1/A19/A19*1000000)+0.295/(57.48-1/A19/A19*1000000)+5.03/(112.74-1/A19/A19*1000000))</f>
        <v>0.56089447981494744</v>
      </c>
      <c r="O19" s="21">
        <f t="shared" si="0"/>
        <v>2.1981971690764137</v>
      </c>
    </row>
    <row r="20" spans="1:16">
      <c r="A20" s="15">
        <v>165</v>
      </c>
      <c r="B20" s="8">
        <v>0.56299999999999994</v>
      </c>
      <c r="C20" s="9">
        <v>2.21</v>
      </c>
      <c r="D20" s="8">
        <v>1.6439189999999999</v>
      </c>
      <c r="E20" s="9">
        <v>4.0476119999999997E-2</v>
      </c>
      <c r="F20" s="8">
        <v>1.5202591409999999</v>
      </c>
      <c r="G20" s="9">
        <v>0</v>
      </c>
      <c r="H20" s="8">
        <v>1.4575</v>
      </c>
      <c r="I20" s="9">
        <v>0</v>
      </c>
      <c r="J20" s="8">
        <v>8.1699999999999995E-2</v>
      </c>
      <c r="K20" s="9">
        <v>1.81</v>
      </c>
      <c r="L20" s="12">
        <v>1.0108999999999999</v>
      </c>
      <c r="M20" s="13">
        <v>1.0880000000000001</v>
      </c>
      <c r="N20" s="21">
        <f t="shared" si="1"/>
        <v>0.46998196567175221</v>
      </c>
      <c r="O20" s="21">
        <f t="shared" si="0"/>
        <v>1.9131609339490723</v>
      </c>
    </row>
    <row r="21" spans="1:16">
      <c r="A21" s="15">
        <v>170</v>
      </c>
      <c r="B21" s="8">
        <v>0.60880000000000001</v>
      </c>
      <c r="C21" s="9">
        <v>2.3016999999999999</v>
      </c>
      <c r="D21" s="8">
        <v>1.627461</v>
      </c>
      <c r="E21" s="9">
        <v>3.612071E-2</v>
      </c>
      <c r="F21" s="8">
        <v>1.5102657269999999</v>
      </c>
      <c r="G21" s="9">
        <v>0</v>
      </c>
      <c r="H21" s="8">
        <v>1.4510000000000001</v>
      </c>
      <c r="I21" s="9">
        <v>0</v>
      </c>
      <c r="J21" s="8">
        <v>8.6900000000000005E-2</v>
      </c>
      <c r="K21" s="9">
        <v>1.885</v>
      </c>
      <c r="L21" s="12">
        <v>0.99529999999999996</v>
      </c>
      <c r="M21" s="13">
        <v>1.1279999999999999</v>
      </c>
      <c r="N21" s="21">
        <f t="shared" si="1"/>
        <v>0.42231346182674334</v>
      </c>
      <c r="O21" s="21">
        <f t="shared" si="0"/>
        <v>1.7869325011094346</v>
      </c>
    </row>
    <row r="22" spans="1:16" s="32" customFormat="1">
      <c r="A22" s="33">
        <v>175</v>
      </c>
      <c r="B22" s="34">
        <v>0.66010000000000002</v>
      </c>
      <c r="C22" s="35">
        <v>2.4051999999999998</v>
      </c>
      <c r="D22" s="34">
        <v>1.612946</v>
      </c>
      <c r="E22" s="35">
        <v>3.2444349999999997E-2</v>
      </c>
      <c r="F22" s="34">
        <v>1.5013727610000001</v>
      </c>
      <c r="G22" s="35">
        <v>0</v>
      </c>
      <c r="H22" s="34">
        <v>1.4455</v>
      </c>
      <c r="I22" s="35">
        <v>0</v>
      </c>
      <c r="J22" s="34">
        <v>9.2299999999999993E-2</v>
      </c>
      <c r="K22" s="35">
        <v>1.956</v>
      </c>
      <c r="L22" s="34">
        <v>0.97870000000000001</v>
      </c>
      <c r="M22" s="35">
        <v>1.177</v>
      </c>
      <c r="N22" s="36">
        <f>0.012055*2/3*2.9078/0.0058984*(0.268/(43.741-1/A22/A22*1000000)+0.295/(57.48-1/A22/A22*1000000)+5.03/(112.74-1/A22/A22*1000000))</f>
        <v>0.39167357400633257</v>
      </c>
      <c r="O22" s="36">
        <f t="shared" si="0"/>
        <v>1.7121807278725167</v>
      </c>
      <c r="P22" s="37">
        <v>1.69</v>
      </c>
    </row>
    <row r="23" spans="1:16" s="32" customFormat="1">
      <c r="A23" s="33">
        <v>180</v>
      </c>
      <c r="B23" s="34">
        <v>0.71499999999999997</v>
      </c>
      <c r="C23" s="35">
        <v>2.5074000000000001</v>
      </c>
      <c r="D23" s="34">
        <v>1.600088</v>
      </c>
      <c r="E23" s="35">
        <v>2.9316470000000001E-2</v>
      </c>
      <c r="F23" s="34">
        <v>1.4934260479999999</v>
      </c>
      <c r="G23" s="35">
        <v>0</v>
      </c>
      <c r="H23" s="34">
        <v>1.44</v>
      </c>
      <c r="I23" s="35">
        <v>0</v>
      </c>
      <c r="J23" s="34">
        <v>9.7799999999999998E-2</v>
      </c>
      <c r="K23" s="35">
        <v>2.02</v>
      </c>
      <c r="L23" s="34">
        <v>0.9637</v>
      </c>
      <c r="M23" s="35">
        <v>1.2330000000000001</v>
      </c>
      <c r="N23" s="36">
        <f t="shared" si="1"/>
        <v>0.36976953987504085</v>
      </c>
      <c r="O23" s="36">
        <f t="shared" si="0"/>
        <v>1.6613739638734217</v>
      </c>
      <c r="P23" s="37">
        <v>1.69</v>
      </c>
    </row>
    <row r="24" spans="1:16">
      <c r="A24" s="15">
        <v>185</v>
      </c>
      <c r="B24" s="8">
        <v>0.77329999999999999</v>
      </c>
      <c r="C24" s="9">
        <v>2.6080999999999999</v>
      </c>
      <c r="D24" s="8">
        <v>1.588652</v>
      </c>
      <c r="E24" s="9">
        <v>2.6635699999999998E-2</v>
      </c>
      <c r="F24" s="8">
        <v>1.486297107</v>
      </c>
      <c r="G24" s="9">
        <v>0</v>
      </c>
      <c r="H24" s="8">
        <v>1.4341999999999999</v>
      </c>
      <c r="I24" s="9">
        <v>0</v>
      </c>
      <c r="J24" s="8">
        <v>0.10349999999999999</v>
      </c>
      <c r="K24" s="9">
        <v>2.089</v>
      </c>
      <c r="L24" s="12">
        <v>0.95450000000000002</v>
      </c>
      <c r="M24" s="13">
        <v>1.294</v>
      </c>
      <c r="N24" s="21">
        <f t="shared" ref="N24:N40" si="2">0.012055*2/3*2.9078/0.0058984*(0.268/(43.741-1/A24/A24*1000000)+0.295/(57.48-1/A24/A24*1000000)+5.03/(112.74-1/A24/A24*1000000))</f>
        <v>0.3530715068762334</v>
      </c>
      <c r="O24" s="21">
        <f t="shared" si="0"/>
        <v>1.6239758863830698</v>
      </c>
    </row>
    <row r="25" spans="1:16">
      <c r="A25" s="15">
        <v>190</v>
      </c>
      <c r="B25" s="8">
        <v>0.83750000000000002</v>
      </c>
      <c r="C25" s="9">
        <v>2.714</v>
      </c>
      <c r="D25" s="8">
        <v>1.578441</v>
      </c>
      <c r="E25" s="9">
        <v>2.4322509999999999E-2</v>
      </c>
      <c r="F25" s="8">
        <v>1.479878268</v>
      </c>
      <c r="G25" s="9">
        <v>0</v>
      </c>
      <c r="H25" s="8">
        <v>1.43</v>
      </c>
      <c r="I25" s="9">
        <v>0</v>
      </c>
      <c r="J25" s="8">
        <v>0.10920000000000001</v>
      </c>
      <c r="K25" s="9">
        <v>2.1629999999999998</v>
      </c>
      <c r="L25" s="12">
        <v>0.95650000000000002</v>
      </c>
      <c r="M25" s="13">
        <v>1.36</v>
      </c>
      <c r="N25" s="21">
        <f t="shared" si="2"/>
        <v>0.33978865109970791</v>
      </c>
      <c r="O25" s="21">
        <f t="shared" si="0"/>
        <v>1.5949919875904608</v>
      </c>
    </row>
    <row r="26" spans="1:16">
      <c r="A26" s="15">
        <v>195</v>
      </c>
      <c r="B26" s="8">
        <v>0.90959999999999996</v>
      </c>
      <c r="C26" s="9">
        <v>2.7970000000000002</v>
      </c>
      <c r="D26" s="8">
        <v>1.5692889999999999</v>
      </c>
      <c r="E26" s="9">
        <v>2.2313940000000001E-2</v>
      </c>
      <c r="F26" s="8">
        <v>1.474078805</v>
      </c>
      <c r="G26" s="9">
        <v>0</v>
      </c>
      <c r="H26" s="8">
        <v>1.4265000000000001</v>
      </c>
      <c r="I26" s="9">
        <v>0</v>
      </c>
      <c r="J26" s="8">
        <v>0.1149</v>
      </c>
      <c r="K26" s="9">
        <v>2.234</v>
      </c>
      <c r="L26" s="12">
        <v>0.9738</v>
      </c>
      <c r="M26" s="13">
        <v>1.431</v>
      </c>
      <c r="N26" s="21">
        <f t="shared" si="2"/>
        <v>0.32889972389539596</v>
      </c>
      <c r="O26" s="21">
        <f t="shared" si="0"/>
        <v>1.5717095302474868</v>
      </c>
    </row>
    <row r="27" spans="1:16">
      <c r="A27" s="15">
        <v>200</v>
      </c>
      <c r="B27" s="8">
        <v>0.96819999999999995</v>
      </c>
      <c r="C27" s="9">
        <v>2.8614999999999999</v>
      </c>
      <c r="D27" s="8">
        <v>1.561059</v>
      </c>
      <c r="E27" s="9">
        <v>2.0559649999999999E-2</v>
      </c>
      <c r="F27" s="8">
        <v>1.4688218749999999</v>
      </c>
      <c r="G27" s="9">
        <v>0</v>
      </c>
      <c r="H27" s="8">
        <v>1.4231</v>
      </c>
      <c r="I27" s="9">
        <v>0</v>
      </c>
      <c r="J27" s="8">
        <v>0.1211</v>
      </c>
      <c r="K27" s="9">
        <v>2.302</v>
      </c>
      <c r="L27" s="12">
        <v>1.0015000000000001</v>
      </c>
      <c r="M27" s="13">
        <v>1.502</v>
      </c>
      <c r="N27" s="21">
        <f t="shared" si="2"/>
        <v>0.31977165520796569</v>
      </c>
      <c r="O27" s="21">
        <f t="shared" si="0"/>
        <v>1.5525088494014334</v>
      </c>
    </row>
    <row r="28" spans="1:16">
      <c r="A28" s="15">
        <v>205</v>
      </c>
      <c r="B28" s="8">
        <v>0.99970000000000003</v>
      </c>
      <c r="C28" s="9">
        <v>2.8972000000000002</v>
      </c>
      <c r="D28" s="8">
        <v>1.553633</v>
      </c>
      <c r="E28" s="9">
        <v>1.9019089999999999E-2</v>
      </c>
      <c r="F28" s="8">
        <v>1.4640420759999999</v>
      </c>
      <c r="G28" s="9">
        <v>0</v>
      </c>
      <c r="H28" s="8">
        <v>1.4202999999999999</v>
      </c>
      <c r="I28" s="9">
        <v>0</v>
      </c>
      <c r="J28" s="8">
        <v>0.12790000000000001</v>
      </c>
      <c r="K28" s="9">
        <v>2.3690000000000002</v>
      </c>
      <c r="L28" s="12">
        <v>1.0313000000000001</v>
      </c>
      <c r="M28" s="13">
        <v>1.57</v>
      </c>
      <c r="N28" s="21">
        <f t="shared" si="2"/>
        <v>0.31198675553511246</v>
      </c>
      <c r="O28" s="21">
        <f t="shared" si="0"/>
        <v>1.5363532067838712</v>
      </c>
    </row>
    <row r="29" spans="1:16">
      <c r="A29" s="15">
        <v>210</v>
      </c>
      <c r="B29" s="8">
        <v>1.1366000000000001</v>
      </c>
      <c r="C29" s="9">
        <v>3.0670000000000002</v>
      </c>
      <c r="D29" s="8">
        <v>1.5469120000000001</v>
      </c>
      <c r="E29" s="9">
        <v>1.7659339999999999E-2</v>
      </c>
      <c r="F29" s="8">
        <v>1.459683485</v>
      </c>
      <c r="G29" s="9">
        <v>0</v>
      </c>
      <c r="H29" s="8">
        <v>1.4175</v>
      </c>
      <c r="I29" s="9">
        <v>0</v>
      </c>
      <c r="J29" s="8">
        <v>0.13420000000000001</v>
      </c>
      <c r="K29" s="9">
        <v>2.4359999999999999</v>
      </c>
      <c r="L29" s="12">
        <v>1.0694999999999999</v>
      </c>
      <c r="M29" s="13">
        <v>1.639</v>
      </c>
      <c r="N29" s="21">
        <f t="shared" si="2"/>
        <v>0.30525583661431099</v>
      </c>
      <c r="O29" s="21">
        <f t="shared" si="0"/>
        <v>1.5225427129538631</v>
      </c>
    </row>
    <row r="30" spans="1:16">
      <c r="A30" s="15">
        <v>215</v>
      </c>
      <c r="B30" s="8">
        <v>1.2093</v>
      </c>
      <c r="C30" s="9">
        <v>3.1655000000000002</v>
      </c>
      <c r="D30" s="8">
        <v>1.5408120000000001</v>
      </c>
      <c r="E30" s="9">
        <v>1.6453479999999999E-2</v>
      </c>
      <c r="F30" s="8">
        <v>1.4556980719999999</v>
      </c>
      <c r="G30" s="9">
        <v>0</v>
      </c>
      <c r="H30" s="8">
        <v>1.4152</v>
      </c>
      <c r="I30" s="9">
        <v>0</v>
      </c>
      <c r="J30" s="8">
        <v>0.14019999999999999</v>
      </c>
      <c r="K30" s="9">
        <v>2.5019999999999998</v>
      </c>
      <c r="L30" s="12">
        <v>1.2142999999999999</v>
      </c>
      <c r="M30" s="13">
        <v>1.7689999999999999</v>
      </c>
      <c r="N30" s="21">
        <f t="shared" si="2"/>
        <v>0.29937088055043731</v>
      </c>
      <c r="O30" s="21">
        <f t="shared" si="0"/>
        <v>1.510584652578328</v>
      </c>
    </row>
    <row r="31" spans="1:16">
      <c r="A31" s="15">
        <v>220</v>
      </c>
      <c r="B31" s="8">
        <v>1.2946</v>
      </c>
      <c r="C31" s="9">
        <v>3.2757999999999998</v>
      </c>
      <c r="D31" s="8">
        <v>1.535258</v>
      </c>
      <c r="E31" s="9">
        <v>1.537932E-2</v>
      </c>
      <c r="F31" s="8">
        <v>1.4520444159999999</v>
      </c>
      <c r="G31" s="9">
        <v>0</v>
      </c>
      <c r="H31" s="8">
        <v>1.4129</v>
      </c>
      <c r="I31" s="9">
        <v>0</v>
      </c>
      <c r="J31" s="8">
        <v>0.14699999999999999</v>
      </c>
      <c r="K31" s="9">
        <v>2.5680000000000001</v>
      </c>
      <c r="L31" s="12">
        <v>1.2810999999999999</v>
      </c>
      <c r="M31" s="13">
        <v>1.819</v>
      </c>
      <c r="N31" s="21">
        <f t="shared" si="2"/>
        <v>0.29417755492934994</v>
      </c>
      <c r="O31" s="21">
        <f t="shared" si="0"/>
        <v>1.5001202371538145</v>
      </c>
    </row>
    <row r="32" spans="1:16">
      <c r="A32" s="15">
        <v>225</v>
      </c>
      <c r="B32" s="8">
        <v>1.4129</v>
      </c>
      <c r="C32" s="9">
        <v>3.3912</v>
      </c>
      <c r="D32" s="8">
        <v>1.5301899999999999</v>
      </c>
      <c r="E32" s="9">
        <v>1.4418490000000001E-2</v>
      </c>
      <c r="F32" s="8">
        <v>1.448686651</v>
      </c>
      <c r="G32" s="9">
        <v>0</v>
      </c>
      <c r="H32" s="8">
        <v>1.411</v>
      </c>
      <c r="I32" s="9">
        <v>0</v>
      </c>
      <c r="J32" s="8">
        <v>0.15440000000000001</v>
      </c>
      <c r="K32" s="9">
        <v>2.6349999999999998</v>
      </c>
      <c r="L32" s="12">
        <v>1.2796000000000001</v>
      </c>
      <c r="M32" s="13">
        <v>1.802</v>
      </c>
      <c r="N32" s="21">
        <f t="shared" si="2"/>
        <v>0.28955840070353372</v>
      </c>
      <c r="O32" s="21">
        <f t="shared" si="0"/>
        <v>1.4908808471587121</v>
      </c>
    </row>
    <row r="33" spans="1:15">
      <c r="A33" s="15">
        <v>230</v>
      </c>
      <c r="B33" s="8">
        <v>1.5687</v>
      </c>
      <c r="C33" s="9">
        <v>3.4575999999999998</v>
      </c>
      <c r="D33" s="8">
        <v>1.525552</v>
      </c>
      <c r="E33" s="9">
        <v>1.3555650000000001E-2</v>
      </c>
      <c r="F33" s="8">
        <v>1.4455936039999999</v>
      </c>
      <c r="G33" s="9">
        <v>0</v>
      </c>
      <c r="H33" s="8">
        <v>1.409</v>
      </c>
      <c r="I33" s="9">
        <v>0</v>
      </c>
      <c r="J33" s="8">
        <v>0.16220000000000001</v>
      </c>
      <c r="K33" s="9">
        <v>2.7040000000000002</v>
      </c>
      <c r="L33" s="12">
        <v>1.282</v>
      </c>
      <c r="M33" s="13">
        <v>1.7789999999999999</v>
      </c>
      <c r="N33" s="21">
        <f t="shared" si="2"/>
        <v>0.2854220951416635</v>
      </c>
      <c r="O33" s="21">
        <f t="shared" si="0"/>
        <v>1.4826606563726326</v>
      </c>
    </row>
    <row r="34" spans="1:15">
      <c r="A34" s="15">
        <v>235</v>
      </c>
      <c r="B34" s="8">
        <v>1.6778999999999999</v>
      </c>
      <c r="C34" s="9">
        <v>3.4531999999999998</v>
      </c>
      <c r="D34" s="8">
        <v>1.521298</v>
      </c>
      <c r="E34" s="9">
        <v>1.277796E-2</v>
      </c>
      <c r="F34" s="8">
        <v>1.442738082</v>
      </c>
      <c r="G34" s="9">
        <v>0</v>
      </c>
      <c r="H34" s="8">
        <v>1.4073</v>
      </c>
      <c r="I34" s="9">
        <v>0</v>
      </c>
      <c r="J34" s="8">
        <v>0.1701</v>
      </c>
      <c r="K34" s="9">
        <v>2.774</v>
      </c>
      <c r="L34" s="12">
        <v>1.3343</v>
      </c>
      <c r="M34" s="13">
        <v>1.7889999999999999</v>
      </c>
      <c r="N34" s="21">
        <f t="shared" si="2"/>
        <v>0.28169634090502882</v>
      </c>
      <c r="O34" s="21">
        <f t="shared" si="0"/>
        <v>1.4752988299218079</v>
      </c>
    </row>
    <row r="35" spans="1:15">
      <c r="A35" s="15">
        <v>240</v>
      </c>
      <c r="B35" s="8">
        <v>1.6972</v>
      </c>
      <c r="C35" s="9">
        <v>3.4661</v>
      </c>
      <c r="D35" s="8">
        <v>1.517387</v>
      </c>
      <c r="E35" s="9">
        <v>1.207457E-2</v>
      </c>
      <c r="F35" s="8">
        <v>1.440096284</v>
      </c>
      <c r="G35" s="9">
        <v>0</v>
      </c>
      <c r="H35" s="8">
        <v>1.4056999999999999</v>
      </c>
      <c r="I35" s="9">
        <v>0</v>
      </c>
      <c r="J35" s="8">
        <v>0.1779</v>
      </c>
      <c r="K35" s="9">
        <v>2.84</v>
      </c>
      <c r="L35" s="12">
        <v>1.399</v>
      </c>
      <c r="M35" s="13">
        <v>1.802</v>
      </c>
      <c r="N35" s="21">
        <f t="shared" si="2"/>
        <v>0.27832300844927954</v>
      </c>
      <c r="O35" s="21">
        <f t="shared" si="0"/>
        <v>1.4686675614097209</v>
      </c>
    </row>
    <row r="36" spans="1:15">
      <c r="A36" s="15">
        <v>245</v>
      </c>
      <c r="B36" s="8">
        <v>1.6830000000000001</v>
      </c>
      <c r="C36" s="9">
        <v>3.5535999999999999</v>
      </c>
      <c r="D36" s="8">
        <v>1.513784</v>
      </c>
      <c r="E36" s="9">
        <v>1.14363E-2</v>
      </c>
      <c r="F36" s="8">
        <v>1.437647307</v>
      </c>
      <c r="G36" s="9">
        <v>0</v>
      </c>
      <c r="H36" s="8">
        <v>1.4041999999999999</v>
      </c>
      <c r="I36" s="9">
        <v>0</v>
      </c>
      <c r="J36" s="8">
        <v>0.18559999999999999</v>
      </c>
      <c r="K36" s="9">
        <v>2.9039999999999999</v>
      </c>
      <c r="L36" s="12">
        <v>1.4463999999999999</v>
      </c>
      <c r="M36" s="13">
        <v>1.794</v>
      </c>
      <c r="N36" s="21">
        <f t="shared" si="2"/>
        <v>0.27525472793132544</v>
      </c>
      <c r="O36" s="21">
        <f t="shared" si="0"/>
        <v>1.4626638037737301</v>
      </c>
    </row>
    <row r="37" spans="1:15">
      <c r="A37" s="15">
        <v>250</v>
      </c>
      <c r="B37" s="8">
        <v>1.6836</v>
      </c>
      <c r="C37" s="9">
        <v>3.7084000000000001</v>
      </c>
      <c r="D37" s="8">
        <v>1.5104569999999999</v>
      </c>
      <c r="E37" s="9">
        <v>1.085533E-2</v>
      </c>
      <c r="F37" s="8">
        <v>1.4353727359999999</v>
      </c>
      <c r="G37" s="9">
        <v>0</v>
      </c>
      <c r="H37" s="8">
        <v>1.4028</v>
      </c>
      <c r="I37" s="9">
        <v>0</v>
      </c>
      <c r="J37" s="8">
        <v>0.19289999999999999</v>
      </c>
      <c r="K37" s="9">
        <v>2.968</v>
      </c>
      <c r="L37" s="12">
        <v>1.4851000000000001</v>
      </c>
      <c r="M37" s="13">
        <v>1.768</v>
      </c>
      <c r="N37" s="21">
        <f t="shared" si="2"/>
        <v>0.27245244192869794</v>
      </c>
      <c r="O37" s="21">
        <f t="shared" si="0"/>
        <v>1.4572034116425379</v>
      </c>
    </row>
    <row r="38" spans="1:15">
      <c r="A38" s="15">
        <v>255</v>
      </c>
      <c r="B38" s="8">
        <v>1.7186999999999999</v>
      </c>
      <c r="C38" s="9">
        <v>3.9157999999999999</v>
      </c>
      <c r="D38" s="8">
        <v>1.507379</v>
      </c>
      <c r="E38" s="9">
        <v>1.0324949999999999E-2</v>
      </c>
      <c r="F38" s="8">
        <v>1.4332563</v>
      </c>
      <c r="G38" s="9">
        <v>0</v>
      </c>
      <c r="H38" s="8">
        <v>1.4016</v>
      </c>
      <c r="I38" s="9">
        <v>0</v>
      </c>
      <c r="J38" s="8">
        <v>0.2001</v>
      </c>
      <c r="K38" s="9">
        <v>3.032</v>
      </c>
      <c r="L38" s="12">
        <v>1.5172000000000001</v>
      </c>
      <c r="M38" s="13">
        <v>1.732</v>
      </c>
      <c r="N38" s="21">
        <f t="shared" si="2"/>
        <v>0.26988361196891175</v>
      </c>
      <c r="O38" s="21">
        <f t="shared" si="0"/>
        <v>1.4522169020180111</v>
      </c>
    </row>
    <row r="39" spans="1:15">
      <c r="A39" s="15">
        <v>260</v>
      </c>
      <c r="B39" s="8">
        <v>1.8023</v>
      </c>
      <c r="C39" s="9">
        <v>4.1669999999999998</v>
      </c>
      <c r="D39" s="8">
        <v>1.504526</v>
      </c>
      <c r="E39" s="9">
        <v>9.8394350000000005E-3</v>
      </c>
      <c r="F39" s="8">
        <v>1.431283579</v>
      </c>
      <c r="G39" s="9">
        <v>0</v>
      </c>
      <c r="H39" s="8">
        <v>1.4003000000000001</v>
      </c>
      <c r="I39" s="9">
        <v>0</v>
      </c>
      <c r="J39" s="8">
        <v>0.20749999999999999</v>
      </c>
      <c r="K39" s="9">
        <v>3.097</v>
      </c>
      <c r="L39" s="12">
        <v>1.5328999999999999</v>
      </c>
      <c r="M39" s="13">
        <v>1.7010000000000001</v>
      </c>
      <c r="N39" s="21">
        <f t="shared" si="2"/>
        <v>0.2675208803708346</v>
      </c>
      <c r="O39" s="21">
        <f t="shared" si="0"/>
        <v>1.4476463276124181</v>
      </c>
    </row>
    <row r="40" spans="1:15">
      <c r="A40" s="15">
        <v>265</v>
      </c>
      <c r="B40" s="8">
        <v>1.9484999999999999</v>
      </c>
      <c r="C40" s="9">
        <v>4.4545000000000003</v>
      </c>
      <c r="D40" s="8">
        <v>1.5018769999999999</v>
      </c>
      <c r="E40" s="9">
        <v>9.3938040000000004E-3</v>
      </c>
      <c r="F40" s="8">
        <v>1.42944176</v>
      </c>
      <c r="G40" s="9">
        <v>0</v>
      </c>
      <c r="H40" s="8">
        <v>1.3992</v>
      </c>
      <c r="I40" s="9">
        <v>0</v>
      </c>
      <c r="J40" s="8">
        <v>0.21529999999999999</v>
      </c>
      <c r="K40" s="9">
        <v>3.1619999999999999</v>
      </c>
      <c r="L40" s="12">
        <v>1.5298</v>
      </c>
      <c r="M40" s="13">
        <v>1.6819999999999999</v>
      </c>
      <c r="N40" s="21">
        <f t="shared" si="2"/>
        <v>0.265341055739993</v>
      </c>
      <c r="O40" s="21">
        <f t="shared" si="0"/>
        <v>1.4434429317671416</v>
      </c>
    </row>
    <row r="41" spans="1:15">
      <c r="A41" s="15">
        <v>270</v>
      </c>
      <c r="B41" s="8">
        <v>2.1791999999999998</v>
      </c>
      <c r="C41" s="9">
        <v>4.7755000000000001</v>
      </c>
      <c r="D41" s="8">
        <v>1.4994130000000001</v>
      </c>
      <c r="E41" s="9">
        <v>8.983764E-3</v>
      </c>
      <c r="F41" s="8">
        <v>1.427719427</v>
      </c>
      <c r="G41" s="9">
        <v>0</v>
      </c>
      <c r="H41" s="8">
        <v>1.3980999999999999</v>
      </c>
      <c r="I41" s="9">
        <v>0</v>
      </c>
      <c r="J41" s="8">
        <v>0.22359999999999999</v>
      </c>
      <c r="K41" s="9">
        <v>3.2280000000000002</v>
      </c>
      <c r="L41" s="12">
        <v>1.5188999999999999</v>
      </c>
      <c r="M41" s="13">
        <v>1.669</v>
      </c>
      <c r="N41" s="21">
        <f>0.012055*2/3*2.9078/0.0058984*(0.268/(43.741-1/A41/A41*1000000)+0.295/(57.48-1/A41/A41*1000000)+5.03/(112.74-1/A41/A41*1000000))</f>
        <v>0.26332433278475537</v>
      </c>
      <c r="O41" s="21">
        <f t="shared" si="0"/>
        <v>1.439565362996585</v>
      </c>
    </row>
    <row r="42" spans="1:15">
      <c r="A42" s="15">
        <v>275</v>
      </c>
      <c r="B42" s="8">
        <v>2.5409000000000002</v>
      </c>
      <c r="C42" s="9">
        <v>5.1192000000000002</v>
      </c>
      <c r="D42" s="8">
        <v>1.497117</v>
      </c>
      <c r="E42" s="9">
        <v>8.6055779999999991E-3</v>
      </c>
      <c r="F42" s="8">
        <v>1.4261063810000001</v>
      </c>
      <c r="G42" s="9">
        <v>0</v>
      </c>
      <c r="H42" s="8">
        <v>1.3972</v>
      </c>
      <c r="I42" s="9">
        <v>0</v>
      </c>
      <c r="J42" s="8">
        <v>0.2321</v>
      </c>
      <c r="K42" s="9">
        <v>3.2930000000000001</v>
      </c>
      <c r="L42" s="12">
        <v>1.5084</v>
      </c>
      <c r="M42" s="13">
        <v>1.6559999999999999</v>
      </c>
      <c r="N42" s="21">
        <f t="shared" ref="N42:N50" si="3">0.012055*2/3*2.9078/0.0058984*(0.268/(43.741-1/A42/A42*1000000)+0.295/(57.48-1/A42/A42*1000000)+5.03/(112.74-1/A42/A42*1000000))</f>
        <v>0.26145368459085838</v>
      </c>
      <c r="O42" s="21">
        <f t="shared" si="0"/>
        <v>1.435978297167896</v>
      </c>
    </row>
    <row r="43" spans="1:15">
      <c r="A43" s="15">
        <v>280</v>
      </c>
      <c r="B43" s="8">
        <v>3.1084999999999998</v>
      </c>
      <c r="C43" s="9">
        <v>5.4034000000000004</v>
      </c>
      <c r="D43" s="8">
        <v>1.494974</v>
      </c>
      <c r="E43" s="9">
        <v>8.2559839999999992E-3</v>
      </c>
      <c r="F43" s="8">
        <v>1.424593491</v>
      </c>
      <c r="G43" s="9">
        <v>0</v>
      </c>
      <c r="H43" s="8">
        <v>1.3962000000000001</v>
      </c>
      <c r="I43" s="9">
        <v>0</v>
      </c>
      <c r="J43" s="8">
        <v>0.2407</v>
      </c>
      <c r="K43" s="9">
        <v>3.36</v>
      </c>
      <c r="L43" s="12">
        <v>1.4959</v>
      </c>
      <c r="M43" s="13">
        <v>1.6439999999999999</v>
      </c>
      <c r="N43" s="21">
        <f t="shared" si="3"/>
        <v>0.2597143837209725</v>
      </c>
      <c r="O43" s="21">
        <f t="shared" si="0"/>
        <v>1.4326513612347882</v>
      </c>
    </row>
    <row r="44" spans="1:15">
      <c r="A44" s="15">
        <v>285</v>
      </c>
      <c r="B44" s="8">
        <v>3.8468</v>
      </c>
      <c r="C44" s="9">
        <v>5.4436</v>
      </c>
      <c r="D44" s="8">
        <v>1.492971</v>
      </c>
      <c r="E44" s="9">
        <v>7.9321259999999994E-3</v>
      </c>
      <c r="F44" s="8">
        <v>1.423172562</v>
      </c>
      <c r="G44" s="9">
        <v>0</v>
      </c>
      <c r="H44" s="8">
        <v>1.3954</v>
      </c>
      <c r="I44" s="9">
        <v>0</v>
      </c>
      <c r="J44" s="8">
        <v>0.2492</v>
      </c>
      <c r="K44" s="9">
        <v>3.4249999999999998</v>
      </c>
      <c r="L44" s="12">
        <v>1.4771000000000001</v>
      </c>
      <c r="M44" s="13">
        <v>1.635</v>
      </c>
      <c r="N44" s="21">
        <f t="shared" si="3"/>
        <v>0.25809362084773363</v>
      </c>
      <c r="O44" s="21">
        <f t="shared" si="0"/>
        <v>1.4295582831973288</v>
      </c>
    </row>
    <row r="45" spans="1:15">
      <c r="A45" s="15">
        <v>290</v>
      </c>
      <c r="B45" s="8">
        <v>4.5423999999999998</v>
      </c>
      <c r="C45" s="9">
        <v>5.1547000000000001</v>
      </c>
      <c r="D45" s="8">
        <v>1.491096</v>
      </c>
      <c r="E45" s="9">
        <v>7.6314950000000003E-3</v>
      </c>
      <c r="F45" s="8">
        <v>1.4218362200000001</v>
      </c>
      <c r="G45" s="9">
        <v>0</v>
      </c>
      <c r="H45" s="8">
        <v>1.3945000000000001</v>
      </c>
      <c r="I45" s="9">
        <v>0</v>
      </c>
      <c r="J45" s="8">
        <v>0.25800000000000001</v>
      </c>
      <c r="K45" s="9">
        <v>3.4889999999999999</v>
      </c>
      <c r="L45" s="12">
        <v>1.4516</v>
      </c>
      <c r="M45" s="13">
        <v>1.6319999999999999</v>
      </c>
      <c r="N45" s="21">
        <f t="shared" si="3"/>
        <v>0.25658019813788052</v>
      </c>
      <c r="O45" s="21">
        <f t="shared" si="0"/>
        <v>1.4266762139530895</v>
      </c>
    </row>
    <row r="46" spans="1:15">
      <c r="A46" s="15">
        <v>295</v>
      </c>
      <c r="B46" s="8">
        <v>4.9927000000000001</v>
      </c>
      <c r="C46" s="9">
        <v>4.6458000000000004</v>
      </c>
      <c r="D46" s="8">
        <v>1.489339</v>
      </c>
      <c r="E46" s="9">
        <v>7.3518810000000002E-3</v>
      </c>
      <c r="F46" s="8">
        <v>1.420577821</v>
      </c>
      <c r="G46" s="9">
        <v>0</v>
      </c>
      <c r="H46" s="8">
        <v>1.3936999999999999</v>
      </c>
      <c r="I46" s="9">
        <v>0</v>
      </c>
      <c r="J46" s="8">
        <v>0.26700000000000002</v>
      </c>
      <c r="K46" s="9">
        <v>3.55</v>
      </c>
      <c r="L46" s="12">
        <v>1.4213</v>
      </c>
      <c r="M46" s="13">
        <v>1.639</v>
      </c>
      <c r="N46" s="21">
        <f t="shared" si="3"/>
        <v>0.2551642805701223</v>
      </c>
      <c r="O46" s="21">
        <f t="shared" si="0"/>
        <v>1.4239851812838373</v>
      </c>
    </row>
    <row r="47" spans="1:15">
      <c r="A47" s="15">
        <v>300</v>
      </c>
      <c r="B47" s="8">
        <v>5.1531000000000002</v>
      </c>
      <c r="C47" s="9">
        <v>4.1458000000000004</v>
      </c>
      <c r="D47" s="8">
        <v>1.487689</v>
      </c>
      <c r="E47" s="9">
        <v>7.0913299999999999E-3</v>
      </c>
      <c r="F47" s="8">
        <v>1.4193913579999999</v>
      </c>
      <c r="G47" s="9">
        <v>0</v>
      </c>
      <c r="H47" s="8">
        <v>1.393</v>
      </c>
      <c r="I47" s="9">
        <v>0</v>
      </c>
      <c r="J47" s="8">
        <v>0.27600000000000002</v>
      </c>
      <c r="K47" s="9">
        <v>3.61</v>
      </c>
      <c r="L47" s="12">
        <v>1.3887</v>
      </c>
      <c r="M47" s="13">
        <v>1.66</v>
      </c>
      <c r="N47" s="21">
        <f t="shared" si="3"/>
        <v>0.25383719261482141</v>
      </c>
      <c r="O47" s="21">
        <f t="shared" si="0"/>
        <v>1.4214676465060838</v>
      </c>
    </row>
    <row r="48" spans="1:15">
      <c r="A48" s="15">
        <v>305</v>
      </c>
      <c r="B48" s="8">
        <v>5.1631999999999998</v>
      </c>
      <c r="C48" s="9">
        <v>3.7875999999999999</v>
      </c>
      <c r="D48" s="8">
        <v>1.486138</v>
      </c>
      <c r="E48" s="9">
        <v>6.8481100000000001E-3</v>
      </c>
      <c r="F48" s="8">
        <v>1.4182713979999999</v>
      </c>
      <c r="G48" s="9">
        <v>0</v>
      </c>
      <c r="H48" s="8">
        <v>1.3923000000000001</v>
      </c>
      <c r="I48" s="9">
        <v>0</v>
      </c>
      <c r="J48" s="8">
        <v>0.2848</v>
      </c>
      <c r="K48" s="9">
        <v>3.6749999999999998</v>
      </c>
      <c r="L48" s="12">
        <v>1.3593999999999999</v>
      </c>
      <c r="M48" s="13">
        <v>1.6890000000000001</v>
      </c>
      <c r="N48" s="21">
        <f t="shared" si="3"/>
        <v>0.2525912507676194</v>
      </c>
      <c r="O48" s="21">
        <f t="shared" si="0"/>
        <v>1.4191081416735083</v>
      </c>
    </row>
    <row r="49" spans="1:16">
      <c r="A49" s="15">
        <v>310</v>
      </c>
      <c r="B49" s="8">
        <v>5.1475</v>
      </c>
      <c r="C49" s="9">
        <v>3.5541</v>
      </c>
      <c r="D49" s="8">
        <v>1.4846779999999999</v>
      </c>
      <c r="E49" s="9">
        <v>6.6206809999999998E-3</v>
      </c>
      <c r="F49" s="8">
        <v>1.41721301</v>
      </c>
      <c r="G49" s="9">
        <v>0</v>
      </c>
      <c r="H49" s="8">
        <v>1.3915999999999999</v>
      </c>
      <c r="I49" s="9">
        <v>0</v>
      </c>
      <c r="J49" s="8">
        <v>0.29399999999999998</v>
      </c>
      <c r="K49" s="9">
        <v>3.74</v>
      </c>
      <c r="L49" s="12">
        <v>1.3396999999999999</v>
      </c>
      <c r="M49" s="13">
        <v>1.7210000000000001</v>
      </c>
      <c r="N49" s="21">
        <f t="shared" si="3"/>
        <v>0.25141962466910667</v>
      </c>
      <c r="O49" s="21">
        <f t="shared" si="0"/>
        <v>1.416892970556398</v>
      </c>
    </row>
    <row r="50" spans="1:16">
      <c r="A50" s="15">
        <v>315</v>
      </c>
      <c r="B50" s="8">
        <v>5.1478999999999999</v>
      </c>
      <c r="C50" s="9">
        <v>3.3906000000000001</v>
      </c>
      <c r="D50" s="8">
        <v>1.483303</v>
      </c>
      <c r="E50" s="9">
        <v>6.4076719999999997E-3</v>
      </c>
      <c r="F50" s="8">
        <v>1.416211715</v>
      </c>
      <c r="G50" s="9">
        <v>0</v>
      </c>
      <c r="H50" s="8">
        <v>1.391</v>
      </c>
      <c r="I50" s="9">
        <v>0</v>
      </c>
      <c r="J50" s="8">
        <v>0.30409999999999998</v>
      </c>
      <c r="K50" s="9">
        <v>3.8029999999999999</v>
      </c>
      <c r="L50" s="12">
        <v>1.3338000000000001</v>
      </c>
      <c r="M50" s="13">
        <v>1.7509999999999999</v>
      </c>
      <c r="N50" s="21">
        <f t="shared" si="3"/>
        <v>0.25031622119970587</v>
      </c>
      <c r="O50" s="21">
        <f t="shared" si="0"/>
        <v>1.4148099605412086</v>
      </c>
    </row>
    <row r="51" spans="1:16">
      <c r="A51" s="15">
        <v>320</v>
      </c>
      <c r="B51" s="8">
        <v>5.1651999999999996</v>
      </c>
      <c r="C51" s="9">
        <v>3.2627999999999999</v>
      </c>
      <c r="D51" s="8">
        <v>1.4820059999999999</v>
      </c>
      <c r="E51" s="9">
        <v>6.2078569999999998E-3</v>
      </c>
      <c r="F51" s="8">
        <v>1.415263436</v>
      </c>
      <c r="G51" s="9">
        <v>0</v>
      </c>
      <c r="H51" s="8">
        <v>1.3904000000000001</v>
      </c>
      <c r="I51" s="9">
        <v>0</v>
      </c>
      <c r="J51" s="8">
        <v>0.31409999999999999</v>
      </c>
      <c r="K51" s="9">
        <v>3.867</v>
      </c>
      <c r="L51" s="12">
        <v>1.3362000000000001</v>
      </c>
      <c r="M51" s="13">
        <v>1.7789999999999999</v>
      </c>
      <c r="N51" s="21">
        <f>0.012055*2/3*2.9078/0.0058984*(0.268/(43.741-1/A51/A51*1000000)+0.295/(57.48-1/A51/A51*1000000)+5.03/(112.74-1/A51/A51*1000000))</f>
        <v>0.24927558717834433</v>
      </c>
      <c r="O51" s="21">
        <f t="shared" si="0"/>
        <v>1.4128482555023392</v>
      </c>
    </row>
    <row r="52" spans="1:16">
      <c r="A52" s="15">
        <v>325</v>
      </c>
      <c r="B52" s="8">
        <v>5.1959</v>
      </c>
      <c r="C52" s="9">
        <v>3.1581000000000001</v>
      </c>
      <c r="D52" s="8">
        <v>1.48078</v>
      </c>
      <c r="E52" s="9">
        <v>6.0201380000000004E-3</v>
      </c>
      <c r="F52" s="8">
        <v>1.4143644550000001</v>
      </c>
      <c r="G52" s="9">
        <v>0</v>
      </c>
      <c r="H52" s="8">
        <v>1.3898999999999999</v>
      </c>
      <c r="I52" s="9">
        <v>0</v>
      </c>
      <c r="J52" s="8">
        <v>0.32350000000000001</v>
      </c>
      <c r="K52" s="9">
        <v>3.9329999999999998</v>
      </c>
      <c r="L52" s="12">
        <v>1.3398000000000001</v>
      </c>
      <c r="M52" s="13">
        <v>1.804</v>
      </c>
      <c r="N52" s="21">
        <f t="shared" ref="N52:N63" si="4">0.012055*2/3*2.9078/0.0058984*(0.268/(43.741-1/A52/A52*1000000)+0.295/(57.48-1/A52/A52*1000000)+5.03/(112.74-1/A52/A52*1000000))</f>
        <v>0.24829282723000012</v>
      </c>
      <c r="O52" s="21">
        <f t="shared" si="0"/>
        <v>1.4109981418808109</v>
      </c>
    </row>
    <row r="53" spans="1:16">
      <c r="A53" s="15">
        <v>330</v>
      </c>
      <c r="B53" s="8">
        <v>5.2385000000000002</v>
      </c>
      <c r="C53" s="9">
        <v>3.0701999999999998</v>
      </c>
      <c r="D53" s="8">
        <v>1.479622</v>
      </c>
      <c r="E53" s="9">
        <v>5.8435309999999999E-3</v>
      </c>
      <c r="F53" s="8">
        <v>1.4135113749999999</v>
      </c>
      <c r="G53" s="9">
        <v>0</v>
      </c>
      <c r="H53" s="8">
        <v>1.3893</v>
      </c>
      <c r="I53" s="9">
        <v>0</v>
      </c>
      <c r="J53" s="8">
        <v>0.33329999999999999</v>
      </c>
      <c r="K53" s="9">
        <v>3.9969999999999999</v>
      </c>
      <c r="L53" s="12">
        <v>1.3378000000000001</v>
      </c>
      <c r="M53" s="13">
        <v>1.8260000000000001</v>
      </c>
      <c r="N53" s="21">
        <f t="shared" si="4"/>
        <v>0.24736353410160358</v>
      </c>
      <c r="O53" s="21">
        <f t="shared" si="0"/>
        <v>1.4092509018583199</v>
      </c>
    </row>
    <row r="54" spans="1:16">
      <c r="A54" s="15">
        <v>335</v>
      </c>
      <c r="B54" s="8">
        <v>5.2919999999999998</v>
      </c>
      <c r="C54" s="9">
        <v>2.9962</v>
      </c>
      <c r="D54" s="8">
        <v>1.4785250000000001</v>
      </c>
      <c r="E54" s="9">
        <v>5.6771479999999999E-3</v>
      </c>
      <c r="F54" s="8">
        <v>1.4127010900000001</v>
      </c>
      <c r="G54" s="9">
        <v>0</v>
      </c>
      <c r="H54" s="8">
        <v>1.3888</v>
      </c>
      <c r="I54" s="9">
        <v>0</v>
      </c>
      <c r="J54" s="8">
        <v>0.34379999999999999</v>
      </c>
      <c r="K54" s="9">
        <v>4.0590000000000002</v>
      </c>
      <c r="L54" s="12">
        <v>1.33</v>
      </c>
      <c r="M54" s="13">
        <v>1.8440000000000001</v>
      </c>
      <c r="N54" s="21">
        <f t="shared" si="4"/>
        <v>0.24648372925558626</v>
      </c>
      <c r="O54" s="21">
        <f t="shared" si="0"/>
        <v>1.4075986887796552</v>
      </c>
    </row>
    <row r="55" spans="1:16">
      <c r="A55" s="15">
        <v>340</v>
      </c>
      <c r="B55" s="8">
        <v>5.3574999999999999</v>
      </c>
      <c r="C55" s="9">
        <v>2.9371999999999998</v>
      </c>
      <c r="D55" s="8">
        <v>1.477487</v>
      </c>
      <c r="E55" s="9">
        <v>5.5201900000000003E-3</v>
      </c>
      <c r="F55" s="8">
        <v>1.411930752</v>
      </c>
      <c r="G55" s="9">
        <v>0</v>
      </c>
      <c r="H55" s="8">
        <v>1.3883000000000001</v>
      </c>
      <c r="I55" s="9">
        <v>0</v>
      </c>
      <c r="J55" s="8">
        <v>0.3548</v>
      </c>
      <c r="K55" s="9">
        <v>4.1180000000000003</v>
      </c>
      <c r="L55" s="12">
        <v>1.3192999999999999</v>
      </c>
      <c r="M55" s="13">
        <v>1.859</v>
      </c>
      <c r="N55" s="21">
        <f t="shared" si="4"/>
        <v>0.24564981199702907</v>
      </c>
      <c r="O55" s="21">
        <f t="shared" si="0"/>
        <v>1.4060344209516829</v>
      </c>
    </row>
    <row r="56" spans="1:16">
      <c r="A56" s="15">
        <v>345</v>
      </c>
      <c r="B56" s="8">
        <v>5.4413999999999998</v>
      </c>
      <c r="C56" s="9">
        <v>2.8982000000000001</v>
      </c>
      <c r="D56" s="8">
        <v>1.4765010000000001</v>
      </c>
      <c r="E56" s="9">
        <v>5.3719359999999999E-3</v>
      </c>
      <c r="F56" s="8">
        <v>1.4111977469999999</v>
      </c>
      <c r="G56" s="9">
        <v>0</v>
      </c>
      <c r="H56" s="8">
        <v>1.3877999999999999</v>
      </c>
      <c r="I56" s="9">
        <v>0</v>
      </c>
      <c r="J56" s="8">
        <v>0.36520000000000002</v>
      </c>
      <c r="K56" s="9">
        <v>4.1769999999999996</v>
      </c>
      <c r="L56" s="12">
        <v>1.3089</v>
      </c>
      <c r="M56" s="13">
        <v>1.871</v>
      </c>
      <c r="N56" s="21">
        <f t="shared" si="4"/>
        <v>0.24485851572403516</v>
      </c>
      <c r="O56" s="21">
        <f t="shared" si="0"/>
        <v>1.4045516907052114</v>
      </c>
    </row>
    <row r="57" spans="1:16">
      <c r="A57" s="15">
        <v>350</v>
      </c>
      <c r="B57" s="8">
        <v>5.5636000000000001</v>
      </c>
      <c r="C57" s="9">
        <v>2.8833000000000002</v>
      </c>
      <c r="D57" s="8">
        <v>1.4755659999999999</v>
      </c>
      <c r="E57" s="9">
        <v>5.2317309999999999E-3</v>
      </c>
      <c r="F57" s="8">
        <v>1.4104996750000001</v>
      </c>
      <c r="G57" s="9">
        <v>0</v>
      </c>
      <c r="H57" s="8">
        <v>1.3874</v>
      </c>
      <c r="I57" s="9">
        <v>0</v>
      </c>
      <c r="J57" s="8">
        <v>0.375</v>
      </c>
      <c r="K57" s="9">
        <v>4.24</v>
      </c>
      <c r="L57" s="12">
        <v>1.3005</v>
      </c>
      <c r="M57" s="13">
        <v>1.881</v>
      </c>
      <c r="N57" s="21">
        <f t="shared" si="4"/>
        <v>0.24410687015381272</v>
      </c>
      <c r="O57" s="21">
        <f t="shared" si="0"/>
        <v>1.4031446861998476</v>
      </c>
    </row>
    <row r="58" spans="1:16">
      <c r="A58" s="15">
        <v>355</v>
      </c>
      <c r="B58" s="8">
        <v>5.7641999999999998</v>
      </c>
      <c r="C58" s="9">
        <v>2.8795000000000002</v>
      </c>
      <c r="D58" s="8">
        <v>1.4746779999999999</v>
      </c>
      <c r="E58" s="9">
        <v>5.0989829999999996E-3</v>
      </c>
      <c r="F58" s="8">
        <v>1.4098343250000001</v>
      </c>
      <c r="G58" s="9">
        <v>0</v>
      </c>
      <c r="H58" s="8">
        <v>1.387</v>
      </c>
      <c r="I58" s="9">
        <v>0</v>
      </c>
      <c r="J58" s="8">
        <v>0.38690000000000002</v>
      </c>
      <c r="K58" s="9">
        <v>4.3109999999999999</v>
      </c>
      <c r="L58" s="12">
        <v>1.2926</v>
      </c>
      <c r="M58" s="13">
        <v>1.8939999999999999</v>
      </c>
      <c r="N58" s="21">
        <f t="shared" si="4"/>
        <v>0.24339216858544921</v>
      </c>
      <c r="O58" s="21">
        <f t="shared" si="0"/>
        <v>1.4018081239203399</v>
      </c>
    </row>
    <row r="59" spans="1:16">
      <c r="A59" s="15">
        <v>360</v>
      </c>
      <c r="B59" s="8">
        <v>6.0831999999999997</v>
      </c>
      <c r="C59" s="9">
        <v>2.8315000000000001</v>
      </c>
      <c r="D59" s="8">
        <v>1.473832</v>
      </c>
      <c r="E59" s="9">
        <v>4.9731519999999998E-3</v>
      </c>
      <c r="F59" s="8">
        <v>1.4091996600000001</v>
      </c>
      <c r="G59" s="9">
        <v>0</v>
      </c>
      <c r="H59" s="8">
        <v>1.3866000000000001</v>
      </c>
      <c r="I59" s="9">
        <v>0</v>
      </c>
      <c r="J59" s="8">
        <v>0.39750000000000002</v>
      </c>
      <c r="K59" s="9">
        <v>4.375</v>
      </c>
      <c r="L59" s="12">
        <v>1.2827</v>
      </c>
      <c r="M59" s="13">
        <v>1.9159999999999999</v>
      </c>
      <c r="N59" s="21">
        <f t="shared" si="4"/>
        <v>0.24271193942680724</v>
      </c>
      <c r="O59" s="21">
        <f t="shared" si="0"/>
        <v>1.4005371901848325</v>
      </c>
      <c r="P59" s="25">
        <v>1.3939999999999999</v>
      </c>
    </row>
    <row r="60" spans="1:16">
      <c r="A60" s="15">
        <v>365</v>
      </c>
      <c r="B60" s="8">
        <v>6.5282</v>
      </c>
      <c r="C60" s="9">
        <v>2.6080000000000001</v>
      </c>
      <c r="D60" s="8">
        <v>1.473028</v>
      </c>
      <c r="E60" s="9">
        <v>4.8537479999999997E-3</v>
      </c>
      <c r="F60" s="8">
        <v>1.4085938</v>
      </c>
      <c r="G60" s="9">
        <v>0</v>
      </c>
      <c r="H60" s="8">
        <v>1.3862000000000001</v>
      </c>
      <c r="I60" s="9">
        <v>0</v>
      </c>
      <c r="J60" s="8">
        <v>0.40760000000000002</v>
      </c>
      <c r="K60" s="9">
        <v>4.4329999999999998</v>
      </c>
      <c r="L60" s="12">
        <v>1.2686999999999999</v>
      </c>
      <c r="M60" s="13">
        <v>1.954</v>
      </c>
      <c r="N60" s="21">
        <f t="shared" si="4"/>
        <v>0.24206392134665874</v>
      </c>
      <c r="O60" s="21">
        <f t="shared" si="0"/>
        <v>1.3993274902826511</v>
      </c>
      <c r="P60" s="25">
        <v>1.3939999999999999</v>
      </c>
    </row>
    <row r="61" spans="1:16">
      <c r="A61" s="15">
        <v>370</v>
      </c>
      <c r="B61" s="8">
        <v>6.9</v>
      </c>
      <c r="C61" s="9">
        <v>2.0438000000000001</v>
      </c>
      <c r="D61" s="8">
        <v>1.472262</v>
      </c>
      <c r="E61" s="9">
        <v>4.7403230000000003E-3</v>
      </c>
      <c r="F61" s="8">
        <v>1.408015008</v>
      </c>
      <c r="G61" s="9">
        <v>0</v>
      </c>
      <c r="H61" s="8">
        <v>1.3857999999999999</v>
      </c>
      <c r="I61" s="9">
        <v>0</v>
      </c>
      <c r="J61" s="8">
        <v>0.41870000000000002</v>
      </c>
      <c r="K61" s="9">
        <v>4.492</v>
      </c>
      <c r="L61" s="12">
        <v>1.2493000000000001</v>
      </c>
      <c r="M61" s="13">
        <v>2.0089999999999999</v>
      </c>
      <c r="N61" s="21">
        <f t="shared" si="4"/>
        <v>0.24144604152117294</v>
      </c>
      <c r="O61" s="21">
        <f t="shared" si="0"/>
        <v>1.398175004098136</v>
      </c>
    </row>
    <row r="62" spans="1:16">
      <c r="A62" s="15">
        <v>375</v>
      </c>
      <c r="B62" s="8">
        <v>6.8853999999999997</v>
      </c>
      <c r="C62" s="9">
        <v>1.3407</v>
      </c>
      <c r="D62" s="8">
        <v>1.4715320000000001</v>
      </c>
      <c r="E62" s="9">
        <v>4.6324690000000002E-3</v>
      </c>
      <c r="F62" s="8">
        <v>1.4074616760000001</v>
      </c>
      <c r="G62" s="9">
        <v>0</v>
      </c>
      <c r="H62" s="8">
        <v>1.3855</v>
      </c>
      <c r="I62" s="9">
        <v>0</v>
      </c>
      <c r="J62" s="8">
        <v>0.43030000000000002</v>
      </c>
      <c r="K62" s="9">
        <v>4.5510000000000002</v>
      </c>
      <c r="L62" s="12">
        <v>1.2270000000000001</v>
      </c>
      <c r="M62" s="13">
        <v>2.0739999999999998</v>
      </c>
      <c r="N62" s="21">
        <f t="shared" si="4"/>
        <v>0.24085639653158997</v>
      </c>
      <c r="O62" s="21">
        <f t="shared" si="0"/>
        <v>1.397076047270138</v>
      </c>
    </row>
    <row r="63" spans="1:16">
      <c r="A63" s="15">
        <v>380</v>
      </c>
      <c r="B63" s="8">
        <v>6.5910000000000002</v>
      </c>
      <c r="C63" s="9">
        <v>0.84919999999999995</v>
      </c>
      <c r="D63" s="8">
        <v>1.4708349999999999</v>
      </c>
      <c r="E63" s="9">
        <v>4.5298120000000002E-3</v>
      </c>
      <c r="F63" s="8">
        <v>1.406932316</v>
      </c>
      <c r="G63" s="9">
        <v>0</v>
      </c>
      <c r="H63" s="8">
        <v>1.3851</v>
      </c>
      <c r="I63" s="9">
        <v>0</v>
      </c>
      <c r="J63" s="8">
        <v>0.44219999999999998</v>
      </c>
      <c r="K63" s="9">
        <v>4.6139999999999999</v>
      </c>
      <c r="L63" s="12">
        <v>1.2051000000000001</v>
      </c>
      <c r="M63" s="13">
        <v>2.1379999999999999</v>
      </c>
      <c r="N63" s="21">
        <f t="shared" si="4"/>
        <v>0.24029323554152973</v>
      </c>
      <c r="O63" s="21">
        <f t="shared" si="0"/>
        <v>1.3960272370937385</v>
      </c>
    </row>
    <row r="64" spans="1:16">
      <c r="A64" s="15">
        <v>385</v>
      </c>
      <c r="B64" s="8">
        <v>6.27</v>
      </c>
      <c r="C64" s="9">
        <v>0.57889999999999997</v>
      </c>
      <c r="D64" s="8">
        <v>1.47017</v>
      </c>
      <c r="E64" s="9">
        <v>4.4320080000000003E-3</v>
      </c>
      <c r="F64" s="8">
        <v>1.4064255450000001</v>
      </c>
      <c r="G64" s="9">
        <v>0</v>
      </c>
      <c r="H64" s="8">
        <v>1.3848</v>
      </c>
      <c r="I64" s="9">
        <v>0</v>
      </c>
      <c r="J64" s="8">
        <v>0.4541</v>
      </c>
      <c r="K64" s="9">
        <v>4.6779999999999999</v>
      </c>
      <c r="L64" s="12">
        <v>1.1867000000000001</v>
      </c>
      <c r="M64" s="13">
        <v>2.1909999999999998</v>
      </c>
      <c r="N64" s="21">
        <f>0.012055*2/3*2.9078/0.0058984*(0.268/(43.741-1/A64/A64*1000000)+0.295/(57.48-1/A64/A64*1000000)+5.03/(112.74-1/A64/A64*1000000))</f>
        <v>0.23975494544113921</v>
      </c>
      <c r="O64" s="21">
        <f t="shared" si="0"/>
        <v>1.3950254624989189</v>
      </c>
    </row>
    <row r="65" spans="1:16">
      <c r="A65" s="15">
        <v>390</v>
      </c>
      <c r="B65" s="8">
        <v>5.9961000000000002</v>
      </c>
      <c r="C65" s="9">
        <v>0.4294</v>
      </c>
      <c r="D65" s="8">
        <v>1.4695339999999999</v>
      </c>
      <c r="E65" s="9">
        <v>4.3387440000000003E-3</v>
      </c>
      <c r="F65" s="8">
        <v>1.405940083</v>
      </c>
      <c r="G65" s="9">
        <v>0</v>
      </c>
      <c r="H65" s="8">
        <v>1.3845000000000001</v>
      </c>
      <c r="I65" s="9">
        <v>0</v>
      </c>
      <c r="J65" s="8">
        <v>0.46589999999999998</v>
      </c>
      <c r="K65" s="9">
        <v>4.7409999999999997</v>
      </c>
      <c r="L65" s="12">
        <v>1.1748000000000001</v>
      </c>
      <c r="M65" s="13">
        <v>2.2240000000000002</v>
      </c>
      <c r="N65" s="21">
        <f t="shared" ref="N65:N73" si="5">0.012055*2/3*2.9078/0.0058984*(0.268/(43.741-1/A65/A65*1000000)+0.295/(57.48-1/A65/A65*1000000)+5.03/(112.74-1/A65/A65*1000000))</f>
        <v>0.23924003769371308</v>
      </c>
      <c r="O65" s="21">
        <f t="shared" si="0"/>
        <v>1.3940678575461136</v>
      </c>
    </row>
    <row r="66" spans="1:16">
      <c r="A66" s="15">
        <v>395</v>
      </c>
      <c r="B66" s="8">
        <v>5.7751000000000001</v>
      </c>
      <c r="C66" s="9">
        <v>0.3422</v>
      </c>
      <c r="D66" s="8">
        <v>1.468926</v>
      </c>
      <c r="E66" s="9">
        <v>4.2497300000000002E-3</v>
      </c>
      <c r="F66" s="8">
        <v>1.405474737</v>
      </c>
      <c r="G66" s="9">
        <v>0</v>
      </c>
      <c r="H66" s="8">
        <v>1.3842000000000001</v>
      </c>
      <c r="I66" s="9">
        <v>0</v>
      </c>
      <c r="J66" s="8">
        <v>0.47789999999999999</v>
      </c>
      <c r="K66" s="9">
        <v>4.8010000000000002</v>
      </c>
      <c r="L66" s="12">
        <v>1.1698999999999999</v>
      </c>
      <c r="M66" s="13">
        <v>2.234</v>
      </c>
      <c r="N66" s="21">
        <f t="shared" si="5"/>
        <v>0.23874713666051783</v>
      </c>
      <c r="O66" s="21">
        <f t="shared" si="0"/>
        <v>1.3931517779653075</v>
      </c>
    </row>
    <row r="67" spans="1:16">
      <c r="A67" s="15">
        <v>400</v>
      </c>
      <c r="B67" s="8">
        <v>5.5964</v>
      </c>
      <c r="C67" s="9">
        <v>0.28410000000000002</v>
      </c>
      <c r="D67" s="8">
        <v>1.4683440000000001</v>
      </c>
      <c r="E67" s="9">
        <v>4.1647000000000003E-3</v>
      </c>
      <c r="F67" s="8">
        <v>1.405028398</v>
      </c>
      <c r="G67" s="9">
        <v>0</v>
      </c>
      <c r="H67" s="8">
        <v>1.3838999999999999</v>
      </c>
      <c r="I67" s="9">
        <v>0</v>
      </c>
      <c r="J67" s="8">
        <v>0.49</v>
      </c>
      <c r="K67" s="9">
        <v>4.8600000000000003</v>
      </c>
      <c r="L67" s="12">
        <v>1.1700999999999999</v>
      </c>
      <c r="M67" s="13">
        <v>2.2309999999999999</v>
      </c>
      <c r="N67" s="21">
        <f t="shared" si="5"/>
        <v>0.23827496921288596</v>
      </c>
      <c r="O67" s="21">
        <f t="shared" si="0"/>
        <v>1.3922747803371622</v>
      </c>
    </row>
    <row r="68" spans="1:16">
      <c r="A68" s="15">
        <v>405</v>
      </c>
      <c r="B68" s="8">
        <v>5.4489999999999998</v>
      </c>
      <c r="C68" s="9">
        <v>0.24010000000000001</v>
      </c>
      <c r="D68" s="8">
        <v>1.4677880000000001</v>
      </c>
      <c r="E68" s="9">
        <v>4.0834089999999997E-3</v>
      </c>
      <c r="F68" s="8">
        <v>1.404600034</v>
      </c>
      <c r="G68" s="9">
        <v>0</v>
      </c>
      <c r="H68" s="8">
        <v>1.3835999999999999</v>
      </c>
      <c r="I68" s="9">
        <v>0</v>
      </c>
      <c r="J68" s="8">
        <v>0.50239999999999996</v>
      </c>
      <c r="K68" s="9">
        <v>4.9189999999999996</v>
      </c>
      <c r="L68" s="12">
        <v>1.1734</v>
      </c>
      <c r="M68" s="13">
        <v>2.2200000000000002</v>
      </c>
      <c r="N68" s="21">
        <f t="shared" si="5"/>
        <v>0.23782235546847311</v>
      </c>
      <c r="O68" s="21">
        <f t="shared" si="0"/>
        <v>1.3914346035743737</v>
      </c>
      <c r="P68" s="25">
        <v>1.387</v>
      </c>
    </row>
    <row r="69" spans="1:16">
      <c r="A69" s="15">
        <v>410</v>
      </c>
      <c r="B69" s="8">
        <v>5.3217999999999996</v>
      </c>
      <c r="C69" s="9">
        <v>0.2039</v>
      </c>
      <c r="D69" s="8">
        <v>1.4672540000000001</v>
      </c>
      <c r="E69" s="9">
        <v>4.0056290000000001E-3</v>
      </c>
      <c r="F69" s="8">
        <v>1.4041886800000001</v>
      </c>
      <c r="G69" s="9">
        <v>0</v>
      </c>
      <c r="H69" s="8">
        <v>1.3833</v>
      </c>
      <c r="I69" s="9">
        <v>0</v>
      </c>
      <c r="J69" s="8">
        <v>0.51480000000000004</v>
      </c>
      <c r="K69" s="9">
        <v>4.9790000000000001</v>
      </c>
      <c r="L69" s="12">
        <v>1.1777</v>
      </c>
      <c r="M69" s="13">
        <v>2.2109999999999999</v>
      </c>
      <c r="N69" s="21">
        <f t="shared" si="5"/>
        <v>0.23738820051189247</v>
      </c>
      <c r="O69" s="21">
        <f t="shared" si="0"/>
        <v>1.3906291524113177</v>
      </c>
    </row>
    <row r="70" spans="1:16">
      <c r="A70" s="15">
        <v>415</v>
      </c>
      <c r="B70" s="8">
        <v>5.2091000000000003</v>
      </c>
      <c r="C70" s="9">
        <v>0.17380000000000001</v>
      </c>
      <c r="D70" s="8">
        <v>1.4667429999999999</v>
      </c>
      <c r="E70" s="9">
        <v>3.9311529999999997E-3</v>
      </c>
      <c r="F70" s="8">
        <v>1.403793437</v>
      </c>
      <c r="G70" s="9">
        <v>0</v>
      </c>
      <c r="H70" s="8">
        <v>1.3831</v>
      </c>
      <c r="I70" s="9">
        <v>0</v>
      </c>
      <c r="J70" s="8">
        <v>0.5272</v>
      </c>
      <c r="K70" s="9">
        <v>5.0410000000000004</v>
      </c>
      <c r="L70" s="12">
        <v>1.1809000000000001</v>
      </c>
      <c r="M70" s="13">
        <v>2.2109999999999999</v>
      </c>
      <c r="N70" s="21">
        <f t="shared" si="5"/>
        <v>0.23697148697954953</v>
      </c>
      <c r="O70" s="21">
        <f t="shared" si="0"/>
        <v>1.3898564826518229</v>
      </c>
    </row>
    <row r="71" spans="1:16" s="32" customFormat="1">
      <c r="A71" s="33">
        <v>420</v>
      </c>
      <c r="B71" s="34">
        <v>5.1078000000000001</v>
      </c>
      <c r="C71" s="35">
        <v>0.14899999999999999</v>
      </c>
      <c r="D71" s="34">
        <v>1.4662520000000001</v>
      </c>
      <c r="E71" s="35">
        <v>3.8597850000000001E-3</v>
      </c>
      <c r="F71" s="34">
        <v>1.4034134659999999</v>
      </c>
      <c r="G71" s="35">
        <v>0</v>
      </c>
      <c r="H71" s="34">
        <v>1.3828</v>
      </c>
      <c r="I71" s="35">
        <v>0</v>
      </c>
      <c r="J71" s="34">
        <v>0.53949999999999998</v>
      </c>
      <c r="K71" s="35">
        <v>5.1059999999999999</v>
      </c>
      <c r="L71" s="34">
        <v>1.1819</v>
      </c>
      <c r="M71" s="35">
        <v>2.2240000000000002</v>
      </c>
      <c r="N71" s="36">
        <f t="shared" si="5"/>
        <v>0.2365712684050558</v>
      </c>
      <c r="O71" s="36">
        <f t="shared" si="0"/>
        <v>1.3891147879600414</v>
      </c>
      <c r="P71" s="38"/>
    </row>
    <row r="72" spans="1:16">
      <c r="A72" s="15">
        <v>425</v>
      </c>
      <c r="B72" s="8">
        <v>5.0159000000000002</v>
      </c>
      <c r="C72" s="9">
        <v>0.1288</v>
      </c>
      <c r="D72" s="8">
        <v>1.465781</v>
      </c>
      <c r="E72" s="9">
        <v>3.7913479999999999E-3</v>
      </c>
      <c r="F72" s="8">
        <v>1.4030479810000001</v>
      </c>
      <c r="G72" s="9">
        <v>0</v>
      </c>
      <c r="H72" s="8">
        <v>1.3826000000000001</v>
      </c>
      <c r="I72" s="9">
        <v>0</v>
      </c>
      <c r="J72" s="8">
        <v>0.55179999999999996</v>
      </c>
      <c r="K72" s="9">
        <v>5.1689999999999996</v>
      </c>
      <c r="L72" s="12">
        <v>1.1811</v>
      </c>
      <c r="M72" s="13">
        <v>2.2469999999999999</v>
      </c>
      <c r="N72" s="21">
        <f t="shared" si="5"/>
        <v>0.23618666323561618</v>
      </c>
      <c r="O72" s="21">
        <f t="shared" si="0"/>
        <v>1.3884023880090444</v>
      </c>
    </row>
    <row r="73" spans="1:16">
      <c r="A73" s="15">
        <v>430</v>
      </c>
      <c r="B73" s="8">
        <v>4.9325999999999999</v>
      </c>
      <c r="C73" s="9">
        <v>0.1129</v>
      </c>
      <c r="D73" s="8">
        <v>1.4653290000000001</v>
      </c>
      <c r="E73" s="9">
        <v>3.7256730000000001E-3</v>
      </c>
      <c r="F73" s="8">
        <v>1.4026962460000001</v>
      </c>
      <c r="G73" s="9">
        <v>0</v>
      </c>
      <c r="H73" s="8">
        <v>1.3824000000000001</v>
      </c>
      <c r="I73" s="9">
        <v>0</v>
      </c>
      <c r="J73" s="8">
        <v>0.56430000000000002</v>
      </c>
      <c r="K73" s="9">
        <v>5.23</v>
      </c>
      <c r="L73" s="12">
        <v>1.179</v>
      </c>
      <c r="M73" s="13">
        <v>2.2759999999999998</v>
      </c>
      <c r="N73" s="21">
        <f t="shared" si="5"/>
        <v>0.23581684944169459</v>
      </c>
      <c r="O73" s="21">
        <f t="shared" si="0"/>
        <v>1.3877177178268825</v>
      </c>
    </row>
    <row r="74" spans="1:16">
      <c r="A74" s="15">
        <v>435</v>
      </c>
      <c r="B74" s="8">
        <v>4.8567999999999998</v>
      </c>
      <c r="C74" s="9">
        <v>0.1003</v>
      </c>
      <c r="D74" s="8">
        <v>1.4648939999999999</v>
      </c>
      <c r="E74" s="9">
        <v>3.662607E-3</v>
      </c>
      <c r="F74" s="8">
        <v>1.4023575720000001</v>
      </c>
      <c r="G74" s="9">
        <v>0</v>
      </c>
      <c r="H74" s="8">
        <v>1.3821000000000001</v>
      </c>
      <c r="I74" s="9">
        <v>0</v>
      </c>
      <c r="J74" s="8">
        <v>0.57720000000000005</v>
      </c>
      <c r="K74" s="9">
        <v>5.2880000000000003</v>
      </c>
      <c r="L74" s="12">
        <v>1.1758</v>
      </c>
      <c r="M74" s="13">
        <v>2.3090000000000002</v>
      </c>
      <c r="N74" s="21">
        <f>0.012055*2/3*2.9078/0.0058984*(0.268/(43.741-1/A74/A74*1000000)+0.295/(57.48-1/A74/A74*1000000)+5.03/(112.74-1/A74/A74*1000000))</f>
        <v>0.23546105965241101</v>
      </c>
      <c r="O74" s="21">
        <f t="shared" ref="O74:O121" si="6">SQRT((1+2*N74)/(1-N74))</f>
        <v>1.3870593182011766</v>
      </c>
      <c r="P74" s="25">
        <v>1.383</v>
      </c>
    </row>
    <row r="75" spans="1:16">
      <c r="A75" s="15">
        <v>440</v>
      </c>
      <c r="B75" s="8">
        <v>4.7873999999999999</v>
      </c>
      <c r="C75" s="9">
        <v>9.0399999999999994E-2</v>
      </c>
      <c r="D75" s="8">
        <v>1.4644760000000001</v>
      </c>
      <c r="E75" s="9">
        <v>3.602006E-3</v>
      </c>
      <c r="F75" s="8">
        <v>1.402031314</v>
      </c>
      <c r="G75" s="9">
        <v>0</v>
      </c>
      <c r="H75" s="8">
        <v>1.3818999999999999</v>
      </c>
      <c r="I75" s="9">
        <v>0</v>
      </c>
      <c r="J75" s="8">
        <v>0.59040000000000004</v>
      </c>
      <c r="K75" s="9">
        <v>5.3460000000000001</v>
      </c>
      <c r="L75" s="12">
        <v>1.1720999999999999</v>
      </c>
      <c r="M75" s="13">
        <v>2.3420000000000001</v>
      </c>
      <c r="N75" s="21">
        <f t="shared" ref="N75:N83" si="7">0.012055*2/3*2.9078/0.0058984*(0.268/(43.741-1/A75/A75*1000000)+0.295/(57.48-1/A75/A75*1000000)+5.03/(112.74-1/A75/A75*1000000))</f>
        <v>0.2351185767577986</v>
      </c>
      <c r="O75" s="21">
        <f t="shared" si="6"/>
        <v>1.3864258270214844</v>
      </c>
    </row>
    <row r="76" spans="1:16">
      <c r="A76" s="15">
        <v>445</v>
      </c>
      <c r="B76" s="8">
        <v>4.7244999999999999</v>
      </c>
      <c r="C76" s="9">
        <v>8.2699999999999996E-2</v>
      </c>
      <c r="D76" s="8">
        <v>1.4640740000000001</v>
      </c>
      <c r="E76" s="9">
        <v>3.543736E-3</v>
      </c>
      <c r="F76" s="8">
        <v>1.401716865</v>
      </c>
      <c r="G76" s="9">
        <v>0</v>
      </c>
      <c r="H76" s="8">
        <v>1.3816999999999999</v>
      </c>
      <c r="I76" s="9">
        <v>0</v>
      </c>
      <c r="J76" s="8">
        <v>0.60399999999999998</v>
      </c>
      <c r="K76" s="9">
        <v>5.407</v>
      </c>
      <c r="L76" s="12">
        <v>1.1682999999999999</v>
      </c>
      <c r="M76" s="13">
        <v>2.3730000000000002</v>
      </c>
      <c r="N76" s="21">
        <f t="shared" si="7"/>
        <v>0.23478872992648492</v>
      </c>
      <c r="O76" s="21">
        <f t="shared" si="6"/>
        <v>1.3858159714542209</v>
      </c>
    </row>
    <row r="77" spans="1:16">
      <c r="A77" s="15">
        <v>450</v>
      </c>
      <c r="B77" s="8">
        <v>4.6665999999999999</v>
      </c>
      <c r="C77" s="9">
        <v>7.6600000000000001E-2</v>
      </c>
      <c r="D77" s="8">
        <v>1.463687</v>
      </c>
      <c r="E77" s="9">
        <v>3.4876730000000002E-3</v>
      </c>
      <c r="F77" s="8">
        <v>1.4014136559999999</v>
      </c>
      <c r="G77" s="9">
        <v>0</v>
      </c>
      <c r="H77" s="8">
        <v>1.3815</v>
      </c>
      <c r="I77" s="9">
        <v>0</v>
      </c>
      <c r="J77" s="8">
        <v>0.61799999999999999</v>
      </c>
      <c r="K77" s="9">
        <v>5.47</v>
      </c>
      <c r="L77" s="12">
        <v>1.1647000000000001</v>
      </c>
      <c r="M77" s="13">
        <v>2.399</v>
      </c>
      <c r="N77" s="21">
        <f t="shared" si="7"/>
        <v>0.23447089099375343</v>
      </c>
      <c r="O77" s="21">
        <f t="shared" si="6"/>
        <v>1.3852285608582207</v>
      </c>
    </row>
    <row r="78" spans="1:16">
      <c r="A78" s="15">
        <v>455</v>
      </c>
      <c r="B78" s="8">
        <v>4.6136999999999997</v>
      </c>
      <c r="C78" s="9">
        <v>7.1800000000000003E-2</v>
      </c>
      <c r="D78" s="8">
        <v>1.4633149999999999</v>
      </c>
      <c r="E78" s="9">
        <v>3.4336990000000001E-3</v>
      </c>
      <c r="F78" s="8">
        <v>1.401121152</v>
      </c>
      <c r="G78" s="9">
        <v>0</v>
      </c>
      <c r="H78" s="8">
        <v>1.3813</v>
      </c>
      <c r="I78" s="9">
        <v>0</v>
      </c>
      <c r="J78" s="8">
        <v>0.6321</v>
      </c>
      <c r="K78" s="9">
        <v>5.53</v>
      </c>
      <c r="L78" s="12">
        <v>1.1613</v>
      </c>
      <c r="M78" s="13">
        <v>2.4220000000000002</v>
      </c>
      <c r="N78" s="21">
        <f t="shared" si="7"/>
        <v>0.23416447118044956</v>
      </c>
      <c r="O78" s="21">
        <f t="shared" si="6"/>
        <v>1.3846624803604777</v>
      </c>
    </row>
    <row r="79" spans="1:16">
      <c r="A79" s="15">
        <v>460</v>
      </c>
      <c r="B79" s="8">
        <v>4.5651000000000002</v>
      </c>
      <c r="C79" s="9">
        <v>6.7900000000000002E-2</v>
      </c>
      <c r="D79" s="8">
        <v>1.4629559999999999</v>
      </c>
      <c r="E79" s="9">
        <v>3.3817080000000002E-3</v>
      </c>
      <c r="F79" s="8">
        <v>1.4008388490000001</v>
      </c>
      <c r="G79" s="9">
        <v>0</v>
      </c>
      <c r="H79" s="8">
        <v>1.3811</v>
      </c>
      <c r="I79" s="9">
        <v>0</v>
      </c>
      <c r="J79" s="8">
        <v>0.64629999999999999</v>
      </c>
      <c r="K79" s="9">
        <v>5.59</v>
      </c>
      <c r="L79" s="12">
        <v>1.1580999999999999</v>
      </c>
      <c r="M79" s="13">
        <v>2.4430000000000001</v>
      </c>
      <c r="N79" s="21">
        <f t="shared" si="7"/>
        <v>0.23386891810795465</v>
      </c>
      <c r="O79" s="21">
        <f t="shared" si="6"/>
        <v>1.3841166850214455</v>
      </c>
    </row>
    <row r="80" spans="1:16">
      <c r="A80" s="15">
        <v>465</v>
      </c>
      <c r="B80" s="8">
        <v>4.5202999999999998</v>
      </c>
      <c r="C80" s="9">
        <v>6.4699999999999994E-2</v>
      </c>
      <c r="D80" s="8">
        <v>1.46261</v>
      </c>
      <c r="E80" s="9">
        <v>3.331596E-3</v>
      </c>
      <c r="F80" s="8">
        <v>1.4005662729999999</v>
      </c>
      <c r="G80" s="9">
        <v>0</v>
      </c>
      <c r="H80" s="8">
        <v>1.3809</v>
      </c>
      <c r="I80" s="9">
        <v>0</v>
      </c>
      <c r="J80" s="8">
        <v>0.66049999999999998</v>
      </c>
      <c r="K80" s="9">
        <v>5.6509999999999998</v>
      </c>
      <c r="L80" s="12">
        <v>1.1552</v>
      </c>
      <c r="M80" s="13">
        <v>2.4609999999999999</v>
      </c>
      <c r="N80" s="21">
        <f t="shared" si="7"/>
        <v>0.23358371307857428</v>
      </c>
      <c r="O80" s="21">
        <f t="shared" si="6"/>
        <v>1.3835901945278091</v>
      </c>
    </row>
    <row r="81" spans="1:16">
      <c r="A81" s="15">
        <v>470</v>
      </c>
      <c r="B81" s="8">
        <v>4.4787999999999997</v>
      </c>
      <c r="C81" s="9">
        <v>6.1899999999999997E-2</v>
      </c>
      <c r="D81" s="8">
        <v>1.4622759999999999</v>
      </c>
      <c r="E81" s="9">
        <v>3.28327E-3</v>
      </c>
      <c r="F81" s="8">
        <v>1.4003029769999999</v>
      </c>
      <c r="G81" s="9">
        <v>0</v>
      </c>
      <c r="H81" s="8">
        <v>1.3808</v>
      </c>
      <c r="I81" s="9">
        <v>0</v>
      </c>
      <c r="J81" s="8">
        <v>0.67479999999999996</v>
      </c>
      <c r="K81" s="9">
        <v>5.7140000000000004</v>
      </c>
      <c r="L81" s="12">
        <v>1.1527000000000001</v>
      </c>
      <c r="M81" s="13">
        <v>2.4780000000000002</v>
      </c>
      <c r="N81" s="21">
        <f t="shared" si="7"/>
        <v>0.23330836859426499</v>
      </c>
      <c r="O81" s="21">
        <f t="shared" si="6"/>
        <v>1.3830820883579986</v>
      </c>
      <c r="P81" s="25">
        <v>1.38</v>
      </c>
    </row>
    <row r="82" spans="1:16">
      <c r="A82" s="15">
        <v>475</v>
      </c>
      <c r="B82" s="8">
        <v>4.4405000000000001</v>
      </c>
      <c r="C82" s="9">
        <v>5.9499999999999997E-2</v>
      </c>
      <c r="D82" s="8">
        <v>1.461954</v>
      </c>
      <c r="E82" s="9">
        <v>3.2366410000000002E-3</v>
      </c>
      <c r="F82" s="8">
        <v>1.4000485410000001</v>
      </c>
      <c r="G82" s="9">
        <v>0</v>
      </c>
      <c r="H82" s="8">
        <v>1.3806</v>
      </c>
      <c r="I82" s="9">
        <v>0</v>
      </c>
      <c r="J82" s="8">
        <v>0.68940000000000001</v>
      </c>
      <c r="K82" s="9">
        <v>5.7759999999999998</v>
      </c>
      <c r="L82" s="12">
        <v>1.1506000000000001</v>
      </c>
      <c r="M82" s="13">
        <v>2.4940000000000002</v>
      </c>
      <c r="N82" s="21">
        <f t="shared" si="7"/>
        <v>0.23304242608973896</v>
      </c>
      <c r="O82" s="21">
        <f t="shared" si="6"/>
        <v>1.3825915013721348</v>
      </c>
    </row>
    <row r="83" spans="1:16">
      <c r="A83" s="15">
        <v>480</v>
      </c>
      <c r="B83" s="8">
        <v>4.4047000000000001</v>
      </c>
      <c r="C83" s="9">
        <v>5.74E-2</v>
      </c>
      <c r="D83" s="8">
        <v>1.4616439999999999</v>
      </c>
      <c r="E83" s="9">
        <v>3.1916240000000001E-3</v>
      </c>
      <c r="F83" s="8">
        <v>1.3998025670000001</v>
      </c>
      <c r="G83" s="9">
        <v>0</v>
      </c>
      <c r="H83" s="8">
        <v>1.3804000000000001</v>
      </c>
      <c r="I83" s="9">
        <v>0</v>
      </c>
      <c r="J83" s="8">
        <v>0.70430000000000004</v>
      </c>
      <c r="K83" s="9">
        <v>5.8380000000000001</v>
      </c>
      <c r="L83" s="12">
        <v>1.149</v>
      </c>
      <c r="M83" s="13">
        <v>2.5110000000000001</v>
      </c>
      <c r="N83" s="21">
        <f t="shared" si="7"/>
        <v>0.2327854538587012</v>
      </c>
      <c r="O83" s="21">
        <f t="shared" si="6"/>
        <v>1.3821176197836416</v>
      </c>
    </row>
    <row r="84" spans="1:16">
      <c r="A84" s="15">
        <v>485</v>
      </c>
      <c r="B84" s="8">
        <v>4.3712999999999997</v>
      </c>
      <c r="C84" s="9">
        <v>5.5500000000000001E-2</v>
      </c>
      <c r="D84" s="8">
        <v>1.461344</v>
      </c>
      <c r="E84" s="9">
        <v>3.1481429999999999E-3</v>
      </c>
      <c r="F84" s="8">
        <v>1.399564681</v>
      </c>
      <c r="G84" s="9">
        <v>0</v>
      </c>
      <c r="H84" s="8">
        <v>1.3802000000000001</v>
      </c>
      <c r="I84" s="9">
        <v>0</v>
      </c>
      <c r="J84" s="8">
        <v>0.71960000000000002</v>
      </c>
      <c r="K84" s="9">
        <v>5.8979999999999997</v>
      </c>
      <c r="L84" s="12">
        <v>1.1476</v>
      </c>
      <c r="M84" s="13">
        <v>2.5270000000000001</v>
      </c>
      <c r="N84" s="21">
        <f t="shared" ref="N84:N121" si="8">0.012055*2/3*2.9078/0.0058984*(0.268/(43.741-1/A84/A84*1000000)+0.295/(57.48-1/A84/A84*1000000)+5.03/(112.74-1/A84/A84*1000000))</f>
        <v>0.23253704515434814</v>
      </c>
      <c r="O84" s="21">
        <f t="shared" si="6"/>
        <v>1.3816596774746392</v>
      </c>
    </row>
    <row r="85" spans="1:16">
      <c r="A85" s="15">
        <v>490</v>
      </c>
      <c r="B85" s="8">
        <v>4.3402000000000003</v>
      </c>
      <c r="C85" s="9">
        <v>5.3699999999999998E-2</v>
      </c>
      <c r="D85" s="8">
        <v>1.4610540000000001</v>
      </c>
      <c r="E85" s="9">
        <v>3.1061230000000001E-3</v>
      </c>
      <c r="F85" s="8">
        <v>1.3993345269999999</v>
      </c>
      <c r="G85" s="9">
        <v>0</v>
      </c>
      <c r="H85" s="8">
        <v>1.3801000000000001</v>
      </c>
      <c r="I85" s="9">
        <v>0</v>
      </c>
      <c r="J85" s="8">
        <v>0.73540000000000005</v>
      </c>
      <c r="K85" s="9">
        <v>5.9580000000000002</v>
      </c>
      <c r="L85" s="12">
        <v>1.1460999999999999</v>
      </c>
      <c r="M85" s="13">
        <v>2.5430000000000001</v>
      </c>
      <c r="N85" s="21">
        <f t="shared" si="8"/>
        <v>0.23229681644733455</v>
      </c>
      <c r="O85" s="21">
        <f t="shared" si="6"/>
        <v>1.3812169526214571</v>
      </c>
    </row>
    <row r="86" spans="1:16">
      <c r="A86" s="15">
        <v>495</v>
      </c>
      <c r="B86" s="8">
        <v>4.3108000000000004</v>
      </c>
      <c r="C86" s="9">
        <v>5.1999999999999998E-2</v>
      </c>
      <c r="D86" s="8">
        <v>1.460774</v>
      </c>
      <c r="E86" s="9">
        <v>3.0654969999999999E-3</v>
      </c>
      <c r="F86" s="8">
        <v>1.3991117710000001</v>
      </c>
      <c r="G86" s="9">
        <v>0</v>
      </c>
      <c r="H86" s="8">
        <v>1.3798999999999999</v>
      </c>
      <c r="I86" s="9">
        <v>0</v>
      </c>
      <c r="J86" s="8">
        <v>0.75190000000000001</v>
      </c>
      <c r="K86" s="9">
        <v>6.0190000000000001</v>
      </c>
      <c r="L86" s="12">
        <v>1.1439999999999999</v>
      </c>
      <c r="M86" s="13">
        <v>2.5579999999999998</v>
      </c>
      <c r="N86" s="21">
        <f t="shared" si="8"/>
        <v>0.23206440582624094</v>
      </c>
      <c r="O86" s="21">
        <f t="shared" si="6"/>
        <v>1.3807887646003241</v>
      </c>
    </row>
    <row r="87" spans="1:16">
      <c r="A87" s="15">
        <v>500</v>
      </c>
      <c r="B87" s="8">
        <v>4.2831000000000001</v>
      </c>
      <c r="C87" s="9">
        <v>5.0299999999999997E-2</v>
      </c>
      <c r="D87" s="8">
        <v>1.4605030000000001</v>
      </c>
      <c r="E87" s="9">
        <v>3.0261979999999999E-3</v>
      </c>
      <c r="F87" s="8">
        <v>1.3988960960000001</v>
      </c>
      <c r="G87" s="9">
        <v>0</v>
      </c>
      <c r="H87" s="8">
        <v>1.3797999999999999</v>
      </c>
      <c r="I87" s="9">
        <v>0</v>
      </c>
      <c r="J87" s="8">
        <v>0.76900000000000002</v>
      </c>
      <c r="K87" s="9">
        <v>6.08</v>
      </c>
      <c r="L87" s="12">
        <v>1.1411</v>
      </c>
      <c r="M87" s="13">
        <v>2.5720000000000001</v>
      </c>
      <c r="N87" s="21">
        <f t="shared" si="8"/>
        <v>0.23183947152717585</v>
      </c>
      <c r="O87" s="21">
        <f t="shared" si="6"/>
        <v>1.3803744711465613</v>
      </c>
    </row>
    <row r="88" spans="1:16">
      <c r="A88" s="15">
        <v>505</v>
      </c>
      <c r="B88" s="8">
        <v>4.2572999999999999</v>
      </c>
      <c r="C88" s="9">
        <v>4.8800000000000003E-2</v>
      </c>
      <c r="D88" s="8">
        <v>1.4602409999999999</v>
      </c>
      <c r="E88" s="9">
        <v>2.9881669999999999E-3</v>
      </c>
      <c r="H88" s="8">
        <v>1.3795999999999999</v>
      </c>
      <c r="I88" s="9">
        <v>0</v>
      </c>
      <c r="J88" s="8">
        <v>0.78539999999999999</v>
      </c>
      <c r="K88" s="9">
        <v>6.1369999999999996</v>
      </c>
      <c r="L88" s="12">
        <v>1.1369</v>
      </c>
      <c r="M88" s="13">
        <v>2.5830000000000002</v>
      </c>
      <c r="N88" s="21">
        <f t="shared" si="8"/>
        <v>0.23162169058056184</v>
      </c>
      <c r="O88" s="21">
        <f t="shared" si="6"/>
        <v>1.3799734657434497</v>
      </c>
    </row>
    <row r="89" spans="1:16">
      <c r="A89" s="15">
        <v>510</v>
      </c>
      <c r="B89" s="8">
        <v>4.2325999999999997</v>
      </c>
      <c r="C89" s="9">
        <v>4.7300000000000002E-2</v>
      </c>
      <c r="D89" s="8">
        <v>1.4599880000000001</v>
      </c>
      <c r="E89" s="9">
        <v>2.9513450000000002E-3</v>
      </c>
      <c r="H89" s="8">
        <v>1.3794999999999999</v>
      </c>
      <c r="I89" s="9">
        <v>0</v>
      </c>
      <c r="J89" s="8">
        <v>0.80230000000000001</v>
      </c>
      <c r="K89" s="9">
        <v>6.1959999999999997</v>
      </c>
      <c r="L89" s="12">
        <v>1.131</v>
      </c>
      <c r="M89" s="13">
        <v>2.593</v>
      </c>
      <c r="N89" s="21">
        <f t="shared" si="8"/>
        <v>0.2314107575644001</v>
      </c>
      <c r="O89" s="21">
        <f t="shared" si="6"/>
        <v>1.3795851752194861</v>
      </c>
      <c r="P89" s="25">
        <v>1.377</v>
      </c>
    </row>
    <row r="90" spans="1:16">
      <c r="A90" s="15">
        <v>515</v>
      </c>
      <c r="B90" s="8">
        <v>4.2092999999999998</v>
      </c>
      <c r="C90" s="9">
        <v>4.58E-2</v>
      </c>
      <c r="D90" s="8">
        <v>1.4597420000000001</v>
      </c>
      <c r="E90" s="9">
        <v>2.915679E-3</v>
      </c>
      <c r="H90" s="8">
        <v>1.3794</v>
      </c>
      <c r="I90" s="9">
        <v>0</v>
      </c>
      <c r="J90" s="8">
        <v>0.82020000000000004</v>
      </c>
      <c r="K90" s="9">
        <v>6.2590000000000003</v>
      </c>
      <c r="L90" s="12">
        <v>1.123</v>
      </c>
      <c r="M90" s="13">
        <v>2.5990000000000002</v>
      </c>
      <c r="N90" s="21">
        <f t="shared" si="8"/>
        <v>0.23120638345440969</v>
      </c>
      <c r="O90" s="21">
        <f t="shared" si="6"/>
        <v>1.3792090575349514</v>
      </c>
    </row>
    <row r="91" spans="1:16">
      <c r="A91" s="15">
        <v>520</v>
      </c>
      <c r="B91" s="8">
        <v>4.1871999999999998</v>
      </c>
      <c r="C91" s="9">
        <v>4.4400000000000002E-2</v>
      </c>
      <c r="D91" s="8">
        <v>1.4595050000000001</v>
      </c>
      <c r="E91" s="9">
        <v>2.8811179999999998E-3</v>
      </c>
      <c r="H91" s="8">
        <v>1.3792</v>
      </c>
      <c r="I91" s="9">
        <v>0</v>
      </c>
      <c r="J91" s="8">
        <v>0.83850000000000002</v>
      </c>
      <c r="K91" s="9">
        <v>6.3250000000000002</v>
      </c>
      <c r="L91" s="12">
        <v>1.1127</v>
      </c>
      <c r="M91" s="13">
        <v>2.601</v>
      </c>
      <c r="N91" s="21">
        <f t="shared" si="8"/>
        <v>0.23100829456241545</v>
      </c>
      <c r="O91" s="21">
        <f t="shared" si="6"/>
        <v>1.3788445997406917</v>
      </c>
    </row>
    <row r="92" spans="1:16">
      <c r="A92" s="15">
        <v>525</v>
      </c>
      <c r="B92" s="8">
        <v>4.1661000000000001</v>
      </c>
      <c r="C92" s="9">
        <v>4.2999999999999997E-2</v>
      </c>
      <c r="D92" s="8">
        <v>1.4592750000000001</v>
      </c>
      <c r="E92" s="9">
        <v>2.8476119999999998E-3</v>
      </c>
      <c r="H92" s="8">
        <v>1.3791</v>
      </c>
      <c r="I92" s="9">
        <v>0</v>
      </c>
      <c r="J92" s="8">
        <v>0.85709999999999997</v>
      </c>
      <c r="K92" s="9">
        <v>6.3890000000000002</v>
      </c>
      <c r="L92" s="12">
        <v>1.0992999999999999</v>
      </c>
      <c r="M92" s="13">
        <v>2.601</v>
      </c>
      <c r="N92" s="21">
        <f t="shared" si="8"/>
        <v>0.23081623155522246</v>
      </c>
      <c r="O92" s="21">
        <f t="shared" si="6"/>
        <v>1.378491316093748</v>
      </c>
    </row>
    <row r="93" spans="1:16">
      <c r="A93" s="15">
        <v>530</v>
      </c>
      <c r="B93" s="8">
        <v>4.1462000000000003</v>
      </c>
      <c r="C93" s="9">
        <v>4.1700000000000001E-2</v>
      </c>
      <c r="D93" s="8">
        <v>1.459052</v>
      </c>
      <c r="E93" s="9">
        <v>2.8151180000000001E-3</v>
      </c>
      <c r="H93" s="8">
        <v>1.379</v>
      </c>
      <c r="I93" s="9">
        <v>0</v>
      </c>
      <c r="J93" s="8">
        <v>0.87629999999999997</v>
      </c>
      <c r="K93" s="9">
        <v>6.4470000000000001</v>
      </c>
      <c r="L93" s="12">
        <v>1.0822000000000001</v>
      </c>
      <c r="M93" s="13">
        <v>2.5979999999999999</v>
      </c>
      <c r="N93" s="21">
        <f t="shared" si="8"/>
        <v>0.23062994854698543</v>
      </c>
      <c r="O93" s="21">
        <f t="shared" si="6"/>
        <v>1.3781487463160207</v>
      </c>
    </row>
    <row r="94" spans="1:16">
      <c r="A94" s="15">
        <v>535</v>
      </c>
      <c r="B94" s="8">
        <v>4.1271000000000004</v>
      </c>
      <c r="C94" s="9">
        <v>4.0399999999999998E-2</v>
      </c>
      <c r="D94" s="8">
        <v>1.458836</v>
      </c>
      <c r="E94" s="9">
        <v>2.7835920000000001E-3</v>
      </c>
      <c r="H94" s="8">
        <v>1.3789</v>
      </c>
      <c r="I94" s="9">
        <v>0</v>
      </c>
      <c r="J94" s="8">
        <v>0.89590000000000003</v>
      </c>
      <c r="K94" s="9">
        <v>6.5019999999999998</v>
      </c>
      <c r="L94" s="12">
        <v>1.0607</v>
      </c>
      <c r="M94" s="13">
        <v>2.5939999999999999</v>
      </c>
      <c r="N94" s="21">
        <f t="shared" si="8"/>
        <v>0.23044921225876477</v>
      </c>
      <c r="O94" s="21">
        <f t="shared" si="6"/>
        <v>1.3778164539835207</v>
      </c>
    </row>
    <row r="95" spans="1:16">
      <c r="A95" s="15">
        <v>540</v>
      </c>
      <c r="B95" s="8">
        <v>4.109</v>
      </c>
      <c r="C95" s="9">
        <v>3.9199999999999999E-2</v>
      </c>
      <c r="D95" s="8">
        <v>1.458626</v>
      </c>
      <c r="E95" s="9">
        <v>2.752993E-3</v>
      </c>
      <c r="H95" s="8">
        <v>1.3787</v>
      </c>
      <c r="I95" s="9">
        <v>0</v>
      </c>
      <c r="J95" s="8">
        <v>0.91549999999999998</v>
      </c>
      <c r="K95" s="9">
        <v>6.5620000000000003</v>
      </c>
      <c r="L95" s="12">
        <v>1.0343</v>
      </c>
      <c r="M95" s="13">
        <v>2.589</v>
      </c>
      <c r="N95" s="21">
        <f t="shared" si="8"/>
        <v>0.23027380123957181</v>
      </c>
      <c r="O95" s="21">
        <f t="shared" si="6"/>
        <v>1.3774940250349821</v>
      </c>
    </row>
    <row r="96" spans="1:16">
      <c r="A96" s="15">
        <v>545</v>
      </c>
      <c r="B96" s="8">
        <v>4.0915999999999997</v>
      </c>
      <c r="C96" s="9">
        <v>3.7900000000000003E-2</v>
      </c>
      <c r="D96" s="8">
        <v>1.458423</v>
      </c>
      <c r="E96" s="9">
        <v>2.723282E-3</v>
      </c>
      <c r="H96" s="8">
        <v>1.3786</v>
      </c>
      <c r="I96" s="9">
        <v>0</v>
      </c>
      <c r="J96" s="8">
        <v>0.93540000000000001</v>
      </c>
      <c r="K96" s="9">
        <v>6.6289999999999996</v>
      </c>
      <c r="L96" s="12">
        <v>1.0022</v>
      </c>
      <c r="M96" s="13">
        <v>2.5840000000000001</v>
      </c>
      <c r="N96" s="21">
        <f t="shared" si="8"/>
        <v>0.23010350514374919</v>
      </c>
      <c r="O96" s="21">
        <f t="shared" si="6"/>
        <v>1.3771810663897013</v>
      </c>
      <c r="P96" s="25">
        <v>1.375</v>
      </c>
    </row>
    <row r="97" spans="1:16">
      <c r="A97" s="15">
        <v>550</v>
      </c>
      <c r="B97" s="8">
        <v>4.0750000000000002</v>
      </c>
      <c r="C97" s="9">
        <v>3.6700000000000003E-2</v>
      </c>
      <c r="D97" s="8">
        <v>1.458226</v>
      </c>
      <c r="E97" s="9">
        <v>2.694424E-3</v>
      </c>
      <c r="H97" s="8">
        <v>1.3785000000000001</v>
      </c>
      <c r="I97" s="9">
        <v>0</v>
      </c>
      <c r="J97" s="8">
        <v>0.95799999999999996</v>
      </c>
      <c r="K97" s="9">
        <v>6.69</v>
      </c>
      <c r="L97" s="12">
        <v>0.96389999999999998</v>
      </c>
      <c r="M97" s="13">
        <v>2.5819999999999999</v>
      </c>
      <c r="N97" s="21">
        <f t="shared" si="8"/>
        <v>0.22993812406002051</v>
      </c>
      <c r="O97" s="21">
        <f t="shared" si="6"/>
        <v>1.3768772046654307</v>
      </c>
    </row>
    <row r="98" spans="1:16">
      <c r="A98" s="15">
        <v>555</v>
      </c>
      <c r="B98" s="8">
        <v>4.0590999999999999</v>
      </c>
      <c r="C98" s="9">
        <v>3.56E-2</v>
      </c>
      <c r="D98" s="8">
        <v>1.4580340000000001</v>
      </c>
      <c r="E98" s="9">
        <v>2.666383E-3</v>
      </c>
      <c r="H98" s="8">
        <v>1.3784000000000001</v>
      </c>
      <c r="I98" s="9">
        <v>0</v>
      </c>
      <c r="J98" s="8">
        <v>0.98209999999999997</v>
      </c>
      <c r="K98" s="9">
        <v>6.7439999999999998</v>
      </c>
      <c r="L98" s="12">
        <v>0.91900000000000004</v>
      </c>
      <c r="M98" s="13">
        <v>2.5830000000000002</v>
      </c>
      <c r="N98" s="21">
        <f t="shared" si="8"/>
        <v>0.22977746788797637</v>
      </c>
      <c r="O98" s="21">
        <f t="shared" si="6"/>
        <v>1.3765820849880324</v>
      </c>
    </row>
    <row r="99" spans="1:16">
      <c r="A99" s="15">
        <v>560</v>
      </c>
      <c r="B99" s="8">
        <v>4.0438000000000001</v>
      </c>
      <c r="C99" s="9">
        <v>3.44E-2</v>
      </c>
      <c r="D99" s="8">
        <v>1.457848</v>
      </c>
      <c r="E99" s="9">
        <v>2.6391269999999998E-3</v>
      </c>
      <c r="H99" s="8">
        <v>1.3783000000000001</v>
      </c>
      <c r="I99" s="9">
        <v>0</v>
      </c>
      <c r="J99" s="8">
        <v>1.0043</v>
      </c>
      <c r="K99" s="9">
        <v>6.8049999999999997</v>
      </c>
      <c r="L99" s="12">
        <v>0.8669</v>
      </c>
      <c r="M99" s="13">
        <v>2.5910000000000002</v>
      </c>
      <c r="N99" s="21">
        <f t="shared" si="8"/>
        <v>0.22962135575815742</v>
      </c>
      <c r="O99" s="21">
        <f t="shared" si="6"/>
        <v>1.3762953698853591</v>
      </c>
    </row>
    <row r="100" spans="1:16">
      <c r="A100" s="15">
        <v>565</v>
      </c>
      <c r="B100" s="8">
        <v>4.0290999999999997</v>
      </c>
      <c r="C100" s="9">
        <v>3.3300000000000003E-2</v>
      </c>
      <c r="D100" s="8">
        <v>1.457668</v>
      </c>
      <c r="E100" s="9">
        <v>2.6126249999999999E-3</v>
      </c>
      <c r="H100" s="8">
        <v>1.3782000000000001</v>
      </c>
      <c r="I100" s="9">
        <v>0</v>
      </c>
      <c r="J100" s="8">
        <v>1.0262</v>
      </c>
      <c r="K100" s="9">
        <v>6.867</v>
      </c>
      <c r="L100" s="12">
        <v>0.80730000000000002</v>
      </c>
      <c r="M100" s="13">
        <v>2.605</v>
      </c>
      <c r="N100" s="21">
        <f t="shared" si="8"/>
        <v>0.22946961549224179</v>
      </c>
      <c r="O100" s="21">
        <f t="shared" si="6"/>
        <v>1.3760167382585402</v>
      </c>
    </row>
    <row r="101" spans="1:16">
      <c r="A101" s="15">
        <v>570</v>
      </c>
      <c r="B101" s="8">
        <v>4.0151000000000003</v>
      </c>
      <c r="C101" s="9">
        <v>3.2300000000000002E-2</v>
      </c>
      <c r="D101" s="8">
        <v>1.457492</v>
      </c>
      <c r="E101" s="9">
        <v>2.5868470000000002E-3</v>
      </c>
      <c r="H101" s="8">
        <v>1.3781000000000001</v>
      </c>
      <c r="I101" s="9">
        <v>0</v>
      </c>
      <c r="J101" s="8">
        <v>1.0486</v>
      </c>
      <c r="K101" s="9">
        <v>6.9260000000000002</v>
      </c>
      <c r="L101" s="12">
        <v>0.7409</v>
      </c>
      <c r="M101" s="13">
        <v>2.629</v>
      </c>
      <c r="N101" s="21">
        <f t="shared" si="8"/>
        <v>0.22932208310016269</v>
      </c>
      <c r="O101" s="21">
        <f t="shared" si="6"/>
        <v>1.3757458844244663</v>
      </c>
    </row>
    <row r="102" spans="1:16">
      <c r="A102" s="15">
        <v>575</v>
      </c>
      <c r="B102" s="8">
        <v>4.0015999999999998</v>
      </c>
      <c r="C102" s="9">
        <v>3.1199999999999999E-2</v>
      </c>
      <c r="D102" s="8">
        <v>1.457322</v>
      </c>
      <c r="E102" s="9">
        <v>2.5617650000000001E-3</v>
      </c>
      <c r="H102" s="8">
        <v>1.3779999999999999</v>
      </c>
      <c r="I102" s="9">
        <v>0</v>
      </c>
      <c r="J102" s="8">
        <v>1.0719000000000001</v>
      </c>
      <c r="K102" s="9">
        <v>6.9809999999999999</v>
      </c>
      <c r="L102" s="12">
        <v>0.67090000000000005</v>
      </c>
      <c r="M102" s="13">
        <v>2.661</v>
      </c>
      <c r="N102" s="21">
        <f t="shared" si="8"/>
        <v>0.22917860231126227</v>
      </c>
      <c r="O102" s="21">
        <f t="shared" si="6"/>
        <v>1.3754825172238203</v>
      </c>
    </row>
    <row r="103" spans="1:16">
      <c r="A103" s="15">
        <v>580</v>
      </c>
      <c r="B103" s="8">
        <v>3.9885000000000002</v>
      </c>
      <c r="C103" s="9">
        <v>3.0200000000000001E-2</v>
      </c>
      <c r="D103" s="8">
        <v>1.4571559999999999</v>
      </c>
      <c r="E103" s="9">
        <v>2.5373520000000001E-3</v>
      </c>
      <c r="H103" s="8">
        <v>1.3778999999999999</v>
      </c>
      <c r="I103" s="9">
        <v>0</v>
      </c>
      <c r="J103" s="8">
        <v>1.0961000000000001</v>
      </c>
      <c r="K103" s="9">
        <v>7.0359999999999996</v>
      </c>
      <c r="L103" s="12">
        <v>0.60060000000000002</v>
      </c>
      <c r="M103" s="13">
        <v>2.7010000000000001</v>
      </c>
      <c r="N103" s="21">
        <f t="shared" si="8"/>
        <v>0.22903902413684468</v>
      </c>
      <c r="O103" s="21">
        <f t="shared" si="6"/>
        <v>1.3752263591895244</v>
      </c>
      <c r="P103" s="25">
        <v>1.373</v>
      </c>
    </row>
    <row r="104" spans="1:16">
      <c r="A104" s="15">
        <v>585</v>
      </c>
      <c r="B104" s="8">
        <v>3.9759000000000002</v>
      </c>
      <c r="C104" s="9">
        <v>2.93E-2</v>
      </c>
      <c r="D104" s="8">
        <v>1.456995</v>
      </c>
      <c r="E104" s="9">
        <v>2.5135829999999998E-3</v>
      </c>
      <c r="H104" s="8">
        <v>1.3777999999999999</v>
      </c>
      <c r="I104" s="9">
        <v>0</v>
      </c>
      <c r="J104" s="8">
        <v>1.1213</v>
      </c>
      <c r="K104" s="9">
        <v>7.09</v>
      </c>
      <c r="L104" s="12">
        <v>0.53339999999999999</v>
      </c>
      <c r="M104" s="13">
        <v>2.7490000000000001</v>
      </c>
      <c r="N104" s="21">
        <f t="shared" si="8"/>
        <v>0.2289032064617208</v>
      </c>
      <c r="O104" s="21">
        <f t="shared" si="6"/>
        <v>1.3749771457709072</v>
      </c>
    </row>
    <row r="105" spans="1:16">
      <c r="A105" s="15">
        <v>590</v>
      </c>
      <c r="B105" s="8">
        <v>3.9638</v>
      </c>
      <c r="C105" s="9">
        <v>2.8299999999999999E-2</v>
      </c>
      <c r="D105" s="8">
        <v>1.456839</v>
      </c>
      <c r="E105" s="9">
        <v>2.490435E-3</v>
      </c>
      <c r="H105" s="8">
        <v>1.3776999999999999</v>
      </c>
      <c r="I105" s="9">
        <v>0</v>
      </c>
      <c r="J105" s="8">
        <v>1.1477999999999999</v>
      </c>
      <c r="K105" s="9">
        <v>7.1449999999999996</v>
      </c>
      <c r="L105" s="12">
        <v>0.47249999999999998</v>
      </c>
      <c r="M105" s="13">
        <v>2.8050000000000002</v>
      </c>
      <c r="N105" s="21">
        <f t="shared" si="8"/>
        <v>0.22877101366254513</v>
      </c>
      <c r="O105" s="21">
        <f t="shared" si="6"/>
        <v>1.3747346246093224</v>
      </c>
    </row>
    <row r="106" spans="1:16">
      <c r="A106" s="15">
        <v>595</v>
      </c>
      <c r="B106" s="8">
        <v>3.9521999999999999</v>
      </c>
      <c r="C106" s="9">
        <v>2.7400000000000001E-2</v>
      </c>
      <c r="D106" s="8">
        <v>1.4566870000000001</v>
      </c>
      <c r="E106" s="9">
        <v>2.4678830000000001E-3</v>
      </c>
      <c r="H106" s="8">
        <v>1.3775999999999999</v>
      </c>
      <c r="I106" s="9">
        <v>0</v>
      </c>
      <c r="J106" s="8">
        <v>1.1752</v>
      </c>
      <c r="K106" s="9">
        <v>7.2039999999999997</v>
      </c>
      <c r="L106" s="12">
        <v>0.42070000000000002</v>
      </c>
      <c r="M106" s="13">
        <v>2.8690000000000002</v>
      </c>
      <c r="N106" s="21">
        <f t="shared" si="8"/>
        <v>0.22864231625093331</v>
      </c>
      <c r="O106" s="21">
        <f t="shared" si="6"/>
        <v>1.3744985548613013</v>
      </c>
    </row>
    <row r="107" spans="1:16">
      <c r="A107" s="15">
        <v>600</v>
      </c>
      <c r="B107" s="8">
        <v>3.9409999999999998</v>
      </c>
      <c r="C107" s="9">
        <v>2.6499999999999999E-2</v>
      </c>
      <c r="D107" s="8">
        <v>1.4565380000000001</v>
      </c>
      <c r="E107" s="9">
        <v>2.4459059999999999E-3</v>
      </c>
      <c r="H107" s="8">
        <v>1.3774999999999999</v>
      </c>
      <c r="I107" s="9">
        <v>0</v>
      </c>
      <c r="J107" s="8">
        <v>1.2</v>
      </c>
      <c r="K107" s="9">
        <v>7.26</v>
      </c>
      <c r="L107" s="12">
        <v>0.37790000000000001</v>
      </c>
      <c r="M107" s="13">
        <v>2.9380000000000002</v>
      </c>
      <c r="N107" s="21">
        <f t="shared" si="8"/>
        <v>0.22851699053951866</v>
      </c>
      <c r="O107" s="21">
        <f t="shared" si="6"/>
        <v>1.374268706565678</v>
      </c>
    </row>
    <row r="108" spans="1:16">
      <c r="A108" s="15">
        <v>605</v>
      </c>
      <c r="B108" s="8">
        <v>3.9302000000000001</v>
      </c>
      <c r="C108" s="9">
        <v>2.5600000000000001E-2</v>
      </c>
      <c r="D108" s="8">
        <v>1.456394</v>
      </c>
      <c r="E108" s="9">
        <v>2.4244829999999998E-3</v>
      </c>
      <c r="H108" s="8">
        <v>1.3774</v>
      </c>
      <c r="I108" s="9">
        <v>0</v>
      </c>
      <c r="J108" s="8">
        <v>1.2209000000000001</v>
      </c>
      <c r="K108" s="9">
        <v>7.3120000000000003</v>
      </c>
      <c r="L108" s="12">
        <v>0.3427</v>
      </c>
      <c r="M108" s="13">
        <v>3.012</v>
      </c>
      <c r="N108" s="21">
        <f t="shared" si="8"/>
        <v>0.22839491832925959</v>
      </c>
      <c r="O108" s="21">
        <f t="shared" si="6"/>
        <v>1.3740448600514059</v>
      </c>
    </row>
    <row r="109" spans="1:16">
      <c r="A109" s="15">
        <v>610</v>
      </c>
      <c r="B109" s="8">
        <v>3.9197000000000002</v>
      </c>
      <c r="C109" s="9">
        <v>2.4799999999999999E-2</v>
      </c>
      <c r="D109" s="8">
        <v>1.456253</v>
      </c>
      <c r="E109" s="9">
        <v>2.4035950000000001E-3</v>
      </c>
      <c r="H109" s="8">
        <v>1.3774</v>
      </c>
      <c r="I109" s="9">
        <v>0</v>
      </c>
      <c r="J109" s="8">
        <v>1.2445999999999999</v>
      </c>
      <c r="K109" s="9">
        <v>7.367</v>
      </c>
      <c r="L109" s="12">
        <v>0.31409999999999999</v>
      </c>
      <c r="M109" s="13">
        <v>3.0880000000000001</v>
      </c>
      <c r="N109" s="21">
        <f t="shared" si="8"/>
        <v>0.22827598661645163</v>
      </c>
      <c r="O109" s="21">
        <f t="shared" si="6"/>
        <v>1.3738268053830762</v>
      </c>
    </row>
    <row r="110" spans="1:16">
      <c r="A110" s="15">
        <v>615</v>
      </c>
      <c r="B110" s="8">
        <v>3.9095</v>
      </c>
      <c r="C110" s="9">
        <v>2.3900000000000001E-2</v>
      </c>
      <c r="D110" s="8">
        <v>1.4561170000000001</v>
      </c>
      <c r="E110" s="9">
        <v>2.3832219999999999E-3</v>
      </c>
      <c r="H110" s="8">
        <v>1.3773</v>
      </c>
      <c r="I110" s="9">
        <v>0</v>
      </c>
      <c r="J110" s="8">
        <v>1.2717000000000001</v>
      </c>
      <c r="K110" s="9">
        <v>7.4240000000000004</v>
      </c>
      <c r="L110" s="12">
        <v>0.2908</v>
      </c>
      <c r="M110" s="13">
        <v>3.165</v>
      </c>
      <c r="N110" s="21">
        <f t="shared" si="8"/>
        <v>0.22816008731802151</v>
      </c>
      <c r="O110" s="21">
        <f t="shared" si="6"/>
        <v>1.3736143418413873</v>
      </c>
    </row>
    <row r="111" spans="1:16">
      <c r="A111" s="15">
        <v>620</v>
      </c>
      <c r="B111" s="8">
        <v>3.8997000000000002</v>
      </c>
      <c r="C111" s="9">
        <v>2.3099999999999999E-2</v>
      </c>
      <c r="D111" s="8">
        <v>1.455983</v>
      </c>
      <c r="E111" s="9">
        <v>2.3633460000000001E-3</v>
      </c>
      <c r="H111" s="8">
        <v>1.3772</v>
      </c>
      <c r="I111" s="9">
        <v>0</v>
      </c>
      <c r="J111" s="8">
        <v>1.3006</v>
      </c>
      <c r="K111" s="9">
        <v>7.4809999999999999</v>
      </c>
      <c r="L111" s="12">
        <v>0.2717</v>
      </c>
      <c r="M111" s="13">
        <v>3.242</v>
      </c>
      <c r="N111" s="21">
        <f t="shared" si="8"/>
        <v>0.22804711701379882</v>
      </c>
      <c r="O111" s="21">
        <f t="shared" si="6"/>
        <v>1.373407277436042</v>
      </c>
    </row>
    <row r="112" spans="1:16">
      <c r="A112" s="15">
        <v>625</v>
      </c>
      <c r="B112" s="8">
        <v>3.8900999999999999</v>
      </c>
      <c r="C112" s="9">
        <v>2.24E-2</v>
      </c>
      <c r="D112" s="8">
        <v>1.455854</v>
      </c>
      <c r="E112" s="9">
        <v>2.3439490000000001E-3</v>
      </c>
      <c r="H112" s="8">
        <v>1.3771</v>
      </c>
      <c r="I112" s="9">
        <v>0</v>
      </c>
      <c r="J112" s="8">
        <v>1.33</v>
      </c>
      <c r="K112" s="9">
        <v>7.5369999999999999</v>
      </c>
      <c r="L112" s="12">
        <v>0.25569999999999998</v>
      </c>
      <c r="M112" s="13">
        <v>3.3149999999999999</v>
      </c>
      <c r="N112" s="21">
        <f t="shared" si="8"/>
        <v>0.22793697670456489</v>
      </c>
      <c r="O112" s="21">
        <f t="shared" si="6"/>
        <v>1.3732054284487583</v>
      </c>
    </row>
    <row r="113" spans="1:16">
      <c r="A113" s="15">
        <v>630</v>
      </c>
      <c r="B113" s="8">
        <v>3.8809</v>
      </c>
      <c r="C113" s="9">
        <v>2.1600000000000001E-2</v>
      </c>
      <c r="D113" s="8">
        <v>1.455727</v>
      </c>
      <c r="E113" s="9">
        <v>2.3250160000000001E-3</v>
      </c>
      <c r="H113" s="8">
        <v>1.377</v>
      </c>
      <c r="I113" s="9">
        <v>0</v>
      </c>
      <c r="J113" s="8">
        <v>1.3587</v>
      </c>
      <c r="K113" s="9">
        <v>7.5910000000000002</v>
      </c>
      <c r="L113" s="12">
        <v>0.24249999999999999</v>
      </c>
      <c r="M113" s="13">
        <v>3.3860000000000001</v>
      </c>
      <c r="N113" s="21">
        <f t="shared" si="8"/>
        <v>0.22782957158477288</v>
      </c>
      <c r="O113" s="21">
        <f t="shared" si="6"/>
        <v>1.3730086190042565</v>
      </c>
    </row>
    <row r="114" spans="1:16">
      <c r="A114" s="15">
        <v>635</v>
      </c>
      <c r="B114" s="8">
        <v>3.8719999999999999</v>
      </c>
      <c r="C114" s="9">
        <v>2.0899999999999998E-2</v>
      </c>
      <c r="D114" s="8">
        <v>1.4556039999999999</v>
      </c>
      <c r="E114" s="9">
        <v>2.3065310000000001E-3</v>
      </c>
      <c r="H114" s="8">
        <v>1.377</v>
      </c>
      <c r="I114" s="9">
        <v>0</v>
      </c>
      <c r="J114" s="8">
        <v>1.3858999999999999</v>
      </c>
      <c r="K114" s="9">
        <v>7.6420000000000003</v>
      </c>
      <c r="L114" s="12">
        <v>0.23200000000000001</v>
      </c>
      <c r="M114" s="13">
        <v>3.4540000000000002</v>
      </c>
      <c r="N114" s="21">
        <f t="shared" si="8"/>
        <v>0.22772481082892196</v>
      </c>
      <c r="O114" s="21">
        <f t="shared" si="6"/>
        <v>1.3728166806672719</v>
      </c>
    </row>
    <row r="115" spans="1:16">
      <c r="A115" s="15">
        <v>640</v>
      </c>
      <c r="B115" s="8">
        <v>3.8633999999999999</v>
      </c>
      <c r="C115" s="9">
        <v>2.0199999999999999E-2</v>
      </c>
      <c r="D115" s="8">
        <v>1.455484</v>
      </c>
      <c r="E115" s="9">
        <v>2.288478E-3</v>
      </c>
      <c r="H115" s="8">
        <v>1.3769</v>
      </c>
      <c r="I115" s="9">
        <v>0</v>
      </c>
      <c r="J115" s="8">
        <v>1.411</v>
      </c>
      <c r="K115" s="9">
        <v>7.69</v>
      </c>
      <c r="L115" s="12">
        <v>0.22409999999999999</v>
      </c>
      <c r="M115" s="13">
        <v>3.52</v>
      </c>
      <c r="N115" s="21">
        <f t="shared" si="8"/>
        <v>0.22762260739064699</v>
      </c>
      <c r="O115" s="21">
        <f t="shared" si="6"/>
        <v>1.3726294520637736</v>
      </c>
    </row>
    <row r="116" spans="1:16">
      <c r="A116" s="15">
        <v>645</v>
      </c>
      <c r="B116" s="8">
        <v>3.855</v>
      </c>
      <c r="C116" s="9">
        <v>1.95E-2</v>
      </c>
      <c r="D116" s="8">
        <v>1.4553659999999999</v>
      </c>
      <c r="E116" s="9">
        <v>2.2708429999999998E-3</v>
      </c>
      <c r="H116" s="8">
        <v>1.3768</v>
      </c>
      <c r="I116" s="9">
        <v>0</v>
      </c>
      <c r="J116" s="8">
        <v>1.4374</v>
      </c>
      <c r="K116" s="9">
        <v>7.7380000000000004</v>
      </c>
      <c r="L116" s="12">
        <v>0.21840000000000001</v>
      </c>
      <c r="M116" s="13">
        <v>3.5819999999999999</v>
      </c>
      <c r="N116" s="21">
        <f t="shared" si="8"/>
        <v>0.22752287781365821</v>
      </c>
      <c r="O116" s="21">
        <f t="shared" si="6"/>
        <v>1.3724467785247354</v>
      </c>
      <c r="P116" s="25">
        <v>1.3720000000000001</v>
      </c>
    </row>
    <row r="117" spans="1:16">
      <c r="A117" s="15">
        <v>650</v>
      </c>
      <c r="B117" s="8">
        <v>3.8469000000000002</v>
      </c>
      <c r="C117" s="9">
        <v>1.8800000000000001E-2</v>
      </c>
      <c r="D117" s="8">
        <v>1.455252</v>
      </c>
      <c r="E117" s="9">
        <v>2.2536119999999999E-3</v>
      </c>
      <c r="H117" s="8">
        <v>1.3767</v>
      </c>
      <c r="I117" s="9">
        <v>0</v>
      </c>
      <c r="J117" s="8">
        <v>1.47</v>
      </c>
      <c r="K117" s="9">
        <v>7.79</v>
      </c>
      <c r="L117" s="12">
        <v>0.215</v>
      </c>
      <c r="M117" s="13">
        <v>3.641</v>
      </c>
      <c r="N117" s="21">
        <f t="shared" si="8"/>
        <v>0.22742554205373045</v>
      </c>
      <c r="O117" s="21">
        <f t="shared" si="6"/>
        <v>1.372268511750917</v>
      </c>
    </row>
    <row r="118" spans="1:16">
      <c r="A118" s="15">
        <v>655</v>
      </c>
      <c r="B118" s="8">
        <v>3.8391000000000002</v>
      </c>
      <c r="C118" s="9">
        <v>1.8200000000000001E-2</v>
      </c>
      <c r="D118" s="8">
        <v>1.4551400000000001</v>
      </c>
      <c r="E118" s="9">
        <v>2.2367720000000002E-3</v>
      </c>
      <c r="H118" s="8">
        <v>1.3767</v>
      </c>
      <c r="I118" s="9">
        <v>0</v>
      </c>
      <c r="J118" s="8">
        <v>1.5074000000000001</v>
      </c>
      <c r="K118" s="9">
        <v>7.8470000000000004</v>
      </c>
      <c r="L118" s="12">
        <v>0.2135</v>
      </c>
      <c r="M118" s="13">
        <v>3.698</v>
      </c>
      <c r="N118" s="21">
        <f t="shared" si="8"/>
        <v>0.2273305233110042</v>
      </c>
      <c r="O118" s="21">
        <f t="shared" si="6"/>
        <v>1.372094509497237</v>
      </c>
    </row>
    <row r="119" spans="1:16">
      <c r="A119" s="15">
        <v>660</v>
      </c>
      <c r="B119" s="8">
        <v>3.8313999999999999</v>
      </c>
      <c r="C119" s="9">
        <v>1.7600000000000001E-2</v>
      </c>
      <c r="D119" s="8">
        <v>1.4550320000000001</v>
      </c>
      <c r="E119" s="9">
        <v>2.2203100000000001E-3</v>
      </c>
      <c r="H119" s="8">
        <v>1.3766</v>
      </c>
      <c r="I119" s="9">
        <v>0</v>
      </c>
      <c r="J119" s="8">
        <v>1.5391999999999999</v>
      </c>
      <c r="K119" s="9">
        <v>7.9020000000000001</v>
      </c>
      <c r="L119" s="12">
        <v>0.21360000000000001</v>
      </c>
      <c r="M119" s="13">
        <v>3.7519999999999998</v>
      </c>
      <c r="N119" s="21">
        <f t="shared" si="8"/>
        <v>0.22723774787191522</v>
      </c>
      <c r="O119" s="21">
        <f t="shared" si="6"/>
        <v>1.3719246352754306</v>
      </c>
    </row>
    <row r="120" spans="1:16">
      <c r="A120" s="15">
        <v>665</v>
      </c>
      <c r="B120" s="8">
        <v>3.8239000000000001</v>
      </c>
      <c r="C120" s="9">
        <v>1.6899999999999998E-2</v>
      </c>
      <c r="D120" s="8">
        <v>1.454925</v>
      </c>
      <c r="E120" s="9">
        <v>2.2042139999999999E-3</v>
      </c>
      <c r="H120" s="8">
        <v>1.3765000000000001</v>
      </c>
      <c r="I120" s="9">
        <v>0</v>
      </c>
      <c r="J120" s="8">
        <v>1.5684</v>
      </c>
      <c r="K120" s="9">
        <v>7.9539999999999997</v>
      </c>
      <c r="L120" s="12">
        <v>0.21429999999999999</v>
      </c>
      <c r="M120" s="13">
        <v>3.8050000000000002</v>
      </c>
      <c r="N120" s="21">
        <f t="shared" si="8"/>
        <v>0.22714714496011942</v>
      </c>
      <c r="O120" s="21">
        <f t="shared" si="6"/>
        <v>1.371758758073776</v>
      </c>
    </row>
    <row r="121" spans="1:16">
      <c r="A121" s="15">
        <v>670</v>
      </c>
      <c r="B121" s="8">
        <v>3.8167</v>
      </c>
      <c r="C121" s="9">
        <v>1.6400000000000001E-2</v>
      </c>
      <c r="D121" s="8">
        <v>1.4548220000000001</v>
      </c>
      <c r="E121" s="9">
        <v>2.1884719999999999E-3</v>
      </c>
      <c r="H121" s="8">
        <v>1.3765000000000001</v>
      </c>
      <c r="I121" s="9">
        <v>0</v>
      </c>
      <c r="J121" s="8">
        <v>1.5987</v>
      </c>
      <c r="K121" s="9">
        <v>8.0079999999999991</v>
      </c>
      <c r="L121" s="12">
        <v>0.215</v>
      </c>
      <c r="M121" s="13">
        <v>3.8580000000000001</v>
      </c>
      <c r="N121" s="21">
        <f t="shared" si="8"/>
        <v>0.22705864659582881</v>
      </c>
      <c r="O121" s="21">
        <f t="shared" si="6"/>
        <v>1.3715967520927701</v>
      </c>
    </row>
    <row r="122" spans="1:16">
      <c r="A122" s="15">
        <v>675</v>
      </c>
      <c r="B122" s="8">
        <v>3.8096000000000001</v>
      </c>
      <c r="C122" s="9">
        <v>1.5800000000000002E-2</v>
      </c>
      <c r="D122" s="8">
        <v>1.45472</v>
      </c>
      <c r="E122" s="9">
        <v>2.1730740000000001E-3</v>
      </c>
      <c r="H122" s="8">
        <v>1.3764000000000001</v>
      </c>
      <c r="I122" s="9">
        <v>0</v>
      </c>
      <c r="J122" s="8">
        <v>1.633</v>
      </c>
      <c r="K122" s="9">
        <v>8.0630000000000006</v>
      </c>
      <c r="L122" s="12">
        <v>0.21490000000000001</v>
      </c>
      <c r="M122" s="13">
        <v>3.9119999999999999</v>
      </c>
    </row>
    <row r="123" spans="1:16">
      <c r="A123" s="15">
        <v>680</v>
      </c>
      <c r="B123" s="8">
        <v>3.8028</v>
      </c>
      <c r="C123" s="9">
        <v>1.52E-2</v>
      </c>
      <c r="D123" s="8">
        <v>1.4546209999999999</v>
      </c>
      <c r="E123" s="9">
        <v>2.158007E-3</v>
      </c>
      <c r="H123" s="8">
        <v>1.3763000000000001</v>
      </c>
      <c r="I123" s="9">
        <v>0</v>
      </c>
      <c r="J123" s="8">
        <v>1.6707000000000001</v>
      </c>
      <c r="K123" s="9">
        <v>8.1180000000000003</v>
      </c>
      <c r="L123" s="12">
        <v>0.21429999999999999</v>
      </c>
      <c r="M123" s="13">
        <v>3.9660000000000002</v>
      </c>
    </row>
    <row r="124" spans="1:16">
      <c r="A124" s="15">
        <v>685</v>
      </c>
      <c r="B124" s="8">
        <v>3.7961999999999998</v>
      </c>
      <c r="C124" s="9">
        <v>1.47E-2</v>
      </c>
      <c r="D124" s="8">
        <v>1.4545250000000001</v>
      </c>
      <c r="E124" s="9">
        <v>2.1432629999999999E-3</v>
      </c>
      <c r="H124" s="8">
        <v>1.3763000000000001</v>
      </c>
      <c r="I124" s="9">
        <v>0</v>
      </c>
      <c r="J124" s="8">
        <v>1.71</v>
      </c>
      <c r="K124" s="9">
        <v>8.1720000000000006</v>
      </c>
      <c r="L124" s="12">
        <v>0.21340000000000001</v>
      </c>
      <c r="M124" s="13">
        <v>4.0190000000000001</v>
      </c>
    </row>
    <row r="125" spans="1:16">
      <c r="A125" s="15">
        <v>690</v>
      </c>
      <c r="B125" s="8">
        <v>3.7896999999999998</v>
      </c>
      <c r="C125" s="9">
        <v>1.4200000000000001E-2</v>
      </c>
      <c r="D125" s="8">
        <v>1.4544299999999999</v>
      </c>
      <c r="E125" s="9">
        <v>2.1288320000000002E-3</v>
      </c>
      <c r="H125" s="8">
        <v>1.3762000000000001</v>
      </c>
      <c r="I125" s="9">
        <v>0</v>
      </c>
      <c r="J125" s="8">
        <v>1.7494000000000001</v>
      </c>
      <c r="K125" s="9">
        <v>8.2210000000000001</v>
      </c>
      <c r="L125" s="12">
        <v>0.21279999999999999</v>
      </c>
      <c r="M125" s="13">
        <v>4.07</v>
      </c>
    </row>
    <row r="126" spans="1:16">
      <c r="A126" s="15">
        <v>695</v>
      </c>
      <c r="B126" s="8">
        <v>3.7833000000000001</v>
      </c>
      <c r="C126" s="9">
        <v>1.37E-2</v>
      </c>
      <c r="D126" s="8">
        <v>1.4543379999999999</v>
      </c>
      <c r="E126" s="9">
        <v>2.1147029999999999E-3</v>
      </c>
      <c r="H126" s="8">
        <v>1.3761000000000001</v>
      </c>
      <c r="I126" s="9">
        <v>0</v>
      </c>
      <c r="J126" s="8">
        <v>1.7884</v>
      </c>
      <c r="K126" s="9">
        <v>8.266</v>
      </c>
      <c r="L126" s="12">
        <v>0.21249999999999999</v>
      </c>
      <c r="M126" s="13">
        <v>4.1180000000000003</v>
      </c>
    </row>
    <row r="127" spans="1:16">
      <c r="A127" s="15">
        <v>700</v>
      </c>
      <c r="B127" s="8">
        <v>3.7772999999999999</v>
      </c>
      <c r="C127" s="9">
        <v>1.32E-2</v>
      </c>
      <c r="D127" s="8">
        <v>1.454248</v>
      </c>
      <c r="E127" s="9">
        <v>2.1008670000000002E-3</v>
      </c>
      <c r="H127" s="8">
        <v>1.3761000000000001</v>
      </c>
      <c r="I127" s="9">
        <v>0</v>
      </c>
      <c r="J127" s="8">
        <v>1.83</v>
      </c>
      <c r="K127" s="9">
        <v>8.31</v>
      </c>
      <c r="L127" s="12">
        <v>0.2127</v>
      </c>
      <c r="M127" s="13">
        <v>4.1639999999999997</v>
      </c>
    </row>
    <row r="128" spans="1:16">
      <c r="A128" s="15">
        <v>705</v>
      </c>
      <c r="B128" s="8">
        <v>3.7711999999999999</v>
      </c>
      <c r="C128" s="9">
        <v>1.2699999999999999E-2</v>
      </c>
      <c r="D128" s="8">
        <v>1.4541599999999999</v>
      </c>
      <c r="E128" s="9">
        <v>2.087317E-3</v>
      </c>
      <c r="H128" s="8">
        <v>1.3759999999999999</v>
      </c>
      <c r="I128" s="9">
        <v>0</v>
      </c>
      <c r="J128" s="8">
        <v>1.8761000000000001</v>
      </c>
      <c r="K128" s="9">
        <v>8.3559999999999999</v>
      </c>
      <c r="L128" s="12">
        <v>0.21329999999999999</v>
      </c>
      <c r="M128" s="13">
        <v>4.2089999999999996</v>
      </c>
    </row>
    <row r="129" spans="1:13">
      <c r="A129" s="15">
        <v>710</v>
      </c>
      <c r="B129" s="8">
        <v>3.7654000000000001</v>
      </c>
      <c r="C129" s="9">
        <v>1.2200000000000001E-2</v>
      </c>
      <c r="D129" s="8">
        <v>1.4540740000000001</v>
      </c>
      <c r="E129" s="9">
        <v>2.0740429999999998E-3</v>
      </c>
      <c r="H129" s="8">
        <v>1.3759999999999999</v>
      </c>
      <c r="I129" s="9">
        <v>0</v>
      </c>
      <c r="J129" s="8">
        <v>1.9247000000000001</v>
      </c>
      <c r="K129" s="9">
        <v>8.4049999999999994</v>
      </c>
      <c r="L129" s="12">
        <v>0.21440000000000001</v>
      </c>
      <c r="M129" s="13">
        <v>4.2539999999999996</v>
      </c>
    </row>
    <row r="130" spans="1:13">
      <c r="A130" s="15">
        <v>715</v>
      </c>
      <c r="B130" s="8">
        <v>3.7597</v>
      </c>
      <c r="C130" s="9">
        <v>1.18E-2</v>
      </c>
      <c r="D130" s="8">
        <v>1.4539899999999999</v>
      </c>
      <c r="E130" s="9">
        <v>2.0610369999999999E-3</v>
      </c>
      <c r="H130" s="8">
        <v>1.3758999999999999</v>
      </c>
      <c r="I130" s="9">
        <v>0</v>
      </c>
      <c r="J130" s="8">
        <v>1.9746999999999999</v>
      </c>
      <c r="K130" s="9">
        <v>8.4540000000000006</v>
      </c>
      <c r="L130" s="12">
        <v>0.21609999999999999</v>
      </c>
      <c r="M130" s="13">
        <v>4.3</v>
      </c>
    </row>
    <row r="131" spans="1:13">
      <c r="A131" s="15">
        <v>720</v>
      </c>
      <c r="B131" s="8">
        <v>3.7542</v>
      </c>
      <c r="C131" s="9">
        <v>1.1299999999999999E-2</v>
      </c>
      <c r="D131" s="8">
        <v>1.4539070000000001</v>
      </c>
      <c r="E131" s="9">
        <v>2.0482909999999998E-3</v>
      </c>
      <c r="H131" s="8">
        <v>1.3758999999999999</v>
      </c>
      <c r="I131" s="9">
        <v>0</v>
      </c>
      <c r="J131" s="8">
        <v>2.0276000000000001</v>
      </c>
      <c r="K131" s="9">
        <v>8.5</v>
      </c>
      <c r="L131" s="12">
        <v>0.21809999999999999</v>
      </c>
      <c r="M131" s="13">
        <v>4.3449999999999998</v>
      </c>
    </row>
    <row r="132" spans="1:13">
      <c r="A132" s="15">
        <v>725</v>
      </c>
      <c r="B132" s="8">
        <v>3.7488000000000001</v>
      </c>
      <c r="C132" s="9">
        <v>1.09E-2</v>
      </c>
      <c r="D132" s="8">
        <v>1.453827</v>
      </c>
      <c r="E132" s="9">
        <v>2.035799E-3</v>
      </c>
      <c r="H132" s="8">
        <v>1.3757999999999999</v>
      </c>
      <c r="I132" s="9">
        <v>0</v>
      </c>
      <c r="J132" s="8">
        <v>2.0851999999999999</v>
      </c>
      <c r="K132" s="9">
        <v>8.5410000000000004</v>
      </c>
      <c r="L132" s="12">
        <v>0.22059999999999999</v>
      </c>
      <c r="M132" s="13">
        <v>4.391</v>
      </c>
    </row>
    <row r="133" spans="1:13">
      <c r="A133" s="15">
        <v>730</v>
      </c>
      <c r="B133" s="8">
        <v>3.7435</v>
      </c>
      <c r="C133" s="9">
        <v>1.0500000000000001E-2</v>
      </c>
      <c r="D133" s="8">
        <v>1.453748</v>
      </c>
      <c r="E133" s="9">
        <v>2.023553E-3</v>
      </c>
      <c r="H133" s="8">
        <v>1.3756999999999999</v>
      </c>
      <c r="I133" s="9">
        <v>0</v>
      </c>
      <c r="J133" s="8">
        <v>2.1495000000000002</v>
      </c>
      <c r="K133" s="9">
        <v>8.5739999999999998</v>
      </c>
      <c r="L133" s="12">
        <v>0.22339999999999999</v>
      </c>
      <c r="M133" s="13">
        <v>4.4359999999999999</v>
      </c>
    </row>
    <row r="134" spans="1:13">
      <c r="A134" s="15">
        <v>735</v>
      </c>
      <c r="B134" s="8">
        <v>3.7383999999999999</v>
      </c>
      <c r="C134" s="9">
        <v>1.01E-2</v>
      </c>
      <c r="D134" s="8">
        <v>1.4536709999999999</v>
      </c>
      <c r="E134" s="9">
        <v>2.011545E-3</v>
      </c>
      <c r="H134" s="8">
        <v>1.3756999999999999</v>
      </c>
      <c r="I134" s="9">
        <v>0</v>
      </c>
      <c r="J134" s="8">
        <v>2.2199</v>
      </c>
      <c r="K134" s="9">
        <v>8.5969999999999995</v>
      </c>
      <c r="L134" s="12">
        <v>0.22650000000000001</v>
      </c>
      <c r="M134" s="13">
        <v>4.4820000000000002</v>
      </c>
    </row>
    <row r="135" spans="1:13">
      <c r="A135" s="15">
        <v>740</v>
      </c>
      <c r="B135" s="8">
        <v>3.7334000000000001</v>
      </c>
      <c r="C135" s="9">
        <v>9.7000000000000003E-3</v>
      </c>
      <c r="D135" s="8">
        <v>1.453595</v>
      </c>
      <c r="E135" s="9">
        <v>1.9997690000000002E-3</v>
      </c>
      <c r="H135" s="8">
        <v>1.3755999999999999</v>
      </c>
      <c r="I135" s="9">
        <v>0</v>
      </c>
      <c r="J135" s="8">
        <v>2.2900999999999998</v>
      </c>
      <c r="K135" s="9">
        <v>8.6110000000000007</v>
      </c>
      <c r="L135" s="12">
        <v>0.2298</v>
      </c>
      <c r="M135" s="13">
        <v>4.5279999999999996</v>
      </c>
    </row>
    <row r="136" spans="1:13">
      <c r="A136" s="15">
        <v>745</v>
      </c>
      <c r="B136" s="8">
        <v>3.7284999999999999</v>
      </c>
      <c r="C136" s="9">
        <v>9.4000000000000004E-3</v>
      </c>
      <c r="D136" s="8">
        <v>1.4535210000000001</v>
      </c>
      <c r="E136" s="9">
        <v>1.9882189999999998E-3</v>
      </c>
      <c r="H136" s="8">
        <v>1.3755999999999999</v>
      </c>
      <c r="I136" s="9">
        <v>0</v>
      </c>
      <c r="J136" s="8">
        <v>2.3525999999999998</v>
      </c>
      <c r="K136" s="9">
        <v>8.6180000000000003</v>
      </c>
      <c r="L136" s="12">
        <v>0.23319999999999999</v>
      </c>
      <c r="M136" s="13">
        <v>4.5739999999999998</v>
      </c>
    </row>
    <row r="137" spans="1:13">
      <c r="A137" s="15">
        <v>750</v>
      </c>
      <c r="B137" s="8">
        <v>3.7238000000000002</v>
      </c>
      <c r="C137" s="9">
        <v>8.9999999999999993E-3</v>
      </c>
      <c r="D137" s="8">
        <v>1.453449</v>
      </c>
      <c r="E137" s="9">
        <v>1.976888E-3</v>
      </c>
      <c r="H137" s="8">
        <v>1.3754999999999999</v>
      </c>
      <c r="I137" s="9">
        <v>0</v>
      </c>
      <c r="J137" s="8">
        <v>2.4</v>
      </c>
      <c r="K137" s="9">
        <v>8.6199999999999992</v>
      </c>
      <c r="L137" s="12">
        <v>0.23669999999999999</v>
      </c>
      <c r="M137" s="13">
        <v>4.62</v>
      </c>
    </row>
    <row r="138" spans="1:13">
      <c r="A138" s="15">
        <v>755</v>
      </c>
      <c r="B138" s="8">
        <v>3.7191000000000001</v>
      </c>
      <c r="C138" s="9">
        <v>8.6999999999999994E-3</v>
      </c>
      <c r="D138" s="8">
        <v>1.4533780000000001</v>
      </c>
      <c r="E138" s="9">
        <v>1.9657709999999998E-3</v>
      </c>
      <c r="H138" s="8">
        <v>1.3754999999999999</v>
      </c>
      <c r="I138" s="9">
        <v>0</v>
      </c>
      <c r="J138" s="8">
        <v>2.4378000000000002</v>
      </c>
      <c r="K138" s="9">
        <v>8.6199999999999992</v>
      </c>
      <c r="L138" s="12">
        <v>0.24030000000000001</v>
      </c>
      <c r="M138" s="13">
        <v>4.665</v>
      </c>
    </row>
    <row r="139" spans="1:13">
      <c r="A139" s="15">
        <v>760</v>
      </c>
      <c r="B139" s="8">
        <v>3.7145000000000001</v>
      </c>
      <c r="C139" s="9">
        <v>8.3000000000000001E-3</v>
      </c>
      <c r="D139" s="8">
        <v>1.453309</v>
      </c>
      <c r="E139" s="9">
        <v>1.954861E-3</v>
      </c>
      <c r="H139" s="8">
        <v>1.3754</v>
      </c>
      <c r="I139" s="9">
        <v>0</v>
      </c>
      <c r="J139" s="8">
        <v>2.4823</v>
      </c>
      <c r="K139" s="9">
        <v>8.6199999999999992</v>
      </c>
      <c r="L139" s="12">
        <v>0.24379999999999999</v>
      </c>
      <c r="M139" s="13">
        <v>4.71</v>
      </c>
    </row>
    <row r="140" spans="1:13">
      <c r="A140" s="15">
        <v>765</v>
      </c>
      <c r="B140" s="8">
        <v>3.71</v>
      </c>
      <c r="C140" s="9">
        <v>8.0000000000000002E-3</v>
      </c>
      <c r="D140" s="8">
        <v>1.453241</v>
      </c>
      <c r="E140" s="9">
        <v>1.944154E-3</v>
      </c>
      <c r="H140" s="8">
        <v>1.3754</v>
      </c>
      <c r="I140" s="9">
        <v>0</v>
      </c>
      <c r="J140" s="8">
        <v>2.5312000000000001</v>
      </c>
      <c r="K140" s="9">
        <v>8.6180000000000003</v>
      </c>
      <c r="L140" s="12">
        <v>0.24729999999999999</v>
      </c>
      <c r="M140" s="13">
        <v>4.7549999999999999</v>
      </c>
    </row>
    <row r="141" spans="1:13">
      <c r="A141" s="15">
        <v>770</v>
      </c>
      <c r="B141" s="8">
        <v>3.7057000000000002</v>
      </c>
      <c r="C141" s="9">
        <v>7.7000000000000002E-3</v>
      </c>
      <c r="D141" s="8">
        <v>1.453174</v>
      </c>
      <c r="E141" s="9">
        <v>1.933642E-3</v>
      </c>
      <c r="H141" s="8">
        <v>1.3753</v>
      </c>
      <c r="I141" s="9">
        <v>0</v>
      </c>
      <c r="J141" s="8">
        <v>2.5817000000000001</v>
      </c>
      <c r="K141" s="9">
        <v>8.6120000000000001</v>
      </c>
      <c r="L141" s="12">
        <v>0.25059999999999999</v>
      </c>
      <c r="M141" s="13">
        <v>4.8</v>
      </c>
    </row>
    <row r="142" spans="1:13">
      <c r="A142" s="15">
        <v>775</v>
      </c>
      <c r="B142" s="8">
        <v>3.7014</v>
      </c>
      <c r="C142" s="9">
        <v>7.4000000000000003E-3</v>
      </c>
      <c r="D142" s="8">
        <v>1.453109</v>
      </c>
      <c r="E142" s="9">
        <v>1.923323E-3</v>
      </c>
      <c r="H142" s="8">
        <v>1.3753</v>
      </c>
      <c r="I142" s="9">
        <v>0</v>
      </c>
      <c r="J142" s="8">
        <v>2.6309999999999998</v>
      </c>
      <c r="K142" s="9">
        <v>8.6</v>
      </c>
      <c r="L142" s="12">
        <v>0.25369999999999998</v>
      </c>
      <c r="M142" s="13">
        <v>4.8440000000000003</v>
      </c>
    </row>
    <row r="143" spans="1:13">
      <c r="A143" s="15">
        <v>780</v>
      </c>
      <c r="B143" s="8">
        <v>3.6972999999999998</v>
      </c>
      <c r="C143" s="9">
        <v>7.1000000000000004E-3</v>
      </c>
      <c r="D143" s="8">
        <v>1.4530449999999999</v>
      </c>
      <c r="E143" s="9">
        <v>1.913189E-3</v>
      </c>
      <c r="H143" s="8">
        <v>1.3752</v>
      </c>
      <c r="I143" s="9">
        <v>0</v>
      </c>
      <c r="J143" s="8">
        <v>2.6766000000000001</v>
      </c>
      <c r="K143" s="9">
        <v>8.5790000000000006</v>
      </c>
      <c r="L143" s="12">
        <v>0.25659999999999999</v>
      </c>
      <c r="M143" s="13">
        <v>4.8879999999999999</v>
      </c>
    </row>
    <row r="144" spans="1:13">
      <c r="A144" s="15">
        <v>785</v>
      </c>
      <c r="B144" s="8">
        <v>3.6932</v>
      </c>
      <c r="C144" s="9">
        <v>6.7999999999999996E-3</v>
      </c>
      <c r="D144" s="8">
        <v>1.4529829999999999</v>
      </c>
      <c r="E144" s="9">
        <v>1.9032369999999999E-3</v>
      </c>
      <c r="H144" s="8">
        <v>1.3752</v>
      </c>
      <c r="I144" s="9">
        <v>0</v>
      </c>
      <c r="J144" s="8">
        <v>2.7172999999999998</v>
      </c>
      <c r="K144" s="9">
        <v>8.5519999999999996</v>
      </c>
      <c r="L144" s="12">
        <v>0.2591</v>
      </c>
      <c r="M144" s="13">
        <v>4.931</v>
      </c>
    </row>
    <row r="145" spans="1:13">
      <c r="A145" s="15">
        <v>790</v>
      </c>
      <c r="B145" s="8">
        <v>3.6892999999999998</v>
      </c>
      <c r="C145" s="9">
        <v>6.4999999999999997E-3</v>
      </c>
      <c r="D145" s="8">
        <v>1.4529209999999999</v>
      </c>
      <c r="E145" s="9">
        <v>1.8934620000000001E-3</v>
      </c>
      <c r="H145" s="8">
        <v>1.3752</v>
      </c>
      <c r="I145" s="9">
        <v>0</v>
      </c>
      <c r="J145" s="8">
        <v>2.7522000000000002</v>
      </c>
      <c r="K145" s="9">
        <v>8.52</v>
      </c>
      <c r="L145" s="12">
        <v>0.26119999999999999</v>
      </c>
      <c r="M145" s="13">
        <v>4.9740000000000002</v>
      </c>
    </row>
    <row r="146" spans="1:13">
      <c r="A146" s="15">
        <v>795</v>
      </c>
      <c r="B146" s="8">
        <v>3.6852999999999998</v>
      </c>
      <c r="C146" s="9">
        <v>6.1999999999999998E-3</v>
      </c>
      <c r="D146" s="8">
        <v>1.452861</v>
      </c>
      <c r="E146" s="9">
        <v>1.8838590000000001E-3</v>
      </c>
      <c r="H146" s="8">
        <v>1.3751</v>
      </c>
      <c r="I146" s="9">
        <v>0</v>
      </c>
      <c r="J146" s="8">
        <v>2.7801</v>
      </c>
      <c r="K146" s="9">
        <v>8.4860000000000007</v>
      </c>
      <c r="L146" s="12">
        <v>0.26300000000000001</v>
      </c>
      <c r="M146" s="13">
        <v>5.0149999999999997</v>
      </c>
    </row>
    <row r="147" spans="1:13">
      <c r="A147" s="15">
        <v>800</v>
      </c>
      <c r="B147" s="8">
        <v>3.6815000000000002</v>
      </c>
      <c r="C147" s="9">
        <v>6.0000000000000001E-3</v>
      </c>
      <c r="D147" s="8">
        <v>1.4528019999999999</v>
      </c>
      <c r="E147" s="9">
        <v>1.874424E-3</v>
      </c>
      <c r="H147" s="8">
        <v>1.3751</v>
      </c>
      <c r="I147" s="9">
        <v>0</v>
      </c>
      <c r="J147" s="8">
        <v>2.8003</v>
      </c>
      <c r="K147" s="9">
        <v>8.4489999999999998</v>
      </c>
      <c r="L147" s="12">
        <v>0.26419999999999999</v>
      </c>
      <c r="M147" s="13">
        <v>5.0570000000000004</v>
      </c>
    </row>
  </sheetData>
  <mergeCells count="6">
    <mergeCell ref="B7:C7"/>
    <mergeCell ref="D7:E7"/>
    <mergeCell ref="H7:I7"/>
    <mergeCell ref="J7:K7"/>
    <mergeCell ref="L7:M7"/>
    <mergeCell ref="F7:G7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7"/>
  <sheetViews>
    <sheetView workbookViewId="0">
      <selection activeCell="I9" sqref="I9"/>
    </sheetView>
  </sheetViews>
  <sheetFormatPr defaultRowHeight="13.2"/>
  <cols>
    <col min="1" max="1" width="12.5546875" customWidth="1"/>
    <col min="2" max="2" width="10.5546875" customWidth="1"/>
  </cols>
  <sheetData>
    <row r="1" spans="1:7">
      <c r="A1" s="32" t="s">
        <v>44</v>
      </c>
    </row>
    <row r="2" spans="1:7">
      <c r="A2" s="23" t="s">
        <v>21</v>
      </c>
      <c r="B2" s="23" t="s">
        <v>39</v>
      </c>
      <c r="C2" s="23" t="s">
        <v>40</v>
      </c>
      <c r="D2" s="23" t="s">
        <v>41</v>
      </c>
      <c r="E2" s="23" t="s">
        <v>42</v>
      </c>
      <c r="F2" s="23" t="s">
        <v>43</v>
      </c>
      <c r="G2" s="23" t="s">
        <v>51</v>
      </c>
    </row>
    <row r="3" spans="1:7">
      <c r="A3">
        <f>Data!A18</f>
        <v>155</v>
      </c>
      <c r="B3">
        <f>((Data!L18-Data!O18)^2+Data!M18^2)/((Data!L18+Data!O18)^2+Data!M18^2)</f>
        <v>0.20490949091049437</v>
      </c>
      <c r="C3">
        <f>((Data!J18-Data!O18)^2+Data!K18^2)/((Data!J18+Data!O18)^2+Data!K18^2)</f>
        <v>0.92682482309262237</v>
      </c>
      <c r="D3">
        <f>((Data!F18-Data!O18)^2+Data!G18^2)/((Data!F18+Data!O18)^2+Data!G18^2)</f>
        <v>4.5769947114088563E-2</v>
      </c>
      <c r="E3">
        <f>((Data!J18-Data!F18)^2+(Data!K18-Data!G18)^2)/((Data!J18+Data!F18)^2+(Data!K18+Data!G18)^2)</f>
        <v>0.91773987155993486</v>
      </c>
      <c r="F3">
        <f>D3+(1-D3)*E3</f>
        <v>0.92150491328823481</v>
      </c>
      <c r="G3">
        <f>((Data!F18-1)^2+Data!F18^2)/((Data!F18+1)^2+Data!F18^2)</f>
        <v>0.30267344905837912</v>
      </c>
    </row>
    <row r="4" spans="1:7">
      <c r="A4">
        <f>Data!A19</f>
        <v>160</v>
      </c>
      <c r="B4">
        <f>((Data!L19-Data!O19)^2+Data!M19^2)/((Data!L19+Data!O19)^2+Data!M19^2)</f>
        <v>0.21719569553066653</v>
      </c>
      <c r="C4">
        <f>((Data!J19-Data!O19)^2+Data!K19^2)/((Data!J19+Data!O19)^2+Data!K19^2)</f>
        <v>0.91798819016831945</v>
      </c>
      <c r="D4">
        <f>((Data!F19-Data!O19)^2+Data!G19^2)/((Data!F19+Data!O19)^2+Data!G19^2)</f>
        <v>3.1948456672011988E-2</v>
      </c>
      <c r="E4">
        <f>((Data!J19-Data!F19)^2+(Data!K19-Data!G19)^2)/((Data!J19+Data!F19)^2+(Data!K19+Data!G19)^2)</f>
        <v>0.91651194922340617</v>
      </c>
      <c r="F4">
        <f t="shared" ref="F4:F67" si="0">D4+(1-D4)*E4</f>
        <v>0.91917926359627289</v>
      </c>
      <c r="G4">
        <f>((Data!F19-1)^2+Data!F19^2)/((Data!F19+1)^2+Data!F19^2)</f>
        <v>0.30021193286576608</v>
      </c>
    </row>
    <row r="5" spans="1:7">
      <c r="A5">
        <f>Data!A20</f>
        <v>165</v>
      </c>
      <c r="B5">
        <f>((Data!L20-Data!O20)^2+Data!M20^2)/((Data!L20+Data!O20)^2+Data!M20^2)</f>
        <v>0.20524390510314044</v>
      </c>
      <c r="C5">
        <f>((Data!J20-Data!O20)^2+Data!K20^2)/((Data!J20+Data!O20)^2+Data!K20^2)</f>
        <v>0.91382882659100106</v>
      </c>
      <c r="D5">
        <f>((Data!F20-Data!O20)^2+Data!G20^2)/((Data!F20+Data!O20)^2+Data!G20^2)</f>
        <v>1.309526034844799E-2</v>
      </c>
      <c r="E5">
        <f>((Data!J20-Data!F20)^2+(Data!K20-Data!G20)^2)/((Data!J20+Data!F20)^2+(Data!K20+Data!G20)^2)</f>
        <v>0.91496251956634667</v>
      </c>
      <c r="F5">
        <f t="shared" si="0"/>
        <v>0.91607610751200141</v>
      </c>
      <c r="G5">
        <f>((Data!F20-1)^2+Data!F20^2)/((Data!F20+1)^2+Data!F20^2)</f>
        <v>0.29803636423337171</v>
      </c>
    </row>
    <row r="6" spans="1:7">
      <c r="A6">
        <f>Data!A21</f>
        <v>170</v>
      </c>
      <c r="B6">
        <f>((Data!L21-Data!O21)^2+Data!M21^2)/((Data!L21+Data!O21)^2+Data!M21^2)</f>
        <v>0.21069827150005671</v>
      </c>
      <c r="C6">
        <f>((Data!J21-Data!O21)^2+Data!K21^2)/((Data!J21+Data!O21)^2+Data!K21^2)</f>
        <v>0.91207585957378878</v>
      </c>
      <c r="D6">
        <f>((Data!F21-Data!O21)^2+Data!G21^2)/((Data!F21+Data!O21)^2+Data!G21^2)</f>
        <v>7.0408306257966164E-3</v>
      </c>
      <c r="E6">
        <f>((Data!J21-Data!F21)^2+(Data!K21-Data!G21)^2)/((Data!J21+Data!F21)^2+(Data!K21+Data!G21)^2)</f>
        <v>0.91399830971301121</v>
      </c>
      <c r="F6">
        <f t="shared" si="0"/>
        <v>0.91460383304785409</v>
      </c>
      <c r="G6">
        <f>((Data!F21-1)^2+Data!F21^2)/((Data!F21+1)^2+Data!F21^2)</f>
        <v>0.29610510526443579</v>
      </c>
    </row>
    <row r="7" spans="1:7" s="32" customFormat="1">
      <c r="A7" s="32">
        <f>Data!A22</f>
        <v>175</v>
      </c>
      <c r="B7" s="32">
        <f>((Data!L22-Data!O22)^2+Data!M22^2)/((Data!L22+Data!O22)^2+Data!M22^2)</f>
        <v>0.22296377229483005</v>
      </c>
      <c r="C7" s="32">
        <f>((Data!J22-Data!O22)^2+Data!K22^2)/((Data!J22+Data!O22)^2+Data!K22^2)</f>
        <v>0.91074140267517412</v>
      </c>
      <c r="D7" s="32">
        <f>((Data!F22-Data!O22)^2+Data!G22^2)/((Data!F22+Data!O22)^2+Data!G22^2)</f>
        <v>4.3033133757040707E-3</v>
      </c>
      <c r="E7" s="32">
        <f>((Data!J22-Data!F22)^2+(Data!K22-Data!G22)^2)/((Data!J22+Data!F22)^2+(Data!K22+Data!G22)^2)</f>
        <v>0.9129232748119035</v>
      </c>
      <c r="F7" s="32">
        <f t="shared" si="0"/>
        <v>0.91329799324811789</v>
      </c>
      <c r="G7">
        <f>((Data!F22-1)^2+Data!F22^2)/((Data!F22+1)^2+Data!F22^2)</f>
        <v>0.29438361842663358</v>
      </c>
    </row>
    <row r="8" spans="1:7" s="32" customFormat="1">
      <c r="A8" s="32">
        <f>Data!A23</f>
        <v>180</v>
      </c>
      <c r="B8" s="32">
        <f>((Data!L23-Data!O23)^2+Data!M23^2)/((Data!L23+Data!O23)^2+Data!M23^2)</f>
        <v>0.23861203467806913</v>
      </c>
      <c r="C8" s="32">
        <f>((Data!J23-Data!O23)^2+Data!K23^2)/((Data!J23+Data!O23)^2+Data!K23^2)</f>
        <v>0.90941866656201886</v>
      </c>
      <c r="D8" s="32">
        <f>((Data!F23-Data!O23)^2+Data!G23^2)/((Data!F23+Data!O23)^2+Data!G23^2)</f>
        <v>2.834037354305353E-3</v>
      </c>
      <c r="E8" s="32">
        <f>((Data!J23-Data!F23)^2+(Data!K23-Data!G23)^2)/((Data!J23+Data!F23)^2+(Data!K23+Data!G23)^2)</f>
        <v>0.91164656700962754</v>
      </c>
      <c r="F8" s="32">
        <f t="shared" si="0"/>
        <v>0.91189696393910336</v>
      </c>
      <c r="G8">
        <f>((Data!F23-1)^2+Data!F23^2)/((Data!F23+1)^2+Data!F23^2)</f>
        <v>0.29284310663434338</v>
      </c>
    </row>
    <row r="9" spans="1:7">
      <c r="A9">
        <f>Data!A24</f>
        <v>185</v>
      </c>
      <c r="B9">
        <f>((Data!L24-Data!O24)^2+Data!M24^2)/((Data!L24+Data!O24)^2+Data!M24^2)</f>
        <v>0.25503311542289869</v>
      </c>
      <c r="C9">
        <f>((Data!J24-Data!O24)^2+Data!K24^2)/((Data!J24+Data!O24)^2+Data!K24^2)</f>
        <v>0.90850334486301032</v>
      </c>
      <c r="D9">
        <f>((Data!F24-Data!O24)^2+Data!G24^2)/((Data!F24+Data!O24)^2+Data!G24^2)</f>
        <v>1.9594626753071278E-3</v>
      </c>
      <c r="E9">
        <f>((Data!J24-Data!F24)^2+(Data!K24-Data!G24)^2)/((Data!J24+Data!F24)^2+(Data!K24+Data!G24)^2)</f>
        <v>0.91071057268432021</v>
      </c>
      <c r="F9">
        <f t="shared" si="0"/>
        <v>0.91088553198444477</v>
      </c>
      <c r="G9">
        <f>((Data!F24-1)^2+Data!F24^2)/((Data!F24+1)^2+Data!F24^2)</f>
        <v>0.2914594367175794</v>
      </c>
    </row>
    <row r="10" spans="1:7">
      <c r="A10">
        <f>Data!A25</f>
        <v>190</v>
      </c>
      <c r="B10">
        <f>((Data!L25-Data!O25)^2+Data!M25^2)/((Data!L25+Data!O25)^2+Data!M25^2)</f>
        <v>0.27001793725541046</v>
      </c>
      <c r="C10">
        <f>((Data!J25-Data!O25)^2+Data!K25^2)/((Data!J25+Data!O25)^2+Data!K25^2)</f>
        <v>0.90812247631687981</v>
      </c>
      <c r="D10">
        <f>((Data!F25-Data!O25)^2+Data!G25^2)/((Data!F25+Data!O25)^2+Data!G25^2)</f>
        <v>1.4015241435528223E-3</v>
      </c>
      <c r="E10">
        <f>((Data!J25-Data!F25)^2+(Data!K25-Data!G25)^2)/((Data!J25+Data!F25)^2+(Data!K25+Data!G25)^2)</f>
        <v>0.9102673138728794</v>
      </c>
      <c r="F10">
        <f t="shared" si="0"/>
        <v>0.91039307639895239</v>
      </c>
      <c r="G10">
        <f>((Data!F25-1)^2+Data!F25^2)/((Data!F25+1)^2+Data!F25^2)</f>
        <v>0.29021228543088423</v>
      </c>
    </row>
    <row r="11" spans="1:7">
      <c r="A11">
        <f>Data!A26</f>
        <v>195</v>
      </c>
      <c r="B11">
        <f>((Data!L26-Data!O26)^2+Data!M26^2)/((Data!L26+Data!O26)^2+Data!M26^2)</f>
        <v>0.28206282253582321</v>
      </c>
      <c r="C11">
        <f>((Data!J26-Data!O26)^2+Data!K26^2)/((Data!J26+Data!O26)^2+Data!K26^2)</f>
        <v>0.90780853695611607</v>
      </c>
      <c r="D11">
        <f>((Data!F26-Data!O26)^2+Data!G26^2)/((Data!F26+Data!O26)^2+Data!G26^2)</f>
        <v>1.027480510381019E-3</v>
      </c>
      <c r="E11">
        <f>((Data!J26-Data!F26)^2+(Data!K26-Data!G26)^2)/((Data!J26+Data!F26)^2+(Data!K26+Data!G26)^2)</f>
        <v>0.90985606611001746</v>
      </c>
      <c r="F11">
        <f t="shared" si="0"/>
        <v>0.90994868724521849</v>
      </c>
      <c r="G11">
        <f>((Data!F26-1)^2+Data!F26^2)/((Data!F26+1)^2+Data!F26^2)</f>
        <v>0.28908445607525951</v>
      </c>
    </row>
    <row r="12" spans="1:7">
      <c r="A12">
        <f>Data!A27</f>
        <v>200</v>
      </c>
      <c r="B12">
        <f>((Data!L27-Data!O27)^2+Data!M27^2)/((Data!L27+Data!O27)^2+Data!M27^2)</f>
        <v>0.29156223916871704</v>
      </c>
      <c r="C12">
        <f>((Data!J27-Data!O27)^2+Data!K27^2)/((Data!J27+Data!O27)^2+Data!K27^2)</f>
        <v>0.9071580926415177</v>
      </c>
      <c r="D12">
        <f>((Data!F27-Data!O27)^2+Data!G27^2)/((Data!F27+Data!O27)^2+Data!G27^2)</f>
        <v>7.6721873464299635E-4</v>
      </c>
      <c r="E12">
        <f>((Data!J27-Data!F27)^2+(Data!K27-Data!G27)^2)/((Data!J27+Data!F27)^2+(Data!K27+Data!G27)^2)</f>
        <v>0.90909770474812868</v>
      </c>
      <c r="F12">
        <f t="shared" si="0"/>
        <v>0.90916744669206795</v>
      </c>
      <c r="G12">
        <f>((Data!F27-1)^2+Data!F27^2)/((Data!F27+1)^2+Data!F27^2)</f>
        <v>0.28806133102779263</v>
      </c>
    </row>
    <row r="13" spans="1:7">
      <c r="A13">
        <f>Data!A28</f>
        <v>205</v>
      </c>
      <c r="B13">
        <f>((Data!L28-Data!O28)^2+Data!M28^2)/((Data!L28+Data!O28)^2+Data!M28^2)</f>
        <v>0.30029321262407915</v>
      </c>
      <c r="C13">
        <f>((Data!J28-Data!O28)^2+Data!K28^2)/((Data!J28+Data!O28)^2+Data!K28^2)</f>
        <v>0.90622671168594882</v>
      </c>
      <c r="D13">
        <f>((Data!F28-Data!O28)^2+Data!G28^2)/((Data!F28+Data!O28)^2+Data!G28^2)</f>
        <v>5.8083577535487864E-4</v>
      </c>
      <c r="E13">
        <f>((Data!J28-Data!F28)^2+(Data!K28-Data!G28)^2)/((Data!J28+Data!F28)^2+(Data!K28+Data!G28)^2)</f>
        <v>0.90805752287288988</v>
      </c>
      <c r="F13">
        <f t="shared" si="0"/>
        <v>0.90811092635288004</v>
      </c>
      <c r="G13">
        <f>((Data!F28-1)^2+Data!F28^2)/((Data!F28+1)^2+Data!F28^2)</f>
        <v>0.28713043044467468</v>
      </c>
    </row>
    <row r="14" spans="1:7">
      <c r="A14">
        <f>Data!A29</f>
        <v>210</v>
      </c>
      <c r="B14">
        <f>((Data!L29-Data!O29)^2+Data!M29^2)/((Data!L29+Data!O29)^2+Data!M29^2)</f>
        <v>0.30744994408886211</v>
      </c>
      <c r="C14">
        <f>((Data!J29-Data!O29)^2+Data!K29^2)/((Data!J29+Data!O29)^2+Data!K29^2)</f>
        <v>0.90582889047919057</v>
      </c>
      <c r="D14">
        <f>((Data!F29-Data!O29)^2+Data!G29^2)/((Data!F29+Data!O29)^2+Data!G29^2)</f>
        <v>4.4428016370856138E-4</v>
      </c>
      <c r="E14">
        <f>((Data!J29-Data!F29)^2+(Data!K29-Data!G29)^2)/((Data!J29+Data!F29)^2+(Data!K29+Data!G29)^2)</f>
        <v>0.90753997344721971</v>
      </c>
      <c r="F14">
        <f t="shared" si="0"/>
        <v>0.9075810516029531</v>
      </c>
    </row>
    <row r="15" spans="1:7">
      <c r="A15">
        <f>Data!A30</f>
        <v>215</v>
      </c>
      <c r="B15">
        <f>((Data!L30-Data!O30)^2+Data!M30^2)/((Data!L30+Data!O30)^2+Data!M30^2)</f>
        <v>0.30481681476331096</v>
      </c>
      <c r="C15">
        <f>((Data!J30-Data!O30)^2+Data!K30^2)/((Data!J30+Data!O30)^2+Data!K30^2)</f>
        <v>0.90571763900623181</v>
      </c>
      <c r="D15">
        <f>((Data!F30-Data!O30)^2+Data!G30^2)/((Data!F30+Data!O30)^2+Data!G30^2)</f>
        <v>3.4237911531854104E-4</v>
      </c>
      <c r="E15">
        <f>((Data!J30-Data!F30)^2+(Data!K30-Data!G30)^2)/((Data!J30+Data!F30)^2+(Data!K30+Data!G30)^2)</f>
        <v>0.90730495700869374</v>
      </c>
      <c r="F15">
        <f t="shared" si="0"/>
        <v>0.90733669385550753</v>
      </c>
    </row>
    <row r="16" spans="1:7">
      <c r="A16">
        <f>Data!A31</f>
        <v>220</v>
      </c>
      <c r="B16">
        <f>((Data!L31-Data!O31)^2+Data!M31^2)/((Data!L31+Data!O31)^2+Data!M31^2)</f>
        <v>0.30394304336909189</v>
      </c>
      <c r="C16">
        <f>((Data!J31-Data!O31)^2+Data!K31^2)/((Data!J31+Data!O31)^2+Data!K31^2)</f>
        <v>0.90523142980043636</v>
      </c>
      <c r="D16">
        <f>((Data!F31-Data!O31)^2+Data!G31^2)/((Data!F31+Data!O31)^2+Data!G31^2)</f>
        <v>2.6519923668087502E-4</v>
      </c>
      <c r="E16">
        <f>((Data!J31-Data!F31)^2+(Data!K31-Data!G31)^2)/((Data!J31+Data!F31)^2+(Data!K31+Data!G31)^2)</f>
        <v>0.90670427124980957</v>
      </c>
      <c r="F16">
        <f t="shared" si="0"/>
        <v>0.90672901320585975</v>
      </c>
    </row>
    <row r="17" spans="1:6">
      <c r="A17">
        <f>Data!A32</f>
        <v>225</v>
      </c>
      <c r="B17">
        <f>((Data!L32-Data!O32)^2+Data!M32^2)/((Data!L32+Data!O32)^2+Data!M32^2)</f>
        <v>0.30137448299396635</v>
      </c>
      <c r="C17">
        <f>((Data!J32-Data!O32)^2+Data!K32^2)/((Data!J32+Data!O32)^2+Data!K32^2)</f>
        <v>0.90458534686470427</v>
      </c>
      <c r="D17">
        <f>((Data!F32-Data!O32)^2+Data!G32^2)/((Data!F32+Data!O32)^2+Data!G32^2)</f>
        <v>2.0603384212992539E-4</v>
      </c>
      <c r="E17">
        <f>((Data!J32-Data!F32)^2+(Data!K32-Data!G32)^2)/((Data!J32+Data!F32)^2+(Data!K32+Data!G32)^2)</f>
        <v>0.90594992537990393</v>
      </c>
      <c r="F17">
        <f t="shared" si="0"/>
        <v>0.90596930287813049</v>
      </c>
    </row>
    <row r="18" spans="1:6">
      <c r="A18">
        <f>Data!A33</f>
        <v>230</v>
      </c>
      <c r="B18">
        <f>((Data!L33-Data!O33)^2+Data!M33^2)/((Data!L33+Data!O33)^2+Data!M33^2)</f>
        <v>0.296544179365343</v>
      </c>
      <c r="C18">
        <f>((Data!J33-Data!O33)^2+Data!K33^2)/((Data!J33+Data!O33)^2+Data!K33^2)</f>
        <v>0.90396998095228198</v>
      </c>
      <c r="D18">
        <f>((Data!F33-Data!O33)^2+Data!G33^2)/((Data!F33+Data!O33)^2+Data!G33^2)</f>
        <v>1.6023542465699422E-4</v>
      </c>
      <c r="E18">
        <f>((Data!J33-Data!F33)^2+(Data!K33-Data!G33)^2)/((Data!J33+Data!F33)^2+(Data!K33+Data!G33)^2)</f>
        <v>0.90523012063951735</v>
      </c>
      <c r="F18">
        <f t="shared" si="0"/>
        <v>0.90524530613138143</v>
      </c>
    </row>
    <row r="19" spans="1:6">
      <c r="A19">
        <f>Data!A34</f>
        <v>235</v>
      </c>
      <c r="B19">
        <f>((Data!L34-Data!O34)^2+Data!M34^2)/((Data!L34+Data!O34)^2+Data!M34^2)</f>
        <v>0.29027359474176539</v>
      </c>
      <c r="C19">
        <f>((Data!J34-Data!O34)^2+Data!K34^2)/((Data!J34+Data!O34)^2+Data!K34^2)</f>
        <v>0.90350380301066235</v>
      </c>
      <c r="D19">
        <f>((Data!F34-Data!O34)^2+Data!G34^2)/((Data!F34+Data!O34)^2+Data!G34^2)</f>
        <v>1.2451084535254717E-4</v>
      </c>
      <c r="E19">
        <f>((Data!J34-Data!F34)^2+(Data!K34-Data!G34)^2)/((Data!J34+Data!F34)^2+(Data!K34+Data!G34)^2)</f>
        <v>0.90466120559539165</v>
      </c>
      <c r="F19">
        <f t="shared" si="0"/>
        <v>0.90467307630927785</v>
      </c>
    </row>
    <row r="20" spans="1:6">
      <c r="A20">
        <f>Data!A35</f>
        <v>240</v>
      </c>
      <c r="B20">
        <f>((Data!L35-Data!O35)^2+Data!M35^2)/((Data!L35+Data!O35)^2+Data!M35^2)</f>
        <v>0.28350942371343379</v>
      </c>
      <c r="C20">
        <f>((Data!J35-Data!O35)^2+Data!K35^2)/((Data!J35+Data!O35)^2+Data!K35^2)</f>
        <v>0.90302266747760873</v>
      </c>
      <c r="D20">
        <f>((Data!F35-Data!O35)^2+Data!G35^2)/((Data!F35+Data!O35)^2+Data!G35^2)</f>
        <v>9.6481131676339889E-5</v>
      </c>
      <c r="E20">
        <f>((Data!J35-Data!F35)^2+(Data!K35-Data!G35)^2)/((Data!J35+Data!F35)^2+(Data!K35+Data!G35)^2)</f>
        <v>0.90407905957434254</v>
      </c>
      <c r="F20">
        <f t="shared" si="0"/>
        <v>0.90408831413522628</v>
      </c>
    </row>
    <row r="21" spans="1:6">
      <c r="A21">
        <f>Data!A36</f>
        <v>245</v>
      </c>
      <c r="B21">
        <f>((Data!L36-Data!O36)^2+Data!M36^2)/((Data!L36+Data!O36)^2+Data!M36^2)</f>
        <v>0.27554800137011226</v>
      </c>
      <c r="C21">
        <f>((Data!J36-Data!O36)^2+Data!K36^2)/((Data!J36+Data!O36)^2+Data!K36^2)</f>
        <v>0.9026114238571189</v>
      </c>
      <c r="D21">
        <f>((Data!F36-Data!O36)^2+Data!G36^2)/((Data!F36+Data!O36)^2+Data!G36^2)</f>
        <v>7.4398437090146278E-5</v>
      </c>
      <c r="E21">
        <f>((Data!J36-Data!F36)^2+(Data!K36-Data!G36)^2)/((Data!J36+Data!F36)^2+(Data!K36+Data!G36)^2)</f>
        <v>0.90356928926999158</v>
      </c>
      <c r="F21">
        <f t="shared" si="0"/>
        <v>0.90357646356415744</v>
      </c>
    </row>
    <row r="22" spans="1:6">
      <c r="A22">
        <f>Data!A37</f>
        <v>250</v>
      </c>
      <c r="B22">
        <f>((Data!L37-Data!O37)^2+Data!M37^2)/((Data!L37+Data!O37)^2+Data!M37^2)</f>
        <v>0.26534917142565406</v>
      </c>
      <c r="C22">
        <f>((Data!J37-Data!O37)^2+Data!K37^2)/((Data!J37+Data!O37)^2+Data!K37^2)</f>
        <v>0.90249815392529853</v>
      </c>
      <c r="D22">
        <f>((Data!F37-Data!O37)^2+Data!G37^2)/((Data!F37+Data!O37)^2+Data!G37^2)</f>
        <v>5.6959314329315121E-5</v>
      </c>
      <c r="E22">
        <f>((Data!J37-Data!F37)^2+(Data!K37-Data!G37)^2)/((Data!J37+Data!F37)^2+(Data!K37+Data!G37)^2)</f>
        <v>0.90335907613879918</v>
      </c>
      <c r="F22">
        <f t="shared" si="0"/>
        <v>0.9033645807395585</v>
      </c>
    </row>
    <row r="23" spans="1:6">
      <c r="A23">
        <f>Data!A38</f>
        <v>255</v>
      </c>
      <c r="B23">
        <f>((Data!L38-Data!O38)^2+Data!M38^2)/((Data!L38+Data!O38)^2+Data!M38^2)</f>
        <v>0.25420838802057549</v>
      </c>
      <c r="C23">
        <f>((Data!J38-Data!O38)^2+Data!K38^2)/((Data!J38+Data!O38)^2+Data!K38^2)</f>
        <v>0.90251301400261286</v>
      </c>
      <c r="D23">
        <f>((Data!F38-Data!O38)^2+Data!G38^2)/((Data!F38+Data!O38)^2+Data!G38^2)</f>
        <v>4.3178758832707295E-5</v>
      </c>
      <c r="E23">
        <f>((Data!J38-Data!F38)^2+(Data!K38-Data!G38)^2)/((Data!J38+Data!F38)^2+(Data!K38+Data!G38)^2)</f>
        <v>0.90328047735441852</v>
      </c>
      <c r="F23">
        <f t="shared" si="0"/>
        <v>0.9032846535833613</v>
      </c>
    </row>
    <row r="24" spans="1:6">
      <c r="A24">
        <f>Data!A39</f>
        <v>260</v>
      </c>
      <c r="B24">
        <f>((Data!L39-Data!O39)^2+Data!M39^2)/((Data!L39+Data!O39)^2+Data!M39^2)</f>
        <v>0.24629829739434594</v>
      </c>
      <c r="C24">
        <f>((Data!J39-Data!O39)^2+Data!K39^2)/((Data!J39+Data!O39)^2+Data!K39^2)</f>
        <v>0.90255823481485775</v>
      </c>
      <c r="D24">
        <f>((Data!F39-Data!O39)^2+Data!G39^2)/((Data!F39+Data!O39)^2+Data!G39^2)</f>
        <v>3.2303556112064356E-5</v>
      </c>
      <c r="E24">
        <f>((Data!J39-Data!F39)^2+(Data!K39-Data!G39)^2)/((Data!J39+Data!F39)^2+(Data!K39+Data!G39)^2)</f>
        <v>0.90323667219790738</v>
      </c>
      <c r="F24">
        <f t="shared" si="0"/>
        <v>0.90323979799749665</v>
      </c>
    </row>
    <row r="25" spans="1:6">
      <c r="A25">
        <f>Data!A40</f>
        <v>265</v>
      </c>
      <c r="B25">
        <f>((Data!L40-Data!O40)^2+Data!M40^2)/((Data!L40+Data!O40)^2+Data!M40^2)</f>
        <v>0.2430807454882826</v>
      </c>
      <c r="C25">
        <f>((Data!J40-Data!O40)^2+Data!K40^2)/((Data!J40+Data!O40)^2+Data!K40^2)</f>
        <v>0.902499998293812</v>
      </c>
      <c r="D25">
        <f>((Data!F40-Data!O40)^2+Data!G40^2)/((Data!F40+Data!O40)^2+Data!G40^2)</f>
        <v>2.3751572989187608E-5</v>
      </c>
      <c r="E25">
        <f>((Data!J40-Data!F40)^2+(Data!K40-Data!G40)^2)/((Data!J40+Data!F40)^2+(Data!K40+Data!G40)^2)</f>
        <v>0.90309418280090392</v>
      </c>
      <c r="F25">
        <f t="shared" si="0"/>
        <v>0.90309648446649415</v>
      </c>
    </row>
    <row r="26" spans="1:6">
      <c r="A26">
        <f>Data!A41</f>
        <v>270</v>
      </c>
      <c r="B26">
        <f>((Data!L41-Data!O41)^2+Data!M41^2)/((Data!L41+Data!O41)^2+Data!M41^2)</f>
        <v>0.24196880200131465</v>
      </c>
      <c r="C26">
        <f>((Data!J41-Data!O41)^2+Data!K41^2)/((Data!J41+Data!O41)^2+Data!K41^2)</f>
        <v>0.9023557408693752</v>
      </c>
      <c r="D26">
        <f>((Data!F41-Data!O41)^2+Data!G41^2)/((Data!F41+Data!O41)^2+Data!G41^2)</f>
        <v>1.7068568594262599E-5</v>
      </c>
      <c r="E26">
        <f>((Data!J41-Data!F41)^2+(Data!K41-Data!G41)^2)/((Data!J41+Data!F41)^2+(Data!K41+Data!G41)^2)</f>
        <v>0.90287002275227357</v>
      </c>
      <c r="F26">
        <f t="shared" si="0"/>
        <v>0.90287168062195278</v>
      </c>
    </row>
    <row r="27" spans="1:6">
      <c r="A27">
        <f>Data!A42</f>
        <v>275</v>
      </c>
      <c r="B27">
        <f>((Data!L42-Data!O42)^2+Data!M42^2)/((Data!L42+Data!O42)^2+Data!M42^2)</f>
        <v>0.24076877325392357</v>
      </c>
      <c r="C27">
        <f>((Data!J42-Data!O42)^2+Data!K42^2)/((Data!J42+Data!O42)^2+Data!K42^2)</f>
        <v>0.90216280982200792</v>
      </c>
      <c r="D27">
        <f>((Data!F42-Data!O42)^2+Data!G42^2)/((Data!F42+Data!O42)^2+Data!G42^2)</f>
        <v>1.1897013650997728E-5</v>
      </c>
      <c r="E27">
        <f>((Data!J42-Data!F42)^2+(Data!K42-Data!G42)^2)/((Data!J42+Data!F42)^2+(Data!K42+Data!G42)^2)</f>
        <v>0.90260069760070261</v>
      </c>
      <c r="F27">
        <f t="shared" si="0"/>
        <v>0.90260185636153289</v>
      </c>
    </row>
    <row r="28" spans="1:6">
      <c r="A28">
        <f>Data!A43</f>
        <v>280</v>
      </c>
      <c r="B28">
        <f>((Data!L43-Data!O43)^2+Data!M43^2)/((Data!L43+Data!O43)^2+Data!M43^2)</f>
        <v>0.2399770028939022</v>
      </c>
      <c r="C28">
        <f>((Data!J43-Data!O43)^2+Data!K43^2)/((Data!J43+Data!O43)^2+Data!K43^2)</f>
        <v>0.90210180040562027</v>
      </c>
      <c r="D28">
        <f>((Data!F43-Data!O43)^2+Data!G43^2)/((Data!F43+Data!O43)^2+Data!G43^2)</f>
        <v>7.9532680621336238E-6</v>
      </c>
      <c r="E28">
        <f>((Data!J43-Data!F43)^2+(Data!K43-Data!G43)^2)/((Data!J43+Data!F43)^2+(Data!K43+Data!G43)^2)</f>
        <v>0.9024661960658964</v>
      </c>
      <c r="F28">
        <f t="shared" si="0"/>
        <v>0.9024669717783842</v>
      </c>
    </row>
    <row r="29" spans="1:6">
      <c r="A29">
        <f>Data!A44</f>
        <v>285</v>
      </c>
      <c r="B29">
        <f>((Data!L44-Data!O44)^2+Data!M44^2)/((Data!L44+Data!O44)^2+Data!M44^2)</f>
        <v>0.24056035855778252</v>
      </c>
      <c r="C29">
        <f>((Data!J44-Data!O44)^2+Data!K44^2)/((Data!J44+Data!O44)^2+Data!K44^2)</f>
        <v>0.90205526427592331</v>
      </c>
      <c r="D29">
        <f>((Data!F44-Data!O44)^2+Data!G44^2)/((Data!F44+Data!O44)^2+Data!G44^2)</f>
        <v>5.0106989494158767E-6</v>
      </c>
      <c r="E29">
        <f>((Data!J44-Data!F44)^2+(Data!K44-Data!G44)^2)/((Data!J44+Data!F44)^2+(Data!K44+Data!G44)^2)</f>
        <v>0.90234914435074998</v>
      </c>
      <c r="F29">
        <f t="shared" si="0"/>
        <v>0.90234963364978982</v>
      </c>
    </row>
    <row r="30" spans="1:6">
      <c r="A30">
        <f>Data!A45</f>
        <v>290</v>
      </c>
      <c r="B30">
        <f>((Data!L45-Data!O45)^2+Data!M45^2)/((Data!L45+Data!O45)^2+Data!M45^2)</f>
        <v>0.2433385115496863</v>
      </c>
      <c r="C30">
        <f>((Data!J45-Data!O45)^2+Data!K45^2)/((Data!J45+Data!O45)^2+Data!K45^2)</f>
        <v>0.90191827011733527</v>
      </c>
      <c r="D30">
        <f>((Data!F45-Data!O45)^2+Data!G45^2)/((Data!F45+Data!O45)^2+Data!G45^2)</f>
        <v>2.8870439751703815E-6</v>
      </c>
      <c r="E30">
        <f>((Data!J45-Data!F45)^2+(Data!K45-Data!G45)^2)/((Data!J45+Data!F45)^2+(Data!K45+Data!G45)^2)</f>
        <v>0.9021448587096319</v>
      </c>
      <c r="F30">
        <f t="shared" si="0"/>
        <v>0.90214514122172806</v>
      </c>
    </row>
    <row r="31" spans="1:6">
      <c r="A31">
        <f>Data!A46</f>
        <v>295</v>
      </c>
      <c r="B31">
        <f>((Data!L46-Data!O46)^2+Data!M46^2)/((Data!L46+Data!O46)^2+Data!M46^2)</f>
        <v>0.24915006426827985</v>
      </c>
      <c r="C31">
        <f>((Data!J46-Data!O46)^2+Data!K46^2)/((Data!J46+Data!O46)^2+Data!K46^2)</f>
        <v>0.90164125133610507</v>
      </c>
      <c r="D31">
        <f>((Data!F46-Data!O46)^2+Data!G46^2)/((Data!F46+Data!O46)^2+Data!G46^2)</f>
        <v>1.434845036486412E-6</v>
      </c>
      <c r="E31">
        <f>((Data!J46-Data!F46)^2+(Data!K46-Data!G46)^2)/((Data!J46+Data!F46)^2+(Data!K46+Data!G46)^2)</f>
        <v>0.90180349656161274</v>
      </c>
      <c r="F31">
        <f t="shared" si="0"/>
        <v>0.90180363745837833</v>
      </c>
    </row>
    <row r="32" spans="1:6">
      <c r="A32">
        <f>Data!A47</f>
        <v>300</v>
      </c>
      <c r="B32">
        <f>((Data!L47-Data!O47)^2+Data!M47^2)/((Data!L47+Data!O47)^2+Data!M47^2)</f>
        <v>0.25877840131317481</v>
      </c>
      <c r="C32">
        <f>((Data!J47-Data!O47)^2+Data!K47^2)/((Data!J47+Data!O47)^2+Data!K47^2)</f>
        <v>0.90138557604070102</v>
      </c>
      <c r="D32">
        <f>((Data!F47-Data!O47)^2+Data!G47^2)/((Data!F47+Data!O47)^2+Data!G47^2)</f>
        <v>5.3416575256183734E-7</v>
      </c>
      <c r="E32">
        <f>((Data!J47-Data!F47)^2+(Data!K47-Data!G47)^2)/((Data!J47+Data!F47)^2+(Data!K47+Data!G47)^2)</f>
        <v>0.90148600873777085</v>
      </c>
      <c r="F32">
        <f t="shared" si="0"/>
        <v>0.90148606136057108</v>
      </c>
    </row>
    <row r="33" spans="1:6">
      <c r="A33">
        <f>Data!A48</f>
        <v>305</v>
      </c>
      <c r="B33">
        <f>((Data!L48-Data!O48)^2+Data!M48^2)/((Data!L48+Data!O48)^2+Data!M48^2)</f>
        <v>0.27015344701559407</v>
      </c>
      <c r="C33">
        <f>((Data!J48-Data!O48)^2+Data!K48^2)/((Data!J48+Data!O48)^2+Data!K48^2)</f>
        <v>0.90147753714305845</v>
      </c>
      <c r="D33">
        <f>((Data!F48-Data!O48)^2+Data!G48^2)/((Data!F48+Data!O48)^2+Data!G48^2)</f>
        <v>8.6966102970725683E-8</v>
      </c>
      <c r="E33">
        <f>((Data!J48-Data!F48)^2+(Data!K48-Data!G48)^2)/((Data!J48+Data!F48)^2+(Data!K48+Data!G48)^2)</f>
        <v>0.90151851913065406</v>
      </c>
      <c r="F33">
        <f t="shared" si="0"/>
        <v>0.90151852769520469</v>
      </c>
    </row>
    <row r="34" spans="1:6">
      <c r="A34">
        <f>Data!A49</f>
        <v>310</v>
      </c>
      <c r="B34">
        <f>((Data!L49-Data!O49)^2+Data!M49^2)/((Data!L49+Data!O49)^2+Data!M49^2)</f>
        <v>0.28102445716037605</v>
      </c>
      <c r="C34">
        <f>((Data!J49-Data!O49)^2+Data!K49^2)/((Data!J49+Data!O49)^2+Data!K49^2)</f>
        <v>0.90149037586759095</v>
      </c>
      <c r="D34">
        <f>((Data!F49-Data!O49)^2+Data!G49^2)/((Data!F49+Data!O49)^2+Data!G49^2)</f>
        <v>1.2751898297254258E-8</v>
      </c>
      <c r="E34">
        <f>((Data!J49-Data!F49)^2+(Data!K49-Data!G49)^2)/((Data!J49+Data!F49)^2+(Data!K49+Data!G49)^2)</f>
        <v>0.90147450449430899</v>
      </c>
      <c r="F34">
        <f t="shared" si="0"/>
        <v>0.9014745057506961</v>
      </c>
    </row>
    <row r="35" spans="1:6">
      <c r="A35">
        <f>Data!A50</f>
        <v>315</v>
      </c>
      <c r="B35">
        <f>((Data!L50-Data!O50)^2+Data!M50^2)/((Data!L50+Data!O50)^2+Data!M50^2)</f>
        <v>0.28929524301164028</v>
      </c>
      <c r="C35">
        <f>((Data!J50-Data!O50)^2+Data!K50^2)/((Data!J50+Data!O50)^2+Data!K50^2)</f>
        <v>0.90119255096339446</v>
      </c>
      <c r="D35">
        <f>((Data!F50-Data!O50)^2+Data!G50^2)/((Data!F50+Data!O50)^2+Data!G50^2)</f>
        <v>2.4516445434122676E-7</v>
      </c>
      <c r="E35">
        <f>((Data!J50-Data!F50)^2+(Data!K50-Data!G50)^2)/((Data!J50+Data!F50)^2+(Data!K50+Data!G50)^2)</f>
        <v>0.9011220235229499</v>
      </c>
      <c r="F35">
        <f t="shared" si="0"/>
        <v>0.90112204776431504</v>
      </c>
    </row>
    <row r="36" spans="1:6">
      <c r="A36">
        <f>Data!A51</f>
        <v>320</v>
      </c>
      <c r="B36">
        <f>((Data!L51-Data!O51)^2+Data!M51^2)/((Data!L51+Data!O51)^2+Data!M51^2)</f>
        <v>0.29571761064122776</v>
      </c>
      <c r="C36">
        <f>((Data!J51-Data!O51)^2+Data!K51^2)/((Data!J51+Data!O51)^2+Data!K51^2)</f>
        <v>0.90103151979203433</v>
      </c>
      <c r="D36">
        <f>((Data!F51-Data!O51)^2+Data!G51^2)/((Data!F51+Data!O51)^2+Data!G51^2)</f>
        <v>7.2929976211972401E-7</v>
      </c>
      <c r="E36">
        <f>((Data!J51-Data!F51)^2+(Data!K51-Data!G51)^2)/((Data!J51+Data!F51)^2+(Data!K51+Data!G51)^2)</f>
        <v>0.90090845725092061</v>
      </c>
      <c r="F36">
        <f t="shared" si="0"/>
        <v>0.9009085295183592</v>
      </c>
    </row>
    <row r="37" spans="1:6">
      <c r="A37">
        <f>Data!A52</f>
        <v>325</v>
      </c>
      <c r="B37">
        <f>((Data!L52-Data!O52)^2+Data!M52^2)/((Data!L52+Data!O52)^2+Data!M52^2)</f>
        <v>0.30120995096985526</v>
      </c>
      <c r="C37">
        <f>((Data!J52-Data!O52)^2+Data!K52^2)/((Data!J52+Data!O52)^2+Data!K52^2)</f>
        <v>0.90118340190553692</v>
      </c>
      <c r="D37">
        <f>((Data!F52-Data!O52)^2+Data!G52^2)/((Data!F52+Data!O52)^2+Data!G52^2)</f>
        <v>1.41958249765332E-6</v>
      </c>
      <c r="E37">
        <f>((Data!J52-Data!F52)^2+(Data!K52-Data!G52)^2)/((Data!J52+Data!F52)^2+(Data!K52+Data!G52)^2)</f>
        <v>0.9010102722286063</v>
      </c>
      <c r="F37">
        <f t="shared" si="0"/>
        <v>0.90101041275269134</v>
      </c>
    </row>
    <row r="38" spans="1:6">
      <c r="A38">
        <f>Data!A53</f>
        <v>330</v>
      </c>
      <c r="B38">
        <f>((Data!L53-Data!O53)^2+Data!M53^2)/((Data!L53+Data!O53)^2+Data!M53^2)</f>
        <v>0.30691249365491591</v>
      </c>
      <c r="C38">
        <f>((Data!J53-Data!O53)^2+Data!K53^2)/((Data!J53+Data!O53)^2+Data!K53^2)</f>
        <v>0.90118006421448604</v>
      </c>
      <c r="D38">
        <f>((Data!F53-Data!O53)^2+Data!G53^2)/((Data!F53+Data!O53)^2+Data!G53^2)</f>
        <v>2.2780699420514715E-6</v>
      </c>
      <c r="E38">
        <f>((Data!J53-Data!F53)^2+(Data!K53-Data!G53)^2)/((Data!J53+Data!F53)^2+(Data!K53+Data!G53)^2)</f>
        <v>0.90095875275450876</v>
      </c>
      <c r="F38">
        <f t="shared" si="0"/>
        <v>0.90095897837739713</v>
      </c>
    </row>
    <row r="39" spans="1:6">
      <c r="A39">
        <f>Data!A54</f>
        <v>335</v>
      </c>
      <c r="B39">
        <f>((Data!L54-Data!O54)^2+Data!M54^2)/((Data!L54+Data!O54)^2+Data!M54^2)</f>
        <v>0.31265952590011814</v>
      </c>
      <c r="C39">
        <f>((Data!J54-Data!O54)^2+Data!K54^2)/((Data!J54+Data!O54)^2+Data!K54^2)</f>
        <v>0.90094961036688481</v>
      </c>
      <c r="D39">
        <f>((Data!F54-Data!O54)^2+Data!G54^2)/((Data!F54+Data!O54)^2+Data!G54^2)</f>
        <v>3.2730954083781476E-6</v>
      </c>
      <c r="E39">
        <f>((Data!J54-Data!F54)^2+(Data!K54-Data!G54)^2)/((Data!J54+Data!F54)^2+(Data!K54+Data!G54)^2)</f>
        <v>0.90068152552913228</v>
      </c>
      <c r="F39">
        <f t="shared" si="0"/>
        <v>0.90068185060797501</v>
      </c>
    </row>
    <row r="40" spans="1:6">
      <c r="A40">
        <f>Data!A55</f>
        <v>340</v>
      </c>
      <c r="B40">
        <f>((Data!L55-Data!O55)^2+Data!M55^2)/((Data!L55+Data!O55)^2+Data!M55^2)</f>
        <v>0.31823019898873328</v>
      </c>
      <c r="C40">
        <f>((Data!J55-Data!O55)^2+Data!K55^2)/((Data!J55+Data!O55)^2+Data!K55^2)</f>
        <v>0.90051859088996111</v>
      </c>
      <c r="D40">
        <f>((Data!F55-Data!O55)^2+Data!G55^2)/((Data!F55+Data!O55)^2+Data!G55^2)</f>
        <v>4.378168530792068E-6</v>
      </c>
      <c r="E40">
        <f>((Data!J55-Data!F55)^2+(Data!K55-Data!G55)^2)/((Data!J55+Data!F55)^2+(Data!K55+Data!G55)^2)</f>
        <v>0.90020488959504763</v>
      </c>
      <c r="F40">
        <f t="shared" si="0"/>
        <v>0.90020532651485952</v>
      </c>
    </row>
    <row r="41" spans="1:6">
      <c r="A41">
        <f>Data!A56</f>
        <v>345</v>
      </c>
      <c r="B41">
        <f>((Data!L56-Data!O56)^2+Data!M56^2)/((Data!L56+Data!O56)^2+Data!M56^2)</f>
        <v>0.32308213936625652</v>
      </c>
      <c r="C41">
        <f>((Data!J56-Data!O56)^2+Data!K56^2)/((Data!J56+Data!O56)^2+Data!K56^2)</f>
        <v>0.90029961562824934</v>
      </c>
      <c r="D41">
        <f>((Data!F56-Data!O56)^2+Data!G56^2)/((Data!F56+Data!O56)^2+Data!G56^2)</f>
        <v>5.571088006947302E-6</v>
      </c>
      <c r="E41">
        <f>((Data!J56-Data!F56)^2+(Data!K56-Data!G56)^2)/((Data!J56+Data!F56)^2+(Data!K56+Data!G56)^2)</f>
        <v>0.89994244148981739</v>
      </c>
      <c r="F41">
        <f t="shared" si="0"/>
        <v>0.89994299891928164</v>
      </c>
    </row>
    <row r="42" spans="1:6">
      <c r="A42">
        <f>Data!A57</f>
        <v>350</v>
      </c>
      <c r="B42">
        <f>((Data!L57-Data!O57)^2+Data!M57^2)/((Data!L57+Data!O57)^2+Data!M57^2)</f>
        <v>0.32713349679291942</v>
      </c>
      <c r="C42">
        <f>((Data!J57-Data!O57)^2+Data!K57^2)/((Data!J57+Data!O57)^2+Data!K57^2)</f>
        <v>0.90043628598019809</v>
      </c>
      <c r="D42">
        <f>((Data!F57-Data!O57)^2+Data!G57^2)/((Data!F57+Data!O57)^2+Data!G57^2)</f>
        <v>6.833223506195189E-6</v>
      </c>
      <c r="E42">
        <f>((Data!J57-Data!F57)^2+(Data!K57-Data!G57)^2)/((Data!J57+Data!F57)^2+(Data!K57+Data!G57)^2)</f>
        <v>0.90003833560560831</v>
      </c>
      <c r="F42">
        <f t="shared" si="0"/>
        <v>0.90003901866600311</v>
      </c>
    </row>
    <row r="43" spans="1:6">
      <c r="A43">
        <f>Data!A58</f>
        <v>355</v>
      </c>
      <c r="B43">
        <f>((Data!L58-Data!O58)^2+Data!M58^2)/((Data!L58+Data!O58)^2+Data!M58^2)</f>
        <v>0.3318096072624776</v>
      </c>
      <c r="C43">
        <f>((Data!J58-Data!O58)^2+Data!K58^2)/((Data!J58+Data!O58)^2+Data!K58^2)</f>
        <v>0.90041229531519829</v>
      </c>
      <c r="D43">
        <f>((Data!F58-Data!O58)^2+Data!G58^2)/((Data!F58+Data!O58)^2+Data!G58^2)</f>
        <v>8.1489168954385335E-6</v>
      </c>
      <c r="E43">
        <f>((Data!J58-Data!F58)^2+(Data!K58-Data!G58)^2)/((Data!J58+Data!F58)^2+(Data!K58+Data!G58)^2)</f>
        <v>0.89997423194678239</v>
      </c>
      <c r="F43">
        <f t="shared" si="0"/>
        <v>0.89997504704845366</v>
      </c>
    </row>
    <row r="44" spans="1:6">
      <c r="A44">
        <f>Data!A59</f>
        <v>360</v>
      </c>
      <c r="B44">
        <f>((Data!L59-Data!O59)^2+Data!M59^2)/((Data!L59+Data!O59)^2+Data!M59^2)</f>
        <v>0.33897556419545249</v>
      </c>
      <c r="C44">
        <f>((Data!J59-Data!O59)^2+Data!K59^2)/((Data!J59+Data!O59)^2+Data!K59^2)</f>
        <v>0.90046939959711436</v>
      </c>
      <c r="D44">
        <f>((Data!F59-Data!O59)^2+Data!G59^2)/((Data!F59+Data!O59)^2+Data!G59^2)</f>
        <v>9.505001153143478E-6</v>
      </c>
      <c r="E44">
        <f>((Data!J59-Data!F59)^2+(Data!K59-Data!G59)^2)/((Data!J59+Data!F59)^2+(Data!K59+Data!G59)^2)</f>
        <v>0.89999336779034911</v>
      </c>
      <c r="F44">
        <f t="shared" si="0"/>
        <v>0.89999431835350363</v>
      </c>
    </row>
    <row r="45" spans="1:6">
      <c r="A45">
        <f>Data!A60</f>
        <v>365</v>
      </c>
      <c r="B45">
        <f>((Data!L60-Data!O60)^2+Data!M60^2)/((Data!L60+Data!O60)^2+Data!M60^2)</f>
        <v>0.35067747534577814</v>
      </c>
      <c r="C45">
        <f>((Data!J60-Data!O60)^2+Data!K60^2)/((Data!J60+Data!O60)^2+Data!K60^2)</f>
        <v>0.90044439884112271</v>
      </c>
      <c r="D45">
        <f>((Data!F60-Data!O60)^2+Data!G60^2)/((Data!F60+Data!O60)^2+Data!G60^2)</f>
        <v>1.0890398316853561E-5</v>
      </c>
      <c r="E45">
        <f>((Data!J60-Data!F60)^2+(Data!K60-Data!G60)^2)/((Data!J60+Data!F60)^2+(Data!K60+Data!G60)^2)</f>
        <v>0.89993174569650491</v>
      </c>
      <c r="F45">
        <f t="shared" si="0"/>
        <v>0.89993283547965319</v>
      </c>
    </row>
    <row r="46" spans="1:6">
      <c r="A46">
        <f>Data!A61</f>
        <v>370</v>
      </c>
      <c r="B46">
        <f>((Data!L61-Data!O61)^2+Data!M61^2)/((Data!L61+Data!O61)^2+Data!M61^2)</f>
        <v>0.36742141088104968</v>
      </c>
      <c r="C46">
        <f>((Data!J61-Data!O61)^2+Data!K61^2)/((Data!J61+Data!O61)^2+Data!K61^2)</f>
        <v>0.90026604007447197</v>
      </c>
      <c r="D46">
        <f>((Data!F61-Data!O61)^2+Data!G61^2)/((Data!F61+Data!O61)^2+Data!G61^2)</f>
        <v>1.229578872535422E-5</v>
      </c>
      <c r="E46">
        <f>((Data!J61-Data!F61)^2+(Data!K61-Data!G61)^2)/((Data!J61+Data!F61)^2+(Data!K61+Data!G61)^2)</f>
        <v>0.89971727080573272</v>
      </c>
      <c r="F46">
        <f t="shared" si="0"/>
        <v>0.89971850386098373</v>
      </c>
    </row>
    <row r="47" spans="1:6">
      <c r="A47">
        <f>Data!A62</f>
        <v>375</v>
      </c>
      <c r="B47">
        <f>((Data!L62-Data!O62)^2+Data!M62^2)/((Data!L62+Data!O62)^2+Data!M62^2)</f>
        <v>0.38708363854783495</v>
      </c>
      <c r="C47">
        <f>((Data!J62-Data!O62)^2+Data!K62^2)/((Data!J62+Data!O62)^2+Data!K62^2)</f>
        <v>0.90001842464001691</v>
      </c>
      <c r="D47">
        <f>((Data!F62-Data!O62)^2+Data!G62^2)/((Data!F62+Data!O62)^2+Data!G62^2)</f>
        <v>1.3713332756750364E-5</v>
      </c>
      <c r="E47">
        <f>((Data!J62-Data!F62)^2+(Data!K62-Data!G62)^2)/((Data!J62+Data!F62)^2+(Data!K62+Data!G62)^2)</f>
        <v>0.89943434113073339</v>
      </c>
      <c r="F47">
        <f t="shared" si="0"/>
        <v>0.89943572022107743</v>
      </c>
    </row>
    <row r="48" spans="1:6">
      <c r="A48">
        <f>Data!A63</f>
        <v>380</v>
      </c>
      <c r="B48">
        <f>((Data!L63-Data!O63)^2+Data!M63^2)/((Data!L63+Data!O63)^2+Data!M63^2)</f>
        <v>0.40641572247727509</v>
      </c>
      <c r="C48">
        <f>((Data!J63-Data!O63)^2+Data!K63^2)/((Data!J63+Data!O63)^2+Data!K63^2)</f>
        <v>0.89989924469524796</v>
      </c>
      <c r="D48">
        <f>((Data!F63-Data!O63)^2+Data!G63^2)/((Data!F63+Data!O63)^2+Data!G63^2)</f>
        <v>1.513644764003333E-5</v>
      </c>
      <c r="E48">
        <f>((Data!J63-Data!F63)^2+(Data!K63-Data!G63)^2)/((Data!J63+Data!F63)^2+(Data!K63+Data!G63)^2)</f>
        <v>0.8992814860528231</v>
      </c>
      <c r="F48">
        <f t="shared" si="0"/>
        <v>0.89928301057333582</v>
      </c>
    </row>
    <row r="49" spans="1:6">
      <c r="A49">
        <f>Data!A64</f>
        <v>385</v>
      </c>
      <c r="B49">
        <f>((Data!L64-Data!O64)^2+Data!M64^2)/((Data!L64+Data!O64)^2+Data!M64^2)</f>
        <v>0.42246383476937482</v>
      </c>
      <c r="C49">
        <f>((Data!J64-Data!O64)^2+Data!K64^2)/((Data!J64+Data!O64)^2+Data!K64^2)</f>
        <v>0.89985656405187053</v>
      </c>
      <c r="D49">
        <f>((Data!F64-Data!O64)^2+Data!G64^2)/((Data!F64+Data!O64)^2+Data!G64^2)</f>
        <v>1.6559603158120741E-5</v>
      </c>
      <c r="E49">
        <f>((Data!J64-Data!F64)^2+(Data!K64-Data!G64)^2)/((Data!J64+Data!F64)^2+(Data!K64+Data!G64)^2)</f>
        <v>0.89920665852322845</v>
      </c>
      <c r="F49">
        <f t="shared" si="0"/>
        <v>0.89920832762096425</v>
      </c>
    </row>
    <row r="50" spans="1:6">
      <c r="A50">
        <f>Data!A65</f>
        <v>390</v>
      </c>
      <c r="B50">
        <f>((Data!L65-Data!O65)^2+Data!M65^2)/((Data!L65+Data!O65)^2+Data!M65^2)</f>
        <v>0.43258057665528094</v>
      </c>
      <c r="C50">
        <f>((Data!J65-Data!O65)^2+Data!K65^2)/((Data!J65+Data!O65)^2+Data!K65^2)</f>
        <v>0.89983310369711234</v>
      </c>
      <c r="D50">
        <f>((Data!F65-Data!O65)^2+Data!G65^2)/((Data!F65+Data!O65)^2+Data!G65^2)</f>
        <v>1.7978180840555932E-5</v>
      </c>
      <c r="E50">
        <f>((Data!J65-Data!F65)^2+(Data!K65-Data!G65)^2)/((Data!J65+Data!F65)^2+(Data!K65+Data!G65)^2)</f>
        <v>0.89915232583875127</v>
      </c>
      <c r="F50">
        <f t="shared" si="0"/>
        <v>0.89915413889647466</v>
      </c>
    </row>
    <row r="51" spans="1:6">
      <c r="A51">
        <f>Data!A66</f>
        <v>395</v>
      </c>
      <c r="B51">
        <f>((Data!L66-Data!O66)^2+Data!M66^2)/((Data!L66+Data!O66)^2+Data!M66^2)</f>
        <v>0.43603819507985658</v>
      </c>
      <c r="C51">
        <f>((Data!J66-Data!O66)^2+Data!K66^2)/((Data!J66+Data!O66)^2+Data!K66^2)</f>
        <v>0.89969471826186542</v>
      </c>
      <c r="D51">
        <f>((Data!F66-Data!O66)^2+Data!G66^2)/((Data!F66+Data!O66)^2+Data!G66^2)</f>
        <v>1.9388317391913487E-5</v>
      </c>
      <c r="E51">
        <f>((Data!J66-Data!F66)^2+(Data!K66-Data!G66)^2)/((Data!J66+Data!F66)^2+(Data!K66+Data!G66)^2)</f>
        <v>0.89898350675726091</v>
      </c>
      <c r="F51">
        <f t="shared" si="0"/>
        <v>0.89898546529709367</v>
      </c>
    </row>
    <row r="52" spans="1:6">
      <c r="A52">
        <f>Data!A67</f>
        <v>400</v>
      </c>
      <c r="B52">
        <f>((Data!L67-Data!O67)^2+Data!M67^2)/((Data!L67+Data!O67)^2+Data!M67^2)</f>
        <v>0.43547327164777555</v>
      </c>
      <c r="C52">
        <f>((Data!J67-Data!O67)^2+Data!K67^2)/((Data!J67+Data!O67)^2+Data!K67^2)</f>
        <v>0.89953602549400091</v>
      </c>
      <c r="D52">
        <f>((Data!F67-Data!O67)^2+Data!G67^2)/((Data!F67+Data!O67)^2+Data!G67^2)</f>
        <v>2.0786803418426148E-5</v>
      </c>
      <c r="E52">
        <f>((Data!J67-Data!F67)^2+(Data!K67-Data!G67)^2)/((Data!J67+Data!F67)^2+(Data!K67+Data!G67)^2)</f>
        <v>0.89879524018687595</v>
      </c>
      <c r="F52">
        <f t="shared" si="0"/>
        <v>0.89879734391032318</v>
      </c>
    </row>
    <row r="53" spans="1:6">
      <c r="A53">
        <f>Data!A68</f>
        <v>405</v>
      </c>
      <c r="B53">
        <f>((Data!L68-Data!O68)^2+Data!M68^2)/((Data!L68+Data!O68)^2+Data!M68^2)</f>
        <v>0.43243553652594519</v>
      </c>
      <c r="C53">
        <f>((Data!J68-Data!O68)^2+Data!K68^2)/((Data!J68+Data!O68)^2+Data!K68^2)</f>
        <v>0.89935536771190971</v>
      </c>
      <c r="D53">
        <f>((Data!F68-Data!O68)^2+Data!G68^2)/((Data!F68+Data!O68)^2+Data!G68^2)</f>
        <v>2.2170987151759548E-5</v>
      </c>
      <c r="E53">
        <f>((Data!J68-Data!F68)^2+(Data!K68-Data!G68)^2)/((Data!J68+Data!F68)^2+(Data!K68+Data!G68)^2)</f>
        <v>0.89858574648143685</v>
      </c>
      <c r="F53">
        <f t="shared" si="0"/>
        <v>0.89858799493554864</v>
      </c>
    </row>
    <row r="54" spans="1:6">
      <c r="A54">
        <f>Data!A69</f>
        <v>410</v>
      </c>
      <c r="B54">
        <f>((Data!L69-Data!O69)^2+Data!M69^2)/((Data!L69+Data!O69)^2+Data!M69^2)</f>
        <v>0.42959777402966226</v>
      </c>
      <c r="C54">
        <f>((Data!J69-Data!O69)^2+Data!K69^2)/((Data!J69+Data!O69)^2+Data!K69^2)</f>
        <v>0.89924445485180404</v>
      </c>
      <c r="D54">
        <f>((Data!F69-Data!O69)^2+Data!G69^2)/((Data!F69+Data!O69)^2+Data!G69^2)</f>
        <v>2.35386801093187E-5</v>
      </c>
      <c r="E54">
        <f>((Data!J69-Data!F69)^2+(Data!K69-Data!G69)^2)/((Data!J69+Data!F69)^2+(Data!K69+Data!G69)^2)</f>
        <v>0.89844731714916848</v>
      </c>
      <c r="F54">
        <f t="shared" si="0"/>
        <v>0.89844970756528431</v>
      </c>
    </row>
    <row r="55" spans="1:6">
      <c r="A55">
        <f>Data!A70</f>
        <v>415</v>
      </c>
      <c r="B55">
        <f>((Data!L70-Data!O70)^2+Data!M70^2)/((Data!L70+Data!O70)^2+Data!M70^2)</f>
        <v>0.42898589822335564</v>
      </c>
      <c r="C55">
        <f>((Data!J70-Data!O70)^2+Data!K70^2)/((Data!J70+Data!O70)^2+Data!K70^2)</f>
        <v>0.8992350239582394</v>
      </c>
      <c r="D55">
        <f>((Data!F70-Data!O70)^2+Data!G70^2)/((Data!F70+Data!O70)^2+Data!G70^2)</f>
        <v>2.4888102685862417E-5</v>
      </c>
      <c r="E55">
        <f>((Data!J70-Data!F70)^2+(Data!K70-Data!G70)^2)/((Data!J70+Data!F70)^2+(Data!K70+Data!G70)^2)</f>
        <v>0.8984118986656302</v>
      </c>
      <c r="F55">
        <f t="shared" si="0"/>
        <v>0.89841442700072782</v>
      </c>
    </row>
    <row r="56" spans="1:6" s="32" customFormat="1">
      <c r="A56" s="32">
        <f>Data!A71</f>
        <v>420</v>
      </c>
      <c r="B56" s="32">
        <f>((Data!L71-Data!O71)^2+Data!M71^2)/((Data!L71+Data!O71)^2+Data!M71^2)</f>
        <v>0.43172269438994071</v>
      </c>
      <c r="C56" s="32">
        <f>((Data!J71-Data!O71)^2+Data!K71^2)/((Data!J71+Data!O71)^2+Data!K71^2)</f>
        <v>0.89937461840527355</v>
      </c>
      <c r="D56" s="32">
        <f>((Data!F71-Data!O71)^2+Data!G71^2)/((Data!F71+Data!O71)^2+Data!G71^2)</f>
        <v>2.6217822747797178E-5</v>
      </c>
      <c r="E56" s="32">
        <f>((Data!J71-Data!F71)^2+(Data!K71-Data!G71)^2)/((Data!J71+Data!F71)^2+(Data!K71+Data!G71)^2)</f>
        <v>0.89852740176363066</v>
      </c>
      <c r="F56" s="32">
        <f t="shared" si="0"/>
        <v>0.89853006215422493</v>
      </c>
    </row>
    <row r="57" spans="1:6">
      <c r="A57">
        <f>Data!A72</f>
        <v>425</v>
      </c>
      <c r="B57">
        <f>((Data!L72-Data!O72)^2+Data!M72^2)/((Data!L72+Data!O72)^2+Data!M72^2)</f>
        <v>0.4370294098900474</v>
      </c>
      <c r="C57">
        <f>((Data!J72-Data!O72)^2+Data!K72^2)/((Data!J72+Data!O72)^2+Data!K72^2)</f>
        <v>0.89946897783412272</v>
      </c>
      <c r="D57">
        <f>((Data!F72-Data!O72)^2+Data!G72^2)/((Data!F72+Data!O72)^2+Data!G72^2)</f>
        <v>2.7526696852397608E-5</v>
      </c>
      <c r="E57">
        <f>((Data!J72-Data!F72)^2+(Data!K72-Data!G72)^2)/((Data!J72+Data!F72)^2+(Data!K72+Data!G72)^2)</f>
        <v>0.89859828577225853</v>
      </c>
      <c r="F57">
        <f t="shared" si="0"/>
        <v>0.89860107702650638</v>
      </c>
    </row>
    <row r="58" spans="1:6">
      <c r="A58">
        <f>Data!A73</f>
        <v>430</v>
      </c>
      <c r="B58">
        <f>((Data!L73-Data!O73)^2+Data!M73^2)/((Data!L73+Data!O73)^2+Data!M73^2)</f>
        <v>0.44388539056574156</v>
      </c>
      <c r="C58">
        <f>((Data!J73-Data!O73)^2+Data!K73^2)/((Data!J73+Data!O73)^2+Data!K73^2)</f>
        <v>0.89948564082084614</v>
      </c>
      <c r="D58">
        <f>((Data!F73-Data!O73)^2+Data!G73^2)/((Data!F73+Data!O73)^2+Data!G73^2)</f>
        <v>2.8813831233323526E-5</v>
      </c>
      <c r="E58">
        <f>((Data!J73-Data!F73)^2+(Data!K73-Data!G73)^2)/((Data!J73+Data!F73)^2+(Data!K73+Data!G73)^2)</f>
        <v>0.8985917436557026</v>
      </c>
      <c r="F58">
        <f t="shared" si="0"/>
        <v>0.89859466561608659</v>
      </c>
    </row>
    <row r="59" spans="1:6">
      <c r="A59">
        <f>Data!A74</f>
        <v>435</v>
      </c>
      <c r="B59">
        <f>((Data!L74-Data!O74)^2+Data!M74^2)/((Data!L74+Data!O74)^2+Data!M74^2)</f>
        <v>0.45178436849540476</v>
      </c>
      <c r="C59">
        <f>((Data!J74-Data!O74)^2+Data!K74^2)/((Data!J74+Data!O74)^2+Data!K74^2)</f>
        <v>0.89936153729303725</v>
      </c>
      <c r="D59">
        <f>((Data!F74-Data!O74)^2+Data!G74^2)/((Data!F74+Data!O74)^2+Data!G74^2)</f>
        <v>3.0078548223020537E-5</v>
      </c>
      <c r="E59">
        <f>((Data!J74-Data!F74)^2+(Data!K74-Data!G74)^2)/((Data!J74+Data!F74)^2+(Data!K74+Data!G74)^2)</f>
        <v>0.89844411960776782</v>
      </c>
      <c r="F59">
        <f t="shared" si="0"/>
        <v>0.89844717426121357</v>
      </c>
    </row>
    <row r="60" spans="1:6">
      <c r="A60">
        <f>Data!A75</f>
        <v>440</v>
      </c>
      <c r="B60">
        <f>((Data!L75-Data!O75)^2+Data!M75^2)/((Data!L75+Data!O75)^2+Data!M75^2)</f>
        <v>0.45971998153240351</v>
      </c>
      <c r="C60">
        <f>((Data!J75-Data!O75)^2+Data!K75^2)/((Data!J75+Data!O75)^2+Data!K75^2)</f>
        <v>0.89921731269099514</v>
      </c>
      <c r="D60">
        <f>((Data!F75-Data!O75)^2+Data!G75^2)/((Data!F75+Data!O75)^2+Data!G75^2)</f>
        <v>3.1320357013641901E-5</v>
      </c>
      <c r="E60">
        <f>((Data!J75-Data!F75)^2+(Data!K75-Data!G75)^2)/((Data!J75+Data!F75)^2+(Data!K75+Data!G75)^2)</f>
        <v>0.89827686140937135</v>
      </c>
      <c r="F60">
        <f t="shared" si="0"/>
        <v>0.8982800474143886</v>
      </c>
    </row>
    <row r="61" spans="1:6">
      <c r="A61">
        <f>Data!A76</f>
        <v>445</v>
      </c>
      <c r="B61">
        <f>((Data!L76-Data!O76)^2+Data!M76^2)/((Data!L76+Data!O76)^2+Data!M76^2)</f>
        <v>0.46718318391593844</v>
      </c>
      <c r="C61">
        <f>((Data!J76-Data!O76)^2+Data!K76^2)/((Data!J76+Data!O76)^2+Data!K76^2)</f>
        <v>0.89913752936614733</v>
      </c>
      <c r="D61">
        <f>((Data!F76-Data!O76)^2+Data!G76^2)/((Data!F76+Data!O76)^2+Data!G76^2)</f>
        <v>3.2538915654372141E-5</v>
      </c>
      <c r="E61">
        <f>((Data!J76-Data!F76)^2+(Data!K76-Data!G76)^2)/((Data!J76+Data!F76)^2+(Data!K76+Data!G76)^2)</f>
        <v>0.89817511487571722</v>
      </c>
      <c r="F61">
        <f t="shared" si="0"/>
        <v>0.89817842814706583</v>
      </c>
    </row>
    <row r="62" spans="1:6">
      <c r="A62">
        <f>Data!A77</f>
        <v>450</v>
      </c>
      <c r="B62">
        <f>((Data!L77-Data!O77)^2+Data!M77^2)/((Data!L77+Data!O77)^2+Data!M77^2)</f>
        <v>0.47349877094419296</v>
      </c>
      <c r="C62">
        <f>((Data!J77-Data!O77)^2+Data!K77^2)/((Data!J77+Data!O77)^2+Data!K77^2)</f>
        <v>0.89908932942157471</v>
      </c>
      <c r="D62">
        <f>((Data!F77-Data!O77)^2+Data!G77^2)/((Data!F77+Data!O77)^2+Data!G77^2)</f>
        <v>3.3734019282360281E-5</v>
      </c>
      <c r="E62">
        <f>((Data!J77-Data!F77)^2+(Data!K77-Data!G77)^2)/((Data!J77+Data!F77)^2+(Data!K77+Data!G77)^2)</f>
        <v>0.89810578146547104</v>
      </c>
      <c r="F62">
        <f t="shared" si="0"/>
        <v>0.89810921876700389</v>
      </c>
    </row>
    <row r="63" spans="1:6">
      <c r="A63">
        <f>Data!A78</f>
        <v>455</v>
      </c>
      <c r="B63">
        <f>((Data!L78-Data!O78)^2+Data!M78^2)/((Data!L78+Data!O78)^2+Data!M78^2)</f>
        <v>0.47910353976221171</v>
      </c>
      <c r="C63">
        <f>((Data!J78-Data!O78)^2+Data!K78^2)/((Data!J78+Data!O78)^2+Data!K78^2)</f>
        <v>0.89895643950115289</v>
      </c>
      <c r="D63">
        <f>((Data!F78-Data!O78)^2+Data!G78^2)/((Data!F78+Data!O78)^2+Data!G78^2)</f>
        <v>3.4905575034668298E-5</v>
      </c>
      <c r="E63">
        <f>((Data!J78-Data!F78)^2+(Data!K78-Data!G78)^2)/((Data!J78+Data!F78)^2+(Data!K78+Data!G78)^2)</f>
        <v>0.89795171757706116</v>
      </c>
      <c r="F63">
        <f t="shared" si="0"/>
        <v>0.89795527963104038</v>
      </c>
    </row>
    <row r="64" spans="1:6">
      <c r="A64">
        <f>Data!A79</f>
        <v>460</v>
      </c>
      <c r="B64">
        <f>((Data!L79-Data!O79)^2+Data!M79^2)/((Data!L79+Data!O79)^2+Data!M79^2)</f>
        <v>0.48421502817367362</v>
      </c>
      <c r="C64">
        <f>((Data!J79-Data!O79)^2+Data!K79^2)/((Data!J79+Data!O79)^2+Data!K79^2)</f>
        <v>0.89883662828153887</v>
      </c>
      <c r="D64">
        <f>((Data!F79-Data!O79)^2+Data!G79^2)/((Data!F79+Data!O79)^2+Data!G79^2)</f>
        <v>3.6053582463565391E-5</v>
      </c>
      <c r="E64">
        <f>((Data!J79-Data!F79)^2+(Data!K79-Data!G79)^2)/((Data!J79+Data!F79)^2+(Data!K79+Data!G79)^2)</f>
        <v>0.89781141923024133</v>
      </c>
      <c r="F64">
        <f t="shared" si="0"/>
        <v>0.89781510349466498</v>
      </c>
    </row>
    <row r="65" spans="1:6">
      <c r="A65">
        <f>Data!A80</f>
        <v>465</v>
      </c>
      <c r="B65">
        <f>((Data!L80-Data!O80)^2+Data!M80^2)/((Data!L80+Data!O80)^2+Data!M80^2)</f>
        <v>0.48861738036136959</v>
      </c>
      <c r="C65">
        <f>((Data!J80-Data!O80)^2+Data!K80^2)/((Data!J80+Data!O80)^2+Data!K80^2)</f>
        <v>0.8987750722169221</v>
      </c>
      <c r="D65">
        <f>((Data!F80-Data!O80)^2+Data!G80^2)/((Data!F80+Data!O80)^2+Data!G80^2)</f>
        <v>3.7178123940219201E-5</v>
      </c>
      <c r="E65">
        <f>((Data!J80-Data!F80)^2+(Data!K80-Data!G80)^2)/((Data!J80+Data!F80)^2+(Data!K80+Data!G80)^2)</f>
        <v>0.89773044497422494</v>
      </c>
      <c r="F65">
        <f t="shared" si="0"/>
        <v>0.89773424716441697</v>
      </c>
    </row>
    <row r="66" spans="1:6">
      <c r="A66">
        <f>Data!A81</f>
        <v>470</v>
      </c>
      <c r="B66">
        <f>((Data!L81-Data!O81)^2+Data!M81^2)/((Data!L81+Data!O81)^2+Data!M81^2)</f>
        <v>0.49269907983101419</v>
      </c>
      <c r="C66">
        <f>((Data!J81-Data!O81)^2+Data!K81^2)/((Data!J81+Data!O81)^2+Data!K81^2)</f>
        <v>0.89878682123906384</v>
      </c>
      <c r="D66">
        <f>((Data!F81-Data!O81)^2+Data!G81^2)/((Data!F81+Data!O81)^2+Data!G81^2)</f>
        <v>3.8279347961195336E-5</v>
      </c>
      <c r="E66">
        <f>((Data!J81-Data!F81)^2+(Data!K81-Data!G81)^2)/((Data!J81+Data!F81)^2+(Data!K81+Data!G81)^2)</f>
        <v>0.89772396081475736</v>
      </c>
      <c r="F66">
        <f t="shared" si="0"/>
        <v>0.89772787587484948</v>
      </c>
    </row>
    <row r="67" spans="1:6">
      <c r="A67">
        <f>Data!A82</f>
        <v>475</v>
      </c>
      <c r="B67">
        <f>((Data!L82-Data!O82)^2+Data!M82^2)/((Data!L82+Data!O82)^2+Data!M82^2)</f>
        <v>0.49646346458919144</v>
      </c>
      <c r="C67">
        <f>((Data!J82-Data!O82)^2+Data!K82^2)/((Data!J82+Data!O82)^2+Data!K82^2)</f>
        <v>0.89874913186167016</v>
      </c>
      <c r="D67">
        <f>((Data!F82-Data!O82)^2+Data!G82^2)/((Data!F82+Data!O82)^2+Data!G82^2)</f>
        <v>3.9357466531924213E-5</v>
      </c>
      <c r="E67">
        <f>((Data!J82-Data!F82)^2+(Data!K82-Data!G82)^2)/((Data!J82+Data!F82)^2+(Data!K82+Data!G82)^2)</f>
        <v>0.89766812968463827</v>
      </c>
      <c r="F67">
        <f t="shared" si="0"/>
        <v>0.89767215720779936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N90"/>
  <sheetViews>
    <sheetView tabSelected="1" topLeftCell="C1" workbookViewId="0">
      <selection activeCell="N27" sqref="N27"/>
    </sheetView>
  </sheetViews>
  <sheetFormatPr defaultRowHeight="13.2"/>
  <sheetData>
    <row r="2" spans="1:9">
      <c r="A2" s="23" t="s">
        <v>21</v>
      </c>
    </row>
    <row r="3" spans="1:9">
      <c r="B3" s="23" t="s">
        <v>12</v>
      </c>
      <c r="C3" s="23" t="s">
        <v>45</v>
      </c>
      <c r="D3" s="23" t="s">
        <v>20</v>
      </c>
      <c r="E3" s="23" t="s">
        <v>46</v>
      </c>
      <c r="F3" s="23" t="s">
        <v>47</v>
      </c>
      <c r="G3" s="23" t="s">
        <v>48</v>
      </c>
      <c r="H3" s="23" t="s">
        <v>49</v>
      </c>
      <c r="I3" s="23" t="s">
        <v>50</v>
      </c>
    </row>
    <row r="4" spans="1:9">
      <c r="A4">
        <f>Data!A18</f>
        <v>155</v>
      </c>
      <c r="B4">
        <f>((Data!D18-Data!O18)^2+Data!E18^2)/((Data!D18+Data!O18)^2+Data!E18^2)</f>
        <v>6.5313571754447811E-2</v>
      </c>
      <c r="C4">
        <f>((Data!D18-Data!B18)^2+(Data!E18-Data!C18)^2)/((Data!D18+Data!B18)^2+(Data!E18+Data!C18)^2)</f>
        <v>0.59081790806881129</v>
      </c>
      <c r="D4">
        <f>B4+(1-B4)*C4</f>
        <v>0.61754305199079407</v>
      </c>
      <c r="E4">
        <f>((Data!D18-1)^2+Data!E18^2)/((Data!D18+1)^2+Data!E18^2)</f>
        <v>6.5313571754447811E-2</v>
      </c>
      <c r="F4">
        <f>E4+(1-E4)*C4</f>
        <v>0.61754305199079407</v>
      </c>
      <c r="G4">
        <f>E4+(1-E4)*(E4+(1-E4)*(E4+(1-E4)*C4))</f>
        <v>0.66587080181258551</v>
      </c>
    </row>
    <row r="5" spans="1:9">
      <c r="A5">
        <f>Data!A19</f>
        <v>160</v>
      </c>
      <c r="B5">
        <f>((Data!D19-Data!O19)^2+Data!E19^2)/((Data!D19+Data!O19)^2+Data!E19^2)</f>
        <v>1.9377082415446344E-2</v>
      </c>
      <c r="C5">
        <f>((Data!D19-Data!B19)^2+(Data!E19-Data!C19)^2)/((Data!D19+Data!B19)^2+(Data!E19+Data!C19)^2)</f>
        <v>0.59143180099460857</v>
      </c>
      <c r="D5">
        <f t="shared" ref="D5:D68" si="0">B5+(1-B5)*C5</f>
        <v>0.59934866065906656</v>
      </c>
      <c r="E5">
        <f>((Data!D19-1)^2+Data!E19^2)/((Data!D19+1)^2+Data!E19^2)</f>
        <v>6.2213846418196328E-2</v>
      </c>
      <c r="F5">
        <f t="shared" ref="F5:F68" si="1">E5+(1-E5)*C5</f>
        <v>0.61685040017888904</v>
      </c>
      <c r="G5">
        <f t="shared" ref="G5:G68" si="2">E5+(1-E5)*(E5+(1-E5)*(E5+(1-E5)*C5))</f>
        <v>0.66304181635153747</v>
      </c>
    </row>
    <row r="6" spans="1:9">
      <c r="A6">
        <f>Data!A20</f>
        <v>165</v>
      </c>
      <c r="B6">
        <f>((Data!D20-Data!O20)^2+Data!E20^2)/((Data!D20+Data!O20)^2+Data!E20^2)</f>
        <v>5.8579788373571175E-3</v>
      </c>
      <c r="C6">
        <f>((Data!D20-Data!B20)^2+(Data!E20-Data!C20)^2)/((Data!D20+Data!B20)^2+(Data!E20+Data!C20)^2)</f>
        <v>0.59135786280971581</v>
      </c>
      <c r="D6">
        <f t="shared" si="0"/>
        <v>0.59375167980142884</v>
      </c>
      <c r="E6">
        <f>((Data!D20-1)^2+Data!E20^2)/((Data!D20+1)^2+Data!E20^2)</f>
        <v>5.9535642174265671E-2</v>
      </c>
      <c r="F6">
        <f t="shared" si="1"/>
        <v>0.61568663486680375</v>
      </c>
      <c r="G6">
        <f t="shared" si="2"/>
        <v>0.66008512493248062</v>
      </c>
    </row>
    <row r="7" spans="1:9">
      <c r="A7">
        <f>Data!A21</f>
        <v>170</v>
      </c>
      <c r="B7">
        <f>((Data!D21-Data!O21)^2+Data!E21^2)/((Data!D21+Data!O21)^2+Data!E21^2)</f>
        <v>2.2930762812572946E-3</v>
      </c>
      <c r="C7">
        <f>((Data!D21-Data!B21)^2+(Data!E21-Data!C21)^2)/((Data!D21+Data!B21)^2+(Data!E21+Data!C21)^2)</f>
        <v>0.58956250715082614</v>
      </c>
      <c r="D7">
        <f t="shared" si="0"/>
        <v>0.59050367163061734</v>
      </c>
      <c r="E7">
        <f>((Data!D21-1)^2+Data!E21^2)/((Data!D21+1)^2+Data!E21^2)</f>
        <v>5.7207856545203432E-2</v>
      </c>
      <c r="F7">
        <f t="shared" si="1"/>
        <v>0.6130427563625146</v>
      </c>
      <c r="G7">
        <f t="shared" si="2"/>
        <v>0.65605033532406232</v>
      </c>
    </row>
    <row r="8" spans="1:9" s="32" customFormat="1">
      <c r="A8" s="32">
        <f>Data!A22</f>
        <v>175</v>
      </c>
      <c r="B8" s="32">
        <f>((Data!D22-Data!O22)^2+Data!E22^2)/((Data!D22+Data!O22)^2+Data!E22^2)</f>
        <v>9.8576956462008273E-4</v>
      </c>
      <c r="C8" s="32">
        <f>((Data!D22-Data!B22)^2+(Data!E22-Data!C22)^2)/((Data!D22+Data!B22)^2+(Data!E22+Data!C22)^2)</f>
        <v>0.58852950533603421</v>
      </c>
      <c r="D8" s="32">
        <f t="shared" si="0"/>
        <v>0.58893512042641305</v>
      </c>
      <c r="E8" s="32">
        <f>((Data!D22-1)^2+Data!E22^2)/((Data!D22+1)^2+Data!E22^2)</f>
        <v>5.5173648532353091E-2</v>
      </c>
      <c r="F8" s="32">
        <f t="shared" si="1"/>
        <v>0.6112318337900573</v>
      </c>
      <c r="G8" s="32">
        <f t="shared" si="2"/>
        <v>0.65294788869813569</v>
      </c>
      <c r="H8" s="32">
        <f>D8/F8</f>
        <v>0.96352167519582654</v>
      </c>
      <c r="I8" s="32">
        <f>C8/G8</f>
        <v>0.90134222887137205</v>
      </c>
    </row>
    <row r="9" spans="1:9" s="32" customFormat="1">
      <c r="A9" s="32">
        <f>Data!A23</f>
        <v>180</v>
      </c>
      <c r="B9" s="32">
        <f>((Data!D23-Data!O23)^2+Data!E23^2)/((Data!D23+Data!O23)^2+Data!E23^2)</f>
        <v>4.3386233869959504E-4</v>
      </c>
      <c r="C9" s="32">
        <f>((Data!D23-Data!B23)^2+(Data!E23-Data!C23)^2)/((Data!D23+Data!B23)^2+(Data!E23+Data!C23)^2)</f>
        <v>0.58707379068819976</v>
      </c>
      <c r="D9" s="32">
        <f t="shared" si="0"/>
        <v>0.58725294381908211</v>
      </c>
      <c r="E9" s="32">
        <f>((Data!D23-1)^2+Data!E23^2)/((Data!D23+1)^2+Data!E23^2)</f>
        <v>5.3386797244604413E-2</v>
      </c>
      <c r="F9" s="32">
        <f t="shared" si="1"/>
        <v>0.60911859850171191</v>
      </c>
      <c r="G9" s="32">
        <f t="shared" si="2"/>
        <v>0.64974034008526327</v>
      </c>
      <c r="H9" s="32">
        <f>D9/F9</f>
        <v>0.96410279584892966</v>
      </c>
      <c r="I9" s="32">
        <f>C9/G9</f>
        <v>0.90355139502521886</v>
      </c>
    </row>
    <row r="10" spans="1:9">
      <c r="A10">
        <f>Data!A24</f>
        <v>185</v>
      </c>
      <c r="B10">
        <f>((Data!D24-Data!O24)^2+Data!E24^2)/((Data!D24+Data!O24)^2+Data!E24^2)</f>
        <v>1.8962378809161872E-4</v>
      </c>
      <c r="C10">
        <f>((Data!D24-Data!B24)^2+(Data!E24-Data!C24)^2)/((Data!D24+Data!B24)^2+(Data!E24+Data!C24)^2)</f>
        <v>0.5853335995057124</v>
      </c>
      <c r="D10">
        <f t="shared" si="0"/>
        <v>0.58541223011936849</v>
      </c>
      <c r="E10">
        <f>((Data!D24-1)^2+Data!E24^2)/((Data!D24+1)^2+Data!E24^2)</f>
        <v>5.1809835254438205E-2</v>
      </c>
      <c r="F10">
        <f t="shared" si="1"/>
        <v>0.60681739740087226</v>
      </c>
      <c r="G10">
        <f t="shared" si="2"/>
        <v>0.64650344518090774</v>
      </c>
    </row>
    <row r="11" spans="1:9">
      <c r="A11">
        <f>Data!A25</f>
        <v>190</v>
      </c>
      <c r="B11">
        <f>((Data!D25-Data!O25)^2+Data!E25^2)/((Data!D25+Data!O25)^2+Data!E25^2)</f>
        <v>8.5939490338823247E-5</v>
      </c>
      <c r="C11">
        <f>((Data!D25-Data!B25)^2+(Data!E25-Data!C25)^2)/((Data!D25+Data!B25)^2+(Data!E25+Data!C25)^2)</f>
        <v>0.58367100652906445</v>
      </c>
      <c r="D11">
        <f t="shared" si="0"/>
        <v>0.58370678563057665</v>
      </c>
      <c r="E11">
        <f>((Data!D25-1)^2+Data!E25^2)/((Data!D25+1)^2+Data!E25^2)</f>
        <v>5.041180884200433E-2</v>
      </c>
      <c r="F11">
        <f t="shared" si="1"/>
        <v>0.60465890416330537</v>
      </c>
      <c r="G11">
        <f t="shared" si="2"/>
        <v>0.64351392338472058</v>
      </c>
    </row>
    <row r="12" spans="1:9">
      <c r="A12">
        <f>Data!A26</f>
        <v>195</v>
      </c>
      <c r="B12">
        <f>((Data!D26-Data!O26)^2+Data!E26^2)/((Data!D26+Data!O26)^2+Data!E26^2)</f>
        <v>5.1059396859835427E-5</v>
      </c>
      <c r="C12">
        <f>((Data!D26-Data!B26)^2+(Data!E26-Data!C26)^2)/((Data!D26+Data!B26)^2+(Data!E26+Data!C26)^2)</f>
        <v>0.57715382701145379</v>
      </c>
      <c r="D12">
        <f t="shared" si="0"/>
        <v>0.57717541728201105</v>
      </c>
      <c r="E12">
        <f>((Data!D26-1)^2+Data!E26^2)/((Data!D26+1)^2+Data!E26^2)</f>
        <v>4.9166990338501942E-2</v>
      </c>
      <c r="F12">
        <f t="shared" si="1"/>
        <v>0.59794390071345416</v>
      </c>
      <c r="G12">
        <f t="shared" si="2"/>
        <v>0.63650774983629321</v>
      </c>
    </row>
    <row r="13" spans="1:9">
      <c r="A13">
        <f>Data!A27</f>
        <v>200</v>
      </c>
      <c r="B13">
        <f>((Data!D27-Data!O27)^2+Data!E27^2)/((Data!D27+Data!O27)^2+Data!E27^2)</f>
        <v>5.1141642282746794E-5</v>
      </c>
      <c r="C13">
        <f>((Data!D27-Data!B27)^2+(Data!E27-Data!C27)^2)/((Data!D27+Data!B27)^2+(Data!E27+Data!C27)^2)</f>
        <v>0.57282077826197531</v>
      </c>
      <c r="D13">
        <f t="shared" si="0"/>
        <v>0.57284262490892401</v>
      </c>
      <c r="E13">
        <f>((Data!D27-1)^2+Data!E27^2)/((Data!D27+1)^2+Data!E27^2)</f>
        <v>4.8054348715035076E-2</v>
      </c>
      <c r="F13">
        <f t="shared" si="1"/>
        <v>0.5933485975471916</v>
      </c>
      <c r="G13">
        <f t="shared" si="2"/>
        <v>0.6314922864184368</v>
      </c>
    </row>
    <row r="14" spans="1:9">
      <c r="A14">
        <f>Data!A28</f>
        <v>205</v>
      </c>
      <c r="B14">
        <f>((Data!D28-Data!O28)^2+Data!E28^2)/((Data!D28+Data!O28)^2+Data!E28^2)</f>
        <v>6.915490179233446E-5</v>
      </c>
      <c r="C14">
        <f>((Data!D28-Data!B28)^2+(Data!E28-Data!C28)^2)/((Data!D28+Data!B28)^2+(Data!E28+Data!C28)^2)</f>
        <v>0.57180889141783386</v>
      </c>
      <c r="D14">
        <f t="shared" si="0"/>
        <v>0.5718385029318962</v>
      </c>
      <c r="E14">
        <f>((Data!D28-1)^2+Data!E28^2)/((Data!D28+1)^2+Data!E28^2)</f>
        <v>4.7056011399786823E-2</v>
      </c>
      <c r="F14">
        <f t="shared" si="1"/>
        <v>0.59195785710456361</v>
      </c>
      <c r="G14">
        <f t="shared" si="2"/>
        <v>0.62945601381503868</v>
      </c>
    </row>
    <row r="15" spans="1:9">
      <c r="A15">
        <f>Data!A29</f>
        <v>210</v>
      </c>
      <c r="B15">
        <f>((Data!D29-Data!O29)^2+Data!E29^2)/((Data!D29+Data!O29)^2+Data!E29^2)</f>
        <v>9.6129007168182091E-5</v>
      </c>
      <c r="C15">
        <f>((Data!D29-Data!B29)^2+(Data!E29-Data!C29)^2)/((Data!D29+Data!B29)^2+(Data!E29+Data!C29)^2)</f>
        <v>0.56632152309724504</v>
      </c>
      <c r="D15">
        <f t="shared" si="0"/>
        <v>0.56636321217865992</v>
      </c>
      <c r="E15">
        <f>((Data!D29-1)^2+Data!E29^2)/((Data!D29+1)^2+Data!E29^2)</f>
        <v>4.6157120021377139E-2</v>
      </c>
      <c r="F15">
        <f t="shared" si="1"/>
        <v>0.58633887260633355</v>
      </c>
      <c r="G15">
        <f t="shared" si="2"/>
        <v>0.62364438857045879</v>
      </c>
    </row>
    <row r="16" spans="1:9">
      <c r="A16">
        <f>Data!A30</f>
        <v>215</v>
      </c>
      <c r="B16">
        <f>((Data!D30-Data!O30)^2+Data!E30^2)/((Data!D30+Data!O30)^2+Data!E30^2)</f>
        <v>1.2720141358125268E-4</v>
      </c>
      <c r="C16">
        <f>((Data!D30-Data!B30)^2+(Data!E30-Data!C30)^2)/((Data!D30+Data!B30)^2+(Data!E30+Data!C30)^2)</f>
        <v>0.56684904775436584</v>
      </c>
      <c r="D16">
        <f t="shared" si="0"/>
        <v>0.56690414516778553</v>
      </c>
      <c r="E16">
        <f>((Data!D30-1)^2+Data!E30^2)/((Data!D30+1)^2+Data!E30^2)</f>
        <v>4.5345183159398464E-2</v>
      </c>
      <c r="F16">
        <f t="shared" si="1"/>
        <v>0.58649035701961205</v>
      </c>
      <c r="G16">
        <f t="shared" si="2"/>
        <v>0.62314144542971417</v>
      </c>
    </row>
    <row r="17" spans="1:14">
      <c r="A17">
        <f>Data!A31</f>
        <v>220</v>
      </c>
      <c r="B17">
        <f>((Data!D31-Data!O31)^2+Data!E31^2)/((Data!D31+Data!O31)^2+Data!E31^2)</f>
        <v>1.5967273405529645E-4</v>
      </c>
      <c r="C17">
        <f>((Data!D31-Data!B31)^2+(Data!E31-Data!C31)^2)/((Data!D31+Data!B31)^2+(Data!E31+Data!C31)^2)</f>
        <v>0.56731864800699228</v>
      </c>
      <c r="D17">
        <f t="shared" si="0"/>
        <v>0.56738773542143972</v>
      </c>
      <c r="E17">
        <f>((Data!D31-1)^2+Data!E31^2)/((Data!D31+1)^2+Data!E31^2)</f>
        <v>4.4609198160288188E-2</v>
      </c>
      <c r="F17">
        <f t="shared" si="1"/>
        <v>0.58662021617830973</v>
      </c>
      <c r="G17">
        <f t="shared" si="2"/>
        <v>0.62267867982831704</v>
      </c>
    </row>
    <row r="18" spans="1:14">
      <c r="A18">
        <f>Data!A32</f>
        <v>225</v>
      </c>
      <c r="B18">
        <f>((Data!D32-Data!O32)^2+Data!E32^2)/((Data!D32+Data!O32)^2+Data!E32^2)</f>
        <v>1.9207708660211957E-4</v>
      </c>
      <c r="C18">
        <f>((Data!D32-Data!B32)^2+(Data!E32-Data!C32)^2)/((Data!D32+Data!B32)^2+(Data!E32+Data!C32)^2)</f>
        <v>0.56349463315305603</v>
      </c>
      <c r="D18">
        <f t="shared" si="0"/>
        <v>0.56357847583220622</v>
      </c>
      <c r="E18">
        <f>((Data!D32-1)^2+Data!E32^2)/((Data!D32+1)^2+Data!E32^2)</f>
        <v>4.3940375291100904E-2</v>
      </c>
      <c r="F18">
        <f t="shared" si="1"/>
        <v>0.58267484278889048</v>
      </c>
      <c r="G18">
        <f t="shared" si="2"/>
        <v>0.61854393754785164</v>
      </c>
    </row>
    <row r="19" spans="1:14">
      <c r="A19">
        <f>Data!A33</f>
        <v>230</v>
      </c>
      <c r="B19">
        <f>((Data!D33-Data!O33)^2+Data!E33^2)/((Data!D33+Data!O33)^2+Data!E33^2)</f>
        <v>2.2359433519793907E-4</v>
      </c>
      <c r="C19">
        <f>((Data!D33-Data!B33)^2+(Data!E33-Data!C33)^2)/((Data!D33+Data!B33)^2+(Data!E33+Data!C33)^2)</f>
        <v>0.5486347558209892</v>
      </c>
      <c r="D19">
        <f t="shared" si="0"/>
        <v>0.54873567853269289</v>
      </c>
      <c r="E19">
        <f>((Data!D33-1)^2+Data!E33^2)/((Data!D33+1)^2+Data!E33^2)</f>
        <v>4.3330637610141158E-2</v>
      </c>
      <c r="F19">
        <f t="shared" si="1"/>
        <v>0.5681926996463228</v>
      </c>
      <c r="G19">
        <f t="shared" si="2"/>
        <v>0.60480293367123161</v>
      </c>
    </row>
    <row r="20" spans="1:14">
      <c r="A20">
        <f>Data!A34</f>
        <v>235</v>
      </c>
      <c r="B20">
        <f>((Data!D34-Data!O34)^2+Data!E34^2)/((Data!D34+Data!O34)^2+Data!E34^2)</f>
        <v>2.5381535432864526E-4</v>
      </c>
      <c r="C20">
        <f>((Data!D34-Data!B34)^2+(Data!E34-Data!C34)^2)/((Data!D34+Data!B34)^2+(Data!E34+Data!C34)^2)</f>
        <v>0.53313092144633445</v>
      </c>
      <c r="D20">
        <f t="shared" si="0"/>
        <v>0.53324941998693265</v>
      </c>
      <c r="E20">
        <f>((Data!D34-1)^2+Data!E34^2)/((Data!D34+1)^2+Data!E34^2)</f>
        <v>4.2773369419923206E-2</v>
      </c>
      <c r="F20">
        <f t="shared" si="1"/>
        <v>0.55310048501404951</v>
      </c>
      <c r="G20">
        <f t="shared" si="2"/>
        <v>0.59051365112788723</v>
      </c>
    </row>
    <row r="21" spans="1:14">
      <c r="A21">
        <f>Data!A35</f>
        <v>240</v>
      </c>
      <c r="B21">
        <f>((Data!D35-Data!O35)^2+Data!E35^2)/((Data!D35+Data!O35)^2+Data!E35^2)</f>
        <v>2.825471397217767E-4</v>
      </c>
      <c r="C21">
        <f>((Data!D35-Data!B35)^2+(Data!E35-Data!C35)^2)/((Data!D35+Data!B35)^2+(Data!E35+Data!C35)^2)</f>
        <v>0.53330130194776137</v>
      </c>
      <c r="D21">
        <f t="shared" si="0"/>
        <v>0.53343316633000792</v>
      </c>
      <c r="E21">
        <f>((Data!D35-1)^2+Data!E35^2)/((Data!D35+1)^2+Data!E35^2)</f>
        <v>4.2262728740903699E-2</v>
      </c>
      <c r="F21">
        <f t="shared" si="1"/>
        <v>0.55302526242727601</v>
      </c>
      <c r="G21">
        <f t="shared" si="2"/>
        <v>0.59000764793204841</v>
      </c>
    </row>
    <row r="22" spans="1:14">
      <c r="A22">
        <f>Data!A36</f>
        <v>245</v>
      </c>
      <c r="B22">
        <f>((Data!D36-Data!O36)^2+Data!E36^2)/((Data!D36+Data!O36)^2+Data!E36^2)</f>
        <v>3.0973564735137796E-4</v>
      </c>
      <c r="C22">
        <f>((Data!D36-Data!B36)^2+(Data!E36-Data!C36)^2)/((Data!D36+Data!B36)^2+(Data!E36+Data!C36)^2)</f>
        <v>0.54845855146780598</v>
      </c>
      <c r="D22">
        <f t="shared" si="0"/>
        <v>0.5485984099506731</v>
      </c>
      <c r="E22">
        <f>((Data!D36-1)^2+Data!E36^2)/((Data!D36+1)^2+Data!E36^2)</f>
        <v>4.179375283995513E-2</v>
      </c>
      <c r="F22">
        <f t="shared" si="1"/>
        <v>0.56733016316475582</v>
      </c>
      <c r="G22">
        <f t="shared" si="2"/>
        <v>0.60274020351341495</v>
      </c>
    </row>
    <row r="23" spans="1:14">
      <c r="A23">
        <f>Data!A37</f>
        <v>250</v>
      </c>
      <c r="B23">
        <f>((Data!D37-Data!O37)^2+Data!E37^2)/((Data!D37+Data!O37)^2+Data!E37^2)</f>
        <v>3.3538555139244738E-4</v>
      </c>
      <c r="C23">
        <f>((Data!D37-Data!B37)^2+(Data!E37-Data!C37)^2)/((Data!D37+Data!B37)^2+(Data!E37+Data!C37)^2)</f>
        <v>0.5700809115404798</v>
      </c>
      <c r="D23">
        <f t="shared" si="0"/>
        <v>0.57022510019101691</v>
      </c>
      <c r="E23">
        <f>((Data!D37-1)^2+Data!E37^2)/((Data!D37+1)^2+Data!E37^2)</f>
        <v>4.1361948902617844E-2</v>
      </c>
      <c r="F23">
        <f t="shared" si="1"/>
        <v>0.58786320290960248</v>
      </c>
      <c r="G23">
        <f t="shared" si="2"/>
        <v>0.62125167710333018</v>
      </c>
    </row>
    <row r="24" spans="1:14">
      <c r="A24">
        <f>Data!A38</f>
        <v>255</v>
      </c>
      <c r="B24">
        <f>((Data!D38-Data!O38)^2+Data!E38^2)/((Data!D38+Data!O38)^2+Data!E38^2)</f>
        <v>3.595557213364326E-4</v>
      </c>
      <c r="C24">
        <f>((Data!D38-Data!B38)^2+(Data!E38-Data!C38)^2)/((Data!D38+Data!B38)^2+(Data!E38+Data!C38)^2)</f>
        <v>0.59241602330331222</v>
      </c>
      <c r="D24">
        <f t="shared" si="0"/>
        <v>0.59256257245405852</v>
      </c>
      <c r="E24">
        <f>((Data!D38-1)^2+Data!E38^2)/((Data!D38+1)^2+Data!E38^2)</f>
        <v>4.0963537148691907E-2</v>
      </c>
      <c r="F24">
        <f t="shared" si="1"/>
        <v>0.60911210467393861</v>
      </c>
      <c r="G24">
        <f t="shared" si="2"/>
        <v>0.64048049198127166</v>
      </c>
    </row>
    <row r="25" spans="1:14">
      <c r="A25">
        <f>Data!A39</f>
        <v>260</v>
      </c>
      <c r="B25">
        <f>((Data!D39-Data!O39)^2+Data!E39^2)/((Data!D39+Data!O39)^2+Data!E39^2)</f>
        <v>3.8232377496824556E-4</v>
      </c>
      <c r="C25">
        <f>((Data!D39-Data!B39)^2+(Data!E39-Data!C39)^2)/((Data!D39+Data!B39)^2+(Data!E39+Data!C39)^2)</f>
        <v>0.6120503423979381</v>
      </c>
      <c r="D25">
        <f t="shared" si="0"/>
        <v>0.6121986647755302</v>
      </c>
      <c r="E25">
        <f>((Data!D39-1)^2+Data!E39^2)/((Data!D39+1)^2+Data!E39^2)</f>
        <v>4.0595178956330046E-2</v>
      </c>
      <c r="F25">
        <f t="shared" si="1"/>
        <v>0.62779922817434075</v>
      </c>
      <c r="G25">
        <f t="shared" si="2"/>
        <v>0.65740496688630634</v>
      </c>
    </row>
    <row r="26" spans="1:14">
      <c r="A26">
        <f>Data!A40</f>
        <v>265</v>
      </c>
      <c r="B26">
        <f>((Data!D40-Data!O40)^2+Data!E40^2)/((Data!D40+Data!O40)^2+Data!E40^2)</f>
        <v>4.0377922706066551E-4</v>
      </c>
      <c r="C26">
        <f>((Data!D40-Data!B40)^2+(Data!E40-Data!C40)^2)/((Data!D40+Data!B40)^2+(Data!E40+Data!C40)^2)</f>
        <v>0.62700384727931002</v>
      </c>
      <c r="D26">
        <f t="shared" si="0"/>
        <v>0.62715445537755221</v>
      </c>
      <c r="E26">
        <f>((Data!D40-1)^2+Data!E40^2)/((Data!D40+1)^2+Data!E40^2)</f>
        <v>4.0253966277780315E-2</v>
      </c>
      <c r="F26">
        <f t="shared" si="1"/>
        <v>0.64201842183267044</v>
      </c>
      <c r="G26">
        <f t="shared" si="2"/>
        <v>0.67025871174951024</v>
      </c>
      <c r="N26">
        <f>1500*12</f>
        <v>18000</v>
      </c>
    </row>
    <row r="27" spans="1:14">
      <c r="A27">
        <f>Data!A41</f>
        <v>270</v>
      </c>
      <c r="B27">
        <f>((Data!D41-Data!O41)^2+Data!E41^2)/((Data!D41+Data!O41)^2+Data!E41^2)</f>
        <v>4.2400852907812996E-4</v>
      </c>
      <c r="C27">
        <f>((Data!D41-Data!B41)^2+(Data!E41-Data!C41)^2)/((Data!D41+Data!B41)^2+(Data!E41+Data!C41)^2)</f>
        <v>0.63645177103752515</v>
      </c>
      <c r="D27">
        <f t="shared" si="0"/>
        <v>0.63660591858733651</v>
      </c>
      <c r="E27">
        <f>((Data!D41-1)^2+Data!E41^2)/((Data!D41+1)^2+Data!E41^2)</f>
        <v>3.9937285039363786E-2</v>
      </c>
      <c r="F27">
        <f t="shared" si="1"/>
        <v>0.65097090028315541</v>
      </c>
      <c r="G27">
        <f t="shared" si="2"/>
        <v>0.6782927527833672</v>
      </c>
    </row>
    <row r="28" spans="1:14">
      <c r="A28">
        <f>Data!A42</f>
        <v>275</v>
      </c>
      <c r="B28">
        <f>((Data!D42-Data!O42)^2+Data!E42^2)/((Data!D42+Data!O42)^2+Data!E42^2)</f>
        <v>4.4309460240575169E-4</v>
      </c>
      <c r="C28">
        <f>((Data!D42-Data!B42)^2+(Data!E42-Data!C42)^2)/((Data!D42+Data!B42)^2+(Data!E42+Data!C42)^2)</f>
        <v>0.63867785453086456</v>
      </c>
      <c r="D28">
        <f t="shared" si="0"/>
        <v>0.63883795442325164</v>
      </c>
      <c r="E28">
        <f>((Data!D42-1)^2+Data!E42^2)/((Data!D42+1)^2+Data!E42^2)</f>
        <v>3.9642808553851758E-2</v>
      </c>
      <c r="F28">
        <f t="shared" si="1"/>
        <v>0.65300167916996443</v>
      </c>
      <c r="G28">
        <f t="shared" si="2"/>
        <v>0.67996832917351113</v>
      </c>
    </row>
    <row r="29" spans="1:14">
      <c r="A29">
        <f>Data!A43</f>
        <v>280</v>
      </c>
      <c r="B29">
        <f>((Data!D43-Data!O43)^2+Data!E43^2)/((Data!D43+Data!O43)^2+Data!E43^2)</f>
        <v>4.6111838027150986E-4</v>
      </c>
      <c r="C29">
        <f>((Data!D43-Data!B43)^2+(Data!E43-Data!C43)^2)/((Data!D43+Data!B43)^2+(Data!E43+Data!C43)^2)</f>
        <v>0.62821524780624083</v>
      </c>
      <c r="D29">
        <f t="shared" si="0"/>
        <v>0.62838668458898206</v>
      </c>
      <c r="E29">
        <f>((Data!D43-1)^2+Data!E43^2)/((Data!D43+1)^2+Data!E43^2)</f>
        <v>3.9368491882820739E-2</v>
      </c>
      <c r="F29">
        <f t="shared" si="1"/>
        <v>0.64285185280513735</v>
      </c>
      <c r="G29">
        <f t="shared" si="2"/>
        <v>0.67041908456198074</v>
      </c>
    </row>
    <row r="30" spans="1:14">
      <c r="A30">
        <f>Data!A44</f>
        <v>285</v>
      </c>
      <c r="B30">
        <f>((Data!D44-Data!O44)^2+Data!E44^2)/((Data!D44+Data!O44)^2+Data!E44^2)</f>
        <v>4.7816138142622947E-4</v>
      </c>
      <c r="C30">
        <f>((Data!D44-Data!B44)^2+(Data!E44-Data!C44)^2)/((Data!D44+Data!B44)^2+(Data!E44+Data!C44)^2)</f>
        <v>0.60253436566371432</v>
      </c>
      <c r="D30">
        <f t="shared" si="0"/>
        <v>0.60272441838049795</v>
      </c>
      <c r="E30">
        <f>((Data!D44-1)^2+Data!E44^2)/((Data!D44+1)^2+Data!E44^2)</f>
        <v>3.9112566926606723E-2</v>
      </c>
      <c r="F30">
        <f t="shared" si="1"/>
        <v>0.61808026688771844</v>
      </c>
      <c r="G30">
        <f t="shared" si="2"/>
        <v>0.64737173103873769</v>
      </c>
    </row>
    <row r="31" spans="1:14">
      <c r="A31">
        <f>Data!A45</f>
        <v>290</v>
      </c>
      <c r="B31">
        <f>((Data!D45-Data!O45)^2+Data!E45^2)/((Data!D45+Data!O45)^2+Data!E45^2)</f>
        <v>4.9429398197907925E-4</v>
      </c>
      <c r="C31">
        <f>((Data!D45-Data!B45)^2+(Data!E45-Data!C45)^2)/((Data!D45+Data!B45)^2+(Data!E45+Data!C45)^2)</f>
        <v>0.5678225885531426</v>
      </c>
      <c r="D31">
        <f t="shared" si="0"/>
        <v>0.56803621124676806</v>
      </c>
      <c r="E31">
        <f>((Data!D45-1)^2+Data!E45^2)/((Data!D45+1)^2+Data!E45^2)</f>
        <v>3.8873411085720205E-2</v>
      </c>
      <c r="F31">
        <f t="shared" si="1"/>
        <v>0.58462279873027867</v>
      </c>
      <c r="G31">
        <f t="shared" si="2"/>
        <v>0.61628936215963404</v>
      </c>
    </row>
    <row r="32" spans="1:14">
      <c r="A32">
        <f>Data!A46</f>
        <v>295</v>
      </c>
      <c r="B32">
        <f>((Data!D46-Data!O46)^2+Data!E46^2)/((Data!D46+Data!O46)^2+Data!E46^2)</f>
        <v>5.0959242931242579E-4</v>
      </c>
      <c r="C32">
        <f>((Data!D46-Data!B46)^2+(Data!E46-Data!C46)^2)/((Data!D46+Data!B46)^2+(Data!E46+Data!C46)^2)</f>
        <v>0.53069663286754432</v>
      </c>
      <c r="D32">
        <f t="shared" si="0"/>
        <v>0.53093578631048588</v>
      </c>
      <c r="E32">
        <f>((Data!D46-1)^2+Data!E46^2)/((Data!D46+1)^2+Data!E46^2)</f>
        <v>3.8649671357376118E-2</v>
      </c>
      <c r="F32">
        <f t="shared" si="1"/>
        <v>0.54883505377412378</v>
      </c>
      <c r="G32">
        <f t="shared" si="2"/>
        <v>0.58303585868681629</v>
      </c>
    </row>
    <row r="33" spans="1:7">
      <c r="A33">
        <f>Data!A47</f>
        <v>300</v>
      </c>
      <c r="B33">
        <f>((Data!D47-Data!O47)^2+Data!E47^2)/((Data!D47+Data!O47)^2+Data!E47^2)</f>
        <v>5.2409635254347438E-4</v>
      </c>
      <c r="C33">
        <f>((Data!D47-Data!B47)^2+(Data!E47-Data!C47)^2)/((Data!D47+Data!B47)^2+(Data!E47+Data!C47)^2)</f>
        <v>0.4982208428275946</v>
      </c>
      <c r="D33">
        <f t="shared" si="0"/>
        <v>0.498483823453651</v>
      </c>
      <c r="E33">
        <f>((Data!D47-1)^2+Data!E47^2)/((Data!D47+1)^2+Data!E47^2)</f>
        <v>3.8439880887898153E-2</v>
      </c>
      <c r="F33">
        <f t="shared" si="1"/>
        <v>0.51750917386133177</v>
      </c>
      <c r="G33">
        <f t="shared" si="2"/>
        <v>0.55389001339581034</v>
      </c>
    </row>
    <row r="34" spans="1:7">
      <c r="A34">
        <f>Data!A48</f>
        <v>305</v>
      </c>
      <c r="B34">
        <f>((Data!D48-Data!O48)^2+Data!E48^2)/((Data!D48+Data!O48)^2+Data!E48^2)</f>
        <v>5.3787067358730938E-4</v>
      </c>
      <c r="C34">
        <f>((Data!D48-Data!B48)^2+(Data!E48-Data!C48)^2)/((Data!D48+Data!B48)^2+(Data!E48+Data!C48)^2)</f>
        <v>0.47456308878417525</v>
      </c>
      <c r="D34">
        <f t="shared" si="0"/>
        <v>0.47484570588953851</v>
      </c>
      <c r="E34">
        <f>((Data!D48-1)^2+Data!E48^2)/((Data!D48+1)^2+Data!E48^2)</f>
        <v>3.8242964719243357E-2</v>
      </c>
      <c r="F34">
        <f t="shared" si="1"/>
        <v>0.49465735404199024</v>
      </c>
      <c r="G34">
        <f t="shared" si="2"/>
        <v>0.53256988007792427</v>
      </c>
    </row>
    <row r="35" spans="1:7">
      <c r="A35">
        <f>Data!A49</f>
        <v>310</v>
      </c>
      <c r="B35">
        <f>((Data!D49-Data!O49)^2+Data!E49^2)/((Data!D49+Data!O49)^2+Data!E49^2)</f>
        <v>5.5096289579251352E-4</v>
      </c>
      <c r="C35">
        <f>((Data!D49-Data!B49)^2+(Data!E49-Data!C49)^2)/((Data!D49+Data!B49)^2+(Data!E49+Data!C49)^2)</f>
        <v>0.45885637069768798</v>
      </c>
      <c r="D35">
        <f t="shared" si="0"/>
        <v>0.45915452075872809</v>
      </c>
      <c r="E35">
        <f>((Data!D49-1)^2+Data!E49^2)/((Data!D49+1)^2+Data!E49^2)</f>
        <v>3.8057857075651437E-2</v>
      </c>
      <c r="F35">
        <f t="shared" si="1"/>
        <v>0.47945113759907471</v>
      </c>
      <c r="G35">
        <f t="shared" si="2"/>
        <v>0.51831912278650238</v>
      </c>
    </row>
    <row r="36" spans="1:7">
      <c r="A36">
        <f>Data!A50</f>
        <v>315</v>
      </c>
      <c r="B36">
        <f>((Data!D50-Data!O50)^2+Data!E50^2)/((Data!D50+Data!O50)^2+Data!E50^2)</f>
        <v>5.6343594348273881E-4</v>
      </c>
      <c r="C36">
        <f>((Data!D50-Data!B50)^2+(Data!E50-Data!C50)^2)/((Data!D50+Data!B50)^2+(Data!E50+Data!C50)^2)</f>
        <v>0.44822377758013415</v>
      </c>
      <c r="D36">
        <f t="shared" si="0"/>
        <v>0.44853466813660464</v>
      </c>
      <c r="E36">
        <f>((Data!D50-1)^2+Data!E50^2)/((Data!D50+1)^2+Data!E50^2)</f>
        <v>3.7883752982714569E-2</v>
      </c>
      <c r="F36">
        <f t="shared" si="1"/>
        <v>0.46912713169202375</v>
      </c>
      <c r="G36">
        <f t="shared" si="2"/>
        <v>0.50858814745416514</v>
      </c>
    </row>
    <row r="37" spans="1:7">
      <c r="A37">
        <f>Data!A51</f>
        <v>320</v>
      </c>
      <c r="B37">
        <f>((Data!D51-Data!O51)^2+Data!E51^2)/((Data!D51+Data!O51)^2+Data!E51^2)</f>
        <v>5.7532275838017557E-4</v>
      </c>
      <c r="C37">
        <f>((Data!D51-Data!B51)^2+(Data!E51-Data!C51)^2)/((Data!D51+Data!B51)^2+(Data!E51+Data!C51)^2)</f>
        <v>0.44050547017718472</v>
      </c>
      <c r="D37">
        <f t="shared" si="0"/>
        <v>0.44082736011338103</v>
      </c>
      <c r="E37">
        <f>((Data!D51-1)^2+Data!E51^2)/((Data!D51+1)^2+Data!E51^2)</f>
        <v>3.771972780250258E-2</v>
      </c>
      <c r="F37">
        <f t="shared" si="1"/>
        <v>0.4616094515490905</v>
      </c>
      <c r="G37">
        <f t="shared" si="2"/>
        <v>0.50145933127177966</v>
      </c>
    </row>
    <row r="38" spans="1:7">
      <c r="A38">
        <f>Data!A52</f>
        <v>325</v>
      </c>
      <c r="B38">
        <f>((Data!D52-Data!O52)^2+Data!E52^2)/((Data!D52+Data!O52)^2+Data!E52^2)</f>
        <v>5.8664256358021923E-4</v>
      </c>
      <c r="C38">
        <f>((Data!D52-Data!B52)^2+(Data!E52-Data!C52)^2)/((Data!D52+Data!B52)^2+(Data!E52+Data!C52)^2)</f>
        <v>0.43483878501401479</v>
      </c>
      <c r="D38">
        <f t="shared" si="0"/>
        <v>0.4351703326380103</v>
      </c>
      <c r="E38">
        <f>((Data!D52-1)^2+Data!E52^2)/((Data!D52+1)^2+Data!E52^2)</f>
        <v>3.7564863299274276E-2</v>
      </c>
      <c r="F38">
        <f t="shared" si="1"/>
        <v>0.45606898879701513</v>
      </c>
      <c r="G38">
        <f t="shared" si="2"/>
        <v>0.49616682559721353</v>
      </c>
    </row>
    <row r="39" spans="1:7">
      <c r="A39">
        <f>Data!A53</f>
        <v>330</v>
      </c>
      <c r="B39">
        <f>((Data!D53-Data!O53)^2+Data!E53^2)/((Data!D53+Data!O53)^2+Data!E53^2)</f>
        <v>5.9746763406994896E-4</v>
      </c>
      <c r="C39">
        <f>((Data!D53-Data!B53)^2+(Data!E53-Data!C53)^2)/((Data!D53+Data!B53)^2+(Data!E53+Data!C53)^2)</f>
        <v>0.43079687165644198</v>
      </c>
      <c r="D39">
        <f t="shared" si="0"/>
        <v>0.43113695210283859</v>
      </c>
      <c r="E39">
        <f>((Data!D53-1)^2+Data!E53^2)/((Data!D53+1)^2+Data!E53^2)</f>
        <v>3.7418750378201381E-2</v>
      </c>
      <c r="F39">
        <f t="shared" si="1"/>
        <v>0.45209574143042086</v>
      </c>
      <c r="G39">
        <f t="shared" si="2"/>
        <v>0.49233237159098825</v>
      </c>
    </row>
    <row r="40" spans="1:7">
      <c r="A40">
        <f>Data!A54</f>
        <v>335</v>
      </c>
      <c r="B40">
        <f>((Data!D54-Data!O54)^2+Data!E54^2)/((Data!D54+Data!O54)^2+Data!E54^2)</f>
        <v>6.0779451814872883E-4</v>
      </c>
      <c r="C40">
        <f>((Data!D54-Data!B54)^2+(Data!E54-Data!C54)^2)/((Data!D54+Data!B54)^2+(Data!E54+Data!C54)^2)</f>
        <v>0.42817269833305321</v>
      </c>
      <c r="D40">
        <f t="shared" si="0"/>
        <v>0.42852025183233416</v>
      </c>
      <c r="E40">
        <f>((Data!D54-1)^2+Data!E54^2)/((Data!D54+1)^2+Data!E54^2)</f>
        <v>3.7280480451810968E-2</v>
      </c>
      <c r="F40">
        <f t="shared" si="1"/>
        <v>0.44949069487465965</v>
      </c>
      <c r="G40">
        <f t="shared" si="2"/>
        <v>0.48977208097900238</v>
      </c>
    </row>
    <row r="41" spans="1:7">
      <c r="A41">
        <f>Data!A55</f>
        <v>340</v>
      </c>
      <c r="B41">
        <f>((Data!D55-Data!O55)^2+Data!E55^2)/((Data!D55+Data!O55)^2+Data!E55^2)</f>
        <v>6.1769244003757873E-4</v>
      </c>
      <c r="C41">
        <f>((Data!D55-Data!B55)^2+(Data!E55-Data!C55)^2)/((Data!D55+Data!B55)^2+(Data!E55+Data!C55)^2)</f>
        <v>0.42706172442469031</v>
      </c>
      <c r="D41">
        <f t="shared" si="0"/>
        <v>0.42741562406612132</v>
      </c>
      <c r="E41">
        <f>((Data!D55-1)^2+Data!E55^2)/((Data!D55+1)^2+Data!E55^2)</f>
        <v>3.71497778479421E-2</v>
      </c>
      <c r="F41">
        <f t="shared" si="1"/>
        <v>0.44834625408289608</v>
      </c>
      <c r="G41">
        <f t="shared" si="2"/>
        <v>0.48857254166107078</v>
      </c>
    </row>
    <row r="42" spans="1:7">
      <c r="A42">
        <f>Data!A56</f>
        <v>345</v>
      </c>
      <c r="B42">
        <f>((Data!D56-Data!O56)^2+Data!E56^2)/((Data!D56+Data!O56)^2+Data!E56^2)</f>
        <v>6.2713871491664949E-4</v>
      </c>
      <c r="C42">
        <f>((Data!D56-Data!B56)^2+(Data!E56-Data!C56)^2)/((Data!D56+Data!B56)^2+(Data!E56+Data!C56)^2)</f>
        <v>0.42795697555121492</v>
      </c>
      <c r="D42">
        <f t="shared" si="0"/>
        <v>0.4283157258784448</v>
      </c>
      <c r="E42">
        <f>((Data!D56-1)^2+Data!E56^2)/((Data!D56+1)^2+Data!E56^2)</f>
        <v>3.702574176361173E-2</v>
      </c>
      <c r="F42">
        <f t="shared" si="1"/>
        <v>0.44913729285213105</v>
      </c>
      <c r="G42">
        <f t="shared" si="2"/>
        <v>0.48917431279200335</v>
      </c>
    </row>
    <row r="43" spans="1:7">
      <c r="A43">
        <f>Data!A57</f>
        <v>350</v>
      </c>
      <c r="B43">
        <f>((Data!D57-Data!O57)^2+Data!E57^2)/((Data!D57+Data!O57)^2+Data!E57^2)</f>
        <v>6.3620321668518467E-4</v>
      </c>
      <c r="C43">
        <f>((Data!D57-Data!B57)^2+(Data!E57-Data!C57)^2)/((Data!D57+Data!B57)^2+(Data!E57+Data!C57)^2)</f>
        <v>0.43174640282035237</v>
      </c>
      <c r="D43">
        <f t="shared" si="0"/>
        <v>0.43210792758677097</v>
      </c>
      <c r="E43">
        <f>((Data!D57-1)^2+Data!E57^2)/((Data!D57+1)^2+Data!E57^2)</f>
        <v>3.6908227902283069E-2</v>
      </c>
      <c r="F43">
        <f t="shared" si="1"/>
        <v>0.45271963609135091</v>
      </c>
      <c r="G43">
        <f t="shared" si="2"/>
        <v>0.49237241811403043</v>
      </c>
    </row>
    <row r="44" spans="1:7">
      <c r="A44">
        <f>Data!A58</f>
        <v>355</v>
      </c>
      <c r="B44">
        <f>((Data!D58-Data!O58)^2+Data!E58^2)/((Data!D58+Data!O58)^2+Data!E58^2)</f>
        <v>6.4489853834397246E-4</v>
      </c>
      <c r="C44">
        <f>((Data!D58-Data!B58)^2+(Data!E58-Data!C58)^2)/((Data!D58+Data!B58)^2+(Data!E58+Data!C58)^2)</f>
        <v>0.43908407829673468</v>
      </c>
      <c r="D44">
        <f t="shared" si="0"/>
        <v>0.43944581215477502</v>
      </c>
      <c r="E44">
        <f>((Data!D58-1)^2+Data!E58^2)/((Data!D58+1)^2+Data!E58^2)</f>
        <v>3.6796717573078341E-2</v>
      </c>
      <c r="F44">
        <f t="shared" si="1"/>
        <v>0.45972394304989267</v>
      </c>
      <c r="G44">
        <f t="shared" si="2"/>
        <v>0.49875318107835365</v>
      </c>
    </row>
    <row r="45" spans="1:7">
      <c r="A45">
        <f>Data!A59</f>
        <v>360</v>
      </c>
      <c r="B45">
        <f>((Data!D59-Data!O59)^2+Data!E59^2)/((Data!D59+Data!O59)^2+Data!E59^2)</f>
        <v>6.5321306946496116E-4</v>
      </c>
      <c r="C45">
        <f>((Data!D59-Data!B59)^2+(Data!E59-Data!C59)^2)/((Data!D59+Data!B59)^2+(Data!E59+Data!C59)^2)</f>
        <v>0.44871208396278767</v>
      </c>
      <c r="D45">
        <f t="shared" si="0"/>
        <v>0.4490721924345813</v>
      </c>
      <c r="E45">
        <f>((Data!D59-1)^2+Data!E59^2)/((Data!D59+1)^2+Data!E59^2)</f>
        <v>3.6690569397684558E-2</v>
      </c>
      <c r="F45">
        <f t="shared" si="1"/>
        <v>0.46893915150425591</v>
      </c>
      <c r="G45">
        <f t="shared" si="2"/>
        <v>0.5071940883466648</v>
      </c>
    </row>
    <row r="46" spans="1:7">
      <c r="A46">
        <f>Data!A60</f>
        <v>365</v>
      </c>
      <c r="B46">
        <f>((Data!D60-Data!O60)^2+Data!E60^2)/((Data!D60+Data!O60)^2+Data!E60^2)</f>
        <v>6.612153582608376E-4</v>
      </c>
      <c r="C46">
        <f>((Data!D60-Data!B60)^2+(Data!E60-Data!C60)^2)/((Data!D60+Data!B60)^2+(Data!E60+Data!C60)^2)</f>
        <v>0.45635372222548198</v>
      </c>
      <c r="D46">
        <f t="shared" si="0"/>
        <v>0.45671318949380785</v>
      </c>
      <c r="E46">
        <f>((Data!D60-1)^2+Data!E60^2)/((Data!D60+1)^2+Data!E60^2)</f>
        <v>3.6589770143060342E-2</v>
      </c>
      <c r="F46">
        <f t="shared" si="1"/>
        <v>0.47624561456838199</v>
      </c>
      <c r="G46">
        <f t="shared" si="2"/>
        <v>0.51387251143840207</v>
      </c>
    </row>
    <row r="47" spans="1:7">
      <c r="A47">
        <f>Data!A61</f>
        <v>370</v>
      </c>
      <c r="B47">
        <f>((Data!D61-Data!O61)^2+Data!E61^2)/((Data!D61+Data!O61)^2+Data!E61^2)</f>
        <v>6.6889977964776294E-4</v>
      </c>
      <c r="C47">
        <f>((Data!D61-Data!B61)^2+(Data!E61-Data!C61)^2)/((Data!D61+Data!B61)^2+(Data!E61+Data!C61)^2)</f>
        <v>0.45251744671130267</v>
      </c>
      <c r="D47">
        <f t="shared" si="0"/>
        <v>0.45288365767055844</v>
      </c>
      <c r="E47">
        <f>((Data!D61-1)^2+Data!E61^2)/((Data!D61+1)^2+Data!E61^2)</f>
        <v>3.649380722845403E-2</v>
      </c>
      <c r="F47">
        <f t="shared" si="1"/>
        <v>0.47249716947196219</v>
      </c>
      <c r="G47">
        <f t="shared" si="2"/>
        <v>0.51029581549469927</v>
      </c>
    </row>
    <row r="48" spans="1:7">
      <c r="A48">
        <f>Data!A62</f>
        <v>375</v>
      </c>
      <c r="B48">
        <f>((Data!D62-Data!O62)^2+Data!E62^2)/((Data!D62+Data!O62)^2+Data!E62^2)</f>
        <v>6.7629038513999701E-4</v>
      </c>
      <c r="C48">
        <f>((Data!D62-Data!B62)^2+(Data!E62-Data!C62)^2)/((Data!D62+Data!B62)^2+(Data!E62+Data!C62)^2)</f>
        <v>0.4339959597348616</v>
      </c>
      <c r="D48">
        <f t="shared" si="0"/>
        <v>0.43437874282524336</v>
      </c>
      <c r="E48">
        <f>((Data!D62-1)^2+Data!E62^2)/((Data!D62+1)^2+Data!E62^2)</f>
        <v>3.6402419928526303E-2</v>
      </c>
      <c r="F48">
        <f t="shared" si="1"/>
        <v>0.45459987648983569</v>
      </c>
      <c r="G48">
        <f t="shared" si="2"/>
        <v>0.49358491570559559</v>
      </c>
    </row>
    <row r="49" spans="1:7">
      <c r="A49">
        <f>Data!A63</f>
        <v>380</v>
      </c>
      <c r="B49">
        <f>((Data!D63-Data!O63)^2+Data!E63^2)/((Data!D63+Data!O63)^2+Data!E63^2)</f>
        <v>6.8338916272150203E-4</v>
      </c>
      <c r="C49">
        <f>((Data!D63-Data!B63)^2+(Data!E63-Data!C63)^2)/((Data!D63+Data!B63)^2+(Data!E63+Data!C63)^2)</f>
        <v>0.40974927296868979</v>
      </c>
      <c r="D49">
        <f t="shared" si="0"/>
        <v>0.41015264391883144</v>
      </c>
      <c r="E49">
        <f>((Data!D63-1)^2+Data!E63^2)/((Data!D63+1)^2+Data!E63^2)</f>
        <v>3.6315223864631506E-2</v>
      </c>
      <c r="F49">
        <f t="shared" si="1"/>
        <v>0.43118436025709334</v>
      </c>
      <c r="G49">
        <f t="shared" si="2"/>
        <v>0.47174754334991387</v>
      </c>
    </row>
    <row r="50" spans="1:7">
      <c r="A50">
        <f>Data!A64</f>
        <v>385</v>
      </c>
      <c r="B50">
        <f>((Data!D64-Data!O64)^2+Data!E64^2)/((Data!D64+Data!O64)^2+Data!E64^2)</f>
        <v>6.9022932118784725E-4</v>
      </c>
      <c r="C50">
        <f>((Data!D64-Data!B64)^2+(Data!E64-Data!C64)^2)/((Data!D64+Data!B64)^2+(Data!E64+Data!C64)^2)</f>
        <v>0.3878536850984669</v>
      </c>
      <c r="D50">
        <f t="shared" si="0"/>
        <v>0.38827620643386901</v>
      </c>
      <c r="E50">
        <f>((Data!D64-1)^2+Data!E64^2)/((Data!D64+1)^2+Data!E64^2)</f>
        <v>3.6232085617941452E-2</v>
      </c>
      <c r="F50">
        <f t="shared" si="1"/>
        <v>0.4100330227906866</v>
      </c>
      <c r="G50">
        <f t="shared" si="2"/>
        <v>0.452010003425177</v>
      </c>
    </row>
    <row r="51" spans="1:7">
      <c r="A51">
        <f>Data!A65</f>
        <v>390</v>
      </c>
      <c r="B51">
        <f>((Data!D65-Data!O65)^2+Data!E65^2)/((Data!D65+Data!O65)^2+Data!E65^2)</f>
        <v>6.9680487915971246E-4</v>
      </c>
      <c r="C51">
        <f>((Data!D65-Data!B65)^2+(Data!E65-Data!C65)^2)/((Data!D65+Data!B65)^2+(Data!E65+Data!C65)^2)</f>
        <v>0.36961846857795833</v>
      </c>
      <c r="D51">
        <f t="shared" si="0"/>
        <v>0.37005772150478533</v>
      </c>
      <c r="E51">
        <f>((Data!D65-1)^2+Data!E65^2)/((Data!D65+1)^2+Data!E65^2)</f>
        <v>3.6152623092812086E-2</v>
      </c>
      <c r="F51">
        <f t="shared" si="1"/>
        <v>0.39240841448812908</v>
      </c>
      <c r="G51">
        <f t="shared" si="2"/>
        <v>0.43554634407043297</v>
      </c>
    </row>
    <row r="52" spans="1:7">
      <c r="A52">
        <f>Data!A66</f>
        <v>395</v>
      </c>
      <c r="B52">
        <f>((Data!D66-Data!O66)^2+Data!E66^2)/((Data!D66+Data!O66)^2+Data!E66^2)</f>
        <v>7.0314201551268697E-4</v>
      </c>
      <c r="C52">
        <f>((Data!D66-Data!B66)^2+(Data!E66-Data!C66)^2)/((Data!D66+Data!B66)^2+(Data!E66+Data!C66)^2)</f>
        <v>0.35472975416627528</v>
      </c>
      <c r="D52">
        <f t="shared" si="0"/>
        <v>0.35518347078748119</v>
      </c>
      <c r="E52">
        <f>((Data!D66-1)^2+Data!E66^2)/((Data!D66+1)^2+Data!E66^2)</f>
        <v>3.6076704688833408E-2</v>
      </c>
      <c r="F52">
        <f t="shared" si="1"/>
        <v>0.37800897826970947</v>
      </c>
      <c r="G52">
        <f t="shared" si="2"/>
        <v>0.42207821197293366</v>
      </c>
    </row>
    <row r="53" spans="1:7">
      <c r="A53">
        <f>Data!A67</f>
        <v>400</v>
      </c>
      <c r="B53">
        <f>((Data!D67-Data!O67)^2+Data!E67^2)/((Data!D67+Data!O67)^2+Data!E67^2)</f>
        <v>7.0924593026932983E-4</v>
      </c>
      <c r="C53">
        <f>((Data!D67-Data!B67)^2+(Data!E67-Data!C67)^2)/((Data!D67+Data!B67)^2+(Data!E67+Data!C67)^2)</f>
        <v>0.34242731846365765</v>
      </c>
      <c r="D53">
        <f t="shared" si="0"/>
        <v>0.34289369921189361</v>
      </c>
      <c r="E53">
        <f>((Data!D67-1)^2+Data!E67^2)/((Data!D67+1)^2+Data!E67^2)</f>
        <v>3.600407484483302E-2</v>
      </c>
      <c r="F53">
        <f t="shared" si="1"/>
        <v>0.36610261450560966</v>
      </c>
      <c r="G53">
        <f t="shared" si="2"/>
        <v>0.41092667532764054</v>
      </c>
    </row>
    <row r="54" spans="1:7">
      <c r="A54">
        <f>Data!A68</f>
        <v>405</v>
      </c>
      <c r="B54">
        <f>((Data!D68-Data!O68)^2+Data!E68^2)/((Data!D68+Data!O68)^2+Data!E68^2)</f>
        <v>7.1515515474570906E-4</v>
      </c>
      <c r="C54">
        <f>((Data!D68-Data!B68)^2+(Data!E68-Data!C68)^2)/((Data!D68+Data!B68)^2+(Data!E68+Data!C68)^2)</f>
        <v>0.33205068039624758</v>
      </c>
      <c r="D54">
        <f t="shared" si="0"/>
        <v>0.33252836779527106</v>
      </c>
      <c r="E54">
        <f>((Data!D68-1)^2+Data!E68^2)/((Data!D68+1)^2+Data!E68^2)</f>
        <v>3.5934727826263134E-2</v>
      </c>
      <c r="F54">
        <f t="shared" si="1"/>
        <v>0.35605325739794602</v>
      </c>
      <c r="G54">
        <f t="shared" si="2"/>
        <v>0.40150182782591709</v>
      </c>
    </row>
    <row r="55" spans="1:7">
      <c r="A55">
        <f>Data!A69</f>
        <v>410</v>
      </c>
      <c r="B55">
        <f>((Data!D69-Data!O69)^2+Data!E69^2)/((Data!D69+Data!O69)^2+Data!E69^2)</f>
        <v>7.2083300494138437E-4</v>
      </c>
      <c r="C55">
        <f>((Data!D69-Data!B69)^2+(Data!E69-Data!C69)^2)/((Data!D69+Data!B69)^2+(Data!E69+Data!C69)^2)</f>
        <v>0.32291429229792723</v>
      </c>
      <c r="D55">
        <f t="shared" si="0"/>
        <v>0.32340235802321293</v>
      </c>
      <c r="E55">
        <f>((Data!D69-1)^2+Data!E69^2)/((Data!D69+1)^2+Data!E69^2)</f>
        <v>3.5868160404625142E-2</v>
      </c>
      <c r="F55">
        <f t="shared" si="1"/>
        <v>0.3472001110694643</v>
      </c>
      <c r="G55">
        <f t="shared" si="2"/>
        <v>0.3931897299940878</v>
      </c>
    </row>
    <row r="56" spans="1:7">
      <c r="A56">
        <f>Data!A70</f>
        <v>415</v>
      </c>
      <c r="B56">
        <f>((Data!D70-Data!O70)^2+Data!E70^2)/((Data!D70+Data!O70)^2+Data!E70^2)</f>
        <v>7.263312055440619E-4</v>
      </c>
      <c r="C56">
        <f>((Data!D70-Data!B70)^2+(Data!E70-Data!C70)^2)/((Data!D70+Data!B70)^2+(Data!E70+Data!C70)^2)</f>
        <v>0.31467653332397816</v>
      </c>
      <c r="D56">
        <f t="shared" si="0"/>
        <v>0.31517430514371658</v>
      </c>
      <c r="E56">
        <f>((Data!D70-1)^2+Data!E70^2)/((Data!D70+1)^2+Data!E70^2)</f>
        <v>3.5804492471889417E-2</v>
      </c>
      <c r="F56">
        <f t="shared" si="1"/>
        <v>0.33921419222738897</v>
      </c>
      <c r="G56">
        <f t="shared" si="2"/>
        <v>0.38568529110221544</v>
      </c>
    </row>
    <row r="57" spans="1:7" s="32" customFormat="1">
      <c r="A57" s="32">
        <f>Data!A71</f>
        <v>420</v>
      </c>
      <c r="B57" s="32">
        <f>((Data!D71-Data!O71)^2+Data!E71^2)/((Data!D71+Data!O71)^2+Data!E71^2)</f>
        <v>7.3162628443824312E-4</v>
      </c>
      <c r="C57" s="32">
        <f>((Data!D71-Data!B71)^2+(Data!E71-Data!C71)^2)/((Data!D71+Data!B71)^2+(Data!E71+Data!C71)^2)</f>
        <v>0.30715700403087948</v>
      </c>
      <c r="D57" s="32">
        <f t="shared" si="0"/>
        <v>0.30766390617771944</v>
      </c>
      <c r="E57" s="32">
        <f>((Data!D71-1)^2+Data!E71^2)/((Data!D71+1)^2+Data!E71^2)</f>
        <v>3.574334658631477E-2</v>
      </c>
      <c r="F57" s="32">
        <f t="shared" si="1"/>
        <v>0.33192153136570446</v>
      </c>
      <c r="G57" s="32">
        <f t="shared" si="2"/>
        <v>0.37882672361848474</v>
      </c>
    </row>
    <row r="58" spans="1:7">
      <c r="A58">
        <f>Data!A72</f>
        <v>425</v>
      </c>
      <c r="B58">
        <f>((Data!D72-Data!O72)^2+Data!E72^2)/((Data!D72+Data!O72)^2+Data!E72^2)</f>
        <v>7.3674760887550888E-4</v>
      </c>
      <c r="C58">
        <f>((Data!D72-Data!B72)^2+(Data!E72-Data!C72)^2)/((Data!D72+Data!B72)^2+(Data!E72+Data!C72)^2)</f>
        <v>0.30023891070697911</v>
      </c>
      <c r="D58">
        <f t="shared" si="0"/>
        <v>0.30075445801629985</v>
      </c>
      <c r="E58">
        <f>((Data!D72-1)^2+Data!E72^2)/((Data!D72+1)^2+Data!E72^2)</f>
        <v>3.5684718986995295E-2</v>
      </c>
      <c r="F58">
        <f t="shared" si="1"/>
        <v>0.32520968853643428</v>
      </c>
      <c r="G58">
        <f t="shared" si="2"/>
        <v>0.37250981639389402</v>
      </c>
    </row>
    <row r="59" spans="1:7">
      <c r="A59">
        <f>Data!A73</f>
        <v>430</v>
      </c>
      <c r="B59">
        <f>((Data!D73-Data!O73)^2+Data!E73^2)/((Data!D73+Data!O73)^2+Data!E73^2)</f>
        <v>7.4170439210830051E-4</v>
      </c>
      <c r="C59">
        <f>((Data!D73-Data!B73)^2+(Data!E73-Data!C73)^2)/((Data!D73+Data!B73)^2+(Data!E73+Data!C73)^2)</f>
        <v>0.29388865370230605</v>
      </c>
      <c r="D59">
        <f t="shared" si="0"/>
        <v>0.29441237958917255</v>
      </c>
      <c r="E59">
        <f>((Data!D73-1)^2+Data!E73^2)/((Data!D73+1)^2+Data!E73^2)</f>
        <v>3.5628481853292697E-2</v>
      </c>
      <c r="F59">
        <f t="shared" si="1"/>
        <v>0.31904632899027752</v>
      </c>
      <c r="G59">
        <f t="shared" si="2"/>
        <v>0.36670462510302598</v>
      </c>
    </row>
    <row r="60" spans="1:7">
      <c r="A60">
        <f>Data!A74</f>
        <v>435</v>
      </c>
      <c r="B60">
        <f>((Data!D74-Data!O74)^2+Data!E74^2)/((Data!D74+Data!O74)^2+Data!E74^2)</f>
        <v>7.4648546800811606E-4</v>
      </c>
      <c r="C60">
        <f>((Data!D74-Data!B74)^2+(Data!E74-Data!C74)^2)/((Data!D74+Data!B74)^2+(Data!E74+Data!C74)^2)</f>
        <v>0.28804186660130954</v>
      </c>
      <c r="D60">
        <f t="shared" si="0"/>
        <v>0.28857333300172183</v>
      </c>
      <c r="E60">
        <f>((Data!D74-1)^2+Data!E74^2)/((Data!D74+1)^2+Data!E74^2)</f>
        <v>3.5574383563537641E-2</v>
      </c>
      <c r="F60">
        <f t="shared" si="1"/>
        <v>0.31336933832001485</v>
      </c>
      <c r="G60">
        <f t="shared" si="2"/>
        <v>0.36135330702322588</v>
      </c>
    </row>
    <row r="61" spans="1:7">
      <c r="A61">
        <f>Data!A75</f>
        <v>440</v>
      </c>
      <c r="B61">
        <f>((Data!D75-Data!O75)^2+Data!E75^2)/((Data!D75+Data!O75)^2+Data!E75^2)</f>
        <v>7.5111511853900555E-4</v>
      </c>
      <c r="C61">
        <f>((Data!D75-Data!B75)^2+(Data!E75-Data!C75)^2)/((Data!D75+Data!B75)^2+(Data!E75+Data!C75)^2)</f>
        <v>0.28262993178345119</v>
      </c>
      <c r="D61">
        <f t="shared" si="0"/>
        <v>0.28316875928727597</v>
      </c>
      <c r="E61">
        <f>((Data!D75-1)^2+Data!E75^2)/((Data!D75+1)^2+Data!E75^2)</f>
        <v>3.5522421267670128E-2</v>
      </c>
      <c r="F61">
        <f t="shared" si="1"/>
        <v>0.30811265355145673</v>
      </c>
      <c r="G61">
        <f t="shared" si="2"/>
        <v>0.35639462833351632</v>
      </c>
    </row>
    <row r="62" spans="1:7">
      <c r="A62">
        <f>Data!A76</f>
        <v>445</v>
      </c>
      <c r="B62">
        <f>((Data!D76-Data!O76)^2+Data!E76^2)/((Data!D76+Data!O76)^2+Data!E76^2)</f>
        <v>7.5559759696594596E-4</v>
      </c>
      <c r="C62">
        <f>((Data!D76-Data!B76)^2+(Data!E76-Data!C76)^2)/((Data!D76+Data!B76)^2+(Data!E76+Data!C76)^2)</f>
        <v>0.27767647452373634</v>
      </c>
      <c r="D62">
        <f t="shared" si="0"/>
        <v>0.2782222604438182</v>
      </c>
      <c r="E62">
        <f>((Data!D76-1)^2+Data!E76^2)/((Data!D76+1)^2+Data!E76^2)</f>
        <v>3.5472468162501977E-2</v>
      </c>
      <c r="F62">
        <f t="shared" si="1"/>
        <v>0.3032990727842193</v>
      </c>
      <c r="G62">
        <f t="shared" si="2"/>
        <v>0.3518498197149163</v>
      </c>
    </row>
    <row r="63" spans="1:7">
      <c r="A63">
        <f>Data!A77</f>
        <v>450</v>
      </c>
      <c r="B63">
        <f>((Data!D77-Data!O77)^2+Data!E77^2)/((Data!D77+Data!O77)^2+Data!E77^2)</f>
        <v>7.599357083448101E-4</v>
      </c>
      <c r="C63">
        <f>((Data!D77-Data!B77)^2+(Data!E77-Data!C77)^2)/((Data!D77+Data!B77)^2+(Data!E77+Data!C77)^2)</f>
        <v>0.27307427496075626</v>
      </c>
      <c r="D63">
        <f t="shared" si="0"/>
        <v>0.27362669177652804</v>
      </c>
      <c r="E63">
        <f>((Data!D77-1)^2+Data!E77^2)/((Data!D77+1)^2+Data!E77^2)</f>
        <v>3.542439774344449E-2</v>
      </c>
      <c r="F63">
        <f t="shared" si="1"/>
        <v>0.29882518097448818</v>
      </c>
      <c r="G63">
        <f t="shared" si="2"/>
        <v>0.34762267649309803</v>
      </c>
    </row>
    <row r="64" spans="1:7">
      <c r="A64">
        <f>Data!A78</f>
        <v>455</v>
      </c>
      <c r="B64">
        <f>((Data!D78-Data!O78)^2+Data!E78^2)/((Data!D78+Data!O78)^2+Data!E78^2)</f>
        <v>7.6414975611826055E-4</v>
      </c>
      <c r="C64">
        <f>((Data!D78-Data!B78)^2+(Data!E78-Data!C78)^2)/((Data!D78+Data!B78)^2+(Data!E78+Data!C78)^2)</f>
        <v>0.26883422811210106</v>
      </c>
      <c r="D64">
        <f t="shared" si="0"/>
        <v>0.26939294825837123</v>
      </c>
      <c r="E64">
        <f>((Data!D78-1)^2+Data!E78^2)/((Data!D78+1)^2+Data!E78^2)</f>
        <v>3.5378207766939736E-2</v>
      </c>
      <c r="F64">
        <f t="shared" si="1"/>
        <v>0.29470156270202597</v>
      </c>
      <c r="G64">
        <f t="shared" si="2"/>
        <v>0.34372318808022256</v>
      </c>
    </row>
    <row r="65" spans="1:7">
      <c r="A65">
        <f>Data!A79</f>
        <v>460</v>
      </c>
      <c r="B65">
        <f>((Data!D79-Data!O79)^2+Data!E79^2)/((Data!D79+Data!O79)^2+Data!E79^2)</f>
        <v>7.6822117222397047E-4</v>
      </c>
      <c r="C65">
        <f>((Data!D79-Data!B79)^2+(Data!E79-Data!C79)^2)/((Data!D79+Data!B79)^2+(Data!E79+Data!C79)^2)</f>
        <v>0.26490883543597737</v>
      </c>
      <c r="D65">
        <f t="shared" si="0"/>
        <v>0.26547354803211021</v>
      </c>
      <c r="E65">
        <f>((Data!D79-1)^2+Data!E79^2)/((Data!D79+1)^2+Data!E79^2)</f>
        <v>3.5333648200272363E-2</v>
      </c>
      <c r="F65">
        <f t="shared" si="1"/>
        <v>0.29088228803981103</v>
      </c>
      <c r="G65">
        <f t="shared" si="2"/>
        <v>0.34010840972746115</v>
      </c>
    </row>
    <row r="66" spans="1:7">
      <c r="A66">
        <f>Data!A80</f>
        <v>465</v>
      </c>
      <c r="B66">
        <f>((Data!D80-Data!O80)^2+Data!E80^2)/((Data!D80+Data!O80)^2+Data!E80^2)</f>
        <v>7.7216790023239485E-4</v>
      </c>
      <c r="C66">
        <f>((Data!D80-Data!B80)^2+(Data!E80-Data!C80)^2)/((Data!D80+Data!B80)^2+(Data!E80+Data!C80)^2)</f>
        <v>0.2612646906088496</v>
      </c>
      <c r="D66">
        <f t="shared" si="0"/>
        <v>0.26183511830152967</v>
      </c>
      <c r="E66">
        <f>((Data!D80-1)^2+Data!E80^2)/((Data!D80+1)^2+Data!E80^2)</f>
        <v>3.5290717225120526E-2</v>
      </c>
      <c r="F66">
        <f t="shared" si="1"/>
        <v>0.28733518951678461</v>
      </c>
      <c r="G66">
        <f t="shared" si="2"/>
        <v>0.33674851662258798</v>
      </c>
    </row>
    <row r="67" spans="1:7">
      <c r="A67">
        <f>Data!A81</f>
        <v>470</v>
      </c>
      <c r="B67">
        <f>((Data!D81-Data!O81)^2+Data!E81^2)/((Data!D81+Data!O81)^2+Data!E81^2)</f>
        <v>7.7598795968398051E-4</v>
      </c>
      <c r="C67">
        <f>((Data!D81-Data!B81)^2+(Data!E81-Data!C81)^2)/((Data!D81+Data!B81)^2+(Data!E81+Data!C81)^2)</f>
        <v>0.25786656546103265</v>
      </c>
      <c r="D67">
        <f t="shared" si="0"/>
        <v>0.25844245207071381</v>
      </c>
      <c r="E67">
        <f>((Data!D81-1)^2+Data!E81^2)/((Data!D81+1)^2+Data!E81^2)</f>
        <v>3.5249289235406496E-2</v>
      </c>
      <c r="F67">
        <f t="shared" si="1"/>
        <v>0.28402624154636236</v>
      </c>
      <c r="G67">
        <f t="shared" si="2"/>
        <v>0.33361176747280896</v>
      </c>
    </row>
    <row r="68" spans="1:7">
      <c r="A68">
        <f>Data!A82</f>
        <v>475</v>
      </c>
      <c r="B68">
        <f>((Data!D82-Data!O82)^2+Data!E82^2)/((Data!D82+Data!O82)^2+Data!E82^2)</f>
        <v>7.7969737893981376E-4</v>
      </c>
      <c r="C68">
        <f>((Data!D82-Data!B82)^2+(Data!E82-Data!C82)^2)/((Data!D82+Data!B82)^2+(Data!E82+Data!C82)^2)</f>
        <v>0.25471192314141122</v>
      </c>
      <c r="D68">
        <f t="shared" si="0"/>
        <v>0.25529302230149292</v>
      </c>
      <c r="E68">
        <f>((Data!D82-1)^2+Data!E82^2)/((Data!D82+1)^2+Data!E82^2)</f>
        <v>3.5209362670036624E-2</v>
      </c>
      <c r="F68">
        <f t="shared" si="1"/>
        <v>0.28095304133317939</v>
      </c>
      <c r="G68">
        <f t="shared" si="2"/>
        <v>0.33069600966861645</v>
      </c>
    </row>
    <row r="69" spans="1:7">
      <c r="A69">
        <f>Data!A83</f>
        <v>480</v>
      </c>
      <c r="B69">
        <f>((Data!D83-Data!O83)^2+Data!E83^2)/((Data!D83+Data!O83)^2+Data!E83^2)</f>
        <v>7.8331138660951423E-4</v>
      </c>
      <c r="C69">
        <f>((Data!D83-Data!B83)^2+(Data!E83-Data!C83)^2)/((Data!D83+Data!B83)^2+(Data!E83+Data!C83)^2)</f>
        <v>0.25174623561402709</v>
      </c>
      <c r="D69">
        <f t="shared" ref="D69:D90" si="3">B69+(1-B69)*C69</f>
        <v>0.25233235130774406</v>
      </c>
      <c r="E69">
        <f>((Data!D83-1)^2+Data!E83^2)/((Data!D83+1)^2+Data!E83^2)</f>
        <v>3.5170936027149914E-2</v>
      </c>
      <c r="F69">
        <f t="shared" ref="F69:F90" si="4">E69+(1-E69)*C69</f>
        <v>0.27806302089332025</v>
      </c>
      <c r="G69">
        <f t="shared" ref="G69:G90" si="5">E69+(1-E69)*(E69+(1-E69)*(E69+(1-E69)*C69))</f>
        <v>0.327952387262403</v>
      </c>
    </row>
    <row r="70" spans="1:7">
      <c r="A70">
        <f>Data!A84</f>
        <v>485</v>
      </c>
      <c r="B70">
        <f>((Data!D84-Data!O84)^2+Data!E84^2)/((Data!D84+Data!O84)^2+Data!E84^2)</f>
        <v>7.8680613380224275E-4</v>
      </c>
      <c r="C70">
        <f>((Data!D84-Data!B84)^2+(Data!E84-Data!C84)^2)/((Data!D84+Data!B84)^2+(Data!E84+Data!C84)^2)</f>
        <v>0.24896513863481512</v>
      </c>
      <c r="D70">
        <f t="shared" si="3"/>
        <v>0.24955605747043658</v>
      </c>
      <c r="E70">
        <f>((Data!D84-1)^2+Data!E84^2)/((Data!D84+1)^2+Data!E84^2)</f>
        <v>3.5133760358492298E-2</v>
      </c>
      <c r="F70">
        <f t="shared" si="4"/>
        <v>0.27535181747489301</v>
      </c>
      <c r="G70">
        <f t="shared" si="5"/>
        <v>0.32537655662007609</v>
      </c>
    </row>
    <row r="71" spans="1:7">
      <c r="A71">
        <f>Data!A85</f>
        <v>490</v>
      </c>
      <c r="B71">
        <f>((Data!D85-Data!O85)^2+Data!E85^2)/((Data!D85+Data!O85)^2+Data!E85^2)</f>
        <v>7.9019511255650052E-4</v>
      </c>
      <c r="C71">
        <f>((Data!D85-Data!B85)^2+(Data!E85-Data!C85)^2)/((Data!D85+Data!B85)^2+(Data!E85+Data!C85)^2)</f>
        <v>0.24636332771076536</v>
      </c>
      <c r="D71">
        <f t="shared" si="3"/>
        <v>0.24695884772585167</v>
      </c>
      <c r="E71">
        <f>((Data!D85-1)^2+Data!E85^2)/((Data!D85+1)^2+Data!E85^2)</f>
        <v>3.5097834483956022E-2</v>
      </c>
      <c r="F71">
        <f t="shared" si="4"/>
        <v>0.27281434289581236</v>
      </c>
      <c r="G71">
        <f t="shared" si="5"/>
        <v>0.32296383710149346</v>
      </c>
    </row>
    <row r="72" spans="1:7">
      <c r="A72">
        <f>Data!A86</f>
        <v>495</v>
      </c>
      <c r="B72">
        <f>((Data!D86-Data!O86)^2+Data!E86^2)/((Data!D86+Data!O86)^2+Data!E86^2)</f>
        <v>7.9349116403164147E-4</v>
      </c>
      <c r="C72">
        <f>((Data!D86-Data!B86)^2+(Data!E86-Data!C86)^2)/((Data!D86+Data!B86)^2+(Data!E86+Data!C86)^2)</f>
        <v>0.24389201918657125</v>
      </c>
      <c r="D72">
        <f t="shared" si="3"/>
        <v>0.24449198418840051</v>
      </c>
      <c r="E72">
        <f>((Data!D86-1)^2+Data!E86^2)/((Data!D86+1)^2+Data!E86^2)</f>
        <v>3.5063157270209942E-2</v>
      </c>
      <c r="F72">
        <f t="shared" si="4"/>
        <v>0.27040355223109336</v>
      </c>
      <c r="G72">
        <f t="shared" si="5"/>
        <v>0.32067047810374805</v>
      </c>
    </row>
    <row r="73" spans="1:7">
      <c r="A73">
        <f>Data!A87</f>
        <v>500</v>
      </c>
      <c r="B73">
        <f>((Data!D87-Data!O87)^2+Data!E87^2)/((Data!D87+Data!O87)^2+Data!E87^2)</f>
        <v>7.9668721277246666E-4</v>
      </c>
      <c r="C73">
        <f>((Data!D87-Data!B87)^2+(Data!E87-Data!C87)^2)/((Data!D87+Data!B87)^2+(Data!E87+Data!C87)^2)</f>
        <v>0.2415534775879106</v>
      </c>
      <c r="D73">
        <f t="shared" si="3"/>
        <v>0.24215772223388804</v>
      </c>
      <c r="E73">
        <f>((Data!D87-1)^2+Data!E87^2)/((Data!D87+1)^2+Data!E87^2)</f>
        <v>3.5029603966076406E-2</v>
      </c>
      <c r="F73">
        <f t="shared" si="4"/>
        <v>0.26812155889745398</v>
      </c>
      <c r="G73">
        <f t="shared" si="5"/>
        <v>0.31849831439663406</v>
      </c>
    </row>
    <row r="74" spans="1:7">
      <c r="A74">
        <f>Data!A88</f>
        <v>505</v>
      </c>
      <c r="B74">
        <f>((Data!D88-Data!O88)^2+Data!E88^2)/((Data!D88+Data!O88)^2+Data!E88^2)</f>
        <v>7.9979477497495611E-4</v>
      </c>
      <c r="C74">
        <f>((Data!D88-Data!B88)^2+(Data!E88-Data!C88)^2)/((Data!D88+Data!B88)^2+(Data!E88+Data!C88)^2)</f>
        <v>0.23936769468012026</v>
      </c>
      <c r="D74">
        <f t="shared" si="3"/>
        <v>0.23997604442359227</v>
      </c>
      <c r="E74">
        <f>((Data!D88-1)^2+Data!E88^2)/((Data!D88+1)^2+Data!E88^2)</f>
        <v>3.4997173614732799E-2</v>
      </c>
      <c r="F74">
        <f t="shared" si="4"/>
        <v>0.26598767552637453</v>
      </c>
      <c r="G74">
        <f t="shared" si="5"/>
        <v>0.31646536915505824</v>
      </c>
    </row>
    <row r="75" spans="1:7">
      <c r="A75">
        <f>Data!A89</f>
        <v>510</v>
      </c>
      <c r="B75">
        <f>((Data!D89-Data!O89)^2+Data!E89^2)/((Data!D89+Data!O89)^2+Data!E89^2)</f>
        <v>8.0282482034556464E-4</v>
      </c>
      <c r="C75">
        <f>((Data!D89-Data!B89)^2+(Data!E89-Data!C89)^2)/((Data!D89+Data!B89)^2+(Data!E89+Data!C89)^2)</f>
        <v>0.23726624083753634</v>
      </c>
      <c r="D75">
        <f t="shared" si="3"/>
        <v>0.23787858243070745</v>
      </c>
      <c r="E75">
        <f>((Data!D89-1)^2+Data!E89^2)/((Data!D89+1)^2+Data!E89^2)</f>
        <v>3.4965865290664151E-2</v>
      </c>
      <c r="F75">
        <f t="shared" si="4"/>
        <v>0.2639358867130529</v>
      </c>
      <c r="G75">
        <f t="shared" si="5"/>
        <v>0.31451020335101665</v>
      </c>
    </row>
    <row r="76" spans="1:7">
      <c r="A76">
        <f>Data!A90</f>
        <v>515</v>
      </c>
      <c r="B76">
        <f>((Data!D90-Data!O90)^2+Data!E90^2)/((Data!D90+Data!O90)^2+Data!E90^2)</f>
        <v>8.05748973001774E-4</v>
      </c>
      <c r="C76">
        <f>((Data!D90-Data!B90)^2+(Data!E90-Data!C90)^2)/((Data!D90+Data!B90)^2+(Data!E90+Data!C90)^2)</f>
        <v>0.23527727750447416</v>
      </c>
      <c r="D76">
        <f t="shared" si="3"/>
        <v>0.23589345205275605</v>
      </c>
      <c r="E76">
        <f>((Data!D90-1)^2+Data!E90^2)/((Data!D90+1)^2+Data!E90^2)</f>
        <v>3.4935430971762743E-2</v>
      </c>
      <c r="F76">
        <f t="shared" si="4"/>
        <v>0.2619931953887551</v>
      </c>
      <c r="G76">
        <f t="shared" si="5"/>
        <v>0.31265764120136741</v>
      </c>
    </row>
    <row r="77" spans="1:7">
      <c r="A77">
        <f>Data!A91</f>
        <v>520</v>
      </c>
      <c r="B77">
        <f>((Data!D91-Data!O91)^2+Data!E91^2)/((Data!D91+Data!O91)^2+Data!E91^2)</f>
        <v>8.0861588507316943E-4</v>
      </c>
      <c r="C77">
        <f>((Data!D91-Data!B91)^2+(Data!E91-Data!C91)^2)/((Data!D91+Data!B91)^2+(Data!E91+Data!C91)^2)</f>
        <v>0.23338426747154151</v>
      </c>
      <c r="D77">
        <f t="shared" si="3"/>
        <v>0.23400416513061101</v>
      </c>
      <c r="E77">
        <f>((Data!D91-1)^2+Data!E91^2)/((Data!D91+1)^2+Data!E91^2)</f>
        <v>3.4906117046795776E-2</v>
      </c>
      <c r="F77">
        <f t="shared" si="4"/>
        <v>0.26014384596109497</v>
      </c>
      <c r="G77">
        <f t="shared" si="5"/>
        <v>0.31089338886429507</v>
      </c>
    </row>
    <row r="78" spans="1:7">
      <c r="A78">
        <f>Data!A92</f>
        <v>525</v>
      </c>
      <c r="B78">
        <f>((Data!D92-Data!O92)^2+Data!E92^2)/((Data!D92+Data!O92)^2+Data!E92^2)</f>
        <v>8.1139608922607719E-4</v>
      </c>
      <c r="C78">
        <f>((Data!D92-Data!B92)^2+(Data!E92-Data!C92)^2)/((Data!D92+Data!B92)^2+(Data!E92+Data!C92)^2)</f>
        <v>0.23157096483808062</v>
      </c>
      <c r="D78">
        <f t="shared" si="3"/>
        <v>0.23219446515205877</v>
      </c>
      <c r="E78">
        <f>((Data!D92-1)^2+Data!E92^2)/((Data!D92+1)^2+Data!E92^2)</f>
        <v>3.4877675662012074E-2</v>
      </c>
      <c r="F78">
        <f t="shared" si="4"/>
        <v>0.25837198349573093</v>
      </c>
      <c r="G78">
        <f t="shared" si="5"/>
        <v>0.30920235126227757</v>
      </c>
    </row>
    <row r="79" spans="1:7">
      <c r="A79">
        <f>Data!A93</f>
        <v>530</v>
      </c>
      <c r="B79">
        <f>((Data!D93-Data!O93)^2+Data!E93^2)/((Data!D93+Data!O93)^2+Data!E93^2)</f>
        <v>8.1409845343398846E-4</v>
      </c>
      <c r="C79">
        <f>((Data!D93-Data!B93)^2+(Data!E93-Data!C93)^2)/((Data!D93+Data!B93)^2+(Data!E93+Data!C93)^2)</f>
        <v>0.2298563101278715</v>
      </c>
      <c r="D79">
        <f t="shared" si="3"/>
        <v>0.23048328291471837</v>
      </c>
      <c r="E79">
        <f>((Data!D93-1)^2+Data!E93^2)/((Data!D93+1)^2+Data!E93^2)</f>
        <v>3.4850106180420247E-2</v>
      </c>
      <c r="F79">
        <f t="shared" si="4"/>
        <v>0.25669589949409582</v>
      </c>
      <c r="G79">
        <f t="shared" si="5"/>
        <v>0.30760158809259913</v>
      </c>
    </row>
    <row r="80" spans="1:7">
      <c r="A80">
        <f>Data!A94</f>
        <v>535</v>
      </c>
      <c r="B80">
        <f>((Data!D94-Data!O94)^2+Data!E94^2)/((Data!D94+Data!O94)^2+Data!E94^2)</f>
        <v>8.1673144244905234E-4</v>
      </c>
      <c r="C80">
        <f>((Data!D94-Data!B94)^2+(Data!E94-Data!C94)^2)/((Data!D94+Data!B94)^2+(Data!E94+Data!C94)^2)</f>
        <v>0.22820546112791629</v>
      </c>
      <c r="D80">
        <f t="shared" si="3"/>
        <v>0.22883580999492359</v>
      </c>
      <c r="E80">
        <f>((Data!D94-1)^2+Data!E94^2)/((Data!D94+1)^2+Data!E94^2)</f>
        <v>3.4823407983324395E-2</v>
      </c>
      <c r="F80">
        <f t="shared" si="4"/>
        <v>0.25508197723436055</v>
      </c>
      <c r="G80">
        <f t="shared" si="5"/>
        <v>0.30605980612850875</v>
      </c>
    </row>
    <row r="81" spans="1:7">
      <c r="A81">
        <f>Data!A95</f>
        <v>540</v>
      </c>
      <c r="B81">
        <f>((Data!D95-Data!O95)^2+Data!E95^2)/((Data!D95+Data!O95)^2+Data!E95^2)</f>
        <v>8.192835463201319E-4</v>
      </c>
      <c r="C81">
        <f>((Data!D95-Data!B95)^2+(Data!E95-Data!C95)^2)/((Data!D95+Data!B95)^2+(Data!E95+Data!C95)^2)</f>
        <v>0.22663745212634626</v>
      </c>
      <c r="D81">
        <f t="shared" si="3"/>
        <v>0.22727105533715936</v>
      </c>
      <c r="E81">
        <f>((Data!D95-1)^2+Data!E95^2)/((Data!D95+1)^2+Data!E95^2)</f>
        <v>3.4797457039073276E-2</v>
      </c>
      <c r="F81">
        <f t="shared" si="4"/>
        <v>0.25354850216160796</v>
      </c>
      <c r="G81">
        <f t="shared" si="5"/>
        <v>0.30459387950491612</v>
      </c>
    </row>
    <row r="82" spans="1:7">
      <c r="A82">
        <f>Data!A96</f>
        <v>545</v>
      </c>
      <c r="B82">
        <f>((Data!D96-Data!O96)^2+Data!E96^2)/((Data!D96+Data!O96)^2+Data!E96^2)</f>
        <v>8.2178202020988668E-4</v>
      </c>
      <c r="C82">
        <f>((Data!D96-Data!B96)^2+(Data!E96-Data!C96)^2)/((Data!D96+Data!B96)^2+(Data!E96+Data!C96)^2)</f>
        <v>0.22512554261787818</v>
      </c>
      <c r="D82">
        <f t="shared" si="3"/>
        <v>0.22576232051487469</v>
      </c>
      <c r="E82">
        <f>((Data!D96-1)^2+Data!E96^2)/((Data!D96+1)^2+Data!E96^2)</f>
        <v>3.4772376254221221E-2</v>
      </c>
      <c r="F82">
        <f t="shared" si="4"/>
        <v>0.25206976879975485</v>
      </c>
      <c r="G82">
        <f t="shared" si="5"/>
        <v>0.30318005560440708</v>
      </c>
    </row>
    <row r="83" spans="1:7">
      <c r="A83">
        <f>Data!A97</f>
        <v>550</v>
      </c>
      <c r="B83">
        <f>((Data!D97-Data!O97)^2+Data!E97^2)/((Data!D97+Data!O97)^2+Data!E97^2)</f>
        <v>8.2421459204386877E-4</v>
      </c>
      <c r="C83">
        <f>((Data!D97-Data!B97)^2+(Data!E97-Data!C97)^2)/((Data!D97+Data!B97)^2+(Data!E97+Data!C97)^2)</f>
        <v>0.22367988793670934</v>
      </c>
      <c r="D83">
        <f t="shared" si="3"/>
        <v>0.22431974230116905</v>
      </c>
      <c r="E83">
        <f>((Data!D97-1)^2+Data!E97^2)/((Data!D97+1)^2+Data!E97^2)</f>
        <v>3.4748041685109379E-2</v>
      </c>
      <c r="F83">
        <f t="shared" si="4"/>
        <v>0.25065549155167338</v>
      </c>
      <c r="G83">
        <f t="shared" si="5"/>
        <v>0.30182722164090642</v>
      </c>
    </row>
    <row r="84" spans="1:7">
      <c r="A84">
        <f>Data!A98</f>
        <v>555</v>
      </c>
      <c r="B84">
        <f>((Data!D98-Data!O98)^2+Data!E98^2)/((Data!D98+Data!O98)^2+Data!E98^2)</f>
        <v>8.2656853974627607E-4</v>
      </c>
      <c r="C84">
        <f>((Data!D98-Data!B98)^2+(Data!E98-Data!C98)^2)/((Data!D98+Data!B98)^2+(Data!E98+Data!C98)^2)</f>
        <v>0.22229229343362233</v>
      </c>
      <c r="D84">
        <f t="shared" si="3"/>
        <v>0.22293512215698832</v>
      </c>
      <c r="E84">
        <f>((Data!D98-1)^2+Data!E98^2)/((Data!D98+1)^2+Data!E98^2)</f>
        <v>3.4724329496285858E-2</v>
      </c>
      <c r="F84">
        <f t="shared" si="4"/>
        <v>0.249297672088234</v>
      </c>
      <c r="G84">
        <f t="shared" si="5"/>
        <v>0.30052776091779443</v>
      </c>
    </row>
    <row r="85" spans="1:7">
      <c r="A85">
        <f>Data!A99</f>
        <v>560</v>
      </c>
      <c r="B85">
        <f>((Data!D99-Data!O99)^2+Data!E99^2)/((Data!D99+Data!O99)^2+Data!E99^2)</f>
        <v>8.2887016201253793E-4</v>
      </c>
      <c r="C85">
        <f>((Data!D99-Data!B99)^2+(Data!E99-Data!C99)^2)/((Data!D99+Data!B99)^2+(Data!E99+Data!C99)^2)</f>
        <v>0.22095363061969309</v>
      </c>
      <c r="D85">
        <f t="shared" si="3"/>
        <v>0.22159935891009663</v>
      </c>
      <c r="E85">
        <f>((Data!D99-1)^2+Data!E99^2)/((Data!D99+1)^2+Data!E99^2)</f>
        <v>3.4701362643013302E-2</v>
      </c>
      <c r="F85">
        <f t="shared" si="4"/>
        <v>0.24798760119928201</v>
      </c>
      <c r="G85">
        <f t="shared" si="5"/>
        <v>0.29927374939838969</v>
      </c>
    </row>
    <row r="86" spans="1:7">
      <c r="A86">
        <f>Data!A100</f>
        <v>565</v>
      </c>
      <c r="B86">
        <f>((Data!D100-Data!O100)^2+Data!E100^2)/((Data!D100+Data!O100)^2+Data!E100^2)</f>
        <v>8.3112584153905995E-4</v>
      </c>
      <c r="C86">
        <f>((Data!D100-Data!B100)^2+(Data!E100-Data!C100)^2)/((Data!D100+Data!B100)^2+(Data!E100+Data!C100)^2)</f>
        <v>0.21966463162905225</v>
      </c>
      <c r="D86">
        <f t="shared" si="3"/>
        <v>0.22031318851877224</v>
      </c>
      <c r="E86">
        <f>((Data!D100-1)^2+Data!E100^2)/((Data!D100+1)^2+Data!E100^2)</f>
        <v>3.4679140684636796E-2</v>
      </c>
      <c r="F86">
        <f t="shared" si="4"/>
        <v>0.24672599164998621</v>
      </c>
      <c r="G86">
        <f t="shared" si="5"/>
        <v>0.29806586270775359</v>
      </c>
    </row>
    <row r="87" spans="1:7">
      <c r="A87">
        <f>Data!A101</f>
        <v>570</v>
      </c>
      <c r="B87">
        <f>((Data!D101-Data!O101)^2+Data!E101^2)/((Data!D101+Data!O101)^2+Data!E101^2)</f>
        <v>8.3330212974066348E-4</v>
      </c>
      <c r="C87">
        <f>((Data!D101-Data!B101)^2+(Data!E101-Data!C101)^2)/((Data!D101+Data!B101)^2+(Data!E101+Data!C101)^2)</f>
        <v>0.21843528015768596</v>
      </c>
      <c r="D87">
        <f t="shared" si="3"/>
        <v>0.21908655970326074</v>
      </c>
      <c r="E87">
        <f>((Data!D101-1)^2+Data!E101^2)/((Data!D101+1)^2+Data!E101^2)</f>
        <v>3.4657416594677019E-2</v>
      </c>
      <c r="F87">
        <f t="shared" si="4"/>
        <v>0.24552229424896307</v>
      </c>
      <c r="G87">
        <f t="shared" si="5"/>
        <v>0.29691255983849413</v>
      </c>
    </row>
    <row r="88" spans="1:7">
      <c r="A88">
        <f>Data!A102</f>
        <v>575</v>
      </c>
      <c r="B88">
        <f>((Data!D102-Data!O102)^2+Data!E102^2)/((Data!D102+Data!O102)^2+Data!E102^2)</f>
        <v>8.3544432386182122E-4</v>
      </c>
      <c r="C88">
        <f>((Data!D102-Data!B102)^2+(Data!E102-Data!C102)^2)/((Data!D102+Data!B102)^2+(Data!E102+Data!C102)^2)</f>
        <v>0.21724698393368952</v>
      </c>
      <c r="D88">
        <f t="shared" si="3"/>
        <v>0.21790093049794784</v>
      </c>
      <c r="E88">
        <f>((Data!D102-1)^2+Data!E102^2)/((Data!D102+1)^2+Data!E102^2)</f>
        <v>3.4636436643589501E-2</v>
      </c>
      <c r="F88">
        <f t="shared" si="4"/>
        <v>0.24435875918224889</v>
      </c>
      <c r="G88">
        <f t="shared" si="5"/>
        <v>0.29579766935119939</v>
      </c>
    </row>
    <row r="89" spans="1:7">
      <c r="A89">
        <f>Data!A103</f>
        <v>580</v>
      </c>
      <c r="B89">
        <f>((Data!D103-Data!O103)^2+Data!E103^2)/((Data!D103+Data!O103)^2+Data!E103^2)</f>
        <v>8.3751836422097173E-4</v>
      </c>
      <c r="C89">
        <f>((Data!D103-Data!B103)^2+(Data!E103-Data!C103)^2)/((Data!D103+Data!B103)^2+(Data!E103+Data!C103)^2)</f>
        <v>0.21609170452339965</v>
      </c>
      <c r="D89">
        <f t="shared" si="3"/>
        <v>0.21674824211672647</v>
      </c>
      <c r="E89">
        <f>((Data!D103-1)^2+Data!E103^2)/((Data!D103+1)^2+Data!E103^2)</f>
        <v>3.4615953910634947E-2</v>
      </c>
      <c r="F89">
        <f t="shared" si="4"/>
        <v>0.24322743794978202</v>
      </c>
      <c r="G89">
        <f t="shared" si="5"/>
        <v>0.29471343268936329</v>
      </c>
    </row>
    <row r="90" spans="1:7">
      <c r="A90">
        <f>Data!A104</f>
        <v>585</v>
      </c>
      <c r="B90">
        <f>((Data!D104-Data!O104)^2+Data!E104^2)/((Data!D104+Data!O104)^2+Data!E104^2)</f>
        <v>8.3954932673588475E-4</v>
      </c>
      <c r="C90">
        <f>((Data!D104-Data!B104)^2+(Data!E104-Data!C104)^2)/((Data!D104+Data!B104)^2+(Data!E104+Data!C104)^2)</f>
        <v>0.21497857096199252</v>
      </c>
      <c r="D90">
        <f t="shared" si="3"/>
        <v>0.21563763517421461</v>
      </c>
      <c r="E90">
        <f>((Data!D104-1)^2+Data!E104^2)/((Data!D104+1)^2+Data!E104^2)</f>
        <v>3.4596091366216115E-2</v>
      </c>
      <c r="F90">
        <f t="shared" si="4"/>
        <v>0.24213724404542897</v>
      </c>
      <c r="G90">
        <f t="shared" si="5"/>
        <v>0.29366834433783723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140"/>
  <sheetViews>
    <sheetView topLeftCell="A4" workbookViewId="0">
      <selection activeCell="D17" sqref="D17"/>
    </sheetView>
  </sheetViews>
  <sheetFormatPr defaultRowHeight="13.2"/>
  <sheetData>
    <row r="2" spans="1:2">
      <c r="A2">
        <f>Data!A9</f>
        <v>110</v>
      </c>
      <c r="B2">
        <f>Data!A9/Data!C9/4/PI()/1000</f>
        <v>7.9181563727311124E-3</v>
      </c>
    </row>
    <row r="3" spans="1:2">
      <c r="A3">
        <f>Data!A10</f>
        <v>115</v>
      </c>
      <c r="B3">
        <f>Data!A10/Data!C10/4/PI()/1000</f>
        <v>7.6039960347187218E-3</v>
      </c>
    </row>
    <row r="4" spans="1:2">
      <c r="A4">
        <f>Data!A11</f>
        <v>120</v>
      </c>
      <c r="B4">
        <f>Data!A11/Data!C11/4/PI()/1000</f>
        <v>7.345612758087477E-3</v>
      </c>
    </row>
    <row r="5" spans="1:2">
      <c r="A5">
        <f>Data!A12</f>
        <v>125</v>
      </c>
      <c r="B5">
        <f>Data!A12/Data!C12/4/PI()/1000</f>
        <v>7.0929720074468464E-3</v>
      </c>
    </row>
    <row r="6" spans="1:2">
      <c r="A6">
        <f>Data!A13</f>
        <v>130</v>
      </c>
      <c r="B6">
        <f>Data!A13/Data!C13/4/PI()/1000</f>
        <v>6.8934972352723374E-3</v>
      </c>
    </row>
    <row r="7" spans="1:2">
      <c r="A7">
        <f>Data!A14</f>
        <v>135</v>
      </c>
      <c r="B7">
        <f>Data!A14/Data!C14/4/PI()/1000</f>
        <v>6.7114129185374743E-3</v>
      </c>
    </row>
    <row r="8" spans="1:2">
      <c r="A8">
        <f>Data!A15</f>
        <v>140</v>
      </c>
      <c r="B8">
        <f>Data!A15/Data!C15/4/PI()/1000</f>
        <v>6.5538243522752365E-3</v>
      </c>
    </row>
    <row r="9" spans="1:2">
      <c r="A9">
        <f>Data!A16</f>
        <v>145</v>
      </c>
      <c r="B9">
        <f>Data!A16/Data!C16/4/PI()/1000</f>
        <v>6.40578103267774E-3</v>
      </c>
    </row>
    <row r="10" spans="1:2">
      <c r="A10">
        <f>Data!A17</f>
        <v>150</v>
      </c>
      <c r="B10">
        <f>Data!A17/Data!C17/4/PI()/1000</f>
        <v>6.3003381884789138E-3</v>
      </c>
    </row>
    <row r="11" spans="1:2">
      <c r="A11">
        <f>Data!A18</f>
        <v>155</v>
      </c>
      <c r="B11">
        <f>Data!A18/Data!C18/4/PI()/1000</f>
        <v>6.1672540448109445E-3</v>
      </c>
    </row>
    <row r="12" spans="1:2">
      <c r="A12">
        <f>Data!A19</f>
        <v>160</v>
      </c>
      <c r="B12">
        <f>Data!A19/Data!C19/4/PI()/1000</f>
        <v>6.0630454511198225E-3</v>
      </c>
    </row>
    <row r="13" spans="1:2">
      <c r="A13">
        <f>Data!A20</f>
        <v>165</v>
      </c>
      <c r="B13">
        <f>Data!A20/Data!C20/4/PI()/1000</f>
        <v>5.9413044366884013E-3</v>
      </c>
    </row>
    <row r="14" spans="1:2">
      <c r="A14">
        <f>Data!A21</f>
        <v>170</v>
      </c>
      <c r="B14">
        <f>Data!A21/Data!C21/4/PI()/1000</f>
        <v>5.877468898123607E-3</v>
      </c>
    </row>
    <row r="15" spans="1:2">
      <c r="A15">
        <f>Data!A22</f>
        <v>175</v>
      </c>
      <c r="B15">
        <f>Data!A22/Data!C22/4/PI()/1000</f>
        <v>5.7899790123652267E-3</v>
      </c>
    </row>
    <row r="16" spans="1:2">
      <c r="A16">
        <f>Data!A23</f>
        <v>180</v>
      </c>
      <c r="B16">
        <f>Data!A23/Data!C23/4/PI()/1000</f>
        <v>5.7126684526882755E-3</v>
      </c>
    </row>
    <row r="17" spans="1:2">
      <c r="A17">
        <f>Data!A24</f>
        <v>185</v>
      </c>
      <c r="B17">
        <f>Data!A24/Data!C24/4/PI()/1000</f>
        <v>5.6446578873510676E-3</v>
      </c>
    </row>
    <row r="18" spans="1:2">
      <c r="A18">
        <f>Data!A25</f>
        <v>190</v>
      </c>
      <c r="B18">
        <f>Data!A25/Data!C25/4/PI()/1000</f>
        <v>5.5710094302616276E-3</v>
      </c>
    </row>
    <row r="19" spans="1:2">
      <c r="A19">
        <f>Data!A26</f>
        <v>195</v>
      </c>
      <c r="B19">
        <f>Data!A26/Data!C26/4/PI()/1000</f>
        <v>5.5479467112834451E-3</v>
      </c>
    </row>
    <row r="20" spans="1:2">
      <c r="A20">
        <f>Data!A27</f>
        <v>200</v>
      </c>
      <c r="B20">
        <f>Data!A27/Data!C27/4/PI()/1000</f>
        <v>5.5619410481179566E-3</v>
      </c>
    </row>
    <row r="21" spans="1:2">
      <c r="A21">
        <f>Data!A28</f>
        <v>205</v>
      </c>
      <c r="B21">
        <f>Data!A28/Data!C28/4/PI()/1000</f>
        <v>5.6307406002068456E-3</v>
      </c>
    </row>
    <row r="22" spans="1:2">
      <c r="A22">
        <f>Data!A29</f>
        <v>210</v>
      </c>
      <c r="B22">
        <f>Data!A29/Data!C29/4/PI()/1000</f>
        <v>5.4487346021027099E-3</v>
      </c>
    </row>
    <row r="23" spans="1:2">
      <c r="A23">
        <f>Data!A30</f>
        <v>215</v>
      </c>
      <c r="B23">
        <f>Data!A30/Data!C30/4/PI()/1000</f>
        <v>5.4048827617686774E-3</v>
      </c>
    </row>
    <row r="24" spans="1:2">
      <c r="A24">
        <f>Data!A31</f>
        <v>220</v>
      </c>
      <c r="B24">
        <f>Data!A31/Data!C31/4/PI()/1000</f>
        <v>5.3443567190025309E-3</v>
      </c>
    </row>
    <row r="25" spans="1:2">
      <c r="A25">
        <f>Data!A32</f>
        <v>225</v>
      </c>
      <c r="B25">
        <f>Data!A32/Data!C32/4/PI()/1000</f>
        <v>5.2798216259254032E-3</v>
      </c>
    </row>
    <row r="26" spans="1:2">
      <c r="A26">
        <f>Data!A33</f>
        <v>230</v>
      </c>
      <c r="B26">
        <f>Data!A33/Data!C33/4/PI()/1000</f>
        <v>5.293503718061073E-3</v>
      </c>
    </row>
    <row r="27" spans="1:2">
      <c r="A27">
        <f>Data!A34</f>
        <v>235</v>
      </c>
      <c r="B27">
        <f>Data!A34/Data!C34/4/PI()/1000</f>
        <v>5.4154713927075477E-3</v>
      </c>
    </row>
    <row r="28" spans="1:2">
      <c r="A28">
        <f>Data!A35</f>
        <v>240</v>
      </c>
      <c r="B28">
        <f>Data!A35/Data!C35/4/PI()/1000</f>
        <v>5.5101102596657459E-3</v>
      </c>
    </row>
    <row r="29" spans="1:2">
      <c r="A29">
        <f>Data!A36</f>
        <v>245</v>
      </c>
      <c r="B29">
        <f>Data!A36/Data!C36/4/PI()/1000</f>
        <v>5.4864026701815574E-3</v>
      </c>
    </row>
    <row r="30" spans="1:2">
      <c r="A30">
        <f>Data!A37</f>
        <v>250</v>
      </c>
      <c r="B30">
        <f>Data!A37/Data!C37/4/PI()/1000</f>
        <v>5.3646769190181529E-3</v>
      </c>
    </row>
    <row r="31" spans="1:2">
      <c r="A31">
        <f>Data!A38</f>
        <v>255</v>
      </c>
      <c r="B31">
        <f>Data!A38/Data!C38/4/PI()/1000</f>
        <v>5.1821480270229986E-3</v>
      </c>
    </row>
    <row r="32" spans="1:2">
      <c r="A32">
        <f>Data!A39</f>
        <v>260</v>
      </c>
      <c r="B32">
        <f>Data!A39/Data!C39/4/PI()/1000</f>
        <v>4.965237005506694E-3</v>
      </c>
    </row>
    <row r="33" spans="1:2">
      <c r="A33">
        <f>Data!A40</f>
        <v>265</v>
      </c>
      <c r="B33">
        <f>Data!A40/Data!C40/4/PI()/1000</f>
        <v>4.7340958490686121E-3</v>
      </c>
    </row>
    <row r="34" spans="1:2">
      <c r="A34">
        <f>Data!A41</f>
        <v>270</v>
      </c>
      <c r="B34">
        <f>Data!A41/Data!C41/4/PI()/1000</f>
        <v>4.4991974279982982E-3</v>
      </c>
    </row>
    <row r="35" spans="1:2">
      <c r="A35">
        <f>Data!A42</f>
        <v>275</v>
      </c>
      <c r="B35">
        <f>Data!A42/Data!C42/4/PI()/1000</f>
        <v>4.2748485456976897E-3</v>
      </c>
    </row>
    <row r="36" spans="1:2">
      <c r="A36">
        <f>Data!A43</f>
        <v>280</v>
      </c>
      <c r="B36">
        <f>Data!A43/Data!C43/4/PI()/1000</f>
        <v>4.1236428975950975E-3</v>
      </c>
    </row>
    <row r="37" spans="1:2">
      <c r="A37">
        <f>Data!A44</f>
        <v>285</v>
      </c>
      <c r="B37">
        <f>Data!A44/Data!C44/4/PI()/1000</f>
        <v>4.1662832299572137E-3</v>
      </c>
    </row>
    <row r="38" spans="1:2">
      <c r="A38">
        <f>Data!A45</f>
        <v>290</v>
      </c>
      <c r="B38">
        <f>Data!A45/Data!C45/4/PI()/1000</f>
        <v>4.4769757208615096E-3</v>
      </c>
    </row>
    <row r="39" spans="1:2">
      <c r="A39">
        <f>Data!A46</f>
        <v>295</v>
      </c>
      <c r="B39">
        <f>Data!A46/Data!C46/4/PI()/1000</f>
        <v>5.0530272732477854E-3</v>
      </c>
    </row>
    <row r="40" spans="1:2">
      <c r="A40">
        <f>Data!A47</f>
        <v>300</v>
      </c>
      <c r="B40">
        <f>Data!A47/Data!C47/4/PI()/1000</f>
        <v>5.7584160991326879E-3</v>
      </c>
    </row>
    <row r="41" spans="1:2">
      <c r="A41">
        <f>Data!A48</f>
        <v>305</v>
      </c>
      <c r="B41">
        <f>Data!A48/Data!C48/4/PI()/1000</f>
        <v>6.4080496413333092E-3</v>
      </c>
    </row>
    <row r="42" spans="1:2">
      <c r="A42">
        <f>Data!A49</f>
        <v>310</v>
      </c>
      <c r="B42">
        <f>Data!A49/Data!C49/4/PI()/1000</f>
        <v>6.9410022732179118E-3</v>
      </c>
    </row>
    <row r="43" spans="1:2">
      <c r="A43">
        <f>Data!A50</f>
        <v>315</v>
      </c>
      <c r="B43">
        <f>Data!A50/Data!C50/4/PI()/1000</f>
        <v>7.3930583191687358E-3</v>
      </c>
    </row>
    <row r="44" spans="1:2">
      <c r="A44">
        <f>Data!A51</f>
        <v>320</v>
      </c>
      <c r="B44">
        <f>Data!A51/Data!C51/4/PI()/1000</f>
        <v>7.8045822283631409E-3</v>
      </c>
    </row>
    <row r="45" spans="1:2">
      <c r="A45">
        <f>Data!A52</f>
        <v>325</v>
      </c>
      <c r="B45">
        <f>Data!A52/Data!C52/4/PI()/1000</f>
        <v>8.1893158077429445E-3</v>
      </c>
    </row>
    <row r="46" spans="1:2">
      <c r="A46">
        <f>Data!A53</f>
        <v>330</v>
      </c>
      <c r="B46">
        <f>Data!A53/Data!C53/4/PI()/1000</f>
        <v>8.5533729431837447E-3</v>
      </c>
    </row>
    <row r="47" spans="1:2">
      <c r="A47">
        <f>Data!A54</f>
        <v>335</v>
      </c>
      <c r="B47">
        <f>Data!A54/Data!C54/4/PI()/1000</f>
        <v>8.8974210559683835E-3</v>
      </c>
    </row>
    <row r="48" spans="1:2">
      <c r="A48">
        <f>Data!A55</f>
        <v>340</v>
      </c>
      <c r="B48">
        <f>Data!A55/Data!C55/4/PI()/1000</f>
        <v>9.2116098071708449E-3</v>
      </c>
    </row>
    <row r="49" spans="1:2">
      <c r="A49">
        <f>Data!A56</f>
        <v>345</v>
      </c>
      <c r="B49">
        <f>Data!A56/Data!C56/4/PI()/1000</f>
        <v>9.4728547661831301E-3</v>
      </c>
    </row>
    <row r="50" spans="1:2">
      <c r="A50">
        <f>Data!A57</f>
        <v>350</v>
      </c>
      <c r="B50">
        <f>Data!A57/Data!C57/4/PI()/1000</f>
        <v>9.6598047518751708E-3</v>
      </c>
    </row>
    <row r="51" spans="1:2">
      <c r="A51">
        <f>Data!A58</f>
        <v>355</v>
      </c>
      <c r="B51">
        <f>Data!A58/Data!C58/4/PI()/1000</f>
        <v>9.8107318627579168E-3</v>
      </c>
    </row>
    <row r="52" spans="1:2">
      <c r="A52">
        <f>Data!A59</f>
        <v>360</v>
      </c>
      <c r="B52">
        <f>Data!A59/Data!C59/4/PI()/1000</f>
        <v>1.0117566574798221E-2</v>
      </c>
    </row>
    <row r="53" spans="1:2">
      <c r="A53">
        <f>Data!A60</f>
        <v>365</v>
      </c>
      <c r="B53">
        <f>Data!A60/Data!C60/4/PI()/1000</f>
        <v>1.1137184476330868E-2</v>
      </c>
    </row>
    <row r="54" spans="1:2">
      <c r="A54">
        <f>Data!A61</f>
        <v>370</v>
      </c>
      <c r="B54">
        <f>Data!A61/Data!C61/4/PI()/1000</f>
        <v>1.4406333531657029E-2</v>
      </c>
    </row>
    <row r="55" spans="1:2">
      <c r="A55">
        <f>Data!A62</f>
        <v>375</v>
      </c>
      <c r="B55">
        <f>Data!A62/Data!C62/4/PI()/1000</f>
        <v>2.225818738698469E-2</v>
      </c>
    </row>
    <row r="56" spans="1:2">
      <c r="A56">
        <f>Data!A63</f>
        <v>380</v>
      </c>
      <c r="B56">
        <f>Data!A63/Data!C63/4/PI()/1000</f>
        <v>3.5609325468040645E-2</v>
      </c>
    </row>
    <row r="57" spans="1:2">
      <c r="A57">
        <f>Data!A64</f>
        <v>385</v>
      </c>
      <c r="B57">
        <f>Data!A64/Data!C64/4/PI()/1000</f>
        <v>5.2923348670219125E-2</v>
      </c>
    </row>
    <row r="58" spans="1:2">
      <c r="A58">
        <f>Data!A65</f>
        <v>390</v>
      </c>
      <c r="B58">
        <f>Data!A65/Data!C65/4/PI()/1000</f>
        <v>7.2275765959291083E-2</v>
      </c>
    </row>
    <row r="59" spans="1:2">
      <c r="A59">
        <f>Data!A66</f>
        <v>395</v>
      </c>
      <c r="B59">
        <f>Data!A66/Data!C66/4/PI()/1000</f>
        <v>9.1855935887344614E-2</v>
      </c>
    </row>
    <row r="60" spans="1:2">
      <c r="A60">
        <f>Data!A67</f>
        <v>400</v>
      </c>
      <c r="B60">
        <f>Data!A67/Data!C67/4/PI()/1000</f>
        <v>0.11204149460886684</v>
      </c>
    </row>
    <row r="61" spans="1:2">
      <c r="A61">
        <f>Data!A68</f>
        <v>405</v>
      </c>
      <c r="B61">
        <f>Data!A68/Data!C68/4/PI()/1000</f>
        <v>0.1342310536281083</v>
      </c>
    </row>
    <row r="62" spans="1:2">
      <c r="A62">
        <f>Data!A69</f>
        <v>410</v>
      </c>
      <c r="B62">
        <f>Data!A69/Data!C69/4/PI()/1000</f>
        <v>0.16001355239744258</v>
      </c>
    </row>
    <row r="63" spans="1:2">
      <c r="A63">
        <f>Data!A70</f>
        <v>415</v>
      </c>
      <c r="B63">
        <f>Data!A70/Data!C70/4/PI()/1000</f>
        <v>0.19001525138992106</v>
      </c>
    </row>
    <row r="64" spans="1:2">
      <c r="A64">
        <f>Data!A71</f>
        <v>420</v>
      </c>
      <c r="B64">
        <f>Data!A71/Data!C71/4/PI()/1000</f>
        <v>0.22431233590132901</v>
      </c>
    </row>
    <row r="65" spans="1:2">
      <c r="A65">
        <f>Data!A72</f>
        <v>425</v>
      </c>
      <c r="B65">
        <f>Data!A72/Data!C72/4/PI()/1000</f>
        <v>0.26258094260114723</v>
      </c>
    </row>
    <row r="66" spans="1:2">
      <c r="A66">
        <f>Data!A73</f>
        <v>430</v>
      </c>
      <c r="B66">
        <f>Data!A73/Data!C73/4/PI()/1000</f>
        <v>0.30308514406339682</v>
      </c>
    </row>
    <row r="67" spans="1:2">
      <c r="A67">
        <f>Data!A74</f>
        <v>435</v>
      </c>
      <c r="B67">
        <f>Data!A74/Data!C74/4/PI()/1000</f>
        <v>0.34512662136079003</v>
      </c>
    </row>
    <row r="68" spans="1:2">
      <c r="A68">
        <f>Data!A75</f>
        <v>440</v>
      </c>
      <c r="B68">
        <f>Data!A75/Data!C75/4/PI()/1000</f>
        <v>0.38732397655107281</v>
      </c>
    </row>
    <row r="69" spans="1:2">
      <c r="A69">
        <f>Data!A76</f>
        <v>445</v>
      </c>
      <c r="B69">
        <f>Data!A76/Data!C76/4/PI()/1000</f>
        <v>0.42819800287722759</v>
      </c>
    </row>
    <row r="70" spans="1:2">
      <c r="A70">
        <f>Data!A77</f>
        <v>450</v>
      </c>
      <c r="B70">
        <f>Data!A77/Data!C77/4/PI()/1000</f>
        <v>0.46749167357279958</v>
      </c>
    </row>
    <row r="71" spans="1:2">
      <c r="A71">
        <f>Data!A78</f>
        <v>455</v>
      </c>
      <c r="B71">
        <f>Data!A78/Data!C78/4/PI()/1000</f>
        <v>0.50428620547919489</v>
      </c>
    </row>
    <row r="72" spans="1:2">
      <c r="A72">
        <f>Data!A79</f>
        <v>460</v>
      </c>
      <c r="B72">
        <f>Data!A79/Data!C79/4/PI()/1000</f>
        <v>0.53911100016400482</v>
      </c>
    </row>
    <row r="73" spans="1:2">
      <c r="A73">
        <f>Data!A80</f>
        <v>465</v>
      </c>
      <c r="B73">
        <f>Data!A80/Data!C80/4/PI()/1000</f>
        <v>0.57192464094073681</v>
      </c>
    </row>
    <row r="74" spans="1:2">
      <c r="A74">
        <f>Data!A81</f>
        <v>470</v>
      </c>
      <c r="B74">
        <f>Data!A81/Data!C81/4/PI()/1000</f>
        <v>0.60422312805485323</v>
      </c>
    </row>
    <row r="75" spans="1:2">
      <c r="A75">
        <f>Data!A82</f>
        <v>475</v>
      </c>
      <c r="B75">
        <f>Data!A82/Data!C82/4/PI()/1000</f>
        <v>0.63528233587101091</v>
      </c>
    </row>
    <row r="76" spans="1:2">
      <c r="A76">
        <f>Data!A83</f>
        <v>480</v>
      </c>
      <c r="B76">
        <f>Data!A83/Data!C83/4/PI()/1000</f>
        <v>0.66545620804973671</v>
      </c>
    </row>
    <row r="77" spans="1:2">
      <c r="A77">
        <f>Data!A84</f>
        <v>485</v>
      </c>
      <c r="B77">
        <f>Data!A84/Data!C84/4/PI()/1000</f>
        <v>0.69540673332945269</v>
      </c>
    </row>
    <row r="78" spans="1:2">
      <c r="A78">
        <f>Data!A85</f>
        <v>490</v>
      </c>
      <c r="B78">
        <f>Data!A85/Data!C85/4/PI()/1000</f>
        <v>0.72612590423676648</v>
      </c>
    </row>
    <row r="79" spans="1:2">
      <c r="A79">
        <f>Data!A86</f>
        <v>495</v>
      </c>
      <c r="B79">
        <f>Data!A86/Data!C86/4/PI()/1000</f>
        <v>0.75751631567777111</v>
      </c>
    </row>
    <row r="80" spans="1:2">
      <c r="A80">
        <f>Data!A87</f>
        <v>500</v>
      </c>
      <c r="B80">
        <f>Data!A87/Data!C87/4/PI()/1000</f>
        <v>0.79102854419431079</v>
      </c>
    </row>
    <row r="81" spans="1:2">
      <c r="A81">
        <f>Data!A88</f>
        <v>505</v>
      </c>
      <c r="B81">
        <f>Data!A88/Data!C88/4/PI()/1000</f>
        <v>0.82349637562917155</v>
      </c>
    </row>
    <row r="82" spans="1:2">
      <c r="A82">
        <f>Data!A89</f>
        <v>510</v>
      </c>
      <c r="B82">
        <f>Data!A89/Data!C89/4/PI()/1000</f>
        <v>0.85802347755672959</v>
      </c>
    </row>
    <row r="83" spans="1:2">
      <c r="A83">
        <f>Data!A90</f>
        <v>515</v>
      </c>
      <c r="B83">
        <f>Data!A90/Data!C90/4/PI()/1000</f>
        <v>0.89481218004722818</v>
      </c>
    </row>
    <row r="84" spans="1:2">
      <c r="A84">
        <f>Data!A91</f>
        <v>520</v>
      </c>
      <c r="B84">
        <f>Data!A91/Data!C91/4/PI()/1000</f>
        <v>0.93198840549308071</v>
      </c>
    </row>
    <row r="85" spans="1:2">
      <c r="A85">
        <f>Data!A92</f>
        <v>525</v>
      </c>
      <c r="B85">
        <f>Data!A92/Data!C92/4/PI()/1000</f>
        <v>0.97158540840982632</v>
      </c>
    </row>
    <row r="86" spans="1:2">
      <c r="A86">
        <f>Data!A93</f>
        <v>530</v>
      </c>
      <c r="B86">
        <f>Data!A93/Data!C93/4/PI()/1000</f>
        <v>1.0114163050204381</v>
      </c>
    </row>
    <row r="87" spans="1:2">
      <c r="A87">
        <f>Data!A94</f>
        <v>535</v>
      </c>
      <c r="B87">
        <f>Data!A94/Data!C94/4/PI()/1000</f>
        <v>1.0538105761653962</v>
      </c>
    </row>
    <row r="88" spans="1:2">
      <c r="A88">
        <f>Data!A95</f>
        <v>540</v>
      </c>
      <c r="B88">
        <f>Data!A95/Data!C95/4/PI()/1000</f>
        <v>1.0962202712962179</v>
      </c>
    </row>
    <row r="89" spans="1:2">
      <c r="A89">
        <f>Data!A96</f>
        <v>545</v>
      </c>
      <c r="B89">
        <f>Data!A96/Data!C96/4/PI()/1000</f>
        <v>1.1443198414918596</v>
      </c>
    </row>
    <row r="90" spans="1:2">
      <c r="A90">
        <f>Data!A97</f>
        <v>550</v>
      </c>
      <c r="B90">
        <f>Data!A97/Data!C97/4/PI()/1000</f>
        <v>1.1925779114515316</v>
      </c>
    </row>
    <row r="91" spans="1:2">
      <c r="A91">
        <f>Data!A98</f>
        <v>555</v>
      </c>
      <c r="B91">
        <f>Data!A98/Data!C98/4/PI()/1000</f>
        <v>1.2406038401123864</v>
      </c>
    </row>
    <row r="92" spans="1:2">
      <c r="A92">
        <f>Data!A99</f>
        <v>560</v>
      </c>
      <c r="B92">
        <f>Data!A99/Data!C99/4/PI()/1000</f>
        <v>1.2954472112131017</v>
      </c>
    </row>
    <row r="93" spans="1:2">
      <c r="A93">
        <f>Data!A100</f>
        <v>565</v>
      </c>
      <c r="B93">
        <f>Data!A100/Data!C100/4/PI()/1000</f>
        <v>1.3501883310348475</v>
      </c>
    </row>
    <row r="94" spans="1:2">
      <c r="A94">
        <f>Data!A101</f>
        <v>570</v>
      </c>
      <c r="B94">
        <f>Data!A101/Data!C101/4/PI()/1000</f>
        <v>1.4043083213990764</v>
      </c>
    </row>
    <row r="95" spans="1:2">
      <c r="A95">
        <f>Data!A102</f>
        <v>575</v>
      </c>
      <c r="B95">
        <f>Data!A102/Data!C102/4/PI()/1000</f>
        <v>1.4665719916320483</v>
      </c>
    </row>
    <row r="96" spans="1:2">
      <c r="A96">
        <f>Data!A103</f>
        <v>580</v>
      </c>
      <c r="B96">
        <f>Data!A103/Data!C103/4/PI()/1000</f>
        <v>1.5283090561804518</v>
      </c>
    </row>
    <row r="97" spans="1:2">
      <c r="A97">
        <f>Data!A104</f>
        <v>585</v>
      </c>
      <c r="B97">
        <f>Data!A104/Data!C104/4/PI()/1000</f>
        <v>1.5888334762586822</v>
      </c>
    </row>
    <row r="98" spans="1:2">
      <c r="A98">
        <f>Data!A105</f>
        <v>590</v>
      </c>
      <c r="B98">
        <f>Data!A105/Data!C105/4/PI()/1000</f>
        <v>1.6590356258695806</v>
      </c>
    </row>
    <row r="99" spans="1:2">
      <c r="A99">
        <f>Data!A106</f>
        <v>595</v>
      </c>
      <c r="B99">
        <f>Data!A106/Data!C106/4/PI()/1000</f>
        <v>1.7280509332057981</v>
      </c>
    </row>
    <row r="100" spans="1:2">
      <c r="A100">
        <f>Data!A107</f>
        <v>600</v>
      </c>
      <c r="B100">
        <f>Data!A107/Data!C107/4/PI()/1000</f>
        <v>1.801754072738438</v>
      </c>
    </row>
    <row r="101" spans="1:2">
      <c r="A101">
        <f>Data!A108</f>
        <v>605</v>
      </c>
      <c r="B101">
        <f>Data!A108/Data!C108/4/PI()/1000</f>
        <v>1.8806394642694666</v>
      </c>
    </row>
    <row r="102" spans="1:2">
      <c r="A102">
        <f>Data!A109</f>
        <v>610</v>
      </c>
      <c r="B102">
        <f>Data!A109/Data!C109/4/PI()/1000</f>
        <v>1.9573490985091966</v>
      </c>
    </row>
    <row r="103" spans="1:2">
      <c r="A103">
        <f>Data!A110</f>
        <v>615</v>
      </c>
      <c r="B103">
        <f>Data!A110/Data!C110/4/PI()/1000</f>
        <v>2.047704811747189</v>
      </c>
    </row>
    <row r="104" spans="1:2">
      <c r="A104">
        <f>Data!A111</f>
        <v>620</v>
      </c>
      <c r="B104">
        <f>Data!A111/Data!C111/4/PI()/1000</f>
        <v>2.1358455566444832</v>
      </c>
    </row>
    <row r="105" spans="1:2">
      <c r="A105">
        <f>Data!A112</f>
        <v>625</v>
      </c>
      <c r="B105">
        <f>Data!A112/Data!C112/4/PI()/1000</f>
        <v>2.2203535587597005</v>
      </c>
    </row>
    <row r="106" spans="1:2">
      <c r="A106">
        <f>Data!A113</f>
        <v>630</v>
      </c>
      <c r="B106">
        <f>Data!A113/Data!C113/4/PI()/1000</f>
        <v>2.3210095867568072</v>
      </c>
    </row>
    <row r="107" spans="1:2">
      <c r="A107">
        <f>Data!A114</f>
        <v>635</v>
      </c>
      <c r="B107">
        <f>Data!A114/Data!C114/4/PI()/1000</f>
        <v>2.4177844225682672</v>
      </c>
    </row>
    <row r="108" spans="1:2">
      <c r="A108">
        <f>Data!A115</f>
        <v>640</v>
      </c>
      <c r="B108">
        <f>Data!A115/Data!C115/4/PI()/1000</f>
        <v>2.5212664252181445</v>
      </c>
    </row>
    <row r="109" spans="1:2">
      <c r="A109">
        <f>Data!A116</f>
        <v>645</v>
      </c>
      <c r="B109">
        <f>Data!A116/Data!C116/4/PI()/1000</f>
        <v>2.6321779049813463</v>
      </c>
    </row>
    <row r="110" spans="1:2">
      <c r="A110">
        <f>Data!A117</f>
        <v>650</v>
      </c>
      <c r="B110">
        <f>Data!A117/Data!C117/4/PI()/1000</f>
        <v>2.751348750258829</v>
      </c>
    </row>
    <row r="111" spans="1:2">
      <c r="A111">
        <f>Data!A118</f>
        <v>655</v>
      </c>
      <c r="B111">
        <f>Data!A118/Data!C118/4/PI()/1000</f>
        <v>2.8639144979448203</v>
      </c>
    </row>
    <row r="112" spans="1:2">
      <c r="A112">
        <f>Data!A119</f>
        <v>660</v>
      </c>
      <c r="B112">
        <f>Data!A119/Data!C119/4/PI()/1000</f>
        <v>2.9841551829730379</v>
      </c>
    </row>
    <row r="113" spans="1:2">
      <c r="A113">
        <f>Data!A120</f>
        <v>665</v>
      </c>
      <c r="B113">
        <f>Data!A120/Data!C120/4/PI()/1000</f>
        <v>3.1313028744411362</v>
      </c>
    </row>
    <row r="114" spans="1:2">
      <c r="A114">
        <f>Data!A121</f>
        <v>670</v>
      </c>
      <c r="B114">
        <f>Data!A121/Data!C121/4/PI()/1000</f>
        <v>3.2510308497429836</v>
      </c>
    </row>
    <row r="115" spans="1:2">
      <c r="A115">
        <f>Data!A122</f>
        <v>675</v>
      </c>
      <c r="B115">
        <f>Data!A122/Data!C122/4/PI()/1000</f>
        <v>3.3996704616148525</v>
      </c>
    </row>
    <row r="116" spans="1:2">
      <c r="A116">
        <f>Data!A123</f>
        <v>680</v>
      </c>
      <c r="B116">
        <f>Data!A123/Data!C123/4/PI()/1000</f>
        <v>3.5600447796871326</v>
      </c>
    </row>
    <row r="117" spans="1:2">
      <c r="A117">
        <f>Data!A124</f>
        <v>685</v>
      </c>
      <c r="B117">
        <f>Data!A124/Data!C124/4/PI()/1000</f>
        <v>3.7082019053723916</v>
      </c>
    </row>
    <row r="118" spans="1:2">
      <c r="A118">
        <f>Data!A125</f>
        <v>690</v>
      </c>
      <c r="B118">
        <f>Data!A125/Data!C125/4/PI()/1000</f>
        <v>3.8667926314580203</v>
      </c>
    </row>
    <row r="119" spans="1:2">
      <c r="A119">
        <f>Data!A126</f>
        <v>695</v>
      </c>
      <c r="B119">
        <f>Data!A126/Data!C126/4/PI()/1000</f>
        <v>4.0369593229513594</v>
      </c>
    </row>
    <row r="120" spans="1:2">
      <c r="A120">
        <f>Data!A127</f>
        <v>700</v>
      </c>
      <c r="B120">
        <f>Data!A127/Data!C127/4/PI()/1000</f>
        <v>4.220017430466922</v>
      </c>
    </row>
    <row r="121" spans="1:2">
      <c r="A121">
        <f>Data!A128</f>
        <v>705</v>
      </c>
      <c r="B121">
        <f>Data!A128/Data!C128/4/PI()/1000</f>
        <v>4.417489562196308</v>
      </c>
    </row>
    <row r="122" spans="1:2">
      <c r="A122">
        <f>Data!A129</f>
        <v>710</v>
      </c>
      <c r="B122">
        <f>Data!A129/Data!C129/4/PI()/1000</f>
        <v>4.6311479342313806</v>
      </c>
    </row>
    <row r="123" spans="1:2">
      <c r="A123">
        <f>Data!A130</f>
        <v>715</v>
      </c>
      <c r="B123">
        <f>Data!A130/Data!C130/4/PI()/1000</f>
        <v>4.8218552674027615</v>
      </c>
    </row>
    <row r="124" spans="1:2">
      <c r="A124">
        <f>Data!A131</f>
        <v>720</v>
      </c>
      <c r="B124">
        <f>Data!A131/Data!C131/4/PI()/1000</f>
        <v>5.0704229657594979</v>
      </c>
    </row>
    <row r="125" spans="1:2">
      <c r="A125">
        <f>Data!A132</f>
        <v>725</v>
      </c>
      <c r="B125">
        <f>Data!A132/Data!C132/4/PI()/1000</f>
        <v>5.2929969606249596</v>
      </c>
    </row>
    <row r="126" spans="1:2">
      <c r="A126">
        <f>Data!A133</f>
        <v>730</v>
      </c>
      <c r="B126">
        <f>Data!A133/Data!C133/4/PI()/1000</f>
        <v>5.5325289741468389</v>
      </c>
    </row>
    <row r="127" spans="1:2">
      <c r="A127">
        <f>Data!A134</f>
        <v>735</v>
      </c>
      <c r="B127">
        <f>Data!A134/Data!C134/4/PI()/1000</f>
        <v>5.7910338204229248</v>
      </c>
    </row>
    <row r="128" spans="1:2">
      <c r="A128">
        <f>Data!A135</f>
        <v>740</v>
      </c>
      <c r="B128">
        <f>Data!A135/Data!C135/4/PI()/1000</f>
        <v>6.0708586540207499</v>
      </c>
    </row>
    <row r="129" spans="1:2">
      <c r="A129">
        <f>Data!A136</f>
        <v>745</v>
      </c>
      <c r="B129">
        <f>Data!A136/Data!C136/4/PI()/1000</f>
        <v>6.3069379044394687</v>
      </c>
    </row>
    <row r="130" spans="1:2">
      <c r="A130">
        <f>Data!A137</f>
        <v>750</v>
      </c>
      <c r="B130">
        <f>Data!A137/Data!C137/4/PI()/1000</f>
        <v>6.631455962162307</v>
      </c>
    </row>
    <row r="131" spans="1:2">
      <c r="A131">
        <f>Data!A138</f>
        <v>755</v>
      </c>
      <c r="B131">
        <f>Data!A138/Data!C138/4/PI()/1000</f>
        <v>6.9058610364586777</v>
      </c>
    </row>
    <row r="132" spans="1:2">
      <c r="A132">
        <f>Data!A139</f>
        <v>760</v>
      </c>
      <c r="B132">
        <f>Data!A139/Data!C139/4/PI()/1000</f>
        <v>7.2866118524000267</v>
      </c>
    </row>
    <row r="133" spans="1:2">
      <c r="A133">
        <f>Data!A140</f>
        <v>765</v>
      </c>
      <c r="B133">
        <f>Data!A140/Data!C140/4/PI()/1000</f>
        <v>7.6095957165812464</v>
      </c>
    </row>
    <row r="134" spans="1:2">
      <c r="A134">
        <f>Data!A141</f>
        <v>770</v>
      </c>
      <c r="B134">
        <f>Data!A141/Data!C141/4/PI()/1000</f>
        <v>7.9577471545947676</v>
      </c>
    </row>
    <row r="135" spans="1:2">
      <c r="A135">
        <f>Data!A142</f>
        <v>775</v>
      </c>
      <c r="B135">
        <f>Data!A142/Data!C142/4/PI()/1000</f>
        <v>8.3341270875823579</v>
      </c>
    </row>
    <row r="136" spans="1:2">
      <c r="A136">
        <f>Data!A143</f>
        <v>780</v>
      </c>
      <c r="B136">
        <f>Data!A143/Data!C143/4/PI()/1000</f>
        <v>8.7423137754703077</v>
      </c>
    </row>
    <row r="137" spans="1:2">
      <c r="A137">
        <f>Data!A144</f>
        <v>785</v>
      </c>
      <c r="B137">
        <f>Data!A144/Data!C144/4/PI()/1000</f>
        <v>9.1865169358189593</v>
      </c>
    </row>
    <row r="138" spans="1:2">
      <c r="A138">
        <f>Data!A145</f>
        <v>790</v>
      </c>
      <c r="B138">
        <f>Data!A145/Data!C145/4/PI()/1000</f>
        <v>9.6717234648151784</v>
      </c>
    </row>
    <row r="139" spans="1:2">
      <c r="A139">
        <f>Data!A146</f>
        <v>795</v>
      </c>
      <c r="B139">
        <f>Data!A146/Data!C146/4/PI()/1000</f>
        <v>10.20388546435942</v>
      </c>
    </row>
    <row r="140" spans="1:2">
      <c r="A140">
        <f>Data!A147</f>
        <v>800</v>
      </c>
      <c r="B140">
        <f>Data!A147/Data!C147/4/PI()/1000</f>
        <v>10.610329539459689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94"/>
  <sheetViews>
    <sheetView topLeftCell="K5" workbookViewId="0">
      <selection activeCell="AB18" sqref="AB18"/>
    </sheetView>
  </sheetViews>
  <sheetFormatPr defaultRowHeight="13.2"/>
  <cols>
    <col min="11" max="12" width="12.44140625" bestFit="1" customWidth="1"/>
  </cols>
  <sheetData>
    <row r="1" spans="1:18">
      <c r="A1" t="s">
        <v>52</v>
      </c>
      <c r="B1" t="s">
        <v>53</v>
      </c>
      <c r="C1">
        <f>Data!F22</f>
        <v>1.5013727610000001</v>
      </c>
      <c r="D1" t="s">
        <v>55</v>
      </c>
      <c r="E1">
        <v>1.69</v>
      </c>
      <c r="G1" t="s">
        <v>56</v>
      </c>
      <c r="H1">
        <f>Data!J22</f>
        <v>9.2299999999999993E-2</v>
      </c>
      <c r="I1">
        <f>Data!K22</f>
        <v>1.956</v>
      </c>
    </row>
    <row r="2" spans="1:18">
      <c r="A2" t="s">
        <v>54</v>
      </c>
      <c r="B2" t="s">
        <v>53</v>
      </c>
      <c r="C2">
        <f>Data!F35</f>
        <v>1.440096284</v>
      </c>
      <c r="D2" t="s">
        <v>55</v>
      </c>
      <c r="E2">
        <f>Data!O35</f>
        <v>1.4686675614097209</v>
      </c>
      <c r="G2" t="s">
        <v>56</v>
      </c>
      <c r="H2">
        <f>Data!J35</f>
        <v>0.1779</v>
      </c>
      <c r="I2">
        <f>Data!K35</f>
        <v>2.84</v>
      </c>
    </row>
    <row r="3" spans="1:18">
      <c r="C3" s="44">
        <v>175</v>
      </c>
      <c r="D3" s="44"/>
      <c r="E3" s="44"/>
      <c r="F3" s="44"/>
      <c r="G3" s="44"/>
      <c r="H3" s="44"/>
      <c r="I3" s="44"/>
      <c r="J3" s="39"/>
      <c r="K3" s="44">
        <v>240</v>
      </c>
      <c r="L3" s="44"/>
      <c r="M3" s="44"/>
      <c r="N3" s="44"/>
      <c r="O3" s="44"/>
      <c r="P3" s="44"/>
      <c r="Q3" s="44"/>
    </row>
    <row r="4" spans="1:18">
      <c r="A4" t="s">
        <v>57</v>
      </c>
      <c r="B4" t="s">
        <v>58</v>
      </c>
      <c r="C4" t="s">
        <v>59</v>
      </c>
      <c r="D4" t="s">
        <v>60</v>
      </c>
      <c r="E4" t="s">
        <v>61</v>
      </c>
      <c r="F4" t="s">
        <v>65</v>
      </c>
      <c r="G4" t="s">
        <v>62</v>
      </c>
      <c r="H4" t="s">
        <v>63</v>
      </c>
      <c r="I4" t="s">
        <v>64</v>
      </c>
      <c r="J4" t="s">
        <v>65</v>
      </c>
      <c r="N4" t="s">
        <v>65</v>
      </c>
      <c r="R4" t="s">
        <v>65</v>
      </c>
    </row>
    <row r="5" spans="1:18">
      <c r="A5">
        <v>0</v>
      </c>
      <c r="B5">
        <f>PI()*A5/180</f>
        <v>0</v>
      </c>
      <c r="C5">
        <f>POWER(($E$1*COS(B5)-$C$1*SQRT(1-POWER($E$1/$C$1*SIN(B5),2)))/($E$1*COS(B5)+$C$1*SQRT(1-POWER($E$1/$C$1*SIN(B5),2))),2)</f>
        <v>3.4934436943297948E-3</v>
      </c>
      <c r="D5">
        <f>POWER((-$C$1*COS(B5)+E$1*SQRT(1-POWER($E$1/$C$1*SIN(B5),2)))/($C$1*COS(B5)+$E$1*SQRT(1-POWER($E$1/$C$1*SIN(B5),2))),2)</f>
        <v>3.4934436943297948E-3</v>
      </c>
      <c r="E5">
        <f>(C5+D5)/2</f>
        <v>3.4934436943297948E-3</v>
      </c>
      <c r="F5">
        <f>E5+(1-E5)*0.8</f>
        <v>0.80069868873886596</v>
      </c>
      <c r="G5">
        <f>POWER((COS(B5)-$C$1*SQRT(1-POWER(1/$C$1*SIN(B5),2)))/(COS(E5)+$C$1*SQRT(1-POWER(1/$C$1*SIN(B5),2))),2)</f>
        <v>4.0176005751718716E-2</v>
      </c>
      <c r="H5">
        <f>POWER((-$C$1*COS(E5)+SQRT(1-POWER(1/$C$1*SIN(B5),2)))/($C$1*COS(B5)+SQRT(1-POWER(1/$C$1*SIN(B5),2))),2)</f>
        <v>4.0174341499382357E-2</v>
      </c>
      <c r="I5">
        <f>(G5+H5)/2</f>
        <v>4.0175173625550537E-2</v>
      </c>
      <c r="J5">
        <f>I5+(1-I5)*0.8</f>
        <v>0.80803503472511018</v>
      </c>
      <c r="K5">
        <f>POWER(($E$2*COS(B5)-$C$2*SQRT(1-POWER($E$2/$C$2*SIN(B5),2)))/($E$2*COS(B5)+$C$2*SQRT(1-POWER($E$2/$C$2*SIN(B5),2))),2)</f>
        <v>9.6481131676339889E-5</v>
      </c>
      <c r="L5">
        <f>POWER((-$C$2*COS(B5)+$E$2*SQRT(1-POWER($E$2/$C$2*SIN(B5),2)))/($C$2*COS(B5)+$E$2*SQRT(1-POWER($E$2/$C$2*SIN(B5),2))),2)</f>
        <v>9.6481131676339889E-5</v>
      </c>
      <c r="M5">
        <f>(K5+L5)/2</f>
        <v>9.6481131676339889E-5</v>
      </c>
      <c r="N5">
        <f>M5+(1-M5)*0.8</f>
        <v>0.80001929622633527</v>
      </c>
      <c r="O5">
        <f>POWER((COS(B5)-$C$2*SQRT(1-POWER(1/$C$2*SIN(B5),2)))/(COS(B5)+$C$2*SQRT(1-POWER(1/$C$2*SIN(B5),2))),2)</f>
        <v>3.2529806208296839E-2</v>
      </c>
      <c r="P5">
        <f>POWER((-$C$2*COS(B5)+SQRT(1-POWER(1/$C$2*SIN(B5),2)))/($C$2*COS(B5)+SQRT(1-POWER(1/$C$2*SIN(B5),2))),2)</f>
        <v>3.2529806208296839E-2</v>
      </c>
      <c r="Q5">
        <f>(O5+P5)/2</f>
        <v>3.2529806208296839E-2</v>
      </c>
      <c r="R5">
        <f>Q5+(1-Q5)*0.8</f>
        <v>0.80650596124165941</v>
      </c>
    </row>
    <row r="6" spans="1:18">
      <c r="A6">
        <v>1</v>
      </c>
      <c r="B6">
        <f t="shared" ref="B6:B69" si="0">PI()*A6/180</f>
        <v>1.7453292519943295E-2</v>
      </c>
      <c r="C6">
        <f t="shared" ref="C6:C66" si="1">POWER(($E$1*COS(B6)-$C$1*SQRT(1-POWER($E$1/$C$1*SIN(B6),2)))/($E$1*COS(B6)+$C$1*SQRT(1-POWER($E$1/$C$1*SIN(B6),2))),2)</f>
        <v>3.4958404097440729E-3</v>
      </c>
      <c r="D6">
        <f t="shared" ref="D6:D67" si="2">POWER((-$C$1*COS(B6)+E$1*SQRT(1-POWER($E$1/$C$1*SIN(B6),2)))/($C$1*COS(B6)+$E$1*SQRT(1-POWER($E$1/$C$1*SIN(B6),2))),2)</f>
        <v>3.4910477950196388E-3</v>
      </c>
      <c r="E6">
        <f t="shared" ref="E6:E69" si="3">(C6+D6)/2</f>
        <v>3.4934441023818557E-3</v>
      </c>
      <c r="F6">
        <f t="shared" ref="F6:F69" si="4">E6+(1-E6)*0.8</f>
        <v>0.80069868882047646</v>
      </c>
      <c r="G6">
        <f t="shared" ref="G6:G69" si="5">POWER((COS(B6)-$C$1*SQRT(1-POWER(1/$C$1*SIN(B6),2)))/(COS(E6)+$C$1*SQRT(1-POWER(1/$C$1*SIN(B6),2))),2)</f>
        <v>4.0187417484299666E-2</v>
      </c>
      <c r="H6">
        <f t="shared" ref="H6:H69" si="6">POWER((-$C$1*COS(E6)+SQRT(1-POWER(1/$C$1*SIN(B6),2)))/($C$1*COS(B6)+SQRT(1-POWER(1/$C$1*SIN(B6),2))),2)</f>
        <v>4.0194689860548583E-2</v>
      </c>
      <c r="I6">
        <f t="shared" ref="I6:I69" si="7">(G6+H6)/2</f>
        <v>4.0191053672424121E-2</v>
      </c>
      <c r="J6">
        <f t="shared" ref="J6:J69" si="8">I6+(1-I6)*0.8</f>
        <v>0.8080382107344849</v>
      </c>
      <c r="K6">
        <f t="shared" ref="K6:K68" si="9">POWER(($E$2*COS(B6)-$C$2*SQRT(1-POWER($E$2/$C$2*SIN(B6),2)))/($E$2*COS(B6)+$C$2*SQRT(1-POWER($E$2/$C$2*SIN(B6),2))),2)</f>
        <v>9.6541099377551635E-5</v>
      </c>
      <c r="L6">
        <f t="shared" ref="L6:L68" si="10">POWER((-$C$2*COS(B6)+$E$2*SQRT(1-POWER($E$2/$C$2*SIN(B6),2)))/($C$2*COS(B6)+$E$2*SQRT(1-POWER($E$2/$C$2*SIN(B6),2))),2)</f>
        <v>9.6421182602161694E-5</v>
      </c>
      <c r="M6">
        <f t="shared" ref="M6:M68" si="11">(K6+L6)/2</f>
        <v>9.6481140989856658E-5</v>
      </c>
      <c r="N6">
        <f t="shared" ref="N6:N69" si="12">M6+(1-M6)*0.8</f>
        <v>0.80001929622819801</v>
      </c>
      <c r="O6">
        <f t="shared" ref="O6:O68" si="13">POWER((COS(B6)-$C$2*SQRT(1-POWER(1/$C$2*SIN(B6),2)))/(COS(B6)+$C$2*SQRT(1-POWER(1/$C$2*SIN(B6),2))),2)</f>
        <v>3.2543571057839268E-2</v>
      </c>
      <c r="P6">
        <f t="shared" ref="P6:P68" si="14">POWER((-$C$2*COS(B6)+SQRT(1-POWER(1/$C$2*SIN(B6),2)))/($C$2*COS(B6)+SQRT(1-POWER(1/$C$2*SIN(B6),2))),2)</f>
        <v>3.2516044074645575E-2</v>
      </c>
      <c r="Q6">
        <f t="shared" ref="Q6:Q68" si="15">(O6+P6)/2</f>
        <v>3.2529807566242422E-2</v>
      </c>
      <c r="R6">
        <f t="shared" ref="R6:R69" si="16">Q6+(1-Q6)*0.8</f>
        <v>0.80650596151324849</v>
      </c>
    </row>
    <row r="7" spans="1:18">
      <c r="A7">
        <v>2</v>
      </c>
      <c r="B7">
        <f t="shared" si="0"/>
        <v>3.4906585039886591E-2</v>
      </c>
      <c r="C7">
        <f t="shared" si="1"/>
        <v>3.503042477420829E-3</v>
      </c>
      <c r="D7">
        <f t="shared" si="2"/>
        <v>3.4838579880251972E-3</v>
      </c>
      <c r="E7">
        <f t="shared" si="3"/>
        <v>3.4934502327230131E-3</v>
      </c>
      <c r="F7">
        <f t="shared" si="4"/>
        <v>0.80069869004654459</v>
      </c>
      <c r="G7">
        <f t="shared" si="5"/>
        <v>4.0221671097764727E-2</v>
      </c>
      <c r="H7">
        <f t="shared" si="6"/>
        <v>4.0255781978625671E-2</v>
      </c>
      <c r="I7">
        <f t="shared" si="7"/>
        <v>4.0238726538195199E-2</v>
      </c>
      <c r="J7">
        <f t="shared" si="8"/>
        <v>0.80804774530763912</v>
      </c>
      <c r="K7">
        <f t="shared" si="9"/>
        <v>9.6721265040783833E-5</v>
      </c>
      <c r="L7">
        <f t="shared" si="10"/>
        <v>9.6241296718860855E-5</v>
      </c>
      <c r="M7">
        <f t="shared" si="11"/>
        <v>9.6481280879822344E-5</v>
      </c>
      <c r="N7">
        <f t="shared" si="12"/>
        <v>0.80001929625617596</v>
      </c>
      <c r="O7">
        <f t="shared" si="13"/>
        <v>3.2584902438121427E-2</v>
      </c>
      <c r="P7">
        <f t="shared" si="14"/>
        <v>3.2474753465131775E-2</v>
      </c>
      <c r="Q7">
        <f t="shared" si="15"/>
        <v>3.2529827951626601E-2</v>
      </c>
      <c r="R7">
        <f t="shared" si="16"/>
        <v>0.80650596559032539</v>
      </c>
    </row>
    <row r="8" spans="1:18">
      <c r="A8">
        <v>3</v>
      </c>
      <c r="B8">
        <f t="shared" si="0"/>
        <v>5.2359877559829883E-2</v>
      </c>
      <c r="C8">
        <f t="shared" si="1"/>
        <v>3.515085779630979E-3</v>
      </c>
      <c r="D8">
        <f t="shared" si="2"/>
        <v>3.4718679720313786E-3</v>
      </c>
      <c r="E8">
        <f t="shared" si="3"/>
        <v>3.493476875831179E-3</v>
      </c>
      <c r="F8">
        <f t="shared" si="4"/>
        <v>0.80069869537516625</v>
      </c>
      <c r="G8">
        <f t="shared" si="5"/>
        <v>4.0278821879983967E-2</v>
      </c>
      <c r="H8">
        <f t="shared" si="6"/>
        <v>4.035775910513368E-2</v>
      </c>
      <c r="I8">
        <f t="shared" si="7"/>
        <v>4.031829049255882E-2</v>
      </c>
      <c r="J8">
        <f t="shared" si="8"/>
        <v>0.80806365809851177</v>
      </c>
      <c r="K8">
        <f t="shared" si="9"/>
        <v>9.7022418565245717E-5</v>
      </c>
      <c r="L8">
        <f t="shared" si="10"/>
        <v>9.5941358639171172E-5</v>
      </c>
      <c r="M8">
        <f t="shared" si="11"/>
        <v>9.6481888602208444E-5</v>
      </c>
      <c r="N8">
        <f t="shared" si="12"/>
        <v>0.80001929637772051</v>
      </c>
      <c r="O8">
        <f t="shared" si="13"/>
        <v>3.2653911012074245E-2</v>
      </c>
      <c r="P8">
        <f t="shared" si="14"/>
        <v>3.240592182944587E-2</v>
      </c>
      <c r="Q8">
        <f t="shared" si="15"/>
        <v>3.2529916420760058E-2</v>
      </c>
      <c r="R8">
        <f t="shared" si="16"/>
        <v>0.80650598328415202</v>
      </c>
    </row>
    <row r="9" spans="1:18">
      <c r="A9">
        <v>4</v>
      </c>
      <c r="B9">
        <f t="shared" si="0"/>
        <v>6.9813170079773182E-2</v>
      </c>
      <c r="C9">
        <f t="shared" si="1"/>
        <v>3.532030515315426E-3</v>
      </c>
      <c r="D9">
        <f t="shared" si="2"/>
        <v>3.4550673319427155E-3</v>
      </c>
      <c r="E9">
        <f t="shared" si="3"/>
        <v>3.4935489236290708E-3</v>
      </c>
      <c r="F9">
        <f t="shared" si="4"/>
        <v>0.8006987097847259</v>
      </c>
      <c r="G9">
        <f t="shared" si="5"/>
        <v>4.0358962113134361E-2</v>
      </c>
      <c r="H9">
        <f t="shared" si="6"/>
        <v>4.0500857152543097E-2</v>
      </c>
      <c r="I9">
        <f t="shared" si="7"/>
        <v>4.0429909632838726E-2</v>
      </c>
      <c r="J9">
        <f t="shared" si="8"/>
        <v>0.80808598192656778</v>
      </c>
      <c r="K9">
        <f t="shared" si="9"/>
        <v>9.7445883881110718E-5</v>
      </c>
      <c r="L9">
        <f t="shared" si="10"/>
        <v>9.5521178049274837E-5</v>
      </c>
      <c r="M9">
        <f t="shared" si="11"/>
        <v>9.6483530965192784E-5</v>
      </c>
      <c r="N9">
        <f t="shared" si="12"/>
        <v>0.80001929670619309</v>
      </c>
      <c r="O9">
        <f t="shared" si="13"/>
        <v>3.2750781778856014E-2</v>
      </c>
      <c r="P9">
        <f t="shared" si="14"/>
        <v>3.2309528502629359E-2</v>
      </c>
      <c r="Q9">
        <f t="shared" si="15"/>
        <v>3.2530155140742686E-2</v>
      </c>
      <c r="R9">
        <f t="shared" si="16"/>
        <v>0.80650603102814855</v>
      </c>
    </row>
    <row r="10" spans="1:18">
      <c r="A10">
        <v>5</v>
      </c>
      <c r="B10">
        <f t="shared" si="0"/>
        <v>8.7266462599716474E-2</v>
      </c>
      <c r="C10">
        <f t="shared" si="1"/>
        <v>3.5539617996063408E-3</v>
      </c>
      <c r="D10">
        <f t="shared" si="2"/>
        <v>3.4334416724946791E-3</v>
      </c>
      <c r="E10">
        <f t="shared" si="3"/>
        <v>3.4937017360505097E-3</v>
      </c>
      <c r="F10">
        <f t="shared" si="4"/>
        <v>0.80069874034721011</v>
      </c>
      <c r="G10">
        <f t="shared" si="5"/>
        <v>4.0462221277462539E-2</v>
      </c>
      <c r="H10">
        <f t="shared" si="6"/>
        <v>4.0685407436471754E-2</v>
      </c>
      <c r="I10">
        <f t="shared" si="7"/>
        <v>4.057381435696715E-2</v>
      </c>
      <c r="J10">
        <f t="shared" si="8"/>
        <v>0.8081147628713935</v>
      </c>
      <c r="K10">
        <f t="shared" si="9"/>
        <v>9.7993530202634125E-5</v>
      </c>
      <c r="L10">
        <f t="shared" si="10"/>
        <v>9.4980492758675648E-5</v>
      </c>
      <c r="M10">
        <f t="shared" si="11"/>
        <v>9.6487011480654887E-5</v>
      </c>
      <c r="N10">
        <f t="shared" si="12"/>
        <v>0.80001929740229616</v>
      </c>
      <c r="O10">
        <f t="shared" si="13"/>
        <v>3.2875774918955984E-2</v>
      </c>
      <c r="P10">
        <f t="shared" si="14"/>
        <v>3.2185545086884322E-2</v>
      </c>
      <c r="Q10">
        <f t="shared" si="15"/>
        <v>3.2530660002920153E-2</v>
      </c>
      <c r="R10">
        <f t="shared" si="16"/>
        <v>0.80650613200058408</v>
      </c>
    </row>
    <row r="11" spans="1:18">
      <c r="A11">
        <v>6</v>
      </c>
      <c r="B11">
        <f t="shared" si="0"/>
        <v>0.10471975511965977</v>
      </c>
      <c r="C11">
        <f t="shared" si="1"/>
        <v>3.5809905169020091E-3</v>
      </c>
      <c r="D11">
        <f t="shared" si="2"/>
        <v>3.4069728113408399E-3</v>
      </c>
      <c r="E11">
        <f t="shared" si="3"/>
        <v>3.4939816641214247E-3</v>
      </c>
      <c r="F11">
        <f t="shared" si="4"/>
        <v>0.80069879633282437</v>
      </c>
      <c r="G11">
        <f t="shared" si="5"/>
        <v>4.058876633689279E-2</v>
      </c>
      <c r="H11">
        <f t="shared" si="6"/>
        <v>4.091183771935808E-2</v>
      </c>
      <c r="I11">
        <f t="shared" si="7"/>
        <v>4.0750302028125435E-2</v>
      </c>
      <c r="J11">
        <f t="shared" si="8"/>
        <v>0.80815006040562509</v>
      </c>
      <c r="K11">
        <f t="shared" si="9"/>
        <v>9.8667787996485184E-5</v>
      </c>
      <c r="L11">
        <f t="shared" si="10"/>
        <v>9.4318973076183948E-5</v>
      </c>
      <c r="M11">
        <f t="shared" si="11"/>
        <v>9.6493380536334566E-5</v>
      </c>
      <c r="N11">
        <f t="shared" si="12"/>
        <v>0.80001929867610733</v>
      </c>
      <c r="O11">
        <f t="shared" si="13"/>
        <v>3.3029226984754453E-2</v>
      </c>
      <c r="P11">
        <f t="shared" si="14"/>
        <v>3.2033935993099838E-2</v>
      </c>
      <c r="Q11">
        <f t="shared" si="15"/>
        <v>3.2531581488927146E-2</v>
      </c>
      <c r="R11">
        <f t="shared" si="16"/>
        <v>0.80650631629778546</v>
      </c>
    </row>
    <row r="12" spans="1:18">
      <c r="A12">
        <v>7</v>
      </c>
      <c r="B12">
        <f t="shared" si="0"/>
        <v>0.12217304763960307</v>
      </c>
      <c r="C12">
        <f t="shared" si="1"/>
        <v>3.6132544416453906E-3</v>
      </c>
      <c r="D12">
        <f t="shared" si="2"/>
        <v>3.3756390378775433E-3</v>
      </c>
      <c r="E12">
        <f t="shared" si="3"/>
        <v>3.4944467397614669E-3</v>
      </c>
      <c r="F12">
        <f t="shared" si="4"/>
        <v>0.8006988893479523</v>
      </c>
      <c r="G12">
        <f t="shared" si="5"/>
        <v>4.0738802106815797E-2</v>
      </c>
      <c r="H12">
        <f t="shared" si="6"/>
        <v>4.1180673560241403E-2</v>
      </c>
      <c r="I12">
        <f t="shared" si="7"/>
        <v>4.0959737833528603E-2</v>
      </c>
      <c r="J12">
        <f t="shared" si="8"/>
        <v>0.80819194756670576</v>
      </c>
      <c r="K12">
        <f t="shared" si="9"/>
        <v>9.9471669884312528E-5</v>
      </c>
      <c r="L12">
        <f t="shared" si="10"/>
        <v>9.3536227621435799E-5</v>
      </c>
      <c r="M12">
        <f t="shared" si="11"/>
        <v>9.6503948752874163E-5</v>
      </c>
      <c r="N12">
        <f t="shared" si="12"/>
        <v>0.80001930078975059</v>
      </c>
      <c r="O12">
        <f t="shared" si="13"/>
        <v>3.3211552444019306E-2</v>
      </c>
      <c r="P12">
        <f t="shared" si="14"/>
        <v>3.1854659149192513E-2</v>
      </c>
      <c r="Q12">
        <f t="shared" si="15"/>
        <v>3.2533105796605913E-2</v>
      </c>
      <c r="R12">
        <f t="shared" si="16"/>
        <v>0.80650662115932126</v>
      </c>
    </row>
    <row r="13" spans="1:18">
      <c r="A13">
        <v>8</v>
      </c>
      <c r="B13">
        <f t="shared" si="0"/>
        <v>0.13962634015954636</v>
      </c>
      <c r="C13">
        <f t="shared" si="1"/>
        <v>3.6509196455929249E-3</v>
      </c>
      <c r="D13">
        <f t="shared" si="2"/>
        <v>3.3394154461981328E-3</v>
      </c>
      <c r="E13">
        <f t="shared" si="3"/>
        <v>3.4951675458955288E-3</v>
      </c>
      <c r="F13">
        <f t="shared" si="4"/>
        <v>0.80069903350917915</v>
      </c>
      <c r="G13">
        <f t="shared" si="5"/>
        <v>4.0912571704478672E-2</v>
      </c>
      <c r="H13">
        <f t="shared" si="6"/>
        <v>4.1492539976652185E-2</v>
      </c>
      <c r="I13">
        <f t="shared" si="7"/>
        <v>4.1202555840565425E-2</v>
      </c>
      <c r="J13">
        <f t="shared" si="8"/>
        <v>0.80824051116811313</v>
      </c>
      <c r="K13">
        <f t="shared" si="9"/>
        <v>1.0040879676854738E-4</v>
      </c>
      <c r="L13">
        <f t="shared" si="10"/>
        <v>9.2631810717273819E-5</v>
      </c>
      <c r="M13">
        <f t="shared" si="11"/>
        <v>9.6520303742910602E-5</v>
      </c>
      <c r="N13">
        <f t="shared" si="12"/>
        <v>0.80001930406074862</v>
      </c>
      <c r="O13">
        <f t="shared" si="13"/>
        <v>3.342324558605228E-2</v>
      </c>
      <c r="P13">
        <f t="shared" si="14"/>
        <v>3.1647666884539245E-2</v>
      </c>
      <c r="Q13">
        <f t="shared" si="15"/>
        <v>3.2535456235295759E-2</v>
      </c>
      <c r="R13">
        <f t="shared" si="16"/>
        <v>0.80650709124705922</v>
      </c>
    </row>
    <row r="14" spans="1:18">
      <c r="A14">
        <v>9</v>
      </c>
      <c r="B14">
        <f t="shared" si="0"/>
        <v>0.15707963267948966</v>
      </c>
      <c r="C14">
        <f t="shared" si="1"/>
        <v>3.6941822154710775E-3</v>
      </c>
      <c r="D14">
        <f t="shared" si="2"/>
        <v>3.2982743529713313E-3</v>
      </c>
      <c r="E14">
        <f t="shared" si="3"/>
        <v>3.4962282842212044E-3</v>
      </c>
      <c r="F14">
        <f t="shared" si="4"/>
        <v>0.80069924565684425</v>
      </c>
      <c r="G14">
        <f t="shared" si="5"/>
        <v>4.1110357082476623E-2</v>
      </c>
      <c r="H14">
        <f t="shared" si="6"/>
        <v>4.1848163426024043E-2</v>
      </c>
      <c r="I14">
        <f t="shared" si="7"/>
        <v>4.1479260254250333E-2</v>
      </c>
      <c r="J14">
        <f t="shared" si="8"/>
        <v>0.80829585205085008</v>
      </c>
      <c r="K14">
        <f t="shared" si="9"/>
        <v>1.0148342954630673E-4</v>
      </c>
      <c r="L14">
        <f t="shared" si="10"/>
        <v>9.1605231547948825E-5</v>
      </c>
      <c r="M14">
        <f t="shared" si="11"/>
        <v>9.6544330547127785E-5</v>
      </c>
      <c r="N14">
        <f t="shared" si="12"/>
        <v>0.8000193088661095</v>
      </c>
      <c r="O14">
        <f t="shared" si="13"/>
        <v>3.3664882802500178E-2</v>
      </c>
      <c r="P14">
        <f t="shared" si="14"/>
        <v>3.1412907002077488E-2</v>
      </c>
      <c r="Q14">
        <f t="shared" si="15"/>
        <v>3.2538894902288833E-2</v>
      </c>
      <c r="R14">
        <f t="shared" si="16"/>
        <v>0.80650777898045778</v>
      </c>
    </row>
    <row r="15" spans="1:18">
      <c r="A15">
        <v>10</v>
      </c>
      <c r="B15">
        <f t="shared" si="0"/>
        <v>0.17453292519943295</v>
      </c>
      <c r="C15">
        <f t="shared" si="1"/>
        <v>3.7432703106403753E-3</v>
      </c>
      <c r="D15">
        <f t="shared" si="2"/>
        <v>3.2521858137988754E-3</v>
      </c>
      <c r="E15">
        <f t="shared" si="3"/>
        <v>3.4977280622196256E-3</v>
      </c>
      <c r="F15">
        <f t="shared" si="4"/>
        <v>0.80069954561244394</v>
      </c>
      <c r="G15">
        <f t="shared" si="5"/>
        <v>4.1332479645916687E-2</v>
      </c>
      <c r="H15">
        <f t="shared" si="6"/>
        <v>4.2248374115491802E-2</v>
      </c>
      <c r="I15">
        <f t="shared" si="7"/>
        <v>4.1790426880704244E-2</v>
      </c>
      <c r="J15">
        <f t="shared" si="8"/>
        <v>0.80835808537614084</v>
      </c>
      <c r="K15">
        <f t="shared" si="9"/>
        <v>1.0270050685951054E-4</v>
      </c>
      <c r="L15">
        <f t="shared" si="10"/>
        <v>9.0455965312578001E-5</v>
      </c>
      <c r="M15">
        <f t="shared" si="11"/>
        <v>9.6578236086044265E-5</v>
      </c>
      <c r="N15">
        <f t="shared" si="12"/>
        <v>0.80001931564721729</v>
      </c>
      <c r="O15">
        <f t="shared" si="13"/>
        <v>3.3937125257238965E-2</v>
      </c>
      <c r="P15">
        <f t="shared" si="14"/>
        <v>3.1150324052090884E-2</v>
      </c>
      <c r="Q15">
        <f t="shared" si="15"/>
        <v>3.2543724654664923E-2</v>
      </c>
      <c r="R15">
        <f t="shared" si="16"/>
        <v>0.80650874493093305</v>
      </c>
    </row>
    <row r="16" spans="1:18">
      <c r="A16">
        <v>11</v>
      </c>
      <c r="B16">
        <f t="shared" si="0"/>
        <v>0.19198621771937624</v>
      </c>
      <c r="C16">
        <f t="shared" si="1"/>
        <v>3.798446596881971E-3</v>
      </c>
      <c r="D16">
        <f t="shared" si="2"/>
        <v>3.2011182548216219E-3</v>
      </c>
      <c r="E16">
        <f t="shared" si="3"/>
        <v>3.4997824258517964E-3</v>
      </c>
      <c r="F16">
        <f t="shared" si="4"/>
        <v>0.80069995648517045</v>
      </c>
      <c r="G16">
        <f t="shared" si="5"/>
        <v>4.1579300953884318E-2</v>
      </c>
      <c r="H16">
        <f t="shared" si="6"/>
        <v>4.2694108650451715E-2</v>
      </c>
      <c r="I16">
        <f t="shared" si="7"/>
        <v>4.2136704802168017E-2</v>
      </c>
      <c r="J16">
        <f t="shared" si="8"/>
        <v>0.80842734096043367</v>
      </c>
      <c r="K16">
        <f t="shared" si="9"/>
        <v>1.0406568942188384E-4</v>
      </c>
      <c r="L16">
        <f t="shared" si="10"/>
        <v>8.918346665364356E-5</v>
      </c>
      <c r="M16">
        <f t="shared" si="11"/>
        <v>9.6624578037763693E-5</v>
      </c>
      <c r="N16">
        <f t="shared" si="12"/>
        <v>0.80001932491560757</v>
      </c>
      <c r="O16">
        <f t="shared" si="13"/>
        <v>3.4240721962236619E-2</v>
      </c>
      <c r="P16">
        <f t="shared" si="14"/>
        <v>3.0859860824320337E-2</v>
      </c>
      <c r="Q16">
        <f t="shared" si="15"/>
        <v>3.2550291393278474E-2</v>
      </c>
      <c r="R16">
        <f t="shared" si="16"/>
        <v>0.80651005827865574</v>
      </c>
    </row>
    <row r="17" spans="1:18">
      <c r="A17">
        <v>12</v>
      </c>
      <c r="B17">
        <f t="shared" si="0"/>
        <v>0.20943951023931953</v>
      </c>
      <c r="C17">
        <f t="shared" si="1"/>
        <v>3.8600110998782116E-3</v>
      </c>
      <c r="D17">
        <f t="shared" si="2"/>
        <v>3.1450392401291731E-3</v>
      </c>
      <c r="E17">
        <f t="shared" si="3"/>
        <v>3.5025251700036924E-3</v>
      </c>
      <c r="F17">
        <f t="shared" si="4"/>
        <v>0.80070050503400081</v>
      </c>
      <c r="G17">
        <f t="shared" si="5"/>
        <v>4.1851223505890413E-2</v>
      </c>
      <c r="H17">
        <f t="shared" si="6"/>
        <v>4.3186413033830133E-2</v>
      </c>
      <c r="I17">
        <f t="shared" si="7"/>
        <v>4.2518818269860273E-2</v>
      </c>
      <c r="J17">
        <f t="shared" si="8"/>
        <v>0.80850376365397214</v>
      </c>
      <c r="K17">
        <f t="shared" si="9"/>
        <v>1.0558541156740151E-4</v>
      </c>
      <c r="L17">
        <f t="shared" si="10"/>
        <v>8.7787185698136642E-5</v>
      </c>
      <c r="M17">
        <f t="shared" si="11"/>
        <v>9.6686298632769083E-5</v>
      </c>
      <c r="N17">
        <f t="shared" si="12"/>
        <v>0.80001933725972663</v>
      </c>
      <c r="O17">
        <f t="shared" si="13"/>
        <v>3.4576513278924852E-2</v>
      </c>
      <c r="P17">
        <f t="shared" si="14"/>
        <v>3.0541460077871341E-2</v>
      </c>
      <c r="Q17">
        <f t="shared" si="15"/>
        <v>3.25589866783981E-2</v>
      </c>
      <c r="R17">
        <f t="shared" si="16"/>
        <v>0.80651179733567968</v>
      </c>
    </row>
    <row r="18" spans="1:18">
      <c r="A18">
        <v>13</v>
      </c>
      <c r="B18">
        <f>PI()*A18/180</f>
        <v>0.22689280275926285</v>
      </c>
      <c r="C18">
        <f>POWER(($E$1*COS(B18)-$C$1*SQRT(1-POWER($E$1/$C$1*SIN(B18),2)))/($E$1*COS(B18)+$C$1*SQRT(1-POWER($E$1/$C$1*SIN(B18),2))),2)</f>
        <v>3.9283045306031618E-3</v>
      </c>
      <c r="D18">
        <f t="shared" si="2"/>
        <v>3.0839164000264988E-3</v>
      </c>
      <c r="E18">
        <f t="shared" si="3"/>
        <v>3.5061104653148303E-3</v>
      </c>
      <c r="F18">
        <f t="shared" si="4"/>
        <v>0.80070122209306305</v>
      </c>
      <c r="G18">
        <f t="shared" si="5"/>
        <v>4.2148691614008089E-2</v>
      </c>
      <c r="H18">
        <f t="shared" si="6"/>
        <v>4.3726446029655835E-2</v>
      </c>
      <c r="I18">
        <f t="shared" si="7"/>
        <v>4.2937568821831959E-2</v>
      </c>
      <c r="J18">
        <f t="shared" si="8"/>
        <v>0.80858751376436644</v>
      </c>
      <c r="K18">
        <f t="shared" si="9"/>
        <v>1.0726694078248827E-4</v>
      </c>
      <c r="L18">
        <f t="shared" si="10"/>
        <v>8.6266587115662406E-5</v>
      </c>
      <c r="M18">
        <f t="shared" si="11"/>
        <v>9.6766763949075334E-5</v>
      </c>
      <c r="N18">
        <f t="shared" si="12"/>
        <v>0.80001935335278984</v>
      </c>
      <c r="O18">
        <f t="shared" si="13"/>
        <v>3.49454348673729E-2</v>
      </c>
      <c r="P18">
        <f t="shared" si="14"/>
        <v>3.0195066531471627E-2</v>
      </c>
      <c r="Q18">
        <f t="shared" si="15"/>
        <v>3.2570250699422265E-2</v>
      </c>
      <c r="R18">
        <f t="shared" si="16"/>
        <v>0.80651405013988442</v>
      </c>
    </row>
    <row r="19" spans="1:18">
      <c r="A19">
        <v>14</v>
      </c>
      <c r="B19">
        <f t="shared" si="0"/>
        <v>0.24434609527920614</v>
      </c>
      <c r="C19">
        <f t="shared" si="1"/>
        <v>4.0037121449417405E-3</v>
      </c>
      <c r="D19">
        <f t="shared" si="2"/>
        <v>3.0177185505971212E-3</v>
      </c>
      <c r="E19">
        <f t="shared" si="3"/>
        <v>3.5107153477694306E-3</v>
      </c>
      <c r="F19">
        <f t="shared" si="4"/>
        <v>0.8007021430695539</v>
      </c>
      <c r="G19">
        <f t="shared" si="5"/>
        <v>4.2472192361424667E-2</v>
      </c>
      <c r="H19">
        <f t="shared" si="6"/>
        <v>4.4315482906262381E-2</v>
      </c>
      <c r="I19">
        <f t="shared" si="7"/>
        <v>4.3393837633843524E-2</v>
      </c>
      <c r="J19">
        <f t="shared" si="8"/>
        <v>0.8086787675267687</v>
      </c>
      <c r="K19">
        <f t="shared" si="9"/>
        <v>1.0911844611855226E-4</v>
      </c>
      <c r="L19">
        <f t="shared" si="10"/>
        <v>8.4621172675665313E-5</v>
      </c>
      <c r="M19">
        <f t="shared" si="11"/>
        <v>9.6869809397108795E-5</v>
      </c>
      <c r="N19">
        <f t="shared" si="12"/>
        <v>0.8000193739618795</v>
      </c>
      <c r="O19">
        <f t="shared" si="13"/>
        <v>3.5348522108490155E-2</v>
      </c>
      <c r="P19">
        <f t="shared" si="14"/>
        <v>2.9820629140000127E-2</v>
      </c>
      <c r="Q19">
        <f t="shared" si="15"/>
        <v>3.2584575624245139E-2</v>
      </c>
      <c r="R19">
        <f t="shared" si="16"/>
        <v>0.80651691512484902</v>
      </c>
    </row>
    <row r="20" spans="1:18">
      <c r="A20">
        <v>15</v>
      </c>
      <c r="B20">
        <f t="shared" si="0"/>
        <v>0.26179938779914941</v>
      </c>
      <c r="C20">
        <f t="shared" si="1"/>
        <v>4.0866682117490661E-3</v>
      </c>
      <c r="D20">
        <f t="shared" si="2"/>
        <v>2.9464170414878147E-3</v>
      </c>
      <c r="E20">
        <f t="shared" si="3"/>
        <v>3.5165426266184404E-3</v>
      </c>
      <c r="F20">
        <f t="shared" si="4"/>
        <v>0.80070330852532379</v>
      </c>
      <c r="G20">
        <f t="shared" si="5"/>
        <v>4.2822256648128339E-2</v>
      </c>
      <c r="H20">
        <f t="shared" si="6"/>
        <v>4.495491957627442E-2</v>
      </c>
      <c r="I20">
        <f t="shared" si="7"/>
        <v>4.3888588112201379E-2</v>
      </c>
      <c r="J20">
        <f t="shared" si="8"/>
        <v>0.80877771762244033</v>
      </c>
      <c r="K20">
        <f t="shared" si="9"/>
        <v>1.1114907653568646E-4</v>
      </c>
      <c r="L20">
        <f t="shared" si="10"/>
        <v>8.2850507876847573E-5</v>
      </c>
      <c r="M20">
        <f t="shared" si="11"/>
        <v>9.6999792206267014E-5</v>
      </c>
      <c r="N20">
        <f t="shared" si="12"/>
        <v>0.80001939995844129</v>
      </c>
      <c r="O20">
        <f t="shared" si="13"/>
        <v>3.5786915027595664E-2</v>
      </c>
      <c r="P20">
        <f t="shared" si="14"/>
        <v>2.9418103686913336E-2</v>
      </c>
      <c r="Q20">
        <f t="shared" si="15"/>
        <v>3.2602509357254499E-2</v>
      </c>
      <c r="R20">
        <f t="shared" si="16"/>
        <v>0.80652050187145097</v>
      </c>
    </row>
    <row r="21" spans="1:18">
      <c r="A21">
        <v>16</v>
      </c>
      <c r="B21">
        <f t="shared" si="0"/>
        <v>0.27925268031909273</v>
      </c>
      <c r="C21">
        <f t="shared" si="1"/>
        <v>4.1776611776476232E-3</v>
      </c>
      <c r="D21">
        <f t="shared" si="2"/>
        <v>2.8699873766933571E-3</v>
      </c>
      <c r="E21">
        <f t="shared" si="3"/>
        <v>3.5238242771704902E-3</v>
      </c>
      <c r="F21">
        <f t="shared" si="4"/>
        <v>0.80070476485543418</v>
      </c>
      <c r="G21">
        <f t="shared" si="5"/>
        <v>4.3199460324423622E-2</v>
      </c>
      <c r="H21">
        <f t="shared" si="6"/>
        <v>4.5646277152463242E-2</v>
      </c>
      <c r="I21">
        <f t="shared" si="7"/>
        <v>4.4422868738443436E-2</v>
      </c>
      <c r="J21">
        <f t="shared" si="8"/>
        <v>0.80888457374768874</v>
      </c>
      <c r="K21">
        <f t="shared" si="9"/>
        <v>1.133690504065215E-4</v>
      </c>
      <c r="L21">
        <f t="shared" si="10"/>
        <v>8.0954253329014746E-5</v>
      </c>
      <c r="M21">
        <f t="shared" si="11"/>
        <v>9.7161651867768125E-5</v>
      </c>
      <c r="N21">
        <f t="shared" si="12"/>
        <v>0.80001943233037365</v>
      </c>
      <c r="O21">
        <f t="shared" si="13"/>
        <v>3.626186375101554E-2</v>
      </c>
      <c r="P21">
        <f t="shared" si="14"/>
        <v>2.8987455726278869E-2</v>
      </c>
      <c r="Q21">
        <f t="shared" si="15"/>
        <v>3.2624659738647206E-2</v>
      </c>
      <c r="R21">
        <f t="shared" si="16"/>
        <v>0.80652493194772945</v>
      </c>
    </row>
    <row r="22" spans="1:18">
      <c r="A22">
        <v>17</v>
      </c>
      <c r="B22">
        <f t="shared" si="0"/>
        <v>0.29670597283903605</v>
      </c>
      <c r="C22">
        <f t="shared" si="1"/>
        <v>4.2772396336375265E-3</v>
      </c>
      <c r="D22">
        <f t="shared" si="2"/>
        <v>2.788411162670301E-3</v>
      </c>
      <c r="E22">
        <f t="shared" si="3"/>
        <v>3.5328253981539138E-3</v>
      </c>
      <c r="F22">
        <f t="shared" si="4"/>
        <v>0.80070656507963078</v>
      </c>
      <c r="G22">
        <f t="shared" si="5"/>
        <v>4.3604425412916127E-2</v>
      </c>
      <c r="H22">
        <f t="shared" si="6"/>
        <v>4.639120694061151E-2</v>
      </c>
      <c r="I22">
        <f t="shared" si="7"/>
        <v>4.4997816176763822E-2</v>
      </c>
      <c r="J22">
        <f t="shared" si="8"/>
        <v>0.80899956323535283</v>
      </c>
      <c r="K22">
        <f t="shared" si="9"/>
        <v>1.1578975761595501E-4</v>
      </c>
      <c r="L22">
        <f t="shared" si="10"/>
        <v>7.8932201693913601E-5</v>
      </c>
      <c r="M22">
        <f t="shared" si="11"/>
        <v>9.7360979654934299E-5</v>
      </c>
      <c r="N22">
        <f t="shared" si="12"/>
        <v>0.80001947219593106</v>
      </c>
      <c r="O22">
        <f t="shared" si="13"/>
        <v>3.677473453091986E-2</v>
      </c>
      <c r="P22">
        <f t="shared" si="14"/>
        <v>2.8528663912650323E-2</v>
      </c>
      <c r="Q22">
        <f t="shared" si="15"/>
        <v>3.265169922178509E-2</v>
      </c>
      <c r="R22">
        <f t="shared" si="16"/>
        <v>0.80653033984435707</v>
      </c>
    </row>
    <row r="23" spans="1:18">
      <c r="A23">
        <v>18</v>
      </c>
      <c r="B23">
        <f t="shared" si="0"/>
        <v>0.31415926535897931</v>
      </c>
      <c r="C23">
        <f t="shared" si="1"/>
        <v>4.3860192086799584E-3</v>
      </c>
      <c r="D23">
        <f t="shared" si="2"/>
        <v>2.7016784497742117E-3</v>
      </c>
      <c r="E23">
        <f t="shared" si="3"/>
        <v>3.5438488292270851E-3</v>
      </c>
      <c r="F23">
        <f t="shared" si="4"/>
        <v>0.80070876976584549</v>
      </c>
      <c r="G23">
        <f t="shared" si="5"/>
        <v>4.4037821419528257E-2</v>
      </c>
      <c r="H23">
        <f t="shared" si="6"/>
        <v>4.7191495892705569E-2</v>
      </c>
      <c r="I23">
        <f t="shared" si="7"/>
        <v>4.5614658656116913E-2</v>
      </c>
      <c r="J23">
        <f t="shared" si="8"/>
        <v>0.8091229317312234</v>
      </c>
      <c r="K23">
        <f t="shared" si="9"/>
        <v>1.1842387593336267E-4</v>
      </c>
      <c r="L23">
        <f t="shared" si="10"/>
        <v>7.678432114158502E-5</v>
      </c>
      <c r="M23">
        <f t="shared" si="11"/>
        <v>9.7604098537473844E-5</v>
      </c>
      <c r="N23">
        <f t="shared" si="12"/>
        <v>0.80001952081970751</v>
      </c>
      <c r="O23">
        <f t="shared" si="13"/>
        <v>3.732701637741731E-2</v>
      </c>
      <c r="P23">
        <f t="shared" si="14"/>
        <v>2.8041723762037476E-2</v>
      </c>
      <c r="Q23">
        <f t="shared" si="15"/>
        <v>3.2684370069727395E-2</v>
      </c>
      <c r="R23">
        <f t="shared" si="16"/>
        <v>0.80653687401394547</v>
      </c>
    </row>
    <row r="24" spans="1:18">
      <c r="A24">
        <v>19</v>
      </c>
      <c r="B24">
        <f t="shared" si="0"/>
        <v>0.33161255787892258</v>
      </c>
      <c r="C24">
        <f t="shared" si="1"/>
        <v>4.5046905395728209E-3</v>
      </c>
      <c r="D24">
        <f t="shared" si="2"/>
        <v>2.6097905473202966E-3</v>
      </c>
      <c r="E24">
        <f t="shared" si="3"/>
        <v>3.5572405434465587E-3</v>
      </c>
      <c r="F24">
        <f t="shared" si="4"/>
        <v>0.80071144810868933</v>
      </c>
      <c r="G24">
        <f t="shared" si="5"/>
        <v>4.450036673399551E-2</v>
      </c>
      <c r="H24">
        <f t="shared" si="6"/>
        <v>4.8049072546099726E-2</v>
      </c>
      <c r="I24">
        <f t="shared" si="7"/>
        <v>4.6274719640047618E-2</v>
      </c>
      <c r="J24">
        <f t="shared" si="8"/>
        <v>0.80925494392800956</v>
      </c>
      <c r="K24">
        <f t="shared" si="9"/>
        <v>1.2128550361588223E-4</v>
      </c>
      <c r="L24">
        <f t="shared" si="10"/>
        <v>7.4510806456898931E-5</v>
      </c>
      <c r="M24">
        <f t="shared" si="11"/>
        <v>9.7898155036390589E-5</v>
      </c>
      <c r="N24">
        <f t="shared" si="12"/>
        <v>0.80001957963100734</v>
      </c>
      <c r="O24">
        <f t="shared" si="13"/>
        <v>3.7920328341013734E-2</v>
      </c>
      <c r="P24">
        <f t="shared" si="14"/>
        <v>2.7526651892815269E-2</v>
      </c>
      <c r="Q24">
        <f t="shared" si="15"/>
        <v>3.27234901169145E-2</v>
      </c>
      <c r="R24">
        <f t="shared" si="16"/>
        <v>0.80654469802338302</v>
      </c>
    </row>
    <row r="25" spans="1:18">
      <c r="A25">
        <v>20</v>
      </c>
      <c r="B25">
        <f t="shared" si="0"/>
        <v>0.3490658503988659</v>
      </c>
      <c r="C25">
        <f t="shared" si="1"/>
        <v>4.6340284956312323E-3</v>
      </c>
      <c r="D25">
        <f t="shared" si="2"/>
        <v>2.5127634101760332E-3</v>
      </c>
      <c r="E25">
        <f t="shared" si="3"/>
        <v>3.5733959529036328E-3</v>
      </c>
      <c r="F25">
        <f t="shared" si="4"/>
        <v>0.80071467919058081</v>
      </c>
      <c r="G25">
        <f t="shared" si="5"/>
        <v>4.4992830120146675E-2</v>
      </c>
      <c r="H25">
        <f t="shared" si="6"/>
        <v>4.8966013476772992E-2</v>
      </c>
      <c r="I25">
        <f t="shared" si="7"/>
        <v>4.6979421798459833E-2</v>
      </c>
      <c r="J25">
        <f t="shared" si="8"/>
        <v>0.80939588435969201</v>
      </c>
      <c r="K25">
        <f t="shared" si="9"/>
        <v>1.2439031053235495E-4</v>
      </c>
      <c r="L25">
        <f t="shared" si="10"/>
        <v>7.2112139143454832E-5</v>
      </c>
      <c r="M25">
        <f t="shared" si="11"/>
        <v>9.8251224837904891E-5</v>
      </c>
      <c r="N25">
        <f t="shared" si="12"/>
        <v>0.80001965024496757</v>
      </c>
      <c r="O25">
        <f t="shared" si="13"/>
        <v>3.8556427492936765E-2</v>
      </c>
      <c r="P25">
        <f t="shared" si="14"/>
        <v>2.6983490801646966E-2</v>
      </c>
      <c r="Q25">
        <f t="shared" si="15"/>
        <v>3.2769959147291867E-2</v>
      </c>
      <c r="R25">
        <f t="shared" si="16"/>
        <v>0.80655399182945842</v>
      </c>
    </row>
    <row r="26" spans="1:18">
      <c r="A26">
        <v>21</v>
      </c>
      <c r="B26">
        <f t="shared" si="0"/>
        <v>0.36651914291880922</v>
      </c>
      <c r="C26">
        <f t="shared" si="1"/>
        <v>4.7749028721177219E-3</v>
      </c>
      <c r="D26">
        <f t="shared" si="2"/>
        <v>2.4106317165556467E-3</v>
      </c>
      <c r="E26">
        <f t="shared" si="3"/>
        <v>3.5927672943366845E-3</v>
      </c>
      <c r="F26">
        <f t="shared" si="4"/>
        <v>0.80071855345886733</v>
      </c>
      <c r="G26">
        <f t="shared" si="5"/>
        <v>4.5516032296088756E-2</v>
      </c>
      <c r="H26">
        <f t="shared" si="6"/>
        <v>4.9944550297440216E-2</v>
      </c>
      <c r="I26">
        <f t="shared" si="7"/>
        <v>4.7730291296764482E-2</v>
      </c>
      <c r="J26">
        <f t="shared" si="8"/>
        <v>0.809546058259353</v>
      </c>
      <c r="K26">
        <f t="shared" si="9"/>
        <v>1.2775571048762282E-4</v>
      </c>
      <c r="L26">
        <f t="shared" si="10"/>
        <v>6.9589158126148555E-5</v>
      </c>
      <c r="M26">
        <f t="shared" si="11"/>
        <v>9.8672434306885682E-5</v>
      </c>
      <c r="N26">
        <f t="shared" si="12"/>
        <v>0.80001973448686137</v>
      </c>
      <c r="O26">
        <f t="shared" si="13"/>
        <v>3.9237217655565051E-2</v>
      </c>
      <c r="P26">
        <f t="shared" si="14"/>
        <v>2.6412314236459466E-2</v>
      </c>
      <c r="Q26">
        <f t="shared" si="15"/>
        <v>3.282476594601226E-2</v>
      </c>
      <c r="R26">
        <f t="shared" si="16"/>
        <v>0.80656495318920252</v>
      </c>
    </row>
    <row r="27" spans="1:18">
      <c r="A27">
        <v>22</v>
      </c>
      <c r="B27">
        <f t="shared" si="0"/>
        <v>0.38397243543875248</v>
      </c>
      <c r="C27">
        <f t="shared" si="1"/>
        <v>4.9282908095658754E-3</v>
      </c>
      <c r="D27">
        <f t="shared" si="2"/>
        <v>2.3034537836806651E-3</v>
      </c>
      <c r="E27">
        <f t="shared" si="3"/>
        <v>3.6158722966232702E-3</v>
      </c>
      <c r="F27">
        <f t="shared" si="4"/>
        <v>0.80072317445932473</v>
      </c>
      <c r="G27">
        <f t="shared" si="5"/>
        <v>4.6070847604191556E-2</v>
      </c>
      <c r="H27">
        <f t="shared" si="6"/>
        <v>5.0987077234093986E-2</v>
      </c>
      <c r="I27">
        <f t="shared" si="7"/>
        <v>4.8528962419142771E-2</v>
      </c>
      <c r="J27">
        <f t="shared" si="8"/>
        <v>0.80970579248382857</v>
      </c>
      <c r="K27">
        <f t="shared" si="9"/>
        <v>1.3140105788796209E-4</v>
      </c>
      <c r="L27">
        <f t="shared" si="10"/>
        <v>6.6943142958407522E-5</v>
      </c>
      <c r="M27">
        <f t="shared" si="11"/>
        <v>9.9172100423184815E-5</v>
      </c>
      <c r="N27">
        <f t="shared" si="12"/>
        <v>0.80001983442008473</v>
      </c>
      <c r="O27">
        <f t="shared" si="13"/>
        <v>3.9964758940304074E-2</v>
      </c>
      <c r="P27">
        <f t="shared" si="14"/>
        <v>2.5813233236299301E-2</v>
      </c>
      <c r="Q27">
        <f t="shared" si="15"/>
        <v>3.2888996088301689E-2</v>
      </c>
      <c r="R27">
        <f t="shared" si="16"/>
        <v>0.80657779921766037</v>
      </c>
    </row>
    <row r="28" spans="1:18">
      <c r="A28">
        <v>23</v>
      </c>
      <c r="B28">
        <f>PI()*A28/180</f>
        <v>0.40142572795869574</v>
      </c>
      <c r="C28">
        <f>POWER(($E$1*COS(B28)-$C$1*SQRT(1-POWER($E$1/$C$1*SIN(B28),2)))/($E$1*COS(B28)+$C$1*SQRT(1-POWER($E$1/$C$1*SIN(B28),2))),2)</f>
        <v>5.0952912490381981E-3</v>
      </c>
      <c r="D28">
        <f t="shared" si="2"/>
        <v>2.1913175015908452E-3</v>
      </c>
      <c r="E28">
        <f t="shared" si="3"/>
        <v>3.6433043753145216E-3</v>
      </c>
      <c r="F28">
        <f t="shared" si="4"/>
        <v>0.800728660875063</v>
      </c>
      <c r="G28">
        <f t="shared" si="5"/>
        <v>4.6658205770500782E-2</v>
      </c>
      <c r="H28">
        <f t="shared" si="6"/>
        <v>5.2096159317547755E-2</v>
      </c>
      <c r="I28">
        <f t="shared" si="7"/>
        <v>4.9377182544024269E-2</v>
      </c>
      <c r="J28">
        <f t="shared" si="8"/>
        <v>0.80987543650880489</v>
      </c>
      <c r="K28">
        <f t="shared" si="9"/>
        <v>1.3534787243529614E-4</v>
      </c>
      <c r="L28">
        <f t="shared" si="10"/>
        <v>6.4175911806439964E-5</v>
      </c>
      <c r="M28">
        <f t="shared" si="11"/>
        <v>9.976189212086806E-5</v>
      </c>
      <c r="N28">
        <f t="shared" si="12"/>
        <v>0.80001995237842427</v>
      </c>
      <c r="O28">
        <f t="shared" si="13"/>
        <v>4.0741278155757919E-2</v>
      </c>
      <c r="P28">
        <f t="shared" si="14"/>
        <v>2.5186402916623801E-2</v>
      </c>
      <c r="Q28">
        <f t="shared" si="15"/>
        <v>3.2963840536190864E-2</v>
      </c>
      <c r="R28">
        <f t="shared" si="16"/>
        <v>0.80659276810723823</v>
      </c>
    </row>
    <row r="29" spans="1:18">
      <c r="A29">
        <v>24</v>
      </c>
      <c r="B29">
        <f t="shared" si="0"/>
        <v>0.41887902047863906</v>
      </c>
      <c r="C29">
        <f t="shared" si="1"/>
        <v>5.2771417984301024E-3</v>
      </c>
      <c r="D29">
        <f t="shared" si="2"/>
        <v>2.0743475074327692E-3</v>
      </c>
      <c r="E29">
        <f t="shared" si="3"/>
        <v>3.6757446529314358E-3</v>
      </c>
      <c r="F29">
        <f t="shared" si="4"/>
        <v>0.80073514893058628</v>
      </c>
      <c r="G29">
        <f t="shared" si="5"/>
        <v>4.7279093752892673E-2</v>
      </c>
      <c r="H29">
        <f t="shared" si="6"/>
        <v>5.3274541229719218E-2</v>
      </c>
      <c r="I29">
        <f t="shared" si="7"/>
        <v>5.0276817491305942E-2</v>
      </c>
      <c r="J29">
        <f t="shared" si="8"/>
        <v>0.81005536349826124</v>
      </c>
      <c r="K29">
        <f t="shared" si="9"/>
        <v>1.3962009618823259E-4</v>
      </c>
      <c r="L29">
        <f t="shared" si="10"/>
        <v>6.1289936924370473E-5</v>
      </c>
      <c r="M29">
        <f t="shared" si="11"/>
        <v>1.0045501655630152E-4</v>
      </c>
      <c r="N29">
        <f t="shared" si="12"/>
        <v>0.80002009100331128</v>
      </c>
      <c r="O29">
        <f t="shared" si="13"/>
        <v>4.1569180154988887E-2</v>
      </c>
      <c r="P29">
        <f t="shared" si="14"/>
        <v>2.4532030088372903E-2</v>
      </c>
      <c r="Q29">
        <f t="shared" si="15"/>
        <v>3.3050605121680898E-2</v>
      </c>
      <c r="R29">
        <f t="shared" si="16"/>
        <v>0.80661012102433627</v>
      </c>
    </row>
    <row r="30" spans="1:18">
      <c r="A30">
        <v>25</v>
      </c>
      <c r="B30">
        <f t="shared" si="0"/>
        <v>0.43633231299858238</v>
      </c>
      <c r="C30">
        <f t="shared" si="1"/>
        <v>5.4752384653450293E-3</v>
      </c>
      <c r="D30">
        <f t="shared" si="2"/>
        <v>1.9527138753529906E-3</v>
      </c>
      <c r="E30">
        <f t="shared" si="3"/>
        <v>3.71397617034901E-3</v>
      </c>
      <c r="F30">
        <f t="shared" si="4"/>
        <v>0.80074279523406988</v>
      </c>
      <c r="G30">
        <f t="shared" si="5"/>
        <v>4.7934557676924283E-2</v>
      </c>
      <c r="H30">
        <f t="shared" si="6"/>
        <v>5.4525156847739287E-2</v>
      </c>
      <c r="I30">
        <f t="shared" si="7"/>
        <v>5.1229857262331785E-2</v>
      </c>
      <c r="J30">
        <f t="shared" si="8"/>
        <v>0.81024597145246635</v>
      </c>
      <c r="K30">
        <f t="shared" si="9"/>
        <v>1.4424438810410484E-4</v>
      </c>
      <c r="L30">
        <f t="shared" si="10"/>
        <v>5.8288480867805829E-5</v>
      </c>
      <c r="M30">
        <f t="shared" si="11"/>
        <v>1.0126643448595533E-4</v>
      </c>
      <c r="N30">
        <f t="shared" si="12"/>
        <v>0.80002025328689719</v>
      </c>
      <c r="O30">
        <f t="shared" si="13"/>
        <v>4.2451060197072461E-2</v>
      </c>
      <c r="P30">
        <f t="shared" si="14"/>
        <v>2.3850381810154676E-2</v>
      </c>
      <c r="Q30">
        <f t="shared" si="15"/>
        <v>3.3150721003613569E-2</v>
      </c>
      <c r="R30">
        <f t="shared" si="16"/>
        <v>0.80663014420072277</v>
      </c>
    </row>
    <row r="31" spans="1:18">
      <c r="A31">
        <v>26</v>
      </c>
      <c r="B31">
        <f t="shared" si="0"/>
        <v>0.4537856055185257</v>
      </c>
      <c r="C31">
        <f t="shared" si="1"/>
        <v>5.691158811917639E-3</v>
      </c>
      <c r="D31">
        <f t="shared" si="2"/>
        <v>1.8266426637248217E-3</v>
      </c>
      <c r="E31">
        <f t="shared" si="3"/>
        <v>3.7589007378212302E-3</v>
      </c>
      <c r="F31">
        <f t="shared" si="4"/>
        <v>0.80075178014756432</v>
      </c>
      <c r="G31">
        <f t="shared" si="5"/>
        <v>4.8625704857926173E-2</v>
      </c>
      <c r="H31">
        <f t="shared" si="6"/>
        <v>5.5851139532456795E-2</v>
      </c>
      <c r="I31">
        <f t="shared" si="7"/>
        <v>5.2238422195191481E-2</v>
      </c>
      <c r="J31">
        <f t="shared" si="8"/>
        <v>0.81044768443903836</v>
      </c>
      <c r="K31">
        <f t="shared" si="9"/>
        <v>1.4925046210509434E-4</v>
      </c>
      <c r="L31">
        <f t="shared" si="10"/>
        <v>5.5175757340042661E-5</v>
      </c>
      <c r="M31">
        <f t="shared" si="11"/>
        <v>1.0221310972256849E-4</v>
      </c>
      <c r="N31">
        <f t="shared" si="12"/>
        <v>0.80002044262194461</v>
      </c>
      <c r="O31">
        <f t="shared" si="13"/>
        <v>4.3389717405080949E-2</v>
      </c>
      <c r="P31">
        <f t="shared" si="14"/>
        <v>2.3141794985228798E-2</v>
      </c>
      <c r="Q31">
        <f t="shared" si="15"/>
        <v>3.3265756195154872E-2</v>
      </c>
      <c r="R31">
        <f t="shared" si="16"/>
        <v>0.80665315123903114</v>
      </c>
    </row>
    <row r="32" spans="1:18">
      <c r="A32">
        <v>27</v>
      </c>
      <c r="B32">
        <f t="shared" si="0"/>
        <v>0.47123889803846897</v>
      </c>
      <c r="C32">
        <f t="shared" si="1"/>
        <v>5.9266892115633768E-3</v>
      </c>
      <c r="D32">
        <f t="shared" si="2"/>
        <v>1.6964287458415817E-3</v>
      </c>
      <c r="E32">
        <f t="shared" si="3"/>
        <v>3.8115589787024793E-3</v>
      </c>
      <c r="F32">
        <f t="shared" si="4"/>
        <v>0.80076231179574053</v>
      </c>
      <c r="G32">
        <f t="shared" si="5"/>
        <v>4.9353705907433723E-2</v>
      </c>
      <c r="H32">
        <f t="shared" si="6"/>
        <v>5.7255833211511883E-2</v>
      </c>
      <c r="I32">
        <f t="shared" si="7"/>
        <v>5.3304769559472803E-2</v>
      </c>
      <c r="J32">
        <f t="shared" si="8"/>
        <v>0.81066095391189463</v>
      </c>
      <c r="K32">
        <f t="shared" si="9"/>
        <v>1.5467147582669811E-4</v>
      </c>
      <c r="L32">
        <f t="shared" si="10"/>
        <v>5.1957121350999437E-5</v>
      </c>
      <c r="M32">
        <f t="shared" si="11"/>
        <v>1.0331429858884878E-4</v>
      </c>
      <c r="N32">
        <f t="shared" si="12"/>
        <v>0.80002066285971785</v>
      </c>
      <c r="O32">
        <f t="shared" si="13"/>
        <v>4.4388169410102013E-2</v>
      </c>
      <c r="P32">
        <f t="shared" si="14"/>
        <v>2.240668712886219E-2</v>
      </c>
      <c r="Q32">
        <f t="shared" si="15"/>
        <v>3.3397428269482103E-2</v>
      </c>
      <c r="R32">
        <f t="shared" si="16"/>
        <v>0.80667948565389647</v>
      </c>
    </row>
    <row r="33" spans="1:18">
      <c r="A33">
        <v>28</v>
      </c>
      <c r="B33">
        <f t="shared" si="0"/>
        <v>0.48869219055841229</v>
      </c>
      <c r="C33">
        <f t="shared" si="1"/>
        <v>6.1838570439249636E-3</v>
      </c>
      <c r="D33">
        <f t="shared" si="2"/>
        <v>1.5624514576952E-3</v>
      </c>
      <c r="E33">
        <f t="shared" si="3"/>
        <v>3.8731542508100817E-3</v>
      </c>
      <c r="F33">
        <f t="shared" si="4"/>
        <v>0.80077463085016209</v>
      </c>
      <c r="G33">
        <f t="shared" si="5"/>
        <v>5.0119796921567199E-2</v>
      </c>
      <c r="H33">
        <f t="shared" si="6"/>
        <v>5.8742804310775713E-2</v>
      </c>
      <c r="I33">
        <f t="shared" si="7"/>
        <v>5.4431300616171456E-2</v>
      </c>
      <c r="J33">
        <f t="shared" si="8"/>
        <v>0.81088626012323428</v>
      </c>
      <c r="K33">
        <f t="shared" si="9"/>
        <v>1.6054447855015468E-4</v>
      </c>
      <c r="L33">
        <f t="shared" si="10"/>
        <v>4.863929432651875E-5</v>
      </c>
      <c r="M33">
        <f t="shared" si="11"/>
        <v>1.0459188643833672E-4</v>
      </c>
      <c r="N33">
        <f t="shared" si="12"/>
        <v>0.80002091837728773</v>
      </c>
      <c r="O33">
        <f t="shared" si="13"/>
        <v>4.5449668278963073E-2</v>
      </c>
      <c r="P33">
        <f t="shared" si="14"/>
        <v>2.1645568447263775E-2</v>
      </c>
      <c r="Q33">
        <f t="shared" si="15"/>
        <v>3.3547618363113423E-2</v>
      </c>
      <c r="R33">
        <f t="shared" si="16"/>
        <v>0.80670952367262272</v>
      </c>
    </row>
    <row r="34" spans="1:18">
      <c r="A34">
        <v>29</v>
      </c>
      <c r="B34">
        <f t="shared" si="0"/>
        <v>0.50614548307835561</v>
      </c>
      <c r="C34">
        <f t="shared" si="1"/>
        <v>6.4649688613854367E-3</v>
      </c>
      <c r="D34">
        <f t="shared" si="2"/>
        <v>1.4251937340445879E-3</v>
      </c>
      <c r="E34">
        <f t="shared" si="3"/>
        <v>3.945081297715012E-3</v>
      </c>
      <c r="F34">
        <f t="shared" si="4"/>
        <v>0.80078901625954302</v>
      </c>
      <c r="G34">
        <f t="shared" si="5"/>
        <v>5.0925281748462212E-2</v>
      </c>
      <c r="H34">
        <f t="shared" si="6"/>
        <v>6.0315854591503022E-2</v>
      </c>
      <c r="I34">
        <f t="shared" si="7"/>
        <v>5.562056816998262E-2</v>
      </c>
      <c r="J34">
        <f t="shared" si="8"/>
        <v>0.81112411363399661</v>
      </c>
      <c r="K34">
        <f t="shared" si="9"/>
        <v>1.6691092844327749E-4</v>
      </c>
      <c r="L34">
        <f t="shared" si="10"/>
        <v>4.5230630976068905E-5</v>
      </c>
      <c r="M34">
        <f t="shared" si="11"/>
        <v>1.060707797096732E-4</v>
      </c>
      <c r="N34">
        <f t="shared" si="12"/>
        <v>0.80002121415594196</v>
      </c>
      <c r="O34">
        <f t="shared" si="13"/>
        <v>4.6577717832024433E-2</v>
      </c>
      <c r="P34">
        <f t="shared" si="14"/>
        <v>2.0859055386915185E-2</v>
      </c>
      <c r="Q34">
        <f t="shared" si="15"/>
        <v>3.3718386609469811E-2</v>
      </c>
      <c r="R34">
        <f t="shared" si="16"/>
        <v>0.806743677321894</v>
      </c>
    </row>
    <row r="35" spans="1:18">
      <c r="A35">
        <v>30</v>
      </c>
      <c r="B35">
        <f t="shared" si="0"/>
        <v>0.52359877559829882</v>
      </c>
      <c r="C35">
        <f t="shared" si="1"/>
        <v>6.7726558104889388E-3</v>
      </c>
      <c r="D35">
        <f t="shared" si="2"/>
        <v>1.2852655810483662E-3</v>
      </c>
      <c r="E35">
        <f t="shared" si="3"/>
        <v>4.0289606957686526E-3</v>
      </c>
      <c r="F35">
        <f t="shared" si="4"/>
        <v>0.80080579213915382</v>
      </c>
      <c r="G35">
        <f t="shared" si="5"/>
        <v>5.177153433134029E-2</v>
      </c>
      <c r="H35">
        <f t="shared" si="6"/>
        <v>6.1979034953807771E-2</v>
      </c>
      <c r="I35">
        <f t="shared" si="7"/>
        <v>5.6875284642574034E-2</v>
      </c>
      <c r="J35">
        <f t="shared" si="8"/>
        <v>0.81137505692851486</v>
      </c>
      <c r="K35">
        <f t="shared" si="9"/>
        <v>1.7381729120201066E-4</v>
      </c>
      <c r="L35">
        <f t="shared" si="10"/>
        <v>4.1741436161573308E-5</v>
      </c>
      <c r="M35">
        <f t="shared" si="11"/>
        <v>1.0777936368179198E-4</v>
      </c>
      <c r="N35">
        <f t="shared" si="12"/>
        <v>0.80002155587273638</v>
      </c>
      <c r="O35">
        <f t="shared" si="13"/>
        <v>4.777609246677076E-2</v>
      </c>
      <c r="P35">
        <f t="shared" si="14"/>
        <v>2.004788583296142E-2</v>
      </c>
      <c r="Q35">
        <f t="shared" si="15"/>
        <v>3.3911989149866088E-2</v>
      </c>
      <c r="R35">
        <f t="shared" si="16"/>
        <v>0.8067823978299733</v>
      </c>
    </row>
    <row r="36" spans="1:18">
      <c r="A36">
        <v>31</v>
      </c>
      <c r="B36">
        <f t="shared" si="0"/>
        <v>0.54105206811824214</v>
      </c>
      <c r="C36">
        <f t="shared" si="1"/>
        <v>7.1099279105221137E-3</v>
      </c>
      <c r="D36">
        <f t="shared" si="2"/>
        <v>1.143432962932691E-3</v>
      </c>
      <c r="E36">
        <f t="shared" si="3"/>
        <v>4.1266804367274023E-3</v>
      </c>
      <c r="F36">
        <f t="shared" si="4"/>
        <v>0.80082533608734552</v>
      </c>
      <c r="G36">
        <f t="shared" si="5"/>
        <v>5.2660001123334889E-2</v>
      </c>
      <c r="H36">
        <f t="shared" si="6"/>
        <v>6.3736660269761436E-2</v>
      </c>
      <c r="I36">
        <f t="shared" si="7"/>
        <v>5.8198330696548159E-2</v>
      </c>
      <c r="J36">
        <f t="shared" si="8"/>
        <v>0.81163966613930971</v>
      </c>
      <c r="K36">
        <f t="shared" si="9"/>
        <v>1.8131573457853194E-4</v>
      </c>
      <c r="L36">
        <f t="shared" si="10"/>
        <v>3.8184341774293165E-5</v>
      </c>
      <c r="M36">
        <f t="shared" si="11"/>
        <v>1.0975003817641255E-4</v>
      </c>
      <c r="N36">
        <f t="shared" si="12"/>
        <v>0.80002195000763532</v>
      </c>
      <c r="O36">
        <f t="shared" si="13"/>
        <v>4.9048857613008999E-2</v>
      </c>
      <c r="P36">
        <f t="shared" si="14"/>
        <v>1.921293615771081E-2</v>
      </c>
      <c r="Q36">
        <f t="shared" si="15"/>
        <v>3.4130896885359904E-2</v>
      </c>
      <c r="R36">
        <f t="shared" si="16"/>
        <v>0.80682617937707202</v>
      </c>
    </row>
    <row r="37" spans="1:18">
      <c r="A37">
        <v>32</v>
      </c>
      <c r="B37">
        <f t="shared" si="0"/>
        <v>0.55850536063818546</v>
      </c>
      <c r="C37">
        <f t="shared" si="1"/>
        <v>7.4802392009278009E-3</v>
      </c>
      <c r="D37">
        <f t="shared" si="2"/>
        <v>1.0006534786358382E-3</v>
      </c>
      <c r="E37">
        <f t="shared" si="3"/>
        <v>4.2404463397818191E-3</v>
      </c>
      <c r="F37">
        <f t="shared" si="4"/>
        <v>0.80084808926795636</v>
      </c>
      <c r="G37">
        <f t="shared" si="5"/>
        <v>5.3592203569801607E-2</v>
      </c>
      <c r="H37">
        <f t="shared" si="6"/>
        <v>6.5593325311062725E-2</v>
      </c>
      <c r="I37">
        <f t="shared" si="7"/>
        <v>5.9592764440432169E-2</v>
      </c>
      <c r="J37">
        <f t="shared" si="8"/>
        <v>0.81191855288808645</v>
      </c>
      <c r="K37">
        <f t="shared" si="9"/>
        <v>1.8946493620386744E-4</v>
      </c>
      <c r="L37">
        <f t="shared" si="10"/>
        <v>3.4574755803164267E-5</v>
      </c>
      <c r="M37">
        <f t="shared" si="11"/>
        <v>1.1201984600351586E-4</v>
      </c>
      <c r="N37">
        <f t="shared" si="12"/>
        <v>0.80002240396920077</v>
      </c>
      <c r="O37">
        <f t="shared" si="13"/>
        <v>5.0400391956313934E-2</v>
      </c>
      <c r="P37">
        <f t="shared" si="14"/>
        <v>1.8355240345558278E-2</v>
      </c>
      <c r="Q37">
        <f t="shared" si="15"/>
        <v>3.4377816150936102E-2</v>
      </c>
      <c r="R37">
        <f t="shared" si="16"/>
        <v>0.80687556323018739</v>
      </c>
    </row>
    <row r="38" spans="1:18">
      <c r="A38">
        <v>33</v>
      </c>
      <c r="B38">
        <f t="shared" si="0"/>
        <v>0.57595865315812877</v>
      </c>
      <c r="C38">
        <f t="shared" si="1"/>
        <v>7.8875662983175499E-3</v>
      </c>
      <c r="D38">
        <f t="shared" si="2"/>
        <v>8.5812059556435833E-4</v>
      </c>
      <c r="E38">
        <f t="shared" si="3"/>
        <v>4.3728434469409543E-3</v>
      </c>
      <c r="F38">
        <f t="shared" si="4"/>
        <v>0.80087456868938822</v>
      </c>
      <c r="G38">
        <f t="shared" si="5"/>
        <v>5.4569740653636165E-2</v>
      </c>
      <c r="H38">
        <f t="shared" si="6"/>
        <v>6.7553921836112099E-2</v>
      </c>
      <c r="I38">
        <f t="shared" si="7"/>
        <v>6.1061831244874132E-2</v>
      </c>
      <c r="J38">
        <f t="shared" si="8"/>
        <v>0.81221236624897486</v>
      </c>
      <c r="K38">
        <f t="shared" si="9"/>
        <v>1.9833102569316753E-4</v>
      </c>
      <c r="L38">
        <f t="shared" si="10"/>
        <v>3.0931398472239592E-5</v>
      </c>
      <c r="M38">
        <f t="shared" si="11"/>
        <v>1.1463121208270357E-4</v>
      </c>
      <c r="N38">
        <f t="shared" si="12"/>
        <v>0.80002292624241655</v>
      </c>
      <c r="O38">
        <f t="shared" si="13"/>
        <v>5.1835411577995663E-2</v>
      </c>
      <c r="P38">
        <f t="shared" si="14"/>
        <v>1.7476011449175502E-2</v>
      </c>
      <c r="Q38">
        <f t="shared" si="15"/>
        <v>3.4655711513585583E-2</v>
      </c>
      <c r="R38">
        <f t="shared" si="16"/>
        <v>0.80693114230271712</v>
      </c>
    </row>
    <row r="39" spans="1:18">
      <c r="A39">
        <v>34</v>
      </c>
      <c r="B39">
        <f t="shared" si="0"/>
        <v>0.59341194567807209</v>
      </c>
      <c r="C39">
        <f t="shared" si="1"/>
        <v>8.336503592390904E-3</v>
      </c>
      <c r="D39">
        <f t="shared" si="2"/>
        <v>7.1731872383268465E-4</v>
      </c>
      <c r="E39">
        <f t="shared" si="3"/>
        <v>4.5269111581117943E-3</v>
      </c>
      <c r="F39">
        <f t="shared" si="4"/>
        <v>0.80090538223162244</v>
      </c>
      <c r="G39">
        <f t="shared" si="5"/>
        <v>5.559429149922758E-2</v>
      </c>
      <c r="H39">
        <f t="shared" si="6"/>
        <v>6.962365689835176E-2</v>
      </c>
      <c r="I39">
        <f t="shared" si="7"/>
        <v>6.2608974198789663E-2</v>
      </c>
      <c r="J39">
        <f t="shared" si="8"/>
        <v>0.81252179483975795</v>
      </c>
      <c r="K39">
        <f t="shared" si="9"/>
        <v>2.0798868642467165E-4</v>
      </c>
      <c r="L39">
        <f t="shared" si="10"/>
        <v>2.7276943671609731E-5</v>
      </c>
      <c r="M39">
        <f t="shared" si="11"/>
        <v>1.1763281504814069E-4</v>
      </c>
      <c r="N39">
        <f t="shared" si="12"/>
        <v>0.80002352656300968</v>
      </c>
      <c r="O39">
        <f t="shared" si="13"/>
        <v>5.3358996172321899E-2</v>
      </c>
      <c r="P39">
        <f t="shared" si="14"/>
        <v>1.6576665664053452E-2</v>
      </c>
      <c r="Q39">
        <f t="shared" si="15"/>
        <v>3.4967830918187677E-2</v>
      </c>
      <c r="R39">
        <f t="shared" si="16"/>
        <v>0.8069935661836376</v>
      </c>
    </row>
    <row r="40" spans="1:18">
      <c r="A40">
        <v>35</v>
      </c>
      <c r="B40">
        <f>PI()*A40/180</f>
        <v>0.6108652381980153</v>
      </c>
      <c r="C40">
        <f>POWER(($E$1*COS(B40)-$C$1*SQRT(1-POWER($E$1/$C$1*SIN(B40),2)))/($E$1*COS(B40)+$C$1*SQRT(1-POWER($E$1/$C$1*SIN(B40),2))),2)</f>
        <v>8.8323792127779476E-3</v>
      </c>
      <c r="D40">
        <f t="shared" si="2"/>
        <v>5.8009210058050436E-4</v>
      </c>
      <c r="E40">
        <f t="shared" si="3"/>
        <v>4.7062356566792262E-3</v>
      </c>
      <c r="F40">
        <f t="shared" si="4"/>
        <v>0.80094124713133585</v>
      </c>
      <c r="G40">
        <f t="shared" si="5"/>
        <v>5.6667618031300306E-2</v>
      </c>
      <c r="H40">
        <f t="shared" si="6"/>
        <v>7.1808072430170247E-2</v>
      </c>
      <c r="I40">
        <f t="shared" si="7"/>
        <v>6.423784523073528E-2</v>
      </c>
      <c r="J40">
        <f t="shared" si="8"/>
        <v>0.81284756904614708</v>
      </c>
      <c r="K40">
        <f t="shared" si="9"/>
        <v>2.1852244781972877E-4</v>
      </c>
      <c r="L40">
        <f t="shared" si="10"/>
        <v>2.3638788078708631E-5</v>
      </c>
      <c r="M40">
        <f t="shared" si="11"/>
        <v>1.210806179492187E-4</v>
      </c>
      <c r="N40">
        <f t="shared" si="12"/>
        <v>0.80002421612358987</v>
      </c>
      <c r="O40">
        <f t="shared" si="13"/>
        <v>5.4976617515061381E-2</v>
      </c>
      <c r="P40">
        <f t="shared" si="14"/>
        <v>1.5658849344936297E-2</v>
      </c>
      <c r="Q40">
        <f t="shared" si="15"/>
        <v>3.5317733429998839E-2</v>
      </c>
      <c r="R40">
        <f t="shared" si="16"/>
        <v>0.80706354668599978</v>
      </c>
    </row>
    <row r="41" spans="1:18">
      <c r="A41">
        <v>36</v>
      </c>
      <c r="B41">
        <f t="shared" si="0"/>
        <v>0.62831853071795862</v>
      </c>
      <c r="C41">
        <f t="shared" si="1"/>
        <v>9.381397091657093E-3</v>
      </c>
      <c r="D41">
        <f t="shared" si="2"/>
        <v>4.4873137324666107E-4</v>
      </c>
      <c r="E41">
        <f t="shared" si="3"/>
        <v>4.9150642324518774E-3</v>
      </c>
      <c r="F41">
        <f t="shared" si="4"/>
        <v>0.80098301284649043</v>
      </c>
      <c r="G41">
        <f t="shared" si="5"/>
        <v>5.7791567686367944E-2</v>
      </c>
      <c r="H41">
        <f t="shared" si="6"/>
        <v>7.4113066141884731E-2</v>
      </c>
      <c r="I41">
        <f t="shared" si="7"/>
        <v>6.5952316914126341E-2</v>
      </c>
      <c r="J41">
        <f t="shared" si="8"/>
        <v>0.8131904633828253</v>
      </c>
      <c r="K41">
        <f t="shared" si="9"/>
        <v>2.3002820568967155E-4</v>
      </c>
      <c r="L41">
        <f t="shared" si="10"/>
        <v>2.0049975589063033E-5</v>
      </c>
      <c r="M41">
        <f t="shared" si="11"/>
        <v>1.2503909063936729E-4</v>
      </c>
      <c r="N41">
        <f t="shared" si="12"/>
        <v>0.80002500781812791</v>
      </c>
      <c r="O41">
        <f t="shared" si="13"/>
        <v>5.6694170371642566E-2</v>
      </c>
      <c r="P41">
        <f t="shared" si="14"/>
        <v>1.4724469328934035E-2</v>
      </c>
      <c r="Q41">
        <f t="shared" si="15"/>
        <v>3.5709319850288301E-2</v>
      </c>
      <c r="R41">
        <f t="shared" si="16"/>
        <v>0.80714186397005783</v>
      </c>
    </row>
    <row r="42" spans="1:18">
      <c r="A42">
        <v>37</v>
      </c>
      <c r="B42">
        <f t="shared" si="0"/>
        <v>0.64577182323790194</v>
      </c>
      <c r="C42">
        <f t="shared" si="1"/>
        <v>9.990812036484352E-3</v>
      </c>
      <c r="D42">
        <f t="shared" si="2"/>
        <v>3.2608301242320153E-4</v>
      </c>
      <c r="E42">
        <f t="shared" si="3"/>
        <v>5.1584475244537764E-3</v>
      </c>
      <c r="F42">
        <f t="shared" si="4"/>
        <v>0.80103168950489079</v>
      </c>
      <c r="G42">
        <f t="shared" si="5"/>
        <v>5.896807617732857E-2</v>
      </c>
      <c r="H42">
        <f t="shared" si="6"/>
        <v>7.6544913749124713E-2</v>
      </c>
      <c r="I42">
        <f t="shared" si="7"/>
        <v>6.7756494963226638E-2</v>
      </c>
      <c r="J42">
        <f t="shared" si="8"/>
        <v>0.81355129899264533</v>
      </c>
      <c r="K42">
        <f t="shared" si="9"/>
        <v>2.4261501660427894E-4</v>
      </c>
      <c r="L42">
        <f t="shared" si="10"/>
        <v>1.6550311236994455E-5</v>
      </c>
      <c r="M42">
        <f t="shared" si="11"/>
        <v>1.295826639206367E-4</v>
      </c>
      <c r="N42">
        <f t="shared" si="12"/>
        <v>0.80002591653278421</v>
      </c>
      <c r="O42">
        <f t="shared" si="13"/>
        <v>5.8518006048369896E-2</v>
      </c>
      <c r="P42">
        <f t="shared" si="14"/>
        <v>1.3775726976800613E-2</v>
      </c>
      <c r="Q42">
        <f t="shared" si="15"/>
        <v>3.6146866512585252E-2</v>
      </c>
      <c r="R42">
        <f t="shared" si="16"/>
        <v>0.80722937330251709</v>
      </c>
    </row>
    <row r="43" spans="1:18">
      <c r="A43">
        <v>38</v>
      </c>
      <c r="B43">
        <f t="shared" si="0"/>
        <v>0.66322511575784515</v>
      </c>
      <c r="C43">
        <f t="shared" si="1"/>
        <v>1.0669146864245348E-2</v>
      </c>
      <c r="D43">
        <f t="shared" si="2"/>
        <v>2.1568837717397262E-4</v>
      </c>
      <c r="E43">
        <f t="shared" si="3"/>
        <v>5.4424176207096605E-3</v>
      </c>
      <c r="F43">
        <f t="shared" si="4"/>
        <v>0.80108848352414197</v>
      </c>
      <c r="G43">
        <f t="shared" si="5"/>
        <v>6.0199170316664899E-2</v>
      </c>
      <c r="H43">
        <f t="shared" si="6"/>
        <v>7.9110292497816023E-2</v>
      </c>
      <c r="I43">
        <f t="shared" si="7"/>
        <v>6.9654731407240461E-2</v>
      </c>
      <c r="J43">
        <f t="shared" si="8"/>
        <v>0.81393094628144813</v>
      </c>
      <c r="K43">
        <f t="shared" si="9"/>
        <v>2.5640722272498678E-4</v>
      </c>
      <c r="L43">
        <f t="shared" si="10"/>
        <v>1.3187707065640476E-5</v>
      </c>
      <c r="M43">
        <f t="shared" si="11"/>
        <v>1.3479746489531363E-4</v>
      </c>
      <c r="N43">
        <f t="shared" si="12"/>
        <v>0.80002695949297908</v>
      </c>
      <c r="O43">
        <f t="shared" si="13"/>
        <v>6.0454968806226715E-2</v>
      </c>
      <c r="P43">
        <f t="shared" si="14"/>
        <v>1.2815156396771809E-2</v>
      </c>
      <c r="Q43">
        <f t="shared" si="15"/>
        <v>3.6635062601499263E-2</v>
      </c>
      <c r="R43">
        <f t="shared" si="16"/>
        <v>0.80732701252029992</v>
      </c>
    </row>
    <row r="44" spans="1:18">
      <c r="A44">
        <v>39</v>
      </c>
      <c r="B44">
        <f t="shared" si="0"/>
        <v>0.68067840827778847</v>
      </c>
      <c r="C44">
        <f t="shared" si="1"/>
        <v>1.142646354961141E-2</v>
      </c>
      <c r="D44">
        <f t="shared" si="2"/>
        <v>1.2196158398354915E-4</v>
      </c>
      <c r="E44">
        <f t="shared" si="3"/>
        <v>5.7742125667974795E-3</v>
      </c>
      <c r="F44">
        <f t="shared" si="4"/>
        <v>0.80115484251335956</v>
      </c>
      <c r="G44">
        <f t="shared" si="5"/>
        <v>6.1486970912006424E-2</v>
      </c>
      <c r="H44">
        <f t="shared" si="6"/>
        <v>8.1816305883474327E-2</v>
      </c>
      <c r="I44">
        <f t="shared" si="7"/>
        <v>7.1651638397740372E-2</v>
      </c>
      <c r="J44">
        <f t="shared" si="8"/>
        <v>0.81433032767954816</v>
      </c>
      <c r="K44">
        <f t="shared" si="9"/>
        <v>2.7154697671938235E-4</v>
      </c>
      <c r="L44">
        <f t="shared" si="10"/>
        <v>1.0019812896683223E-5</v>
      </c>
      <c r="M44">
        <f t="shared" si="11"/>
        <v>1.4078339480803279E-4</v>
      </c>
      <c r="N44">
        <f t="shared" si="12"/>
        <v>0.80002815667896165</v>
      </c>
      <c r="O44">
        <f t="shared" si="13"/>
        <v>6.2512435373819147E-2</v>
      </c>
      <c r="P44">
        <f t="shared" si="14"/>
        <v>1.1845667375341493E-2</v>
      </c>
      <c r="Q44">
        <f t="shared" si="15"/>
        <v>3.7179051374580323E-2</v>
      </c>
      <c r="R44">
        <f t="shared" si="16"/>
        <v>0.80743581027491607</v>
      </c>
    </row>
    <row r="45" spans="1:18">
      <c r="A45">
        <v>40</v>
      </c>
      <c r="B45">
        <f t="shared" si="0"/>
        <v>0.69813170079773179</v>
      </c>
      <c r="C45">
        <f t="shared" si="1"/>
        <v>1.2274704318011323E-2</v>
      </c>
      <c r="D45">
        <f t="shared" si="2"/>
        <v>5.0418566810187318E-5</v>
      </c>
      <c r="E45">
        <f t="shared" si="3"/>
        <v>6.1625614424107552E-3</v>
      </c>
      <c r="F45">
        <f t="shared" si="4"/>
        <v>0.80123251228848225</v>
      </c>
      <c r="G45">
        <f t="shared" si="5"/>
        <v>6.2833695761444028E-2</v>
      </c>
      <c r="H45">
        <f t="shared" si="6"/>
        <v>8.4670509343905284E-2</v>
      </c>
      <c r="I45">
        <f t="shared" si="7"/>
        <v>7.3752102552674656E-2</v>
      </c>
      <c r="J45">
        <f t="shared" si="8"/>
        <v>0.81475042051053492</v>
      </c>
      <c r="K45">
        <f t="shared" si="9"/>
        <v>2.8819725299835482E-4</v>
      </c>
      <c r="L45">
        <f t="shared" si="10"/>
        <v>7.1159983048900427E-6</v>
      </c>
      <c r="M45">
        <f t="shared" si="11"/>
        <v>1.4765662565162244E-4</v>
      </c>
      <c r="N45">
        <f t="shared" si="12"/>
        <v>0.80002953132513033</v>
      </c>
      <c r="O45">
        <f t="shared" si="13"/>
        <v>6.4698357813971624E-2</v>
      </c>
      <c r="P45">
        <f t="shared" si="14"/>
        <v>1.0870593607406196E-2</v>
      </c>
      <c r="Q45">
        <f t="shared" si="15"/>
        <v>3.7784475710688908E-2</v>
      </c>
      <c r="R45">
        <f t="shared" si="16"/>
        <v>0.8075568951421378</v>
      </c>
    </row>
    <row r="46" spans="1:18">
      <c r="A46">
        <v>41</v>
      </c>
      <c r="B46">
        <f t="shared" si="0"/>
        <v>0.715584993317675</v>
      </c>
      <c r="C46">
        <f t="shared" si="1"/>
        <v>1.3228124131968813E-2</v>
      </c>
      <c r="D46">
        <f t="shared" si="2"/>
        <v>7.9742641271507355E-6</v>
      </c>
      <c r="E46">
        <f t="shared" si="3"/>
        <v>6.6180491980479825E-3</v>
      </c>
      <c r="F46">
        <f t="shared" si="4"/>
        <v>0.8013236098396096</v>
      </c>
      <c r="G46">
        <f t="shared" si="5"/>
        <v>6.4241662798165816E-2</v>
      </c>
      <c r="H46">
        <f t="shared" si="6"/>
        <v>8.7680936514393695E-2</v>
      </c>
      <c r="I46">
        <f t="shared" si="7"/>
        <v>7.5961299656279763E-2</v>
      </c>
      <c r="J46">
        <f t="shared" si="8"/>
        <v>0.81519225993125599</v>
      </c>
      <c r="K46">
        <f t="shared" si="9"/>
        <v>3.0654545260119489E-4</v>
      </c>
      <c r="L46">
        <f t="shared" si="10"/>
        <v>4.5597691836154106E-6</v>
      </c>
      <c r="M46">
        <f t="shared" si="11"/>
        <v>1.5555261089240515E-4</v>
      </c>
      <c r="N46">
        <f t="shared" si="12"/>
        <v>0.80003111052217857</v>
      </c>
      <c r="O46">
        <f t="shared" si="13"/>
        <v>6.7021310017349983E-2</v>
      </c>
      <c r="P46">
        <f t="shared" si="14"/>
        <v>9.8937468954723613E-3</v>
      </c>
      <c r="Q46">
        <f t="shared" si="15"/>
        <v>3.8457528456411171E-2</v>
      </c>
      <c r="R46">
        <f t="shared" si="16"/>
        <v>0.80769150569128223</v>
      </c>
    </row>
    <row r="47" spans="1:18">
      <c r="A47">
        <v>42</v>
      </c>
      <c r="B47">
        <f t="shared" si="0"/>
        <v>0.73303828583761843</v>
      </c>
      <c r="C47">
        <f t="shared" si="1"/>
        <v>1.4303843762173153E-2</v>
      </c>
      <c r="D47">
        <f t="shared" si="2"/>
        <v>3.3313381289842315E-6</v>
      </c>
      <c r="E47">
        <f t="shared" si="3"/>
        <v>7.1535875501510682E-3</v>
      </c>
      <c r="F47">
        <f t="shared" si="4"/>
        <v>0.80143071751003025</v>
      </c>
      <c r="G47">
        <f t="shared" si="5"/>
        <v>6.5713293469973386E-2</v>
      </c>
      <c r="H47">
        <f t="shared" si="6"/>
        <v>9.0856125327013301E-2</v>
      </c>
      <c r="I47">
        <f t="shared" si="7"/>
        <v>7.8284709398493343E-2</v>
      </c>
      <c r="J47">
        <f t="shared" si="8"/>
        <v>0.81565694187969873</v>
      </c>
      <c r="K47">
        <f t="shared" si="9"/>
        <v>3.268077359322119E-4</v>
      </c>
      <c r="L47">
        <f t="shared" si="10"/>
        <v>2.4517242434700471E-6</v>
      </c>
      <c r="M47">
        <f t="shared" si="11"/>
        <v>1.6462973008784097E-4</v>
      </c>
      <c r="N47">
        <f t="shared" si="12"/>
        <v>0.8000329259460176</v>
      </c>
      <c r="O47">
        <f t="shared" si="13"/>
        <v>6.9490538116207368E-2</v>
      </c>
      <c r="P47">
        <f t="shared" si="14"/>
        <v>8.9194780754097702E-3</v>
      </c>
      <c r="Q47">
        <f t="shared" si="15"/>
        <v>3.9205008095808569E-2</v>
      </c>
      <c r="R47">
        <f t="shared" si="16"/>
        <v>0.80784100161916172</v>
      </c>
    </row>
    <row r="48" spans="1:18">
      <c r="A48">
        <v>43</v>
      </c>
      <c r="B48">
        <f t="shared" si="0"/>
        <v>0.75049157835756164</v>
      </c>
      <c r="C48">
        <f t="shared" si="1"/>
        <v>1.5522563643134715E-2</v>
      </c>
      <c r="D48">
        <f t="shared" si="2"/>
        <v>4.7493152720280948E-5</v>
      </c>
      <c r="E48">
        <f t="shared" si="3"/>
        <v>7.7850283979274985E-3</v>
      </c>
      <c r="F48">
        <f t="shared" si="4"/>
        <v>0.80155700567958554</v>
      </c>
      <c r="G48">
        <f t="shared" si="5"/>
        <v>6.7251116497817606E-2</v>
      </c>
      <c r="H48">
        <f t="shared" si="6"/>
        <v>9.4205142735341835E-2</v>
      </c>
      <c r="I48">
        <f t="shared" si="7"/>
        <v>8.0728129616579714E-2</v>
      </c>
      <c r="J48">
        <f t="shared" si="8"/>
        <v>0.81614562592331596</v>
      </c>
      <c r="K48">
        <f t="shared" si="9"/>
        <v>3.4923425200322219E-4</v>
      </c>
      <c r="L48">
        <f t="shared" si="10"/>
        <v>9.1318515635205055E-7</v>
      </c>
      <c r="M48">
        <f t="shared" si="11"/>
        <v>1.7507371857978713E-4</v>
      </c>
      <c r="N48">
        <f t="shared" si="12"/>
        <v>0.80003501474371597</v>
      </c>
      <c r="O48">
        <f t="shared" si="13"/>
        <v>7.2116015131862957E-2</v>
      </c>
      <c r="P48">
        <f t="shared" si="14"/>
        <v>7.9527455260645953E-3</v>
      </c>
      <c r="Q48">
        <f t="shared" si="15"/>
        <v>4.0034380328963774E-2</v>
      </c>
      <c r="R48">
        <f t="shared" si="16"/>
        <v>0.8080068760657928</v>
      </c>
    </row>
    <row r="49" spans="1:18">
      <c r="A49">
        <v>44</v>
      </c>
      <c r="B49">
        <f>PI()*A49/180</f>
        <v>0.76794487087750496</v>
      </c>
      <c r="C49">
        <f>POWER(($E$1*COS(B49)-$C$1*SQRT(1-POWER($E$1/$C$1*SIN(B49),2)))/($E$1*COS(B49)+$C$1*SQRT(1-POWER($E$1/$C$1*SIN(B49),2))),2)</f>
        <v>1.6909494585740585E-2</v>
      </c>
      <c r="D49">
        <f t="shared" si="2"/>
        <v>1.5444735885666448E-4</v>
      </c>
      <c r="E49">
        <f t="shared" si="3"/>
        <v>8.5319709722986251E-3</v>
      </c>
      <c r="F49">
        <f t="shared" si="4"/>
        <v>0.80170639419445977</v>
      </c>
      <c r="G49">
        <f t="shared" si="5"/>
        <v>6.8857772253581195E-2</v>
      </c>
      <c r="H49">
        <f t="shared" si="6"/>
        <v>9.773760602409072E-2</v>
      </c>
      <c r="I49">
        <f t="shared" si="7"/>
        <v>8.3297689138835951E-2</v>
      </c>
      <c r="J49">
        <f t="shared" si="8"/>
        <v>0.81665953782776723</v>
      </c>
      <c r="K49">
        <f t="shared" si="9"/>
        <v>3.7411547724392673E-4</v>
      </c>
      <c r="L49">
        <f t="shared" si="10"/>
        <v>9.067091606938222E-8</v>
      </c>
      <c r="M49">
        <f t="shared" si="11"/>
        <v>1.8710307407999806E-4</v>
      </c>
      <c r="N49">
        <f t="shared" si="12"/>
        <v>0.80003742061481609</v>
      </c>
      <c r="O49">
        <f t="shared" si="13"/>
        <v>7.4908500190724508E-2</v>
      </c>
      <c r="P49">
        <f t="shared" si="14"/>
        <v>6.9991922336591376E-3</v>
      </c>
      <c r="Q49">
        <f t="shared" si="15"/>
        <v>4.0953846212191822E-2</v>
      </c>
      <c r="R49">
        <f t="shared" si="16"/>
        <v>0.80819076924243838</v>
      </c>
    </row>
    <row r="50" spans="1:18">
      <c r="A50">
        <v>45</v>
      </c>
      <c r="B50">
        <f t="shared" si="0"/>
        <v>0.78539816339744828</v>
      </c>
      <c r="C50">
        <f t="shared" si="1"/>
        <v>1.84955846591301E-2</v>
      </c>
      <c r="D50">
        <f t="shared" si="2"/>
        <v>3.4208665188304729E-4</v>
      </c>
      <c r="E50">
        <f t="shared" si="3"/>
        <v>9.418835655506573E-3</v>
      </c>
      <c r="F50">
        <f t="shared" si="4"/>
        <v>0.80188376713110132</v>
      </c>
      <c r="G50">
        <f t="shared" si="5"/>
        <v>7.0536018156697092E-2</v>
      </c>
      <c r="H50">
        <f t="shared" si="6"/>
        <v>0.1014636972969279</v>
      </c>
      <c r="I50">
        <f t="shared" si="7"/>
        <v>8.5999857726812498E-2</v>
      </c>
      <c r="J50">
        <f t="shared" si="8"/>
        <v>0.8171999715453625</v>
      </c>
      <c r="K50">
        <f t="shared" si="9"/>
        <v>4.0178993452545116E-4</v>
      </c>
      <c r="L50">
        <f t="shared" si="10"/>
        <v>1.6143515148597251E-7</v>
      </c>
      <c r="M50">
        <f t="shared" si="11"/>
        <v>2.0097568483846856E-4</v>
      </c>
      <c r="N50">
        <f t="shared" si="12"/>
        <v>0.80004019513696778</v>
      </c>
      <c r="O50">
        <f t="shared" si="13"/>
        <v>7.787960266542486E-2</v>
      </c>
      <c r="P50">
        <f t="shared" si="14"/>
        <v>6.0652325113244466E-3</v>
      </c>
      <c r="Q50">
        <f t="shared" si="15"/>
        <v>4.1972417588374653E-2</v>
      </c>
      <c r="R50">
        <f t="shared" si="16"/>
        <v>0.80839448351767496</v>
      </c>
    </row>
    <row r="51" spans="1:18">
      <c r="A51">
        <v>46</v>
      </c>
      <c r="B51">
        <f t="shared" si="0"/>
        <v>0.80285145591739149</v>
      </c>
      <c r="C51">
        <f t="shared" si="1"/>
        <v>2.0319156160105149E-2</v>
      </c>
      <c r="D51">
        <f t="shared" si="2"/>
        <v>6.3346378035803938E-4</v>
      </c>
      <c r="E51">
        <f t="shared" si="3"/>
        <v>1.0476309970231594E-2</v>
      </c>
      <c r="F51">
        <f t="shared" si="4"/>
        <v>0.80209526199404635</v>
      </c>
      <c r="G51">
        <f t="shared" si="5"/>
        <v>7.2288735757341183E-2</v>
      </c>
      <c r="H51">
        <f t="shared" si="6"/>
        <v>0.10539416543032813</v>
      </c>
      <c r="I51">
        <f t="shared" si="7"/>
        <v>8.8841450593834664E-2</v>
      </c>
      <c r="J51">
        <f t="shared" si="8"/>
        <v>0.81776829011876695</v>
      </c>
      <c r="K51">
        <f t="shared" si="9"/>
        <v>4.3265363817876311E-4</v>
      </c>
      <c r="L51">
        <f t="shared" si="10"/>
        <v>1.3403484487980277E-6</v>
      </c>
      <c r="M51">
        <f t="shared" si="11"/>
        <v>2.1699699331378057E-4</v>
      </c>
      <c r="N51">
        <f t="shared" si="12"/>
        <v>0.80004339939866276</v>
      </c>
      <c r="O51">
        <f t="shared" si="13"/>
        <v>8.1041851619784638E-2</v>
      </c>
      <c r="P51">
        <f t="shared" si="14"/>
        <v>5.1581496216683842E-3</v>
      </c>
      <c r="Q51">
        <f t="shared" si="15"/>
        <v>4.3100000620726511E-2</v>
      </c>
      <c r="R51">
        <f t="shared" si="16"/>
        <v>0.80862000012414537</v>
      </c>
    </row>
    <row r="52" spans="1:18">
      <c r="A52">
        <v>47</v>
      </c>
      <c r="B52">
        <f t="shared" si="0"/>
        <v>0.82030474843733492</v>
      </c>
      <c r="C52">
        <f t="shared" si="1"/>
        <v>2.2428119083741184E-2</v>
      </c>
      <c r="D52">
        <f t="shared" si="2"/>
        <v>1.0585248147290728E-3</v>
      </c>
      <c r="E52">
        <f t="shared" si="3"/>
        <v>1.1743321949235129E-2</v>
      </c>
      <c r="F52">
        <f t="shared" si="4"/>
        <v>0.80234866438984709</v>
      </c>
      <c r="G52">
        <f t="shared" si="5"/>
        <v>7.4118940633015995E-2</v>
      </c>
      <c r="H52">
        <f t="shared" si="6"/>
        <v>0.10954030582215223</v>
      </c>
      <c r="I52">
        <f t="shared" si="7"/>
        <v>9.1829623227584117E-2</v>
      </c>
      <c r="J52">
        <f t="shared" si="8"/>
        <v>0.81836592464551683</v>
      </c>
      <c r="K52">
        <f t="shared" si="9"/>
        <v>4.6717170947395859E-4</v>
      </c>
      <c r="L52">
        <f t="shared" si="10"/>
        <v>3.8884915186582793E-6</v>
      </c>
      <c r="M52">
        <f t="shared" si="11"/>
        <v>2.3553010049630842E-4</v>
      </c>
      <c r="N52">
        <f t="shared" si="12"/>
        <v>0.80004710602009932</v>
      </c>
      <c r="O52">
        <f t="shared" si="13"/>
        <v>8.4408770958617221E-2</v>
      </c>
      <c r="P52">
        <f t="shared" si="14"/>
        <v>4.286205718682423E-3</v>
      </c>
      <c r="Q52">
        <f t="shared" si="15"/>
        <v>4.4347488338649821E-2</v>
      </c>
      <c r="R52">
        <f t="shared" si="16"/>
        <v>0.80886949766772998</v>
      </c>
    </row>
    <row r="53" spans="1:18">
      <c r="A53">
        <v>48</v>
      </c>
      <c r="B53">
        <f t="shared" si="0"/>
        <v>0.83775804095727813</v>
      </c>
      <c r="C53">
        <f t="shared" si="1"/>
        <v>2.4883008796732147E-2</v>
      </c>
      <c r="D53">
        <f t="shared" si="2"/>
        <v>1.6565383671722569E-3</v>
      </c>
      <c r="E53">
        <f t="shared" si="3"/>
        <v>1.3269773581952202E-2</v>
      </c>
      <c r="F53">
        <f t="shared" si="4"/>
        <v>0.80265395471639045</v>
      </c>
      <c r="G53">
        <f t="shared" si="5"/>
        <v>7.6029797027408919E-2</v>
      </c>
      <c r="H53">
        <f t="shared" si="6"/>
        <v>0.1139139013257859</v>
      </c>
      <c r="I53">
        <f t="shared" si="7"/>
        <v>9.49718491765974E-2</v>
      </c>
      <c r="J53">
        <f t="shared" si="8"/>
        <v>0.81899436983531948</v>
      </c>
      <c r="K53">
        <f t="shared" si="9"/>
        <v>5.0589273753941125E-4</v>
      </c>
      <c r="L53">
        <f t="shared" si="10"/>
        <v>8.1239366407658594E-6</v>
      </c>
      <c r="M53">
        <f t="shared" si="11"/>
        <v>2.5700833709008857E-4</v>
      </c>
      <c r="N53">
        <f t="shared" si="12"/>
        <v>0.80005140166741806</v>
      </c>
      <c r="O53">
        <f t="shared" si="13"/>
        <v>8.7994960705585587E-2</v>
      </c>
      <c r="P53">
        <f t="shared" si="14"/>
        <v>3.4587657176801622E-3</v>
      </c>
      <c r="Q53">
        <f t="shared" si="15"/>
        <v>4.5726863211632877E-2</v>
      </c>
      <c r="R53">
        <f t="shared" si="16"/>
        <v>0.80914537264232667</v>
      </c>
    </row>
    <row r="54" spans="1:18">
      <c r="A54">
        <v>49</v>
      </c>
      <c r="B54">
        <f t="shared" si="0"/>
        <v>0.85521133347722145</v>
      </c>
      <c r="C54">
        <f t="shared" si="1"/>
        <v>2.7761224405490635E-2</v>
      </c>
      <c r="D54">
        <f t="shared" si="2"/>
        <v>2.4795568480030293E-3</v>
      </c>
      <c r="E54">
        <f t="shared" si="3"/>
        <v>1.5120390626746832E-2</v>
      </c>
      <c r="F54">
        <f t="shared" si="4"/>
        <v>0.80302407812534937</v>
      </c>
      <c r="G54">
        <f t="shared" si="5"/>
        <v>7.8024640594829414E-2</v>
      </c>
      <c r="H54">
        <f t="shared" si="6"/>
        <v>0.1185270953186315</v>
      </c>
      <c r="I54">
        <f t="shared" si="7"/>
        <v>9.8275867956730462E-2</v>
      </c>
      <c r="J54">
        <f t="shared" si="8"/>
        <v>0.8196551735913461</v>
      </c>
      <c r="K54">
        <f t="shared" si="9"/>
        <v>5.4946663456871211E-4</v>
      </c>
      <c r="L54">
        <f t="shared" si="10"/>
        <v>1.4435344532126908E-5</v>
      </c>
      <c r="M54">
        <f t="shared" si="11"/>
        <v>2.8195098955041952E-4</v>
      </c>
      <c r="N54">
        <f t="shared" si="12"/>
        <v>0.80005639019791008</v>
      </c>
      <c r="O54">
        <f t="shared" si="13"/>
        <v>9.1816184854068492E-2</v>
      </c>
      <c r="P54">
        <f t="shared" si="14"/>
        <v>2.6864369219919085E-3</v>
      </c>
      <c r="Q54">
        <f t="shared" si="15"/>
        <v>4.7251310888030203E-2</v>
      </c>
      <c r="R54">
        <f t="shared" si="16"/>
        <v>0.80945026217760607</v>
      </c>
    </row>
    <row r="55" spans="1:18">
      <c r="A55">
        <v>50</v>
      </c>
      <c r="B55">
        <f t="shared" si="0"/>
        <v>0.87266462599716477</v>
      </c>
      <c r="C55">
        <f t="shared" si="1"/>
        <v>3.1163053679623447E-2</v>
      </c>
      <c r="D55">
        <f t="shared" si="2"/>
        <v>3.5974410811229689E-3</v>
      </c>
      <c r="E55">
        <f t="shared" si="3"/>
        <v>1.7380247380373207E-2</v>
      </c>
      <c r="F55">
        <f t="shared" si="4"/>
        <v>0.80347604947607465</v>
      </c>
      <c r="G55">
        <f t="shared" si="5"/>
        <v>8.0107015248268618E-2</v>
      </c>
      <c r="H55">
        <f t="shared" si="6"/>
        <v>0.12339214494587462</v>
      </c>
      <c r="I55">
        <f t="shared" si="7"/>
        <v>0.10174958009707162</v>
      </c>
      <c r="J55">
        <f t="shared" si="8"/>
        <v>0.82034991601941432</v>
      </c>
      <c r="K55">
        <f t="shared" si="9"/>
        <v>5.9866696758297964E-4</v>
      </c>
      <c r="L55">
        <f t="shared" si="10"/>
        <v>2.3299206154077037E-5</v>
      </c>
      <c r="M55">
        <f t="shared" si="11"/>
        <v>3.1098308686852835E-4</v>
      </c>
      <c r="N55">
        <f t="shared" si="12"/>
        <v>0.80006219661737377</v>
      </c>
      <c r="O55">
        <f t="shared" si="13"/>
        <v>9.5889466256888614E-2</v>
      </c>
      <c r="P55">
        <f t="shared" si="14"/>
        <v>1.9812264870794822E-3</v>
      </c>
      <c r="Q55">
        <f t="shared" si="15"/>
        <v>4.8935346371984045E-2</v>
      </c>
      <c r="R55">
        <f t="shared" si="16"/>
        <v>0.80978706927439681</v>
      </c>
    </row>
    <row r="56" spans="1:18">
      <c r="A56">
        <v>51</v>
      </c>
      <c r="B56">
        <f t="shared" si="0"/>
        <v>0.89011791851710798</v>
      </c>
      <c r="C56">
        <f t="shared" si="1"/>
        <v>3.5220420796542778E-2</v>
      </c>
      <c r="D56">
        <f t="shared" si="2"/>
        <v>5.1053111476844406E-3</v>
      </c>
      <c r="E56">
        <f t="shared" si="3"/>
        <v>2.016286597211361E-2</v>
      </c>
      <c r="F56">
        <f t="shared" si="4"/>
        <v>0.80403257319442278</v>
      </c>
      <c r="G56">
        <f t="shared" si="5"/>
        <v>8.2280735098587535E-2</v>
      </c>
      <c r="H56">
        <f t="shared" si="6"/>
        <v>0.12852095911923622</v>
      </c>
      <c r="I56">
        <f t="shared" si="7"/>
        <v>0.10540084710891187</v>
      </c>
      <c r="J56">
        <f t="shared" si="8"/>
        <v>0.82108016942178241</v>
      </c>
      <c r="K56">
        <f t="shared" si="9"/>
        <v>6.5441906494815986E-4</v>
      </c>
      <c r="L56">
        <f t="shared" si="10"/>
        <v>3.5301834711288261E-5</v>
      </c>
      <c r="M56">
        <f t="shared" si="11"/>
        <v>3.4486044982972404E-4</v>
      </c>
      <c r="N56">
        <f t="shared" si="12"/>
        <v>0.80006897208996597</v>
      </c>
      <c r="O56">
        <f t="shared" si="13"/>
        <v>0.100233189040323</v>
      </c>
      <c r="P56">
        <f t="shared" si="14"/>
        <v>1.3567190915567122E-3</v>
      </c>
      <c r="Q56">
        <f t="shared" si="15"/>
        <v>5.0794954065939854E-2</v>
      </c>
      <c r="R56">
        <f t="shared" si="16"/>
        <v>0.81015899081318798</v>
      </c>
    </row>
    <row r="57" spans="1:18">
      <c r="A57">
        <v>52</v>
      </c>
      <c r="B57">
        <f t="shared" si="0"/>
        <v>0.90757121103705141</v>
      </c>
      <c r="C57">
        <f t="shared" si="1"/>
        <v>4.0109899407432086E-2</v>
      </c>
      <c r="D57">
        <f t="shared" si="2"/>
        <v>7.1348685373812913E-3</v>
      </c>
      <c r="E57">
        <f t="shared" si="3"/>
        <v>2.3622383972406687E-2</v>
      </c>
      <c r="F57">
        <f t="shared" si="4"/>
        <v>0.80472447679448134</v>
      </c>
      <c r="G57">
        <f t="shared" si="5"/>
        <v>8.4549992257611326E-2</v>
      </c>
      <c r="H57">
        <f t="shared" si="6"/>
        <v>0.13392424051640517</v>
      </c>
      <c r="I57">
        <f t="shared" si="7"/>
        <v>0.10923711638700825</v>
      </c>
      <c r="J57">
        <f t="shared" si="8"/>
        <v>0.82184742327740168</v>
      </c>
      <c r="K57">
        <f t="shared" si="9"/>
        <v>7.1783562717206027E-4</v>
      </c>
      <c r="L57">
        <f t="shared" si="10"/>
        <v>5.1167592006187399E-5</v>
      </c>
      <c r="M57">
        <f t="shared" si="11"/>
        <v>3.8450160958912385E-4</v>
      </c>
      <c r="N57">
        <f t="shared" si="12"/>
        <v>0.80007690032191792</v>
      </c>
      <c r="O57">
        <f t="shared" si="13"/>
        <v>0.10486720904548277</v>
      </c>
      <c r="P57">
        <f t="shared" si="14"/>
        <v>8.2827751613520813E-4</v>
      </c>
      <c r="Q57">
        <f t="shared" si="15"/>
        <v>5.284774328080899E-2</v>
      </c>
      <c r="R57">
        <f t="shared" si="16"/>
        <v>0.81056954865616182</v>
      </c>
    </row>
    <row r="58" spans="1:18">
      <c r="A58">
        <v>53</v>
      </c>
      <c r="B58">
        <f>PI()*A58/180</f>
        <v>0.92502450355699462</v>
      </c>
      <c r="C58">
        <f>POWER(($E$1*COS(B58)-$C$1*SQRT(1-POWER($E$1/$C$1*SIN(B58),2)))/($E$1*COS(B58)+$C$1*SQRT(1-POWER($E$1/$C$1*SIN(B58),2))),2)</f>
        <v>4.6072623265606009E-2</v>
      </c>
      <c r="D58">
        <f t="shared" si="2"/>
        <v>9.8720973476336647E-3</v>
      </c>
      <c r="E58">
        <f t="shared" si="3"/>
        <v>2.7972360306619835E-2</v>
      </c>
      <c r="F58">
        <f t="shared" si="4"/>
        <v>0.80559447206132406</v>
      </c>
      <c r="G58">
        <f t="shared" si="5"/>
        <v>8.6919551261099029E-2</v>
      </c>
      <c r="H58">
        <f t="shared" si="6"/>
        <v>0.13960987651892531</v>
      </c>
      <c r="I58">
        <f t="shared" si="7"/>
        <v>0.11326471389001216</v>
      </c>
      <c r="J58">
        <f t="shared" si="8"/>
        <v>0.82265294277800249</v>
      </c>
      <c r="K58">
        <f t="shared" si="9"/>
        <v>7.9026216580694707E-4</v>
      </c>
      <c r="L58">
        <f t="shared" si="10"/>
        <v>7.1795358723109946E-5</v>
      </c>
      <c r="M58">
        <f t="shared" si="11"/>
        <v>4.3102876226502852E-4</v>
      </c>
      <c r="N58">
        <f t="shared" si="12"/>
        <v>0.80008620575245304</v>
      </c>
      <c r="O58">
        <f t="shared" si="13"/>
        <v>0.10981297281525877</v>
      </c>
      <c r="P58">
        <f t="shared" si="14"/>
        <v>4.1326921259416402E-4</v>
      </c>
      <c r="Q58">
        <f t="shared" si="15"/>
        <v>5.5113121013926465E-2</v>
      </c>
      <c r="R58">
        <f t="shared" si="16"/>
        <v>0.81102262420278537</v>
      </c>
    </row>
    <row r="59" spans="1:18">
      <c r="A59">
        <v>54</v>
      </c>
      <c r="B59">
        <f t="shared" si="0"/>
        <v>0.94247779607693793</v>
      </c>
      <c r="C59">
        <f t="shared" si="1"/>
        <v>5.3445774939543216E-2</v>
      </c>
      <c r="D59">
        <f t="shared" si="2"/>
        <v>1.3585881313579965E-2</v>
      </c>
      <c r="E59">
        <f t="shared" si="3"/>
        <v>3.3515828126561592E-2</v>
      </c>
      <c r="F59">
        <f t="shared" si="4"/>
        <v>0.80670316562531241</v>
      </c>
      <c r="G59">
        <f t="shared" si="5"/>
        <v>8.9395113651614816E-2</v>
      </c>
      <c r="H59">
        <f t="shared" si="6"/>
        <v>0.14557985120660691</v>
      </c>
      <c r="I59">
        <f t="shared" si="7"/>
        <v>0.11748748242911086</v>
      </c>
      <c r="J59">
        <f t="shared" si="8"/>
        <v>0.82349749648582227</v>
      </c>
      <c r="K59">
        <f t="shared" si="9"/>
        <v>8.7333542119301106E-4</v>
      </c>
      <c r="L59">
        <f t="shared" si="10"/>
        <v>9.8305993824067585E-5</v>
      </c>
      <c r="M59">
        <f t="shared" si="11"/>
        <v>4.8582070750853931E-4</v>
      </c>
      <c r="N59">
        <f t="shared" si="12"/>
        <v>0.80009716414150178</v>
      </c>
      <c r="O59">
        <f t="shared" si="13"/>
        <v>0.11509364565681779</v>
      </c>
      <c r="P59">
        <f t="shared" si="14"/>
        <v>1.3132238353630657E-4</v>
      </c>
      <c r="Q59">
        <f t="shared" si="15"/>
        <v>5.7612484020177046E-2</v>
      </c>
      <c r="R59">
        <f t="shared" si="16"/>
        <v>0.81152249680403543</v>
      </c>
    </row>
    <row r="60" spans="1:18">
      <c r="A60">
        <v>55</v>
      </c>
      <c r="B60">
        <f t="shared" si="0"/>
        <v>0.95993108859688125</v>
      </c>
      <c r="C60">
        <f t="shared" si="1"/>
        <v>6.2714391998260233E-2</v>
      </c>
      <c r="D60">
        <f t="shared" si="2"/>
        <v>1.8676160137303756E-2</v>
      </c>
      <c r="E60">
        <f t="shared" si="3"/>
        <v>4.0695276067781991E-2</v>
      </c>
      <c r="F60">
        <f t="shared" si="4"/>
        <v>0.80813905521355645</v>
      </c>
      <c r="G60">
        <f t="shared" si="5"/>
        <v>9.1984033136330107E-2</v>
      </c>
      <c r="H60">
        <f t="shared" si="6"/>
        <v>0.15182410867053064</v>
      </c>
      <c r="I60">
        <f t="shared" si="7"/>
        <v>0.12190407090343038</v>
      </c>
      <c r="J60">
        <f t="shared" si="8"/>
        <v>0.82438081418068609</v>
      </c>
      <c r="K60">
        <f t="shared" si="9"/>
        <v>9.6905907241699111E-4</v>
      </c>
      <c r="L60">
        <f t="shared" si="10"/>
        <v>1.3210456879482008E-4</v>
      </c>
      <c r="M60">
        <f t="shared" si="11"/>
        <v>5.5058182060590557E-4</v>
      </c>
      <c r="N60">
        <f t="shared" si="12"/>
        <v>0.80011011636412122</v>
      </c>
      <c r="O60">
        <f t="shared" si="13"/>
        <v>0.12073424931722723</v>
      </c>
      <c r="P60">
        <f t="shared" si="14"/>
        <v>4.6155994098874171E-6</v>
      </c>
      <c r="Q60">
        <f t="shared" si="15"/>
        <v>6.0369432458318557E-2</v>
      </c>
      <c r="R60">
        <f t="shared" si="16"/>
        <v>0.81207388649166379</v>
      </c>
    </row>
    <row r="61" spans="1:18">
      <c r="A61">
        <v>56</v>
      </c>
      <c r="B61">
        <f t="shared" si="0"/>
        <v>0.97738438111682457</v>
      </c>
      <c r="C61">
        <f t="shared" si="1"/>
        <v>7.4600801954948864E-2</v>
      </c>
      <c r="D61">
        <f t="shared" si="2"/>
        <v>2.5759026464129389E-2</v>
      </c>
      <c r="E61">
        <f t="shared" si="3"/>
        <v>5.0179914209539128E-2</v>
      </c>
      <c r="F61">
        <f t="shared" si="4"/>
        <v>0.81003598284190792</v>
      </c>
      <c r="G61">
        <f t="shared" si="5"/>
        <v>9.4696796405691716E-2</v>
      </c>
      <c r="H61">
        <f t="shared" si="6"/>
        <v>0.15830776930664622</v>
      </c>
      <c r="I61">
        <f t="shared" si="7"/>
        <v>0.12650228285616896</v>
      </c>
      <c r="J61">
        <f t="shared" si="8"/>
        <v>0.82530045657123385</v>
      </c>
      <c r="K61">
        <f t="shared" si="9"/>
        <v>1.0799027059137213E-3</v>
      </c>
      <c r="L61">
        <f t="shared" si="10"/>
        <v>1.7496265073878038E-4</v>
      </c>
      <c r="M61">
        <f t="shared" si="11"/>
        <v>6.2743267832625089E-4</v>
      </c>
      <c r="N61">
        <f t="shared" si="12"/>
        <v>0.80012548653566529</v>
      </c>
      <c r="O61">
        <f t="shared" si="13"/>
        <v>0.12676180981220489</v>
      </c>
      <c r="P61">
        <f t="shared" si="14"/>
        <v>5.8205563239741064E-5</v>
      </c>
      <c r="Q61">
        <f t="shared" si="15"/>
        <v>6.3410007687722314E-2</v>
      </c>
      <c r="R61">
        <f t="shared" si="16"/>
        <v>0.81268200153754455</v>
      </c>
    </row>
    <row r="62" spans="1:18">
      <c r="A62">
        <v>57</v>
      </c>
      <c r="B62">
        <f t="shared" si="0"/>
        <v>0.99483767363676778</v>
      </c>
      <c r="C62">
        <f t="shared" si="1"/>
        <v>9.0228578337111801E-2</v>
      </c>
      <c r="D62">
        <f t="shared" si="2"/>
        <v>3.5826574553401443E-2</v>
      </c>
      <c r="E62">
        <f t="shared" si="3"/>
        <v>6.3027576445256625E-2</v>
      </c>
      <c r="F62">
        <f t="shared" si="4"/>
        <v>0.81260551528905134</v>
      </c>
      <c r="G62">
        <f t="shared" si="5"/>
        <v>9.7550302548638113E-2</v>
      </c>
      <c r="H62">
        <f t="shared" si="6"/>
        <v>0.16494280812407533</v>
      </c>
      <c r="I62">
        <f t="shared" si="7"/>
        <v>0.13124655533635671</v>
      </c>
      <c r="J62">
        <f t="shared" si="8"/>
        <v>0.82624931106727151</v>
      </c>
      <c r="K62">
        <f t="shared" si="9"/>
        <v>1.2089323878282285E-3</v>
      </c>
      <c r="L62">
        <f t="shared" si="10"/>
        <v>2.2912806229251895E-4</v>
      </c>
      <c r="M62">
        <f t="shared" si="11"/>
        <v>7.1903022506037372E-4</v>
      </c>
      <c r="N62">
        <f t="shared" si="12"/>
        <v>0.80014380604501212</v>
      </c>
      <c r="O62">
        <f t="shared" si="13"/>
        <v>0.13320551594411723</v>
      </c>
      <c r="P62">
        <f t="shared" si="14"/>
        <v>3.2039830897134851E-4</v>
      </c>
      <c r="Q62">
        <f t="shared" si="15"/>
        <v>6.6762957126544287E-2</v>
      </c>
      <c r="R62">
        <f t="shared" si="16"/>
        <v>0.81335259142530902</v>
      </c>
    </row>
    <row r="63" spans="1:18">
      <c r="A63">
        <v>58</v>
      </c>
      <c r="B63">
        <f t="shared" si="0"/>
        <v>1.0122909661567112</v>
      </c>
      <c r="C63">
        <f t="shared" si="1"/>
        <v>0.11144732495395381</v>
      </c>
      <c r="D63">
        <f t="shared" si="2"/>
        <v>5.0571788583426751E-2</v>
      </c>
      <c r="E63">
        <f t="shared" si="3"/>
        <v>8.1009556768690275E-2</v>
      </c>
      <c r="F63">
        <f t="shared" si="4"/>
        <v>0.8162019113537381</v>
      </c>
      <c r="G63">
        <f t="shared" si="5"/>
        <v>0.1005757825093047</v>
      </c>
      <c r="H63">
        <f t="shared" si="6"/>
        <v>0.17152004471992138</v>
      </c>
      <c r="I63">
        <f t="shared" si="7"/>
        <v>0.13604791361461305</v>
      </c>
      <c r="J63">
        <f t="shared" si="8"/>
        <v>0.82720958272292266</v>
      </c>
      <c r="K63">
        <f t="shared" si="9"/>
        <v>1.3599846525887184E-3</v>
      </c>
      <c r="L63">
        <f t="shared" si="10"/>
        <v>2.9747270390502169E-4</v>
      </c>
      <c r="M63">
        <f t="shared" si="11"/>
        <v>8.2872867824687006E-4</v>
      </c>
      <c r="N63">
        <f t="shared" si="12"/>
        <v>0.80016574573564947</v>
      </c>
      <c r="O63">
        <f t="shared" si="13"/>
        <v>0.14009688903397152</v>
      </c>
      <c r="P63">
        <f t="shared" si="14"/>
        <v>8.2316990202672806E-4</v>
      </c>
      <c r="Q63">
        <f t="shared" si="15"/>
        <v>7.0460029467999119E-2</v>
      </c>
      <c r="R63">
        <f t="shared" si="16"/>
        <v>0.81409200589359987</v>
      </c>
    </row>
    <row r="64" spans="1:18">
      <c r="A64">
        <v>59</v>
      </c>
      <c r="B64">
        <f t="shared" si="0"/>
        <v>1.0297442586766543</v>
      </c>
      <c r="C64">
        <f t="shared" si="1"/>
        <v>0.1415468382184667</v>
      </c>
      <c r="D64">
        <f t="shared" si="2"/>
        <v>7.3122859274998744E-2</v>
      </c>
      <c r="E64">
        <f t="shared" si="3"/>
        <v>0.10733484874673271</v>
      </c>
      <c r="F64">
        <f t="shared" si="4"/>
        <v>0.82146696974934663</v>
      </c>
      <c r="G64">
        <f t="shared" si="5"/>
        <v>0.10384029251933186</v>
      </c>
      <c r="H64">
        <f t="shared" si="6"/>
        <v>0.17752717061175716</v>
      </c>
      <c r="I64">
        <f t="shared" si="7"/>
        <v>0.14068373156554451</v>
      </c>
      <c r="J64">
        <f t="shared" si="8"/>
        <v>0.82813674631310896</v>
      </c>
      <c r="K64">
        <f t="shared" si="9"/>
        <v>1.5379008453020708E-3</v>
      </c>
      <c r="L64">
        <f t="shared" si="10"/>
        <v>3.8369371716793409E-4</v>
      </c>
      <c r="M64">
        <f t="shared" si="11"/>
        <v>9.6079728123500241E-4</v>
      </c>
      <c r="N64">
        <f t="shared" si="12"/>
        <v>0.800192159456247</v>
      </c>
      <c r="O64">
        <f t="shared" si="13"/>
        <v>0.14746996437190518</v>
      </c>
      <c r="P64">
        <f t="shared" si="14"/>
        <v>1.6026436193335425E-3</v>
      </c>
      <c r="Q64">
        <f t="shared" si="15"/>
        <v>7.4536303995619363E-2</v>
      </c>
      <c r="R64">
        <f t="shared" si="16"/>
        <v>0.8149072607991239</v>
      </c>
    </row>
    <row r="65" spans="1:18">
      <c r="A65">
        <v>60</v>
      </c>
      <c r="B65">
        <f t="shared" si="0"/>
        <v>1.0471975511965976</v>
      </c>
      <c r="C65">
        <f t="shared" si="1"/>
        <v>0.18708165453390765</v>
      </c>
      <c r="D65">
        <f t="shared" si="2"/>
        <v>0.10997653818906553</v>
      </c>
      <c r="E65">
        <f t="shared" si="3"/>
        <v>0.14852909636148659</v>
      </c>
      <c r="F65">
        <f t="shared" si="4"/>
        <v>0.82970581927229736</v>
      </c>
      <c r="G65">
        <f t="shared" si="5"/>
        <v>0.10751574539623159</v>
      </c>
      <c r="H65">
        <f t="shared" si="6"/>
        <v>0.18158141632903077</v>
      </c>
      <c r="I65">
        <f t="shared" si="7"/>
        <v>0.14454858086263117</v>
      </c>
      <c r="J65">
        <f t="shared" si="8"/>
        <v>0.82890971617252629</v>
      </c>
      <c r="K65">
        <f t="shared" si="9"/>
        <v>1.7488464465355257E-3</v>
      </c>
      <c r="L65">
        <f t="shared" si="10"/>
        <v>4.9259034870142385E-4</v>
      </c>
      <c r="M65">
        <f t="shared" si="11"/>
        <v>1.1207183976184748E-3</v>
      </c>
      <c r="N65">
        <f t="shared" si="12"/>
        <v>0.80022414367952377</v>
      </c>
      <c r="O65">
        <f t="shared" si="13"/>
        <v>0.15536148486012613</v>
      </c>
      <c r="P65">
        <f t="shared" si="14"/>
        <v>2.6996316430818791E-3</v>
      </c>
      <c r="Q65">
        <f t="shared" si="15"/>
        <v>7.9030558251604002E-2</v>
      </c>
      <c r="R65">
        <f t="shared" si="16"/>
        <v>0.8158061116503208</v>
      </c>
    </row>
    <row r="66" spans="1:18">
      <c r="A66">
        <v>61</v>
      </c>
      <c r="B66">
        <f t="shared" si="0"/>
        <v>1.064650843716541</v>
      </c>
      <c r="C66">
        <f t="shared" si="1"/>
        <v>0.26379745820143979</v>
      </c>
      <c r="D66">
        <f t="shared" si="2"/>
        <v>0.17749631463556206</v>
      </c>
      <c r="E66">
        <f t="shared" si="3"/>
        <v>0.22064688641850094</v>
      </c>
      <c r="F66">
        <f t="shared" si="4"/>
        <v>0.84412937728370019</v>
      </c>
      <c r="G66">
        <f t="shared" si="5"/>
        <v>0.11216989061997497</v>
      </c>
      <c r="H66">
        <f t="shared" si="6"/>
        <v>0.17918710868905707</v>
      </c>
      <c r="I66">
        <f t="shared" si="7"/>
        <v>0.14567849965451601</v>
      </c>
      <c r="J66">
        <f t="shared" si="8"/>
        <v>0.82913569993090319</v>
      </c>
      <c r="K66">
        <f t="shared" si="9"/>
        <v>2.0007517405330436E-3</v>
      </c>
      <c r="L66">
        <f t="shared" si="10"/>
        <v>6.3044973311785445E-4</v>
      </c>
      <c r="M66">
        <f t="shared" si="11"/>
        <v>1.3156007368254491E-3</v>
      </c>
      <c r="N66">
        <f t="shared" si="12"/>
        <v>0.80026312014736511</v>
      </c>
      <c r="O66">
        <f t="shared" si="13"/>
        <v>0.16381110727980644</v>
      </c>
      <c r="P66">
        <f t="shared" si="14"/>
        <v>4.1602505345499554E-3</v>
      </c>
      <c r="Q66">
        <f t="shared" si="15"/>
        <v>8.3985678907178202E-2</v>
      </c>
      <c r="R66">
        <f t="shared" si="16"/>
        <v>0.81679713578143565</v>
      </c>
    </row>
    <row r="67" spans="1:18">
      <c r="A67">
        <v>62</v>
      </c>
      <c r="B67">
        <f>PI()*A67/180</f>
        <v>1.0821041362364843</v>
      </c>
      <c r="C67">
        <f>POWER(($E$1*COS(B67)-$C$1*SQRT(1-POWER($E$1/$C$1*SIN(B67),2)))/($E$1*COS(B67)+$C$1*SQRT(1-POWER($E$1/$C$1*SIN(B67),2))),2)</f>
        <v>0.42793476998514912</v>
      </c>
      <c r="D67">
        <f t="shared" si="2"/>
        <v>0.33773743036308201</v>
      </c>
      <c r="E67">
        <f t="shared" si="3"/>
        <v>0.38283610017411557</v>
      </c>
      <c r="F67">
        <f t="shared" si="4"/>
        <v>0.87656722003482312</v>
      </c>
      <c r="G67">
        <f t="shared" si="5"/>
        <v>0.12092337267622429</v>
      </c>
      <c r="H67">
        <f t="shared" si="6"/>
        <v>0.14880580976335636</v>
      </c>
      <c r="I67">
        <f t="shared" si="7"/>
        <v>0.13486459121979033</v>
      </c>
      <c r="J67">
        <f t="shared" si="8"/>
        <v>0.82697291824395813</v>
      </c>
      <c r="K67">
        <f t="shared" si="9"/>
        <v>2.3039284099922166E-3</v>
      </c>
      <c r="L67">
        <f t="shared" si="10"/>
        <v>8.0559176668882661E-4</v>
      </c>
      <c r="M67">
        <f t="shared" si="11"/>
        <v>1.5547600883405216E-3</v>
      </c>
      <c r="N67">
        <f t="shared" si="12"/>
        <v>0.80031095201766811</v>
      </c>
      <c r="O67">
        <f t="shared" si="13"/>
        <v>0.17286162155747073</v>
      </c>
      <c r="P67">
        <f t="shared" si="14"/>
        <v>6.0366211936490957E-3</v>
      </c>
      <c r="Q67">
        <f t="shared" si="15"/>
        <v>8.9449121375559909E-2</v>
      </c>
      <c r="R67">
        <f t="shared" si="16"/>
        <v>0.81788982427511203</v>
      </c>
    </row>
    <row r="68" spans="1:18">
      <c r="A68">
        <v>63</v>
      </c>
      <c r="B68">
        <f t="shared" si="0"/>
        <v>1.0995574287564276</v>
      </c>
      <c r="C68">
        <v>1</v>
      </c>
      <c r="D68">
        <v>1</v>
      </c>
      <c r="E68">
        <f t="shared" si="3"/>
        <v>1</v>
      </c>
      <c r="F68">
        <f t="shared" si="4"/>
        <v>1</v>
      </c>
      <c r="G68">
        <f t="shared" si="5"/>
        <v>0.1861151448083809</v>
      </c>
      <c r="H68">
        <f t="shared" si="6"/>
        <v>1.8148849176099687E-5</v>
      </c>
      <c r="I68">
        <f t="shared" si="7"/>
        <v>9.3066646828778493E-2</v>
      </c>
      <c r="J68">
        <f t="shared" si="8"/>
        <v>0.8186133293657557</v>
      </c>
      <c r="K68">
        <f t="shared" si="9"/>
        <v>2.6719455052015427E-3</v>
      </c>
      <c r="L68">
        <f t="shared" si="10"/>
        <v>1.0291502347644537E-3</v>
      </c>
      <c r="M68">
        <f t="shared" si="11"/>
        <v>1.8505478699829981E-3</v>
      </c>
      <c r="N68">
        <f t="shared" si="12"/>
        <v>0.80037010957399668</v>
      </c>
      <c r="O68">
        <f t="shared" si="13"/>
        <v>0.18255918333517862</v>
      </c>
      <c r="P68">
        <f t="shared" si="14"/>
        <v>8.3876656950315383E-3</v>
      </c>
      <c r="Q68">
        <f t="shared" si="15"/>
        <v>9.5473424515105085E-2</v>
      </c>
      <c r="R68">
        <f t="shared" si="16"/>
        <v>0.81909468490302106</v>
      </c>
    </row>
    <row r="69" spans="1:18">
      <c r="A69">
        <v>64</v>
      </c>
      <c r="B69">
        <f t="shared" si="0"/>
        <v>1.1170107212763709</v>
      </c>
      <c r="C69">
        <v>1</v>
      </c>
      <c r="D69">
        <v>1</v>
      </c>
      <c r="E69">
        <f t="shared" si="3"/>
        <v>1</v>
      </c>
      <c r="F69">
        <f t="shared" si="4"/>
        <v>1</v>
      </c>
      <c r="G69">
        <f t="shared" si="5"/>
        <v>0.19227025108375442</v>
      </c>
      <c r="H69">
        <f t="shared" si="6"/>
        <v>4.8701832908781496E-5</v>
      </c>
      <c r="I69">
        <f t="shared" si="7"/>
        <v>9.6159476458331603E-2</v>
      </c>
      <c r="J69">
        <f t="shared" si="8"/>
        <v>0.8192318952916664</v>
      </c>
      <c r="K69">
        <f t="shared" ref="K69:K79" si="17">POWER(($E$2*COS(B69)-$C$2*SQRT(1-POWER($E$2/$C$2*SIN(B69),2)))/($E$2*COS(B69)+$C$2*SQRT(1-POWER($E$2/$C$2*SIN(B69),2))),2)</f>
        <v>3.122894964057342E-3</v>
      </c>
      <c r="L69">
        <f t="shared" ref="L69:L79" si="18">POWER((-$C$2*COS(B69)+$E$2*SQRT(1-POWER($E$2/$C$2*SIN(B69),2)))/($C$2*COS(B69)+$E$2*SQRT(1-POWER($E$2/$C$2*SIN(B69),2))),2)</f>
        <v>1.3162112708824732E-3</v>
      </c>
      <c r="M69">
        <f t="shared" ref="M69:M79" si="19">(K69+L69)/2</f>
        <v>2.2195531174699075E-3</v>
      </c>
      <c r="N69">
        <f t="shared" si="12"/>
        <v>0.80044391062349407</v>
      </c>
      <c r="O69">
        <f t="shared" ref="O69:O79" si="20">POWER((COS(B69)-$C$2*SQRT(1-POWER(1/$C$2*SIN(B69),2)))/(COS(B69)+$C$2*SQRT(1-POWER(1/$C$2*SIN(B69),2))),2)</f>
        <v>0.19295356006056053</v>
      </c>
      <c r="P69">
        <f t="shared" ref="P69:P79" si="21">POWER((-$C$2*COS(B69)+SQRT(1-POWER(1/$C$2*SIN(B69),2)))/($C$2*COS(B69)+SQRT(1-POWER(1/$C$2*SIN(B69),2))),2)</f>
        <v>1.1280015369357254E-2</v>
      </c>
      <c r="Q69">
        <f t="shared" ref="Q69:Q79" si="22">(O69+P69)/2</f>
        <v>0.10211678771495888</v>
      </c>
      <c r="R69">
        <f t="shared" si="16"/>
        <v>0.82042335754299178</v>
      </c>
    </row>
    <row r="70" spans="1:18">
      <c r="A70">
        <v>65</v>
      </c>
      <c r="B70">
        <f t="shared" ref="B70:B94" si="23">PI()*A70/180</f>
        <v>1.1344640137963142</v>
      </c>
      <c r="C70">
        <v>1</v>
      </c>
      <c r="D70">
        <v>1</v>
      </c>
      <c r="E70">
        <f t="shared" ref="E70:E94" si="24">(C70+D70)/2</f>
        <v>1</v>
      </c>
      <c r="F70">
        <f t="shared" ref="F70:F94" si="25">E70+(1-E70)*0.8</f>
        <v>1</v>
      </c>
      <c r="G70">
        <f t="shared" ref="G70:G94" si="26">POWER((COS(B70)-$C$1*SQRT(1-POWER(1/$C$1*SIN(B70),2)))/(COS(E70)+$C$1*SQRT(1-POWER(1/$C$1*SIN(B70),2))),2)</f>
        <v>0.19867258952460642</v>
      </c>
      <c r="H70">
        <f t="shared" ref="H70:H94" si="27">POWER((-$C$1*COS(E70)+SQRT(1-POWER(1/$C$1*SIN(B70),2)))/($C$1*COS(B70)+SQRT(1-POWER(1/$C$1*SIN(B70),2))),2)</f>
        <v>9.4901680203156446E-5</v>
      </c>
      <c r="I70">
        <f t="shared" ref="I70:I94" si="28">(G70+H70)/2</f>
        <v>9.9383745602404788E-2</v>
      </c>
      <c r="J70">
        <f t="shared" ref="J70:J94" si="29">I70+(1-I70)*0.8</f>
        <v>0.81987674912048103</v>
      </c>
      <c r="K70">
        <f t="shared" si="17"/>
        <v>3.6812543577167726E-3</v>
      </c>
      <c r="L70">
        <f t="shared" si="18"/>
        <v>1.6875034158913096E-3</v>
      </c>
      <c r="M70">
        <f t="shared" si="19"/>
        <v>2.6843788868040411E-3</v>
      </c>
      <c r="N70">
        <f t="shared" ref="N70:N94" si="30">M70+(1-M70)*0.8</f>
        <v>0.80053687577736088</v>
      </c>
      <c r="O70">
        <f t="shared" si="20"/>
        <v>0.20409839070575658</v>
      </c>
      <c r="P70">
        <f t="shared" si="21"/>
        <v>1.4789046825128235E-2</v>
      </c>
      <c r="Q70">
        <f t="shared" si="22"/>
        <v>0.10944371876544241</v>
      </c>
      <c r="R70">
        <f t="shared" ref="R70:R94" si="31">Q70+(1-Q70)*0.8</f>
        <v>0.82188874375308851</v>
      </c>
    </row>
    <row r="71" spans="1:18">
      <c r="A71">
        <v>66</v>
      </c>
      <c r="B71">
        <f t="shared" si="23"/>
        <v>1.1519173063162575</v>
      </c>
      <c r="C71">
        <v>1</v>
      </c>
      <c r="D71">
        <v>1</v>
      </c>
      <c r="E71">
        <f t="shared" si="24"/>
        <v>1</v>
      </c>
      <c r="F71">
        <f t="shared" si="25"/>
        <v>1</v>
      </c>
      <c r="G71">
        <f t="shared" si="26"/>
        <v>0.20532932919475552</v>
      </c>
      <c r="H71">
        <f t="shared" si="27"/>
        <v>1.5746226849669258E-4</v>
      </c>
      <c r="I71">
        <f t="shared" si="28"/>
        <v>0.10274339573162611</v>
      </c>
      <c r="J71">
        <f t="shared" si="29"/>
        <v>0.82054867914632523</v>
      </c>
      <c r="K71">
        <f t="shared" si="17"/>
        <v>4.3806865831233664E-3</v>
      </c>
      <c r="L71">
        <f t="shared" si="18"/>
        <v>2.1719588578345147E-3</v>
      </c>
      <c r="M71">
        <f t="shared" si="19"/>
        <v>3.2763227204789403E-3</v>
      </c>
      <c r="N71">
        <f t="shared" si="30"/>
        <v>0.80065526454409586</v>
      </c>
      <c r="O71">
        <f t="shared" si="20"/>
        <v>0.21605145909681647</v>
      </c>
      <c r="P71">
        <f t="shared" si="21"/>
        <v>1.900006535096813E-2</v>
      </c>
      <c r="Q71">
        <f t="shared" si="22"/>
        <v>0.1175257622238923</v>
      </c>
      <c r="R71">
        <f t="shared" si="31"/>
        <v>0.82350515244477851</v>
      </c>
    </row>
    <row r="72" spans="1:18">
      <c r="A72">
        <v>67</v>
      </c>
      <c r="B72">
        <f t="shared" si="23"/>
        <v>1.1693705988362006</v>
      </c>
      <c r="C72">
        <v>1</v>
      </c>
      <c r="D72">
        <v>1</v>
      </c>
      <c r="E72">
        <f t="shared" si="24"/>
        <v>1</v>
      </c>
      <c r="F72">
        <f t="shared" si="25"/>
        <v>1</v>
      </c>
      <c r="G72">
        <f t="shared" si="26"/>
        <v>0.21224754767045886</v>
      </c>
      <c r="H72">
        <f t="shared" si="27"/>
        <v>2.3708302011896383E-4</v>
      </c>
      <c r="I72">
        <f t="shared" si="28"/>
        <v>0.10624231534528891</v>
      </c>
      <c r="J72">
        <f t="shared" si="29"/>
        <v>0.82124846306905785</v>
      </c>
      <c r="K72">
        <f t="shared" si="17"/>
        <v>5.2683481619393221E-3</v>
      </c>
      <c r="L72">
        <f t="shared" si="18"/>
        <v>2.8106866011036991E-3</v>
      </c>
      <c r="M72">
        <f t="shared" si="19"/>
        <v>4.0395173815215108E-3</v>
      </c>
      <c r="N72">
        <f t="shared" si="30"/>
        <v>0.80080790347630437</v>
      </c>
      <c r="O72">
        <f t="shared" si="20"/>
        <v>0.22887498068555545</v>
      </c>
      <c r="P72">
        <f t="shared" si="21"/>
        <v>2.4009658383902805E-2</v>
      </c>
      <c r="Q72">
        <f t="shared" si="22"/>
        <v>0.12644231953472912</v>
      </c>
      <c r="R72">
        <f t="shared" si="31"/>
        <v>0.82528846390694599</v>
      </c>
    </row>
    <row r="73" spans="1:18">
      <c r="A73">
        <v>68</v>
      </c>
      <c r="B73">
        <f t="shared" si="23"/>
        <v>1.1868238913561442</v>
      </c>
      <c r="C73">
        <v>1</v>
      </c>
      <c r="D73">
        <v>1</v>
      </c>
      <c r="E73">
        <f t="shared" si="24"/>
        <v>1</v>
      </c>
      <c r="F73">
        <f t="shared" si="25"/>
        <v>1</v>
      </c>
      <c r="G73">
        <f t="shared" si="26"/>
        <v>0.21943419443132264</v>
      </c>
      <c r="H73">
        <f t="shared" si="27"/>
        <v>3.3444418726296337E-4</v>
      </c>
      <c r="I73">
        <f t="shared" si="28"/>
        <v>0.10988431930929281</v>
      </c>
      <c r="J73">
        <f t="shared" si="29"/>
        <v>0.82197686386185864</v>
      </c>
      <c r="K73">
        <f t="shared" si="17"/>
        <v>6.4116995338484072E-3</v>
      </c>
      <c r="L73">
        <f t="shared" si="18"/>
        <v>3.663302375920891E-3</v>
      </c>
      <c r="M73">
        <f t="shared" si="19"/>
        <v>5.0375009548846491E-3</v>
      </c>
      <c r="N73">
        <f t="shared" si="30"/>
        <v>0.801007500190977</v>
      </c>
      <c r="O73">
        <f t="shared" si="20"/>
        <v>0.24263590242278119</v>
      </c>
      <c r="P73">
        <f t="shared" si="21"/>
        <v>2.9927245578130212E-2</v>
      </c>
      <c r="Q73">
        <f t="shared" si="22"/>
        <v>0.13628157400045571</v>
      </c>
      <c r="R73">
        <f t="shared" si="31"/>
        <v>0.82725631480009121</v>
      </c>
    </row>
    <row r="74" spans="1:18">
      <c r="A74">
        <v>69</v>
      </c>
      <c r="B74">
        <f t="shared" si="23"/>
        <v>1.2042771838760873</v>
      </c>
      <c r="C74">
        <v>1</v>
      </c>
      <c r="D74">
        <v>1</v>
      </c>
      <c r="E74">
        <f t="shared" si="24"/>
        <v>1</v>
      </c>
      <c r="F74">
        <f t="shared" si="25"/>
        <v>1</v>
      </c>
      <c r="G74">
        <f t="shared" si="26"/>
        <v>0.22689605189934298</v>
      </c>
      <c r="H74">
        <f t="shared" si="27"/>
        <v>4.502017426043946E-4</v>
      </c>
      <c r="I74">
        <f t="shared" si="28"/>
        <v>0.11367312682097369</v>
      </c>
      <c r="J74">
        <f t="shared" si="29"/>
        <v>0.82273462536419473</v>
      </c>
      <c r="K74">
        <f t="shared" si="17"/>
        <v>7.9096086095529778E-3</v>
      </c>
      <c r="L74">
        <f t="shared" si="18"/>
        <v>4.8183281880242743E-3</v>
      </c>
      <c r="M74">
        <f t="shared" si="19"/>
        <v>6.3639683987886265E-3</v>
      </c>
      <c r="N74">
        <f t="shared" si="30"/>
        <v>0.80127279367975779</v>
      </c>
      <c r="O74">
        <f t="shared" si="20"/>
        <v>0.25740621519401047</v>
      </c>
      <c r="P74">
        <f t="shared" si="21"/>
        <v>3.6876856586027712E-2</v>
      </c>
      <c r="Q74">
        <f t="shared" si="22"/>
        <v>0.1471415358900191</v>
      </c>
      <c r="R74">
        <f t="shared" si="31"/>
        <v>0.82942830717800387</v>
      </c>
    </row>
    <row r="75" spans="1:18">
      <c r="A75">
        <v>70</v>
      </c>
      <c r="B75">
        <f t="shared" si="23"/>
        <v>1.2217304763960306</v>
      </c>
      <c r="C75">
        <v>1</v>
      </c>
      <c r="D75">
        <v>1</v>
      </c>
      <c r="E75">
        <f t="shared" si="24"/>
        <v>1</v>
      </c>
      <c r="F75">
        <f t="shared" si="25"/>
        <v>1</v>
      </c>
      <c r="G75">
        <f t="shared" si="26"/>
        <v>0.23463969426678</v>
      </c>
      <c r="H75">
        <f t="shared" si="27"/>
        <v>5.8498186544980052E-4</v>
      </c>
      <c r="I75">
        <f t="shared" si="28"/>
        <v>0.1176123380661149</v>
      </c>
      <c r="J75">
        <f t="shared" si="29"/>
        <v>0.82352246761322301</v>
      </c>
      <c r="K75">
        <f t="shared" si="17"/>
        <v>9.9111196763371871E-3</v>
      </c>
      <c r="L75">
        <f t="shared" si="18"/>
        <v>6.4109034647138984E-3</v>
      </c>
      <c r="M75">
        <f t="shared" si="19"/>
        <v>8.1610115705255427E-3</v>
      </c>
      <c r="N75">
        <f t="shared" si="30"/>
        <v>0.80163220231410515</v>
      </c>
      <c r="O75">
        <f t="shared" si="20"/>
        <v>0.2732632780554507</v>
      </c>
      <c r="P75">
        <f t="shared" si="21"/>
        <v>4.4999173122480134E-2</v>
      </c>
      <c r="Q75">
        <f t="shared" si="22"/>
        <v>0.15913122558896542</v>
      </c>
      <c r="R75">
        <f t="shared" si="31"/>
        <v>0.83182624511779313</v>
      </c>
    </row>
    <row r="76" spans="1:18">
      <c r="A76">
        <v>71</v>
      </c>
      <c r="B76">
        <f t="shared" si="23"/>
        <v>1.2391837689159739</v>
      </c>
      <c r="C76">
        <v>1</v>
      </c>
      <c r="D76">
        <v>1</v>
      </c>
      <c r="E76">
        <f t="shared" si="24"/>
        <v>1</v>
      </c>
      <c r="F76">
        <f t="shared" si="25"/>
        <v>1</v>
      </c>
      <c r="G76">
        <f t="shared" si="26"/>
        <v>0.24267144429831625</v>
      </c>
      <c r="H76">
        <f t="shared" si="27"/>
        <v>7.3937501427235241E-4</v>
      </c>
      <c r="I76">
        <f t="shared" si="28"/>
        <v>0.1217054096562943</v>
      </c>
      <c r="J76">
        <f t="shared" si="29"/>
        <v>0.82434108193125888</v>
      </c>
      <c r="K76">
        <f t="shared" si="17"/>
        <v>1.2648567099105399E-2</v>
      </c>
      <c r="L76">
        <f t="shared" si="18"/>
        <v>8.6542641583164364E-3</v>
      </c>
      <c r="M76">
        <f t="shared" si="19"/>
        <v>1.0651415628710918E-2</v>
      </c>
      <c r="N76">
        <f t="shared" si="30"/>
        <v>0.80213028312574219</v>
      </c>
      <c r="O76">
        <f t="shared" si="20"/>
        <v>0.29029015325860463</v>
      </c>
      <c r="P76">
        <f t="shared" si="21"/>
        <v>5.4453878414661941E-2</v>
      </c>
      <c r="Q76">
        <f t="shared" si="22"/>
        <v>0.17237201583663328</v>
      </c>
      <c r="R76">
        <f t="shared" si="31"/>
        <v>0.83447440316732668</v>
      </c>
    </row>
    <row r="77" spans="1:18">
      <c r="A77">
        <v>72</v>
      </c>
      <c r="B77">
        <f t="shared" si="23"/>
        <v>1.2566370614359172</v>
      </c>
      <c r="C77">
        <v>1</v>
      </c>
      <c r="D77">
        <v>1</v>
      </c>
      <c r="E77">
        <f t="shared" si="24"/>
        <v>1</v>
      </c>
      <c r="F77">
        <f t="shared" si="25"/>
        <v>1</v>
      </c>
      <c r="G77">
        <f t="shared" si="26"/>
        <v>0.25099732833981497</v>
      </c>
      <c r="H77">
        <f t="shared" si="27"/>
        <v>9.1392957725632039E-4</v>
      </c>
      <c r="I77">
        <f t="shared" si="28"/>
        <v>0.12595562895853565</v>
      </c>
      <c r="J77">
        <f t="shared" si="29"/>
        <v>0.82519112579170717</v>
      </c>
      <c r="K77">
        <f t="shared" si="17"/>
        <v>1.6499100451925552E-2</v>
      </c>
      <c r="L77">
        <f t="shared" si="18"/>
        <v>1.1898660840060814E-2</v>
      </c>
      <c r="M77">
        <f t="shared" si="19"/>
        <v>1.4198880645993183E-2</v>
      </c>
      <c r="N77">
        <f t="shared" si="30"/>
        <v>0.80283977612919866</v>
      </c>
      <c r="O77">
        <f t="shared" si="20"/>
        <v>0.30857595077650346</v>
      </c>
      <c r="P77">
        <f t="shared" si="21"/>
        <v>6.5422364976916017E-2</v>
      </c>
      <c r="Q77">
        <f t="shared" si="22"/>
        <v>0.18699915787670973</v>
      </c>
      <c r="R77">
        <f t="shared" si="31"/>
        <v>0.83739983157534204</v>
      </c>
    </row>
    <row r="78" spans="1:18">
      <c r="A78">
        <v>73</v>
      </c>
      <c r="B78">
        <f t="shared" si="23"/>
        <v>1.2740903539558606</v>
      </c>
      <c r="C78">
        <v>1</v>
      </c>
      <c r="D78">
        <v>1</v>
      </c>
      <c r="E78">
        <f t="shared" si="24"/>
        <v>1</v>
      </c>
      <c r="F78">
        <f t="shared" si="25"/>
        <v>1</v>
      </c>
      <c r="G78">
        <f t="shared" si="26"/>
        <v>0.25962302981415813</v>
      </c>
      <c r="H78">
        <f t="shared" si="27"/>
        <v>1.1091450928894331E-3</v>
      </c>
      <c r="I78">
        <f t="shared" si="28"/>
        <v>0.13036608745352379</v>
      </c>
      <c r="J78">
        <f t="shared" si="29"/>
        <v>0.82607321749070484</v>
      </c>
      <c r="K78">
        <f t="shared" si="17"/>
        <v>2.2106568135827748E-2</v>
      </c>
      <c r="L78">
        <f t="shared" si="18"/>
        <v>1.6748937352538337E-2</v>
      </c>
      <c r="M78">
        <f t="shared" si="19"/>
        <v>1.9427752744183041E-2</v>
      </c>
      <c r="N78">
        <f t="shared" si="30"/>
        <v>0.8038855505488367</v>
      </c>
      <c r="O78">
        <f t="shared" si="20"/>
        <v>0.32821618074385422</v>
      </c>
      <c r="P78">
        <f t="shared" si="21"/>
        <v>7.8110861085853939E-2</v>
      </c>
      <c r="Q78">
        <f t="shared" si="22"/>
        <v>0.20316352091485407</v>
      </c>
      <c r="R78">
        <f t="shared" si="31"/>
        <v>0.84063270418297087</v>
      </c>
    </row>
    <row r="79" spans="1:18">
      <c r="A79">
        <v>74</v>
      </c>
      <c r="B79">
        <f t="shared" si="23"/>
        <v>1.2915436464758039</v>
      </c>
      <c r="C79">
        <v>1</v>
      </c>
      <c r="D79">
        <v>1</v>
      </c>
      <c r="E79">
        <f t="shared" si="24"/>
        <v>1</v>
      </c>
      <c r="F79">
        <f t="shared" si="25"/>
        <v>1</v>
      </c>
      <c r="G79">
        <f t="shared" si="26"/>
        <v>0.26855384153319051</v>
      </c>
      <c r="H79">
        <f t="shared" si="27"/>
        <v>1.3254650325614753E-3</v>
      </c>
      <c r="I79">
        <f t="shared" si="28"/>
        <v>0.13493965328287599</v>
      </c>
      <c r="J79">
        <f t="shared" si="29"/>
        <v>0.82698793065657528</v>
      </c>
      <c r="K79">
        <f t="shared" si="17"/>
        <v>3.0643618712563665E-2</v>
      </c>
      <c r="L79">
        <f t="shared" si="18"/>
        <v>2.4319265888707781E-2</v>
      </c>
      <c r="M79">
        <f t="shared" si="19"/>
        <v>2.7481442300635723E-2</v>
      </c>
      <c r="N79">
        <f t="shared" si="30"/>
        <v>0.80549628846012722</v>
      </c>
      <c r="O79">
        <f t="shared" si="20"/>
        <v>0.34931311189867492</v>
      </c>
      <c r="P79">
        <f t="shared" si="21"/>
        <v>9.2754047727714881E-2</v>
      </c>
      <c r="Q79">
        <f t="shared" si="22"/>
        <v>0.22103357981319491</v>
      </c>
      <c r="R79">
        <f t="shared" si="31"/>
        <v>0.84420671596263908</v>
      </c>
    </row>
    <row r="80" spans="1:18">
      <c r="A80">
        <v>75</v>
      </c>
      <c r="B80">
        <f t="shared" si="23"/>
        <v>1.3089969389957472</v>
      </c>
      <c r="C80">
        <v>1</v>
      </c>
      <c r="D80">
        <v>1</v>
      </c>
      <c r="E80">
        <f t="shared" si="24"/>
        <v>1</v>
      </c>
      <c r="F80">
        <f t="shared" si="25"/>
        <v>1</v>
      </c>
      <c r="G80">
        <f t="shared" si="26"/>
        <v>0.27779461720263376</v>
      </c>
      <c r="H80">
        <f t="shared" si="27"/>
        <v>1.5632691363649271E-3</v>
      </c>
      <c r="I80">
        <f t="shared" si="28"/>
        <v>0.13967894316949936</v>
      </c>
      <c r="J80">
        <f t="shared" si="29"/>
        <v>0.82793578863389994</v>
      </c>
      <c r="K80">
        <f>POWER(($E$2*COS(B80)-$C$2*SQRT(1-POWER($E$2/$C$2*SIN(B80),2)))/($E$2*COS(B80)+$C$2*SQRT(1-POWER($E$2/$C$2*SIN(B80),2))),2)</f>
        <v>4.4440684526170705E-2</v>
      </c>
      <c r="L80">
        <f>POWER((-$C$2*COS(B80)+$E$2*SQRT(1-POWER($E$2/$C$2*SIN(B80),2)))/($C$2*COS(B80)+$E$2*SQRT(1-POWER($E$2/$C$2*SIN(B80),2))),2)</f>
        <v>3.6849190016606845E-2</v>
      </c>
      <c r="M80">
        <f t="shared" ref="M80:M84" si="32">(K80+L80)/2</f>
        <v>4.0644937271388779E-2</v>
      </c>
      <c r="N80">
        <f t="shared" si="30"/>
        <v>0.80812898745427775</v>
      </c>
      <c r="O80">
        <f>POWER((COS(B80)-$C$2*SQRT(1-POWER(1/$C$2*SIN(B80),2)))/(COS(B80)+$C$2*SQRT(1-POWER(1/$C$2*SIN(B80),2))),2)</f>
        <v>0.37197613376638727</v>
      </c>
      <c r="P80">
        <f>POWER((-$C$2*COS(B80)+SQRT(1-POWER(1/$C$2*SIN(B80),2)))/($C$2*COS(B80)+SQRT(1-POWER(1/$C$2*SIN(B80),2))),2)</f>
        <v>0.10961925160310698</v>
      </c>
      <c r="Q80">
        <f t="shared" ref="Q80:Q84" si="33">(O80+P80)/2</f>
        <v>0.24079769268474713</v>
      </c>
      <c r="R80">
        <f t="shared" si="31"/>
        <v>0.84815953853694948</v>
      </c>
    </row>
    <row r="81" spans="1:18">
      <c r="A81">
        <v>76</v>
      </c>
      <c r="B81">
        <f t="shared" si="23"/>
        <v>1.3264502315156903</v>
      </c>
      <c r="C81">
        <v>1</v>
      </c>
      <c r="D81">
        <v>1</v>
      </c>
      <c r="E81">
        <f t="shared" si="24"/>
        <v>1</v>
      </c>
      <c r="F81">
        <f t="shared" si="25"/>
        <v>1</v>
      </c>
      <c r="G81">
        <f t="shared" si="26"/>
        <v>0.28734972254279195</v>
      </c>
      <c r="H81">
        <f t="shared" si="27"/>
        <v>1.8228652916324006E-3</v>
      </c>
      <c r="I81">
        <f t="shared" si="28"/>
        <v>0.14458629391721217</v>
      </c>
      <c r="J81">
        <f t="shared" si="29"/>
        <v>0.82891725878344236</v>
      </c>
      <c r="K81">
        <f>POWER(($E$2*COS(B81)-$C$2*SQRT(1-POWER($E$2/$C$2*SIN(B81),2)))/($E$2*COS(B81)+$C$2*SQRT(1-POWER($E$2/$C$2*SIN(B81),2))),2)</f>
        <v>6.875124244498329E-2</v>
      </c>
      <c r="L81">
        <f>POWER((-$C$2*COS(B81)+$E$2*SQRT(1-POWER($E$2/$C$2*SIN(B81),2)))/($C$2*COS(B81)+$E$2*SQRT(1-POWER($E$2/$C$2*SIN(B81),2))),2)</f>
        <v>5.9446873872755289E-2</v>
      </c>
      <c r="M81">
        <f t="shared" si="32"/>
        <v>6.4099058158869293E-2</v>
      </c>
      <c r="N81">
        <f t="shared" si="30"/>
        <v>0.81281981163177386</v>
      </c>
      <c r="O81">
        <f>POWER((COS(B81)-$C$2*SQRT(1-POWER(1/$C$2*SIN(B81),2)))/(COS(B81)+$C$2*SQRT(1-POWER(1/$C$2*SIN(B81),2))),2)</f>
        <v>0.39632211996178635</v>
      </c>
      <c r="P81">
        <f>POWER((-$C$2*COS(B81)+SQRT(1-POWER(1/$C$2*SIN(B81),2)))/($C$2*COS(B81)+SQRT(1-POWER(1/$C$2*SIN(B81),2))),2)</f>
        <v>0.12901131657482609</v>
      </c>
      <c r="Q81">
        <f t="shared" si="33"/>
        <v>0.26266671826830623</v>
      </c>
      <c r="R81">
        <f t="shared" si="31"/>
        <v>0.85253334365366129</v>
      </c>
    </row>
    <row r="82" spans="1:18">
      <c r="A82">
        <v>77</v>
      </c>
      <c r="B82">
        <f t="shared" si="23"/>
        <v>1.3439035240356338</v>
      </c>
      <c r="C82">
        <v>1</v>
      </c>
      <c r="D82">
        <v>1</v>
      </c>
      <c r="E82">
        <f t="shared" si="24"/>
        <v>1</v>
      </c>
      <c r="F82">
        <f t="shared" si="25"/>
        <v>1</v>
      </c>
      <c r="G82">
        <f t="shared" si="26"/>
        <v>0.29722298649061824</v>
      </c>
      <c r="H82">
        <f t="shared" si="27"/>
        <v>2.1044809409353923E-3</v>
      </c>
      <c r="I82">
        <f t="shared" si="28"/>
        <v>0.14966373371577682</v>
      </c>
      <c r="J82">
        <f t="shared" si="29"/>
        <v>0.82993274674315543</v>
      </c>
      <c r="K82">
        <f>POWER(($E$2*COS(B82)-$C$2*SQRT(1-POWER($E$2/$C$2*SIN(B82),2)))/($E$2*COS(B82)+$C$2*SQRT(1-POWER($E$2/$C$2*SIN(B82),2))),2)</f>
        <v>0.1181075961709028</v>
      </c>
      <c r="L82">
        <f>POWER((-$C$2*COS(B82)+$E$2*SQRT(1-POWER($E$2/$C$2*SIN(B82),2)))/($C$2*COS(B82)+$E$2*SQRT(1-POWER($E$2/$C$2*SIN(B82),2))),2)</f>
        <v>0.10642408720252765</v>
      </c>
      <c r="M82">
        <f t="shared" si="32"/>
        <v>0.11226584168671522</v>
      </c>
      <c r="N82">
        <f t="shared" si="30"/>
        <v>0.82245316833734305</v>
      </c>
      <c r="O82">
        <f>POWER((COS(B82)-$C$2*SQRT(1-POWER(1/$C$2*SIN(B82),2)))/(COS(B82)+$C$2*SQRT(1-POWER(1/$C$2*SIN(B82),2))),2)</f>
        <v>0.42247578960365029</v>
      </c>
      <c r="P82">
        <f>POWER((-$C$2*COS(B82)+SQRT(1-POWER(1/$C$2*SIN(B82),2)))/($C$2*COS(B82)+SQRT(1-POWER(1/$C$2*SIN(B82),2))),2)</f>
        <v>0.15127827645310216</v>
      </c>
      <c r="Q82">
        <f t="shared" si="33"/>
        <v>0.28687703302837619</v>
      </c>
      <c r="R82">
        <f t="shared" si="31"/>
        <v>0.85737540660567524</v>
      </c>
    </row>
    <row r="83" spans="1:18">
      <c r="A83">
        <v>78</v>
      </c>
      <c r="B83">
        <f t="shared" si="23"/>
        <v>1.3613568165555769</v>
      </c>
      <c r="C83">
        <v>1</v>
      </c>
      <c r="D83">
        <v>1</v>
      </c>
      <c r="E83">
        <f t="shared" si="24"/>
        <v>1</v>
      </c>
      <c r="F83">
        <f t="shared" si="25"/>
        <v>1</v>
      </c>
      <c r="G83">
        <f t="shared" si="26"/>
        <v>0.3074176529869353</v>
      </c>
      <c r="H83">
        <f t="shared" si="27"/>
        <v>2.4082540020162876E-3</v>
      </c>
      <c r="I83">
        <f t="shared" si="28"/>
        <v>0.15491295349447579</v>
      </c>
      <c r="J83">
        <f t="shared" si="29"/>
        <v>0.83098259069889524</v>
      </c>
      <c r="K83">
        <f>POWER(($E$2*COS(B83)-$C$2*SQRT(1-POWER($E$2/$C$2*SIN(B83),2)))/($E$2*COS(B83)+$C$2*SQRT(1-POWER($E$2/$C$2*SIN(B83),2))),2)</f>
        <v>0.25415241264398364</v>
      </c>
      <c r="L83">
        <f>POWER((-$C$2*COS(B83)+$E$2*SQRT(1-POWER($E$2/$C$2*SIN(B83),2)))/($C$2*COS(B83)+$E$2*SQRT(1-POWER($E$2/$C$2*SIN(B83),2))),2)</f>
        <v>0.23945172140811102</v>
      </c>
      <c r="M83">
        <f t="shared" si="32"/>
        <v>0.24680206702604734</v>
      </c>
      <c r="N83">
        <f t="shared" si="30"/>
        <v>0.84936041340520951</v>
      </c>
      <c r="O83">
        <f>POWER((COS(B83)-$C$2*SQRT(1-POWER(1/$C$2*SIN(B83),2)))/(COS(B83)+$C$2*SQRT(1-POWER(1/$C$2*SIN(B83),2))),2)</f>
        <v>0.4505700634457826</v>
      </c>
      <c r="P83">
        <f>POWER((-$C$2*COS(B83)+SQRT(1-POWER(1/$C$2*SIN(B83),2)))/($C$2*COS(B83)+SQRT(1-POWER(1/$C$2*SIN(B83),2))),2)</f>
        <v>0.17681797714220945</v>
      </c>
      <c r="Q83">
        <f t="shared" si="33"/>
        <v>0.31369402029399601</v>
      </c>
      <c r="R83">
        <f t="shared" si="31"/>
        <v>0.86273880405879932</v>
      </c>
    </row>
    <row r="84" spans="1:18">
      <c r="A84">
        <v>79</v>
      </c>
      <c r="B84">
        <f t="shared" si="23"/>
        <v>1.3788101090755203</v>
      </c>
      <c r="C84">
        <v>1</v>
      </c>
      <c r="D84">
        <v>1</v>
      </c>
      <c r="E84">
        <f t="shared" si="24"/>
        <v>1</v>
      </c>
      <c r="F84">
        <f t="shared" si="25"/>
        <v>1</v>
      </c>
      <c r="G84">
        <f t="shared" si="26"/>
        <v>0.31793633388490278</v>
      </c>
      <c r="H84">
        <f t="shared" si="27"/>
        <v>2.7342232760933158E-3</v>
      </c>
      <c r="I84">
        <f t="shared" si="28"/>
        <v>0.16033527858049804</v>
      </c>
      <c r="J84">
        <f t="shared" si="29"/>
        <v>0.83206705571609962</v>
      </c>
      <c r="K84">
        <v>1</v>
      </c>
      <c r="L84">
        <v>1</v>
      </c>
      <c r="M84">
        <f t="shared" si="32"/>
        <v>1</v>
      </c>
      <c r="N84">
        <f t="shared" si="30"/>
        <v>1</v>
      </c>
      <c r="O84">
        <f>POWER((COS(B84)-$C$2*SQRT(1-POWER(1/$C$2*SIN(B84),2)))/(COS(B84)+$C$2*SQRT(1-POWER(1/$C$2*SIN(B84),2))),2)</f>
        <v>0.48074641093272991</v>
      </c>
      <c r="P84">
        <f>POWER((-$C$2*COS(B84)+SQRT(1-POWER(1/$C$2*SIN(B84),2)))/($C$2*COS(B84)+SQRT(1-POWER(1/$C$2*SIN(B84),2))),2)</f>
        <v>0.20608582708441084</v>
      </c>
      <c r="Q84">
        <f t="shared" si="33"/>
        <v>0.34341611900857039</v>
      </c>
      <c r="R84">
        <f t="shared" si="31"/>
        <v>0.86868322380171414</v>
      </c>
    </row>
    <row r="85" spans="1:18">
      <c r="A85">
        <v>80</v>
      </c>
      <c r="B85">
        <f t="shared" si="23"/>
        <v>1.3962634015954636</v>
      </c>
      <c r="C85">
        <v>1</v>
      </c>
      <c r="D85">
        <v>1</v>
      </c>
      <c r="E85">
        <f t="shared" si="24"/>
        <v>1</v>
      </c>
      <c r="F85">
        <f t="shared" si="25"/>
        <v>1</v>
      </c>
      <c r="G85">
        <f t="shared" si="26"/>
        <v>0.32878096354083414</v>
      </c>
      <c r="H85">
        <f t="shared" si="27"/>
        <v>3.0823183127715007E-3</v>
      </c>
      <c r="I85">
        <f t="shared" si="28"/>
        <v>0.16593164092680282</v>
      </c>
      <c r="J85">
        <f t="shared" si="29"/>
        <v>0.83318632818536065</v>
      </c>
      <c r="K85">
        <v>1</v>
      </c>
      <c r="L85">
        <v>1</v>
      </c>
      <c r="M85">
        <f t="shared" ref="M85:M94" si="34">(K85+L85)/2</f>
        <v>1</v>
      </c>
      <c r="N85">
        <f t="shared" si="30"/>
        <v>1</v>
      </c>
      <c r="O85">
        <f t="shared" ref="O85:O94" si="35">POWER((COS(B85)-$C$2*SQRT(1-POWER(1/$C$2*SIN(B85),2)))/(COS(B85)+$C$2*SQRT(1-POWER(1/$C$2*SIN(B85),2))),2)</f>
        <v>0.51315518399483362</v>
      </c>
      <c r="P85">
        <f t="shared" ref="P85:P94" si="36">POWER((-$C$2*COS(B85)+SQRT(1-POWER(1/$C$2*SIN(B85),2)))/($C$2*COS(B85)+SQRT(1-POWER(1/$C$2*SIN(B85),2))),2)</f>
        <v>0.23960389311635477</v>
      </c>
      <c r="Q85">
        <f t="shared" ref="Q85:Q94" si="37">(O85+P85)/2</f>
        <v>0.3763795385555942</v>
      </c>
      <c r="R85">
        <f t="shared" si="31"/>
        <v>0.87527590771111896</v>
      </c>
    </row>
    <row r="86" spans="1:18">
      <c r="A86">
        <v>81</v>
      </c>
      <c r="B86">
        <f t="shared" si="23"/>
        <v>1.4137166941154069</v>
      </c>
      <c r="C86">
        <v>1</v>
      </c>
      <c r="D86">
        <v>1</v>
      </c>
      <c r="E86">
        <f t="shared" si="24"/>
        <v>1</v>
      </c>
      <c r="F86">
        <f t="shared" si="25"/>
        <v>1</v>
      </c>
      <c r="G86">
        <f t="shared" si="26"/>
        <v>0.33995275566495142</v>
      </c>
      <c r="H86">
        <f t="shared" si="27"/>
        <v>3.4523486889590331E-3</v>
      </c>
      <c r="I86">
        <f t="shared" si="28"/>
        <v>0.17170255217695524</v>
      </c>
      <c r="J86">
        <f t="shared" si="29"/>
        <v>0.83434051043539115</v>
      </c>
      <c r="K86">
        <v>1</v>
      </c>
      <c r="L86">
        <v>1</v>
      </c>
      <c r="M86">
        <f t="shared" si="34"/>
        <v>1</v>
      </c>
      <c r="N86">
        <f t="shared" si="30"/>
        <v>1</v>
      </c>
      <c r="O86">
        <f t="shared" si="35"/>
        <v>0.54795593301324796</v>
      </c>
      <c r="P86">
        <f t="shared" si="36"/>
        <v>0.27797160620653638</v>
      </c>
      <c r="Q86">
        <f t="shared" si="37"/>
        <v>0.41296376960989217</v>
      </c>
      <c r="R86">
        <f t="shared" si="31"/>
        <v>0.88259275392197845</v>
      </c>
    </row>
    <row r="87" spans="1:18">
      <c r="A87">
        <v>82</v>
      </c>
      <c r="B87">
        <f t="shared" si="23"/>
        <v>1.43116998663535</v>
      </c>
      <c r="C87">
        <v>1</v>
      </c>
      <c r="D87">
        <v>1</v>
      </c>
      <c r="E87">
        <f t="shared" si="24"/>
        <v>1</v>
      </c>
      <c r="F87">
        <f t="shared" si="25"/>
        <v>1</v>
      </c>
      <c r="G87">
        <f t="shared" si="26"/>
        <v>0.35145216301643578</v>
      </c>
      <c r="H87">
        <f t="shared" si="27"/>
        <v>3.8439926451921268E-3</v>
      </c>
      <c r="I87">
        <f t="shared" si="28"/>
        <v>0.17764807783081396</v>
      </c>
      <c r="J87">
        <f t="shared" si="29"/>
        <v>0.83552961556616279</v>
      </c>
      <c r="K87">
        <v>1</v>
      </c>
      <c r="L87">
        <v>1</v>
      </c>
      <c r="M87">
        <f t="shared" si="34"/>
        <v>1</v>
      </c>
      <c r="N87">
        <f t="shared" si="30"/>
        <v>1</v>
      </c>
      <c r="O87">
        <f t="shared" si="35"/>
        <v>0.58531770001917638</v>
      </c>
      <c r="P87">
        <f t="shared" si="36"/>
        <v>0.32187840053227967</v>
      </c>
      <c r="Q87">
        <f t="shared" si="37"/>
        <v>0.45359805027572803</v>
      </c>
      <c r="R87">
        <f t="shared" si="31"/>
        <v>0.89071961005514566</v>
      </c>
    </row>
    <row r="88" spans="1:18">
      <c r="A88">
        <v>83</v>
      </c>
      <c r="B88">
        <f t="shared" si="23"/>
        <v>1.4486232791552935</v>
      </c>
      <c r="C88">
        <v>1</v>
      </c>
      <c r="D88">
        <v>1</v>
      </c>
      <c r="E88">
        <f t="shared" si="24"/>
        <v>1</v>
      </c>
      <c r="F88">
        <f t="shared" si="25"/>
        <v>1</v>
      </c>
      <c r="G88">
        <f t="shared" si="26"/>
        <v>0.36327884052325515</v>
      </c>
      <c r="H88">
        <f t="shared" si="27"/>
        <v>4.256785004988729E-3</v>
      </c>
      <c r="I88">
        <f t="shared" si="28"/>
        <v>0.18376781276412193</v>
      </c>
      <c r="J88">
        <f t="shared" si="29"/>
        <v>0.8367535625528244</v>
      </c>
      <c r="K88">
        <v>1</v>
      </c>
      <c r="L88">
        <v>1</v>
      </c>
      <c r="M88">
        <f t="shared" si="34"/>
        <v>1</v>
      </c>
      <c r="N88">
        <f t="shared" si="30"/>
        <v>1</v>
      </c>
      <c r="O88">
        <f t="shared" si="35"/>
        <v>0.62541928385171985</v>
      </c>
      <c r="P88">
        <f t="shared" si="36"/>
        <v>0.37211868317639862</v>
      </c>
      <c r="Q88">
        <f t="shared" si="37"/>
        <v>0.49876898351405924</v>
      </c>
      <c r="R88">
        <f t="shared" si="31"/>
        <v>0.89975379670281197</v>
      </c>
    </row>
    <row r="89" spans="1:18">
      <c r="A89">
        <v>84</v>
      </c>
      <c r="B89">
        <f t="shared" si="23"/>
        <v>1.4660765716752369</v>
      </c>
      <c r="C89">
        <v>1</v>
      </c>
      <c r="D89">
        <v>1</v>
      </c>
      <c r="E89">
        <f t="shared" si="24"/>
        <v>1</v>
      </c>
      <c r="F89">
        <f t="shared" si="25"/>
        <v>1</v>
      </c>
      <c r="G89">
        <f t="shared" si="26"/>
        <v>0.37543161239199757</v>
      </c>
      <c r="H89">
        <f t="shared" si="27"/>
        <v>4.6901042805385295E-3</v>
      </c>
      <c r="I89">
        <f t="shared" si="28"/>
        <v>0.19006085833626804</v>
      </c>
      <c r="J89">
        <f t="shared" si="29"/>
        <v>0.83801217166725361</v>
      </c>
      <c r="K89">
        <v>1</v>
      </c>
      <c r="L89">
        <v>1</v>
      </c>
      <c r="M89">
        <f t="shared" si="34"/>
        <v>1</v>
      </c>
      <c r="N89">
        <f t="shared" si="30"/>
        <v>1</v>
      </c>
      <c r="O89">
        <f t="shared" si="35"/>
        <v>0.66844947169459756</v>
      </c>
      <c r="P89">
        <f t="shared" si="36"/>
        <v>0.42960962454734836</v>
      </c>
      <c r="Q89">
        <f t="shared" si="37"/>
        <v>0.54902954812097293</v>
      </c>
      <c r="R89">
        <f t="shared" si="31"/>
        <v>0.90980590962419461</v>
      </c>
    </row>
    <row r="90" spans="1:18">
      <c r="A90">
        <v>85</v>
      </c>
      <c r="B90">
        <f t="shared" si="23"/>
        <v>1.4835298641951802</v>
      </c>
      <c r="C90">
        <v>1</v>
      </c>
      <c r="D90">
        <v>1</v>
      </c>
      <c r="E90">
        <f t="shared" si="24"/>
        <v>1</v>
      </c>
      <c r="F90">
        <f t="shared" si="25"/>
        <v>1</v>
      </c>
      <c r="G90">
        <f t="shared" si="26"/>
        <v>0.38790844374588912</v>
      </c>
      <c r="H90">
        <f t="shared" si="27"/>
        <v>5.1431588403046445E-3</v>
      </c>
      <c r="I90">
        <f t="shared" si="28"/>
        <v>0.19652580129309688</v>
      </c>
      <c r="J90">
        <f t="shared" si="29"/>
        <v>0.83930516025861945</v>
      </c>
      <c r="K90">
        <v>1</v>
      </c>
      <c r="L90">
        <v>1</v>
      </c>
      <c r="M90">
        <f t="shared" si="34"/>
        <v>1</v>
      </c>
      <c r="N90">
        <f t="shared" si="30"/>
        <v>1</v>
      </c>
      <c r="O90">
        <f t="shared" si="35"/>
        <v>0.71460723115301117</v>
      </c>
      <c r="P90">
        <f t="shared" si="36"/>
        <v>0.49541237692605922</v>
      </c>
      <c r="Q90">
        <f t="shared" si="37"/>
        <v>0.60500980403953519</v>
      </c>
      <c r="R90">
        <f t="shared" si="31"/>
        <v>0.92100196080790708</v>
      </c>
    </row>
    <row r="91" spans="1:18">
      <c r="A91">
        <v>86</v>
      </c>
      <c r="B91">
        <f t="shared" si="23"/>
        <v>1.5009831567151233</v>
      </c>
      <c r="C91">
        <v>1</v>
      </c>
      <c r="D91">
        <v>1</v>
      </c>
      <c r="E91">
        <f t="shared" si="24"/>
        <v>1</v>
      </c>
      <c r="F91">
        <f t="shared" si="25"/>
        <v>1</v>
      </c>
      <c r="G91">
        <f t="shared" si="26"/>
        <v>0.4007064172901994</v>
      </c>
      <c r="H91">
        <f t="shared" si="27"/>
        <v>5.6149719798843931E-3</v>
      </c>
      <c r="I91">
        <f t="shared" si="28"/>
        <v>0.20316069463504191</v>
      </c>
      <c r="J91">
        <f t="shared" si="29"/>
        <v>0.84063213892700839</v>
      </c>
      <c r="K91">
        <v>1</v>
      </c>
      <c r="L91">
        <v>1</v>
      </c>
      <c r="M91">
        <f t="shared" si="34"/>
        <v>1</v>
      </c>
      <c r="N91">
        <f t="shared" si="30"/>
        <v>1</v>
      </c>
      <c r="O91">
        <f t="shared" si="35"/>
        <v>0.76410185682741805</v>
      </c>
      <c r="P91">
        <f t="shared" si="36"/>
        <v>0.57075747754614514</v>
      </c>
      <c r="Q91">
        <f t="shared" si="37"/>
        <v>0.66742966718678165</v>
      </c>
      <c r="R91">
        <f t="shared" si="31"/>
        <v>0.93348593343735642</v>
      </c>
    </row>
    <row r="92" spans="1:18">
      <c r="A92">
        <v>87</v>
      </c>
      <c r="B92">
        <f t="shared" si="23"/>
        <v>1.5184364492350666</v>
      </c>
      <c r="C92">
        <v>1</v>
      </c>
      <c r="D92">
        <v>1</v>
      </c>
      <c r="E92">
        <f t="shared" si="24"/>
        <v>1</v>
      </c>
      <c r="F92">
        <f t="shared" si="25"/>
        <v>1</v>
      </c>
      <c r="G92">
        <f t="shared" si="26"/>
        <v>0.4138217154536345</v>
      </c>
      <c r="H92">
        <f t="shared" si="27"/>
        <v>6.1043656954370383E-3</v>
      </c>
      <c r="I92">
        <f t="shared" si="28"/>
        <v>0.20996304057453577</v>
      </c>
      <c r="J92">
        <f t="shared" si="29"/>
        <v>0.84199260811490717</v>
      </c>
      <c r="K92">
        <v>1</v>
      </c>
      <c r="L92">
        <v>1</v>
      </c>
      <c r="M92">
        <f t="shared" si="34"/>
        <v>1</v>
      </c>
      <c r="N92">
        <f t="shared" si="30"/>
        <v>1</v>
      </c>
      <c r="O92">
        <f t="shared" si="35"/>
        <v>0.81715306520006092</v>
      </c>
      <c r="P92">
        <f t="shared" si="36"/>
        <v>0.65707538292841483</v>
      </c>
      <c r="Q92">
        <f t="shared" si="37"/>
        <v>0.73711422406423788</v>
      </c>
      <c r="R92">
        <f t="shared" si="31"/>
        <v>0.94742284481284755</v>
      </c>
    </row>
    <row r="93" spans="1:18">
      <c r="A93">
        <v>88</v>
      </c>
      <c r="B93">
        <f t="shared" si="23"/>
        <v>1.5358897417550099</v>
      </c>
      <c r="C93">
        <v>1</v>
      </c>
      <c r="D93">
        <v>1</v>
      </c>
      <c r="E93">
        <f t="shared" si="24"/>
        <v>1</v>
      </c>
      <c r="F93">
        <f t="shared" si="25"/>
        <v>1</v>
      </c>
      <c r="G93">
        <f t="shared" si="26"/>
        <v>0.42724960839265269</v>
      </c>
      <c r="H93">
        <f t="shared" si="27"/>
        <v>6.6099429075100417E-3</v>
      </c>
      <c r="I93">
        <f t="shared" si="28"/>
        <v>0.21692977565008137</v>
      </c>
      <c r="J93">
        <f t="shared" si="29"/>
        <v>0.84338595513001624</v>
      </c>
      <c r="K93">
        <v>1</v>
      </c>
      <c r="L93">
        <v>1</v>
      </c>
      <c r="M93">
        <f t="shared" si="34"/>
        <v>1</v>
      </c>
      <c r="N93">
        <f t="shared" si="30"/>
        <v>1</v>
      </c>
      <c r="O93">
        <f t="shared" si="35"/>
        <v>0.87399103158113756</v>
      </c>
      <c r="P93">
        <f t="shared" si="36"/>
        <v>0.75603332566754722</v>
      </c>
      <c r="Q93">
        <f t="shared" si="37"/>
        <v>0.81501217862434239</v>
      </c>
      <c r="R93">
        <f t="shared" si="31"/>
        <v>0.96300243572486854</v>
      </c>
    </row>
    <row r="94" spans="1:18">
      <c r="A94">
        <v>89</v>
      </c>
      <c r="B94">
        <f t="shared" si="23"/>
        <v>1.5533430342749535</v>
      </c>
      <c r="C94">
        <v>1</v>
      </c>
      <c r="D94">
        <v>1</v>
      </c>
      <c r="E94">
        <f t="shared" si="24"/>
        <v>1</v>
      </c>
      <c r="F94">
        <f t="shared" si="25"/>
        <v>1</v>
      </c>
      <c r="G94">
        <f t="shared" si="26"/>
        <v>0.44098444817395838</v>
      </c>
      <c r="H94">
        <f t="shared" si="27"/>
        <v>7.1300678201650517E-3</v>
      </c>
      <c r="I94">
        <f t="shared" si="28"/>
        <v>0.22405725799706172</v>
      </c>
      <c r="J94">
        <f t="shared" si="29"/>
        <v>0.84481145159941251</v>
      </c>
      <c r="K94">
        <v>1</v>
      </c>
      <c r="L94">
        <v>1</v>
      </c>
      <c r="M94">
        <f t="shared" si="34"/>
        <v>1</v>
      </c>
      <c r="N94">
        <f t="shared" si="30"/>
        <v>1</v>
      </c>
      <c r="O94">
        <f t="shared" si="35"/>
        <v>0.93485636287209306</v>
      </c>
      <c r="P94">
        <f t="shared" si="36"/>
        <v>0.86958000082334885</v>
      </c>
      <c r="Q94">
        <f t="shared" si="37"/>
        <v>0.90221818184772096</v>
      </c>
      <c r="R94">
        <f t="shared" si="31"/>
        <v>0.98044363636954424</v>
      </c>
    </row>
  </sheetData>
  <mergeCells count="2">
    <mergeCell ref="C3:I3"/>
    <mergeCell ref="K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nank</vt:lpstr>
      <vt:lpstr>Sheet1</vt:lpstr>
      <vt:lpstr>Data</vt:lpstr>
      <vt:lpstr>Mirror</vt:lpstr>
      <vt:lpstr>Photo-detector</vt:lpstr>
      <vt:lpstr>Attenuation</vt:lpstr>
      <vt:lpstr>MirAngle</vt:lpstr>
    </vt:vector>
  </TitlesOfParts>
  <Company>PVCDROM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Absorption coefficient and refractive index</dc:title>
  <dc:subject>Silicon</dc:subject>
  <dc:creator>Stuart Bowden</dc:creator>
  <dc:description>Prepared for PVCDROM at
http://pvcdrom.pveducation.org</dc:description>
  <cp:lastModifiedBy>fretiere</cp:lastModifiedBy>
  <dcterms:created xsi:type="dcterms:W3CDTF">2002-06-15T13:22:14Z</dcterms:created>
  <dcterms:modified xsi:type="dcterms:W3CDTF">2015-01-22T18:12:35Z</dcterms:modified>
</cp:coreProperties>
</file>