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s\Python Scripts\1 QuantLib\0.MyBook-QL\"/>
    </mc:Choice>
  </mc:AlternateContent>
  <xr:revisionPtr revIDLastSave="0" documentId="13_ncr:1_{EBF1978D-1716-423F-9893-98D49087CEDF}" xr6:coauthVersionLast="47" xr6:coauthVersionMax="47" xr10:uidLastSave="{00000000-0000-0000-0000-000000000000}"/>
  <bookViews>
    <workbookView xWindow="54340" yWindow="3200" windowWidth="19680" windowHeight="13750" xr2:uid="{AFDE00CF-4133-446F-A2E1-B7755ED3706A}"/>
  </bookViews>
  <sheets>
    <sheet name="10.2" sheetId="61" r:id="rId1"/>
    <sheet name="10.5" sheetId="73" r:id="rId2"/>
    <sheet name="10.6" sheetId="6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69" l="1"/>
  <c r="G11" i="69" s="1"/>
  <c r="I11" i="69" s="1"/>
  <c r="J9" i="61"/>
  <c r="J10" i="61"/>
  <c r="J11" i="61"/>
  <c r="J8" i="61"/>
  <c r="I9" i="61"/>
  <c r="I10" i="61"/>
  <c r="I11" i="61"/>
  <c r="I8" i="61"/>
  <c r="C2" i="73"/>
  <c r="C12" i="73"/>
  <c r="G11" i="73"/>
  <c r="I11" i="73" s="1"/>
  <c r="F11" i="73"/>
  <c r="D11" i="73"/>
  <c r="C11" i="73"/>
  <c r="B11" i="73"/>
  <c r="G10" i="73"/>
  <c r="I10" i="73" s="1"/>
  <c r="F10" i="73"/>
  <c r="D10" i="73"/>
  <c r="C10" i="73"/>
  <c r="B10" i="73"/>
  <c r="I9" i="73"/>
  <c r="H9" i="73"/>
  <c r="G9" i="73"/>
  <c r="F9" i="73"/>
  <c r="D9" i="73"/>
  <c r="C9" i="73"/>
  <c r="B9" i="73"/>
  <c r="G8" i="73"/>
  <c r="I8" i="73" s="1"/>
  <c r="F8" i="73"/>
  <c r="D8" i="73"/>
  <c r="C8" i="73"/>
  <c r="B8" i="73"/>
  <c r="D7" i="73"/>
  <c r="C7" i="73"/>
  <c r="B2" i="73"/>
  <c r="H7" i="61"/>
  <c r="H9" i="61"/>
  <c r="H10" i="61"/>
  <c r="H11" i="61"/>
  <c r="H8" i="61"/>
  <c r="D9" i="61"/>
  <c r="E10" i="61" s="1"/>
  <c r="D10" i="61"/>
  <c r="E11" i="61" s="1"/>
  <c r="D11" i="61"/>
  <c r="D7" i="61"/>
  <c r="E8" i="61" s="1"/>
  <c r="D8" i="61"/>
  <c r="C9" i="61"/>
  <c r="C10" i="61"/>
  <c r="C11" i="61"/>
  <c r="C7" i="61"/>
  <c r="C8" i="61"/>
  <c r="C12" i="69"/>
  <c r="D11" i="69"/>
  <c r="C11" i="69"/>
  <c r="B11" i="69"/>
  <c r="I10" i="69"/>
  <c r="G10" i="69"/>
  <c r="H10" i="69" s="1"/>
  <c r="F10" i="69"/>
  <c r="D10" i="69"/>
  <c r="C10" i="69"/>
  <c r="B10" i="69"/>
  <c r="G9" i="69"/>
  <c r="I9" i="69" s="1"/>
  <c r="F9" i="69"/>
  <c r="D9" i="69"/>
  <c r="C9" i="69"/>
  <c r="B9" i="69"/>
  <c r="G8" i="69"/>
  <c r="I8" i="69" s="1"/>
  <c r="F8" i="69"/>
  <c r="D8" i="69"/>
  <c r="C8" i="69"/>
  <c r="B8" i="69"/>
  <c r="D7" i="69"/>
  <c r="C7" i="69"/>
  <c r="C2" i="69"/>
  <c r="B2" i="69"/>
  <c r="B11" i="61"/>
  <c r="B10" i="61"/>
  <c r="B9" i="61"/>
  <c r="B8" i="61"/>
  <c r="E8" i="73" l="1"/>
  <c r="E11" i="73"/>
  <c r="E9" i="73"/>
  <c r="E18" i="73"/>
  <c r="E10" i="73"/>
  <c r="E12" i="73"/>
  <c r="E1" i="73" s="1"/>
  <c r="H8" i="73"/>
  <c r="H11" i="73"/>
  <c r="E20" i="73" s="1"/>
  <c r="H10" i="73"/>
  <c r="E10" i="69"/>
  <c r="E9" i="69"/>
  <c r="E8" i="69"/>
  <c r="E11" i="69"/>
  <c r="E12" i="69"/>
  <c r="E1" i="69" s="1"/>
  <c r="H9" i="69"/>
  <c r="H8" i="69"/>
  <c r="H11" i="69"/>
  <c r="E9" i="61"/>
  <c r="E19" i="73" l="1"/>
  <c r="E17" i="73"/>
  <c r="E21" i="73" s="1"/>
  <c r="E13" i="73"/>
  <c r="E4" i="73" s="1"/>
  <c r="E13" i="69"/>
  <c r="E2" i="69" l="1"/>
  <c r="E3" i="69" s="1"/>
  <c r="E4" i="69"/>
  <c r="E2" i="73"/>
  <c r="E3" i="73" s="1"/>
  <c r="E14" i="69"/>
</calcChain>
</file>

<file path=xl/sharedStrings.xml><?xml version="1.0" encoding="utf-8"?>
<sst xmlns="http://schemas.openxmlformats.org/spreadsheetml/2006/main" count="51" uniqueCount="25">
  <si>
    <t>RPV01</t>
  </si>
  <si>
    <t>dQ</t>
  </si>
  <si>
    <t>(Goal Seek)</t>
    <phoneticPr fontId="4"/>
  </si>
  <si>
    <r>
      <rPr>
        <sz val="10"/>
        <rFont val="Arial"/>
        <family val="2"/>
      </rPr>
      <t>ﾊｻﾞｰﾄﾞ</t>
    </r>
    <r>
      <rPr>
        <sz val="10"/>
        <rFont val="Arial Unicode MS"/>
        <family val="2"/>
      </rPr>
      <t xml:space="preserve"> λ</t>
    </r>
  </si>
  <si>
    <r>
      <rPr>
        <sz val="10"/>
        <rFont val="Arial"/>
        <family val="2"/>
      </rPr>
      <t>生存確率</t>
    </r>
    <r>
      <rPr>
        <sz val="10"/>
        <rFont val="Arial Unicode MS"/>
        <family val="2"/>
      </rPr>
      <t>Q</t>
    </r>
  </si>
  <si>
    <t>days</t>
    <phoneticPr fontId="4"/>
  </si>
  <si>
    <r>
      <t xml:space="preserve">midpoint </t>
    </r>
    <r>
      <rPr>
        <sz val="10"/>
        <rFont val="ＭＳ Ｐゴシック"/>
        <family val="2"/>
        <charset val="128"/>
      </rPr>
      <t>計算</t>
    </r>
    <rPh sb="9" eb="11">
      <t>ケイサン</t>
    </rPh>
    <phoneticPr fontId="4"/>
  </si>
  <si>
    <r>
      <rPr>
        <sz val="10"/>
        <rFont val="Arial"/>
        <family val="2"/>
      </rPr>
      <t>額面</t>
    </r>
    <rPh sb="0" eb="2">
      <t>ガクメン</t>
    </rPh>
    <phoneticPr fontId="4"/>
  </si>
  <si>
    <t>τ (A365)</t>
    <phoneticPr fontId="4"/>
  </si>
  <si>
    <r>
      <rPr>
        <sz val="10"/>
        <rFont val="Arial"/>
        <family val="2"/>
      </rPr>
      <t>時価</t>
    </r>
    <r>
      <rPr>
        <sz val="10"/>
        <rFont val="Arial Unicode MS"/>
        <family val="2"/>
      </rPr>
      <t>(</t>
    </r>
    <r>
      <rPr>
        <sz val="10"/>
        <rFont val="Arial"/>
        <family val="2"/>
      </rPr>
      <t>元本</t>
    </r>
    <r>
      <rPr>
        <sz val="10"/>
        <rFont val="Arial Unicode MS"/>
        <family val="2"/>
      </rPr>
      <t>)</t>
    </r>
  </si>
  <si>
    <r>
      <rPr>
        <sz val="10"/>
        <rFont val="Arial"/>
        <family val="2"/>
      </rPr>
      <t>回収率</t>
    </r>
    <r>
      <rPr>
        <sz val="10"/>
        <rFont val="Arial Unicode MS"/>
        <family val="2"/>
      </rPr>
      <t xml:space="preserve"> R</t>
    </r>
    <rPh sb="0" eb="2">
      <t>カイシュウ</t>
    </rPh>
    <rPh sb="2" eb="3">
      <t>リツ</t>
    </rPh>
    <phoneticPr fontId="4"/>
  </si>
  <si>
    <r>
      <t>(1-R)</t>
    </r>
    <r>
      <rPr>
        <sz val="10"/>
        <rFont val="Arial"/>
        <family val="2"/>
      </rPr>
      <t>ｘ</t>
    </r>
    <r>
      <rPr>
        <sz val="10"/>
        <rFont val="Arial Unicode MS"/>
        <family val="2"/>
      </rPr>
      <t>Σ(D dQ)</t>
    </r>
  </si>
  <si>
    <t>10% DF</t>
    <phoneticPr fontId="4"/>
  </si>
  <si>
    <r>
      <t>(切捨て</t>
    </r>
    <r>
      <rPr>
        <sz val="8"/>
        <rFont val="Arial Unicode MS"/>
        <family val="2"/>
      </rPr>
      <t>)</t>
    </r>
    <rPh sb="1" eb="3">
      <t>キリス</t>
    </rPh>
    <phoneticPr fontId="4"/>
  </si>
  <si>
    <r>
      <rPr>
        <b/>
        <sz val="10"/>
        <rFont val="Microsoft JhengHei"/>
        <family val="2"/>
        <charset val="136"/>
      </rPr>
      <t>ｸｰﾎﾟﾝ</t>
    </r>
    <r>
      <rPr>
        <sz val="8"/>
        <rFont val="Arial Unicode MS"/>
        <family val="2"/>
      </rPr>
      <t>(Act360)</t>
    </r>
    <phoneticPr fontId="4"/>
  </si>
  <si>
    <r>
      <rPr>
        <b/>
        <sz val="10"/>
        <rFont val="Microsoft JhengHei"/>
        <family val="2"/>
        <charset val="136"/>
      </rPr>
      <t>ﾊｻﾞｰﾄﾞ</t>
    </r>
    <r>
      <rPr>
        <sz val="10"/>
        <rFont val="Arial Unicode MS"/>
        <family val="2"/>
      </rPr>
      <t xml:space="preserve"> λ</t>
    </r>
    <phoneticPr fontId="4"/>
  </si>
  <si>
    <t>TradeDT</t>
    <phoneticPr fontId="4"/>
  </si>
  <si>
    <r>
      <t>Q</t>
    </r>
    <r>
      <rPr>
        <vertAlign val="superscript"/>
        <sz val="10"/>
        <rFont val="Arial Unicode MS"/>
        <family val="2"/>
      </rPr>
      <t>m</t>
    </r>
    <phoneticPr fontId="4"/>
  </si>
  <si>
    <r>
      <t>DF</t>
    </r>
    <r>
      <rPr>
        <vertAlign val="superscript"/>
        <sz val="10"/>
        <rFont val="Arial Unicode MS"/>
        <family val="2"/>
      </rPr>
      <t>m</t>
    </r>
    <phoneticPr fontId="4"/>
  </si>
  <si>
    <t>中間日</t>
    <rPh sb="0" eb="2">
      <t>チュウカン</t>
    </rPh>
    <rPh sb="2" eb="3">
      <t>ヒ</t>
    </rPh>
    <phoneticPr fontId="4"/>
  </si>
  <si>
    <r>
      <rPr>
        <sz val="10"/>
        <rFont val="Arial Unicode MS"/>
        <family val="2"/>
      </rPr>
      <t>NPV(</t>
    </r>
    <r>
      <rPr>
        <sz val="10"/>
        <rFont val="Malgun Gothic"/>
        <family val="2"/>
        <charset val="129"/>
      </rPr>
      <t>時</t>
    </r>
    <r>
      <rPr>
        <sz val="10"/>
        <rFont val="Microsoft JhengHei"/>
        <family val="2"/>
        <charset val="136"/>
      </rPr>
      <t>価</t>
    </r>
    <r>
      <rPr>
        <sz val="10"/>
        <rFont val="Arial Unicode MS"/>
        <family val="2"/>
      </rPr>
      <t>)</t>
    </r>
    <phoneticPr fontId="4"/>
  </si>
  <si>
    <r>
      <rPr>
        <sz val="10"/>
        <rFont val="Microsoft JhengHei"/>
        <family val="2"/>
        <charset val="136"/>
      </rPr>
      <t>ﾌﾟﾚﾐｱﾑ</t>
    </r>
    <r>
      <rPr>
        <sz val="10"/>
        <rFont val="ＭＳ Ｐゴシック"/>
        <family val="2"/>
        <charset val="128"/>
      </rPr>
      <t xml:space="preserve"> </t>
    </r>
    <r>
      <rPr>
        <sz val="10"/>
        <rFont val="Microsoft JhengHei"/>
        <family val="2"/>
        <charset val="136"/>
      </rPr>
      <t>ﾚｸﾞ</t>
    </r>
    <phoneticPr fontId="4"/>
  </si>
  <si>
    <r>
      <rPr>
        <sz val="10"/>
        <rFont val="Arial"/>
        <family val="2"/>
      </rPr>
      <t>ﾃﾞﾌｫﾙﾄ</t>
    </r>
    <r>
      <rPr>
        <sz val="10"/>
        <rFont val="Arial Unicode MS"/>
        <family val="2"/>
      </rPr>
      <t xml:space="preserve"> </t>
    </r>
    <r>
      <rPr>
        <sz val="10"/>
        <rFont val="Arial"/>
        <family val="2"/>
      </rPr>
      <t>ﾚｸﾞ</t>
    </r>
  </si>
  <si>
    <r>
      <t>ﾌｪｱｽﾌﾟﾚｯﾄﾞ</t>
    </r>
    <r>
      <rPr>
        <sz val="6"/>
        <rFont val="ＭＳ ゴシック"/>
        <family val="3"/>
        <charset val="128"/>
      </rPr>
      <t>(A360)</t>
    </r>
    <phoneticPr fontId="4"/>
  </si>
  <si>
    <t>時間帯tのデフォルトレグ</t>
    <rPh sb="0" eb="3">
      <t>ジカンタイ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</si>
</sst>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.0000%"/>
    <numFmt numFmtId="177" formatCode="0.000_ "/>
    <numFmt numFmtId="179" formatCode="0.00000%"/>
    <numFmt numFmtId="180" formatCode="0.00000"/>
    <numFmt numFmtId="181" formatCode="0.000000"/>
    <numFmt numFmtId="182" formatCode="#,##0.000000;[Red]\-#,##0.000000"/>
    <numFmt numFmtId="183" formatCode="#,##0.00_ "/>
    <numFmt numFmtId="185" formatCode="&quot;(Act365)&quot;0.000%"/>
    <numFmt numFmtId="186" formatCode="\(\P\V0\1\)0.0000"/>
    <numFmt numFmtId="188" formatCode="0.000%"/>
  </numFmts>
  <fonts count="2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2"/>
      <charset val="128"/>
      <scheme val="minor"/>
    </font>
    <font>
      <sz val="10"/>
      <name val="Arial Unicode MS"/>
    </font>
    <font>
      <sz val="10"/>
      <name val="Arial Unicode MS"/>
      <family val="2"/>
    </font>
    <font>
      <sz val="8"/>
      <name val="Arial Unicode MS"/>
      <family val="2"/>
    </font>
    <font>
      <b/>
      <sz val="10"/>
      <name val="Microsoft JhengHei"/>
      <family val="2"/>
      <charset val="136"/>
    </font>
    <font>
      <sz val="10"/>
      <name val="ＭＳ Ｐゴシック"/>
      <family val="2"/>
      <charset val="128"/>
    </font>
    <font>
      <sz val="8"/>
      <name val="Arial Unicode MS"/>
    </font>
    <font>
      <b/>
      <sz val="10"/>
      <name val="Arial Unicode MS"/>
      <family val="2"/>
    </font>
    <font>
      <sz val="10"/>
      <name val="Arial Unicode MS"/>
      <family val="2"/>
      <charset val="136"/>
    </font>
    <font>
      <sz val="6"/>
      <name val="Arial Unicode MS"/>
    </font>
    <font>
      <vertAlign val="superscript"/>
      <sz val="10"/>
      <name val="Arial Unicode MS"/>
      <family val="2"/>
    </font>
    <font>
      <sz val="10"/>
      <name val="Malgun Gothic"/>
      <family val="2"/>
      <charset val="129"/>
    </font>
    <font>
      <sz val="10"/>
      <name val="Microsoft JhengHei"/>
      <family val="2"/>
      <charset val="136"/>
    </font>
    <font>
      <sz val="7"/>
      <name val="Arial Unicode MS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9" fontId="8" fillId="0" borderId="0" xfId="2" applyNumberFormat="1" applyFont="1" applyAlignment="1">
      <alignment horizontal="right" vertical="center"/>
    </xf>
    <xf numFmtId="14" fontId="8" fillId="0" borderId="0" xfId="1" applyNumberFormat="1" applyFont="1" applyBorder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6" fontId="8" fillId="0" borderId="0" xfId="2" applyNumberFormat="1" applyFont="1" applyAlignment="1">
      <alignment horizontal="center" vertical="center"/>
    </xf>
    <xf numFmtId="10" fontId="8" fillId="0" borderId="0" xfId="2" applyNumberFormat="1" applyFont="1" applyAlignment="1">
      <alignment horizontal="center" vertical="center"/>
    </xf>
    <xf numFmtId="176" fontId="8" fillId="0" borderId="0" xfId="2" applyNumberFormat="1" applyFont="1" applyBorder="1" applyAlignment="1">
      <alignment horizontal="center" vertical="center"/>
    </xf>
    <xf numFmtId="14" fontId="8" fillId="0" borderId="1" xfId="1" applyNumberFormat="1" applyFont="1" applyBorder="1" applyAlignment="1">
      <alignment horizontal="center" vertical="center"/>
    </xf>
    <xf numFmtId="176" fontId="8" fillId="0" borderId="1" xfId="2" applyNumberFormat="1" applyFont="1" applyBorder="1" applyAlignment="1">
      <alignment horizontal="center" vertical="center"/>
    </xf>
    <xf numFmtId="180" fontId="8" fillId="0" borderId="0" xfId="1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 indent="1"/>
    </xf>
    <xf numFmtId="38" fontId="8" fillId="0" borderId="0" xfId="1" applyFont="1" applyAlignment="1">
      <alignment horizontal="center" vertical="center"/>
    </xf>
    <xf numFmtId="10" fontId="8" fillId="0" borderId="0" xfId="2" applyNumberFormat="1" applyFont="1" applyFill="1" applyBorder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2" fontId="8" fillId="0" borderId="0" xfId="0" applyNumberFormat="1" applyFont="1">
      <alignment vertical="center"/>
    </xf>
    <xf numFmtId="40" fontId="8" fillId="0" borderId="0" xfId="0" applyNumberFormat="1" applyFont="1">
      <alignment vertical="center"/>
    </xf>
    <xf numFmtId="38" fontId="8" fillId="0" borderId="0" xfId="0" applyNumberFormat="1" applyFont="1">
      <alignment vertical="center"/>
    </xf>
    <xf numFmtId="0" fontId="8" fillId="3" borderId="0" xfId="0" applyFont="1" applyFill="1">
      <alignment vertical="center"/>
    </xf>
    <xf numFmtId="0" fontId="8" fillId="3" borderId="0" xfId="0" applyFont="1" applyFill="1" applyAlignment="1">
      <alignment horizontal="center" vertical="center"/>
    </xf>
    <xf numFmtId="183" fontId="8" fillId="0" borderId="0" xfId="0" applyNumberFormat="1" applyFo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right" vertical="center"/>
    </xf>
    <xf numFmtId="0" fontId="12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/>
    </xf>
    <xf numFmtId="10" fontId="8" fillId="0" borderId="3" xfId="2" applyNumberFormat="1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3" fillId="0" borderId="3" xfId="0" applyFont="1" applyBorder="1" applyAlignment="1">
      <alignment horizontal="right" vertical="center"/>
    </xf>
    <xf numFmtId="179" fontId="8" fillId="0" borderId="3" xfId="2" applyNumberFormat="1" applyFont="1" applyBorder="1" applyAlignment="1">
      <alignment horizontal="right" vertical="center"/>
    </xf>
    <xf numFmtId="0" fontId="12" fillId="3" borderId="2" xfId="0" applyFont="1" applyFill="1" applyBorder="1">
      <alignment vertical="center"/>
    </xf>
    <xf numFmtId="40" fontId="8" fillId="2" borderId="0" xfId="1" applyNumberFormat="1" applyFont="1" applyFill="1" applyBorder="1" applyAlignment="1">
      <alignment horizontal="right" vertical="center"/>
    </xf>
    <xf numFmtId="40" fontId="8" fillId="2" borderId="0" xfId="1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77" fontId="8" fillId="0" borderId="1" xfId="0" applyNumberFormat="1" applyFont="1" applyBorder="1" applyAlignment="1">
      <alignment horizontal="center" vertical="center"/>
    </xf>
    <xf numFmtId="186" fontId="15" fillId="0" borderId="0" xfId="0" applyNumberFormat="1" applyFont="1" applyAlignment="1">
      <alignment horizontal="center" vertical="center"/>
    </xf>
    <xf numFmtId="185" fontId="15" fillId="0" borderId="0" xfId="2" applyNumberFormat="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82" fontId="8" fillId="0" borderId="0" xfId="1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14" fontId="8" fillId="3" borderId="0" xfId="0" applyNumberFormat="1" applyFont="1" applyFill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/>
    </xf>
    <xf numFmtId="181" fontId="8" fillId="3" borderId="0" xfId="0" applyNumberFormat="1" applyFont="1" applyFill="1" applyAlignment="1">
      <alignment horizontal="center" vertical="center"/>
    </xf>
    <xf numFmtId="176" fontId="8" fillId="3" borderId="0" xfId="2" applyNumberFormat="1" applyFont="1" applyFill="1" applyAlignment="1">
      <alignment horizontal="center" vertical="center"/>
    </xf>
    <xf numFmtId="182" fontId="8" fillId="0" borderId="1" xfId="1" applyNumberFormat="1" applyFont="1" applyBorder="1" applyAlignment="1">
      <alignment horizontal="center" vertical="center"/>
    </xf>
    <xf numFmtId="181" fontId="8" fillId="3" borderId="1" xfId="0" applyNumberFormat="1" applyFont="1" applyFill="1" applyBorder="1" applyAlignment="1">
      <alignment horizontal="center" vertical="center"/>
    </xf>
    <xf numFmtId="176" fontId="8" fillId="3" borderId="1" xfId="2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wrapText="1"/>
    </xf>
    <xf numFmtId="186" fontId="19" fillId="0" borderId="0" xfId="0" applyNumberFormat="1" applyFont="1" applyAlignment="1">
      <alignment horizontal="center" vertical="center"/>
    </xf>
    <xf numFmtId="185" fontId="19" fillId="0" borderId="0" xfId="2" applyNumberFormat="1" applyFont="1" applyAlignment="1">
      <alignment horizontal="left" vertical="center"/>
    </xf>
    <xf numFmtId="0" fontId="7" fillId="2" borderId="0" xfId="0" applyFont="1" applyFill="1" applyAlignment="1">
      <alignment horizontal="right" vertical="center"/>
    </xf>
    <xf numFmtId="188" fontId="7" fillId="0" borderId="0" xfId="2" applyNumberFormat="1" applyFont="1">
      <alignment vertical="center"/>
    </xf>
    <xf numFmtId="0" fontId="14" fillId="2" borderId="0" xfId="0" applyFont="1" applyFill="1" applyAlignment="1">
      <alignment horizontal="right" vertical="center"/>
    </xf>
    <xf numFmtId="9" fontId="8" fillId="2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right" vertical="center"/>
    </xf>
    <xf numFmtId="176" fontId="12" fillId="0" borderId="0" xfId="2" applyNumberFormat="1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79" fontId="8" fillId="0" borderId="0" xfId="2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</cellXfs>
  <cellStyles count="6">
    <cellStyle name="パーセント" xfId="2" builtinId="5"/>
    <cellStyle name="桁区切り" xfId="1" builtinId="6"/>
    <cellStyle name="標準" xfId="0" builtinId="0"/>
    <cellStyle name="標準 2" xfId="3" xr:uid="{9BB6DF33-7EA5-4B46-A0BE-3F3992A5140B}"/>
    <cellStyle name="標準 3" xfId="4" xr:uid="{A84B311D-7DA2-4FD4-AC49-A6C739667A30}"/>
    <cellStyle name="標準 4" xfId="5" xr:uid="{0FDC98EE-F721-432D-84B2-35F54B5A58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763059</xdr:colOff>
      <xdr:row>7</xdr:row>
      <xdr:rowOff>114299</xdr:rowOff>
    </xdr:from>
    <xdr:to>
      <xdr:col>6</xdr:col>
      <xdr:colOff>203200</xdr:colOff>
      <xdr:row>12</xdr:row>
      <xdr:rowOff>130175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32434F6-6B3D-4DF4-89CB-AFA01407473D}"/>
            </a:ext>
          </a:extLst>
        </xdr:cNvPr>
        <xdr:cNvSpPr txBox="1"/>
      </xdr:nvSpPr>
      <xdr:spPr>
        <a:xfrm>
          <a:off x="3861859" y="1225549"/>
          <a:ext cx="1700741" cy="809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800">
              <a:latin typeface="Arial unicode MS"/>
            </a:rPr>
            <a:t>(</a:t>
          </a:r>
          <a:r>
            <a:rPr kumimoji="1" lang="ja-JP" altLang="en-US" sz="800">
              <a:latin typeface="Arial unicode MS"/>
            </a:rPr>
            <a:t>計算式</a:t>
          </a:r>
          <a:r>
            <a:rPr kumimoji="1" lang="en-US" altLang="ja-JP" sz="800">
              <a:latin typeface="Arial unicode MS"/>
            </a:rPr>
            <a:t>)</a:t>
          </a:r>
        </a:p>
        <a:p>
          <a:pPr algn="l"/>
          <a:r>
            <a:rPr kumimoji="1" lang="en-US" altLang="ja-JP" sz="800">
              <a:latin typeface="Arial unicode MS"/>
            </a:rPr>
            <a:t>C11=EXP(-10%*(A11-A6)/365)</a:t>
          </a:r>
        </a:p>
        <a:p>
          <a:pPr algn="l"/>
          <a:r>
            <a:rPr kumimoji="1" lang="en-US" altLang="ja-JP" sz="800">
              <a:latin typeface="Arial unicode MS"/>
            </a:rPr>
            <a:t>D11=EXP(   -B4*(A11-A6)/365)</a:t>
          </a:r>
        </a:p>
        <a:p>
          <a:pPr algn="l"/>
          <a:r>
            <a:rPr kumimoji="1" lang="en-US" altLang="ja-JP" sz="800">
              <a:latin typeface="Arial unicode MS"/>
            </a:rPr>
            <a:t>E11=D7-D8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779991</xdr:colOff>
      <xdr:row>10</xdr:row>
      <xdr:rowOff>152400</xdr:rowOff>
    </xdr:from>
    <xdr:to>
      <xdr:col>9</xdr:col>
      <xdr:colOff>488950</xdr:colOff>
      <xdr:row>14</xdr:row>
      <xdr:rowOff>120650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EDFB5A7-EB01-4AB9-AED7-97482E976117}"/>
            </a:ext>
          </a:extLst>
        </xdr:cNvPr>
        <xdr:cNvSpPr txBox="1"/>
      </xdr:nvSpPr>
      <xdr:spPr>
        <a:xfrm>
          <a:off x="3897841" y="1860550"/>
          <a:ext cx="3112559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800">
              <a:latin typeface="Arial unicode MS"/>
            </a:rPr>
            <a:t>(</a:t>
          </a:r>
          <a:r>
            <a:rPr kumimoji="1" lang="ja-JP" altLang="en-US" sz="800">
              <a:latin typeface="Arial unicode MS"/>
            </a:rPr>
            <a:t>計算式</a:t>
          </a:r>
          <a:r>
            <a:rPr kumimoji="1" lang="en-US" altLang="ja-JP" sz="800">
              <a:latin typeface="Arial unicode MS"/>
            </a:rPr>
            <a:t>)  E10=D10-D11</a:t>
          </a:r>
        </a:p>
        <a:p>
          <a:pPr algn="l"/>
          <a:r>
            <a:rPr kumimoji="1" lang="ja-JP" altLang="en-US" sz="800">
              <a:latin typeface="Arial unicode MS"/>
            </a:rPr>
            <a:t>               </a:t>
          </a:r>
          <a:r>
            <a:rPr kumimoji="1" lang="en-US" altLang="ja-JP" sz="800">
              <a:latin typeface="Arial unicode MS"/>
            </a:rPr>
            <a:t>E11=SUMPRODUCT(B8:B11,C8:C11,I8:I11)</a:t>
          </a:r>
        </a:p>
        <a:p>
          <a:pPr algn="l"/>
          <a:r>
            <a:rPr kumimoji="1" lang="ja-JP" altLang="en-US" sz="800">
              <a:latin typeface="Arial unicode MS"/>
            </a:rPr>
            <a:t>               </a:t>
          </a:r>
          <a:r>
            <a:rPr kumimoji="1" lang="en-US" altLang="ja-JP" sz="800">
              <a:latin typeface="Arial unicode MS"/>
            </a:rPr>
            <a:t>E12=SUMPRODUCT(H8:H11,E8:E11)*(1-B3)</a:t>
          </a:r>
        </a:p>
      </xdr:txBody>
    </xdr:sp>
    <xdr:clientData/>
  </xdr:twoCellAnchor>
  <xdr:twoCellAnchor>
    <xdr:from>
      <xdr:col>4</xdr:col>
      <xdr:colOff>800100</xdr:colOff>
      <xdr:row>0</xdr:row>
      <xdr:rowOff>5292</xdr:rowOff>
    </xdr:from>
    <xdr:to>
      <xdr:col>8</xdr:col>
      <xdr:colOff>552450</xdr:colOff>
      <xdr:row>4</xdr:row>
      <xdr:rowOff>62442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9D3D68F-C98A-4B44-87B3-F677A9918046}"/>
            </a:ext>
          </a:extLst>
        </xdr:cNvPr>
        <xdr:cNvSpPr txBox="1"/>
      </xdr:nvSpPr>
      <xdr:spPr>
        <a:xfrm>
          <a:off x="3917950" y="5292"/>
          <a:ext cx="2419350" cy="755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800">
              <a:latin typeface="Arial unicode MS"/>
            </a:rPr>
            <a:t>(</a:t>
          </a:r>
          <a:r>
            <a:rPr kumimoji="1" lang="ja-JP" altLang="en-US" sz="800">
              <a:latin typeface="Arial unicode MS"/>
            </a:rPr>
            <a:t>計算式</a:t>
          </a:r>
          <a:r>
            <a:rPr kumimoji="1" lang="en-US" altLang="ja-JP" sz="800">
              <a:latin typeface="Arial unicode MS"/>
            </a:rPr>
            <a:t>)</a:t>
          </a:r>
          <a:r>
            <a:rPr kumimoji="1" lang="en-US" altLang="ja-JP" sz="800" baseline="0">
              <a:latin typeface="Arial unicode MS"/>
            </a:rPr>
            <a:t> </a:t>
          </a:r>
          <a:r>
            <a:rPr kumimoji="1" lang="en-US" altLang="ja-JP" sz="800">
              <a:latin typeface="Arial unicode MS"/>
            </a:rPr>
            <a:t>E1=B1*B2*(365/360)*E12</a:t>
          </a:r>
        </a:p>
        <a:p>
          <a:pPr algn="l"/>
          <a:r>
            <a:rPr kumimoji="1" lang="en-US" altLang="ja-JP" sz="800">
              <a:latin typeface="Arial unicode MS"/>
            </a:rPr>
            <a:t>              E2=B1*E13</a:t>
          </a:r>
        </a:p>
        <a:p>
          <a:pPr algn="l"/>
          <a:r>
            <a:rPr kumimoji="1" lang="en-US" altLang="ja-JP" sz="800">
              <a:latin typeface="Arial unicode MS"/>
            </a:rPr>
            <a:t>              E3=-E1+E2</a:t>
          </a:r>
        </a:p>
        <a:p>
          <a:pPr algn="l"/>
          <a:r>
            <a:rPr kumimoji="1" lang="en-US" altLang="ja-JP" sz="800">
              <a:latin typeface="Arial unicode MS"/>
            </a:rPr>
            <a:t>              E4=E13/(E12*365/360)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772583</xdr:colOff>
      <xdr:row>12</xdr:row>
      <xdr:rowOff>116417</xdr:rowOff>
    </xdr:from>
    <xdr:to>
      <xdr:col>9</xdr:col>
      <xdr:colOff>44450</xdr:colOff>
      <xdr:row>16</xdr:row>
      <xdr:rowOff>84667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929A1FD-1915-422C-98AC-3AA97D734FBE}"/>
            </a:ext>
          </a:extLst>
        </xdr:cNvPr>
        <xdr:cNvSpPr txBox="1"/>
      </xdr:nvSpPr>
      <xdr:spPr>
        <a:xfrm>
          <a:off x="3899958" y="2042584"/>
          <a:ext cx="2827867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en-US" altLang="ja-JP" sz="800">
              <a:latin typeface="Arial unicode MS"/>
            </a:rPr>
            <a:t>(</a:t>
          </a:r>
          <a:r>
            <a:rPr kumimoji="1" lang="ja-JP" altLang="en-US" sz="800">
              <a:latin typeface="Arial unicode MS"/>
            </a:rPr>
            <a:t>計算式</a:t>
          </a:r>
          <a:r>
            <a:rPr kumimoji="1" lang="en-US" altLang="ja-JP" sz="800">
              <a:latin typeface="Arial unicode MS"/>
            </a:rPr>
            <a:t>)  E14=E4*10^4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31750" cap="flat" cmpd="sng" algn="ctr">
          <a:solidFill>
            <a:srgbClr xmlns:mc="http://schemas.openxmlformats.org/markup-compatibility/2006" xmlns:a14="http://schemas.microsoft.com/office/drawing/2010/main" val="280000" mc:Ignorable="a14" a14:legacySpreadsheetColorIndex="40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31750" cap="flat" cmpd="sng" algn="ctr">
          <a:solidFill>
            <a:srgbClr xmlns:mc="http://schemas.openxmlformats.org/markup-compatibility/2006" xmlns:a14="http://schemas.microsoft.com/office/drawing/2010/main" val="280000" mc:Ignorable="a14" a14:legacySpreadsheetColorIndex="40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A9AA-EDE1-4F8B-8844-8852D7D43EE4}">
  <dimension ref="A3:J13"/>
  <sheetViews>
    <sheetView tabSelected="1" workbookViewId="0"/>
  </sheetViews>
  <sheetFormatPr defaultColWidth="9" defaultRowHeight="12.5"/>
  <cols>
    <col min="1" max="1" width="10.54296875" style="1" bestFit="1" customWidth="1"/>
    <col min="2" max="2" width="10.36328125" style="1" bestFit="1" customWidth="1"/>
    <col min="3" max="3" width="11.54296875" style="1" bestFit="1" customWidth="1"/>
    <col min="4" max="5" width="11.90625" style="1" customWidth="1"/>
    <col min="6" max="6" width="20.81640625" style="1" customWidth="1"/>
    <col min="7" max="7" width="5.08984375" style="1" bestFit="1" customWidth="1"/>
    <col min="8" max="8" width="12.81640625" style="1" bestFit="1" customWidth="1"/>
    <col min="9" max="9" width="16.26953125" style="1" customWidth="1"/>
    <col min="10" max="16384" width="9" style="1"/>
  </cols>
  <sheetData>
    <row r="3" spans="1:10">
      <c r="A3" s="20"/>
      <c r="B3" s="20"/>
      <c r="C3" s="20"/>
      <c r="D3" s="20"/>
      <c r="E3" s="20"/>
      <c r="F3" s="20"/>
    </row>
    <row r="4" spans="1:10">
      <c r="A4" s="28" t="s">
        <v>3</v>
      </c>
      <c r="B4" s="15">
        <v>0.02</v>
      </c>
    </row>
    <row r="5" spans="1:10">
      <c r="A5" s="48" t="s">
        <v>16</v>
      </c>
      <c r="B5" s="34"/>
      <c r="C5" s="35"/>
      <c r="D5" s="35"/>
      <c r="E5" s="35"/>
    </row>
    <row r="6" spans="1:10">
      <c r="A6" s="46">
        <v>44823</v>
      </c>
      <c r="B6" s="30" t="s">
        <v>8</v>
      </c>
      <c r="C6" s="31" t="s">
        <v>12</v>
      </c>
      <c r="D6" s="30" t="s">
        <v>4</v>
      </c>
      <c r="E6" s="30" t="s">
        <v>1</v>
      </c>
      <c r="H6" s="1" t="s">
        <v>5</v>
      </c>
    </row>
    <row r="7" spans="1:10">
      <c r="A7" s="4">
        <v>44824</v>
      </c>
      <c r="B7" s="5"/>
      <c r="C7" s="47">
        <f>EXP(-10%*(A7-$A$6)/365)</f>
        <v>0.99972606492432659</v>
      </c>
      <c r="D7" s="8">
        <f>EXP(-$B$4*(A7-$A$6)/365)</f>
        <v>0.99994520698064437</v>
      </c>
      <c r="E7" s="7"/>
      <c r="H7" s="1">
        <f t="shared" ref="H7:H11" si="0">A7-$A$6</f>
        <v>1</v>
      </c>
    </row>
    <row r="8" spans="1:10">
      <c r="A8" s="4">
        <v>44915</v>
      </c>
      <c r="B8" s="5">
        <f>(A8-A7)/365</f>
        <v>0.24931506849315069</v>
      </c>
      <c r="C8" s="47">
        <f>EXP(-10%*(A8-$A$6)/365)</f>
        <v>0.97510952647028781</v>
      </c>
      <c r="D8" s="8">
        <f>EXP(-$B$4*(A8-$A$6)/365)</f>
        <v>0.99497158910909278</v>
      </c>
      <c r="E8" s="8">
        <f>D7-D8</f>
        <v>4.9736178715515944E-3</v>
      </c>
      <c r="F8" s="23"/>
      <c r="H8" s="1">
        <f>A8-$A$6</f>
        <v>92</v>
      </c>
      <c r="I8" s="1">
        <f>A8-A7</f>
        <v>91</v>
      </c>
      <c r="J8" s="1">
        <f>I8/365</f>
        <v>0.24931506849315069</v>
      </c>
    </row>
    <row r="9" spans="1:10">
      <c r="A9" s="4">
        <v>45005</v>
      </c>
      <c r="B9" s="5">
        <f>(A9-A8)/365</f>
        <v>0.24657534246575341</v>
      </c>
      <c r="C9" s="47">
        <f t="shared" ref="C9:C11" si="1">EXP(-10%*(A9-$A$6)/365)</f>
        <v>0.9513597388267655</v>
      </c>
      <c r="D9" s="8">
        <f t="shared" ref="D9:D11" si="2">EXP(-$B$4*(A9-$A$6)/365)</f>
        <v>0.99007695877372148</v>
      </c>
      <c r="E9" s="8">
        <f>D8-D9</f>
        <v>4.8946303353712972E-3</v>
      </c>
      <c r="F9" s="23"/>
      <c r="H9" s="1">
        <f t="shared" si="0"/>
        <v>182</v>
      </c>
      <c r="I9" s="1">
        <f t="shared" ref="I9:I11" si="3">A9-A8</f>
        <v>90</v>
      </c>
      <c r="J9" s="1">
        <f t="shared" ref="J9:J11" si="4">I9/365</f>
        <v>0.24657534246575341</v>
      </c>
    </row>
    <row r="10" spans="1:10">
      <c r="A10" s="4">
        <v>45097</v>
      </c>
      <c r="B10" s="5">
        <f>(A10-A9)/365</f>
        <v>0.25205479452054796</v>
      </c>
      <c r="C10" s="47">
        <f t="shared" si="1"/>
        <v>0.92767994443026403</v>
      </c>
      <c r="D10" s="8">
        <f t="shared" si="2"/>
        <v>0.98509844501138744</v>
      </c>
      <c r="E10" s="8">
        <f>D9-D10</f>
        <v>4.978513762334047E-3</v>
      </c>
      <c r="H10" s="1">
        <f t="shared" si="0"/>
        <v>274</v>
      </c>
      <c r="I10" s="1">
        <f t="shared" si="3"/>
        <v>92</v>
      </c>
      <c r="J10" s="1">
        <f t="shared" si="4"/>
        <v>0.25205479452054796</v>
      </c>
    </row>
    <row r="11" spans="1:10">
      <c r="A11" s="9">
        <v>45189</v>
      </c>
      <c r="B11" s="42">
        <f>(A11-A10)/365</f>
        <v>0.25205479452054796</v>
      </c>
      <c r="C11" s="54">
        <f t="shared" si="1"/>
        <v>0.90458955132937779</v>
      </c>
      <c r="D11" s="10">
        <f t="shared" si="2"/>
        <v>0.98014496526187644</v>
      </c>
      <c r="E11" s="10">
        <f>D10-D11</f>
        <v>4.9534797495109917E-3</v>
      </c>
      <c r="F11" s="23"/>
      <c r="H11" s="1">
        <f t="shared" si="0"/>
        <v>366</v>
      </c>
      <c r="I11" s="1">
        <f t="shared" si="3"/>
        <v>92</v>
      </c>
      <c r="J11" s="1">
        <f t="shared" si="4"/>
        <v>0.25205479452054796</v>
      </c>
    </row>
    <row r="12" spans="1:10">
      <c r="D12" s="2"/>
      <c r="E12" s="11"/>
      <c r="H12" s="23"/>
    </row>
    <row r="13" spans="1:10">
      <c r="D13" s="12"/>
      <c r="E13" s="6"/>
      <c r="H13" s="23"/>
    </row>
  </sheetData>
  <phoneticPr fontId="4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120C-B124-4C0C-957D-C62C6B74D949}">
  <dimension ref="A1:M21"/>
  <sheetViews>
    <sheetView workbookViewId="0"/>
  </sheetViews>
  <sheetFormatPr defaultColWidth="9" defaultRowHeight="12.5"/>
  <cols>
    <col min="1" max="1" width="10.54296875" style="1" bestFit="1" customWidth="1"/>
    <col min="2" max="2" width="10.36328125" style="1" bestFit="1" customWidth="1"/>
    <col min="3" max="3" width="11.81640625" style="1" bestFit="1" customWidth="1"/>
    <col min="4" max="5" width="11.90625" style="1" customWidth="1"/>
    <col min="6" max="6" width="6.453125" style="1" customWidth="1"/>
    <col min="7" max="7" width="8.7265625" style="1" customWidth="1"/>
    <col min="8" max="8" width="11.08984375" style="1" customWidth="1"/>
    <col min="9" max="9" width="10.54296875" style="1" customWidth="1"/>
    <col min="10" max="10" width="10.54296875" style="1" bestFit="1" customWidth="1"/>
    <col min="11" max="11" width="30.08984375" style="1" bestFit="1" customWidth="1"/>
    <col min="12" max="12" width="10" style="1" bestFit="1" customWidth="1"/>
    <col min="13" max="13" width="12.81640625" style="1" bestFit="1" customWidth="1"/>
    <col min="14" max="14" width="16.26953125" style="1" customWidth="1"/>
    <col min="15" max="16384" width="9" style="1"/>
  </cols>
  <sheetData>
    <row r="1" spans="1:13" ht="13">
      <c r="A1" s="28" t="s">
        <v>7</v>
      </c>
      <c r="B1" s="14">
        <v>10000000</v>
      </c>
      <c r="D1" s="62" t="s">
        <v>21</v>
      </c>
      <c r="E1" s="39">
        <f>B1*B2*(365/360)*E12</f>
        <v>94321.187539009494</v>
      </c>
      <c r="F1" s="13"/>
      <c r="I1" s="14"/>
    </row>
    <row r="2" spans="1:13" ht="13">
      <c r="A2" s="29" t="s">
        <v>14</v>
      </c>
      <c r="B2" s="15">
        <f>1%</f>
        <v>0.01</v>
      </c>
      <c r="C2" s="59">
        <f>B2*365/360</f>
        <v>1.0138888888888888E-2</v>
      </c>
      <c r="D2" s="63" t="s">
        <v>22</v>
      </c>
      <c r="E2" s="40">
        <f>B1*E13</f>
        <v>122462.5007885597</v>
      </c>
      <c r="F2" s="13"/>
      <c r="G2" s="27"/>
      <c r="H2" s="18"/>
      <c r="I2" s="15"/>
    </row>
    <row r="3" spans="1:13" ht="16">
      <c r="A3" s="28" t="s">
        <v>10</v>
      </c>
      <c r="B3" s="16">
        <v>0.35</v>
      </c>
      <c r="D3" s="60" t="s">
        <v>20</v>
      </c>
      <c r="E3" s="39">
        <f>-E1+E2</f>
        <v>28141.313249550207</v>
      </c>
      <c r="F3" s="13"/>
      <c r="G3" s="27"/>
      <c r="H3" s="19"/>
      <c r="I3" s="16"/>
      <c r="J3" s="19"/>
      <c r="K3" s="20"/>
    </row>
    <row r="4" spans="1:13" ht="13">
      <c r="A4" s="29" t="s">
        <v>15</v>
      </c>
      <c r="B4" s="15">
        <v>0.02</v>
      </c>
      <c r="D4" s="64" t="s">
        <v>23</v>
      </c>
      <c r="E4" s="3">
        <f>E13/(E12*365/360)</f>
        <v>1.2983562228572609E-2</v>
      </c>
    </row>
    <row r="5" spans="1:13" ht="13">
      <c r="A5" s="48" t="s">
        <v>16</v>
      </c>
      <c r="B5" s="34"/>
      <c r="C5" s="35"/>
      <c r="D5" s="36"/>
      <c r="E5" s="37"/>
      <c r="F5" s="38" t="s">
        <v>13</v>
      </c>
      <c r="G5" s="69" t="s">
        <v>6</v>
      </c>
      <c r="H5" s="69"/>
      <c r="I5" s="69"/>
    </row>
    <row r="6" spans="1:13" ht="16.5">
      <c r="A6" s="46">
        <v>44823</v>
      </c>
      <c r="B6" s="30" t="s">
        <v>8</v>
      </c>
      <c r="C6" s="31" t="s">
        <v>12</v>
      </c>
      <c r="D6" s="30" t="s">
        <v>4</v>
      </c>
      <c r="E6" s="30" t="s">
        <v>1</v>
      </c>
      <c r="F6" s="32" t="s">
        <v>5</v>
      </c>
      <c r="G6" s="57" t="s">
        <v>19</v>
      </c>
      <c r="H6" s="33" t="s">
        <v>18</v>
      </c>
      <c r="I6" s="33" t="s">
        <v>17</v>
      </c>
    </row>
    <row r="7" spans="1:13">
      <c r="A7" s="4">
        <v>44824</v>
      </c>
      <c r="B7" s="5"/>
      <c r="C7" s="47">
        <f>EXP(-10%*(A7-$A$6)/365)</f>
        <v>0.99972606492432659</v>
      </c>
      <c r="D7" s="8">
        <f>EXP(-$B$4*(A7-$A$6)/365)</f>
        <v>0.99994520698064437</v>
      </c>
      <c r="E7" s="7"/>
      <c r="F7" s="21"/>
      <c r="G7" s="21"/>
      <c r="H7" s="21"/>
      <c r="I7" s="21"/>
    </row>
    <row r="8" spans="1:13">
      <c r="A8" s="4">
        <v>44915</v>
      </c>
      <c r="B8" s="5">
        <f>(A8-A7)/365</f>
        <v>0.24931506849315069</v>
      </c>
      <c r="C8" s="47">
        <f>EXP(-10%*(A8-$A$6)/365)</f>
        <v>0.97510952647028781</v>
      </c>
      <c r="D8" s="8">
        <f>EXP(-$B$4*(A8-$A$6)/365)</f>
        <v>0.99497158910909278</v>
      </c>
      <c r="E8" s="8">
        <f>D7-D8</f>
        <v>4.9736178715515944E-3</v>
      </c>
      <c r="F8" s="22">
        <f>INT((A8-A7)/2)</f>
        <v>45</v>
      </c>
      <c r="G8" s="50">
        <f>A7+F8</f>
        <v>44869</v>
      </c>
      <c r="H8" s="52">
        <f>EXP(-10%*(G8-$A$6)/365)</f>
        <v>0.98747634223321412</v>
      </c>
      <c r="I8" s="53">
        <f>EXP(-$B$4*(G8-$A$6)/365)</f>
        <v>0.99748262596853932</v>
      </c>
      <c r="K8" s="23"/>
    </row>
    <row r="9" spans="1:13">
      <c r="A9" s="4">
        <v>45005</v>
      </c>
      <c r="B9" s="5">
        <f>(A9-A8)/365</f>
        <v>0.24657534246575341</v>
      </c>
      <c r="C9" s="47">
        <f t="shared" ref="C9:C11" si="0">EXP(-10%*(A9-$A$6)/365)</f>
        <v>0.9513597388267655</v>
      </c>
      <c r="D9" s="8">
        <f t="shared" ref="D9:D11" si="1">EXP(-$B$4*(A9-$A$6)/365)</f>
        <v>0.99007695877372148</v>
      </c>
      <c r="E9" s="8">
        <f>D8-D9</f>
        <v>4.8946303353712972E-3</v>
      </c>
      <c r="F9" s="22">
        <f>INT((A9-A8)/2)</f>
        <v>45</v>
      </c>
      <c r="G9" s="50">
        <f>A8+F9</f>
        <v>44960</v>
      </c>
      <c r="H9" s="52">
        <f t="shared" ref="H9:H11" si="2">EXP(-10%*(G9-$A$6)/365)</f>
        <v>0.96316143217545003</v>
      </c>
      <c r="I9" s="53">
        <f t="shared" ref="I9:I11" si="3">EXP(-$B$4*(G9-$A$6)/365)</f>
        <v>0.99252125670505786</v>
      </c>
      <c r="K9" s="23"/>
    </row>
    <row r="10" spans="1:13">
      <c r="A10" s="4">
        <v>45097</v>
      </c>
      <c r="B10" s="5">
        <f>(A10-A9)/365</f>
        <v>0.25205479452054796</v>
      </c>
      <c r="C10" s="47">
        <f t="shared" si="0"/>
        <v>0.92767994443026403</v>
      </c>
      <c r="D10" s="8">
        <f t="shared" si="1"/>
        <v>0.98509844501138744</v>
      </c>
      <c r="E10" s="8">
        <f>D9-D10</f>
        <v>4.978513762334047E-3</v>
      </c>
      <c r="F10" s="22">
        <f>INT((A10-A9)/2)</f>
        <v>46</v>
      </c>
      <c r="G10" s="50">
        <f>A9+F10</f>
        <v>45051</v>
      </c>
      <c r="H10" s="52">
        <f t="shared" si="2"/>
        <v>0.93944523504460031</v>
      </c>
      <c r="I10" s="53">
        <f t="shared" si="3"/>
        <v>0.98758456474855694</v>
      </c>
    </row>
    <row r="11" spans="1:13">
      <c r="A11" s="9">
        <v>45189</v>
      </c>
      <c r="B11" s="42">
        <f>(A11-A10)/365</f>
        <v>0.25205479452054796</v>
      </c>
      <c r="C11" s="54">
        <f t="shared" si="0"/>
        <v>0.90458955132937779</v>
      </c>
      <c r="D11" s="10">
        <f t="shared" si="1"/>
        <v>0.98014496526187644</v>
      </c>
      <c r="E11" s="10">
        <f>D10-D11</f>
        <v>4.9534797495109917E-3</v>
      </c>
      <c r="F11" s="24">
        <f>INT((A11-A10)/2)</f>
        <v>46</v>
      </c>
      <c r="G11" s="51">
        <f>A10+F11</f>
        <v>45143</v>
      </c>
      <c r="H11" s="55">
        <f t="shared" si="2"/>
        <v>0.9160619982891085</v>
      </c>
      <c r="I11" s="56">
        <f t="shared" si="3"/>
        <v>0.98261858376748346</v>
      </c>
      <c r="K11" s="23"/>
    </row>
    <row r="12" spans="1:13">
      <c r="C12" s="58">
        <f>SUMPRODUCT(B8:B11,C8:C11)</f>
        <v>0.93952366304956758</v>
      </c>
      <c r="D12" s="2" t="s">
        <v>0</v>
      </c>
      <c r="E12" s="11">
        <f>SUMPRODUCT(B8:B11,C8:C11,I8:I11)</f>
        <v>0.93029116476831275</v>
      </c>
      <c r="F12" s="26"/>
      <c r="G12" s="25"/>
      <c r="M12" s="23"/>
    </row>
    <row r="13" spans="1:13">
      <c r="D13" s="12" t="s">
        <v>11</v>
      </c>
      <c r="E13" s="6">
        <f>SUMPRODUCT(H8:H11,E8:E11)*(1-B3)</f>
        <v>1.2246250078855971E-2</v>
      </c>
      <c r="F13" s="17"/>
      <c r="G13" s="25"/>
      <c r="M13" s="23"/>
    </row>
    <row r="16" spans="1:13">
      <c r="E16" s="67" t="s">
        <v>24</v>
      </c>
      <c r="G16" s="61"/>
    </row>
    <row r="17" spans="5:5">
      <c r="E17" s="65">
        <f>0.65*E8*H8</f>
        <v>3.1923644892525834E-3</v>
      </c>
    </row>
    <row r="18" spans="5:5">
      <c r="E18" s="65">
        <f>0.65*E9*H9</f>
        <v>3.0643074564606545E-3</v>
      </c>
    </row>
    <row r="19" spans="5:5">
      <c r="E19" s="65">
        <f>0.65*E10*H10</f>
        <v>3.040076670558646E-3</v>
      </c>
    </row>
    <row r="20" spans="5:5">
      <c r="E20" s="65">
        <f>0.65*E11*H11</f>
        <v>2.9495014625840867E-3</v>
      </c>
    </row>
    <row r="21" spans="5:5">
      <c r="E21" s="66">
        <f>SUM(E17:E20)</f>
        <v>1.2246250078855971E-2</v>
      </c>
    </row>
  </sheetData>
  <mergeCells count="1">
    <mergeCell ref="G5:I5"/>
  </mergeCells>
  <phoneticPr fontId="4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57D75-0EA3-48BD-B529-950F5C848194}">
  <dimension ref="A1:M14"/>
  <sheetViews>
    <sheetView zoomScale="120" zoomScaleNormal="120" workbookViewId="0"/>
  </sheetViews>
  <sheetFormatPr defaultColWidth="9" defaultRowHeight="12.5"/>
  <cols>
    <col min="1" max="2" width="10.54296875" style="1" bestFit="1" customWidth="1"/>
    <col min="3" max="3" width="11.81640625" style="1" bestFit="1" customWidth="1"/>
    <col min="4" max="5" width="11.90625" style="1" customWidth="1"/>
    <col min="6" max="6" width="6.453125" style="1" customWidth="1"/>
    <col min="7" max="7" width="10" style="1" customWidth="1"/>
    <col min="8" max="9" width="11.26953125" style="1" customWidth="1"/>
    <col min="10" max="10" width="10.54296875" style="1" bestFit="1" customWidth="1"/>
    <col min="11" max="11" width="30.08984375" style="1" bestFit="1" customWidth="1"/>
    <col min="12" max="12" width="10" style="1" bestFit="1" customWidth="1"/>
    <col min="13" max="13" width="12.81640625" style="1" bestFit="1" customWidth="1"/>
    <col min="14" max="14" width="16.26953125" style="1" customWidth="1"/>
    <col min="15" max="16384" width="9" style="1"/>
  </cols>
  <sheetData>
    <row r="1" spans="1:13" ht="13">
      <c r="A1" s="28" t="s">
        <v>7</v>
      </c>
      <c r="B1" s="14">
        <v>10000000</v>
      </c>
      <c r="D1" s="62" t="s">
        <v>21</v>
      </c>
      <c r="E1" s="39">
        <f>B1*B2*365/360*E12</f>
        <v>94320.010145452063</v>
      </c>
      <c r="F1" s="13"/>
      <c r="I1" s="14"/>
    </row>
    <row r="2" spans="1:13" ht="13">
      <c r="A2" s="29" t="s">
        <v>14</v>
      </c>
      <c r="B2" s="15">
        <f>1%</f>
        <v>0.01</v>
      </c>
      <c r="C2" s="44">
        <f>B2*365/360</f>
        <v>1.0138888888888888E-2</v>
      </c>
      <c r="D2" s="63" t="s">
        <v>22</v>
      </c>
      <c r="E2" s="40">
        <f>B1*E13</f>
        <v>122616.01318919464</v>
      </c>
      <c r="F2" s="13"/>
      <c r="G2" s="27"/>
      <c r="H2" s="18"/>
      <c r="I2" s="15"/>
    </row>
    <row r="3" spans="1:13">
      <c r="A3" s="28" t="s">
        <v>10</v>
      </c>
      <c r="B3" s="16">
        <v>0.35</v>
      </c>
      <c r="D3" s="41" t="s">
        <v>9</v>
      </c>
      <c r="E3" s="39">
        <f>-E1+E2</f>
        <v>28296.003043742574</v>
      </c>
      <c r="F3" s="13"/>
      <c r="G3" s="27"/>
      <c r="H3" s="19"/>
      <c r="I3" s="16"/>
      <c r="J3" s="19"/>
      <c r="K3" s="20"/>
    </row>
    <row r="4" spans="1:13" ht="13">
      <c r="A4" s="29" t="s">
        <v>15</v>
      </c>
      <c r="B4" s="68">
        <v>2.0025321029639356E-2</v>
      </c>
      <c r="D4" s="64" t="s">
        <v>23</v>
      </c>
      <c r="E4" s="3">
        <f>E13/(E12*365/360)</f>
        <v>1.3000000000011341E-2</v>
      </c>
    </row>
    <row r="5" spans="1:13" ht="13">
      <c r="A5" s="48" t="s">
        <v>16</v>
      </c>
      <c r="B5" s="34"/>
      <c r="C5" s="35"/>
      <c r="D5" s="36"/>
      <c r="E5" s="37"/>
      <c r="F5" s="38" t="s">
        <v>13</v>
      </c>
      <c r="G5" s="69" t="s">
        <v>6</v>
      </c>
      <c r="H5" s="69"/>
      <c r="I5" s="69"/>
    </row>
    <row r="6" spans="1:13" ht="16.5">
      <c r="A6" s="46">
        <v>44823</v>
      </c>
      <c r="B6" s="30" t="s">
        <v>8</v>
      </c>
      <c r="C6" s="31" t="s">
        <v>12</v>
      </c>
      <c r="D6" s="30" t="s">
        <v>4</v>
      </c>
      <c r="E6" s="30" t="s">
        <v>1</v>
      </c>
      <c r="F6" s="32" t="s">
        <v>5</v>
      </c>
      <c r="G6" s="57" t="s">
        <v>19</v>
      </c>
      <c r="H6" s="33" t="s">
        <v>18</v>
      </c>
      <c r="I6" s="33" t="s">
        <v>17</v>
      </c>
    </row>
    <row r="7" spans="1:13">
      <c r="A7" s="4">
        <v>44824</v>
      </c>
      <c r="B7" s="5"/>
      <c r="C7" s="47">
        <f t="shared" ref="C7:C11" si="0">EXP(-10%*(A7-$A$6)/365)</f>
        <v>0.99972606492432659</v>
      </c>
      <c r="D7" s="8">
        <f>EXP(-$B$4*(A7-$A$6)/365)</f>
        <v>0.99994513761176396</v>
      </c>
      <c r="E7" s="7"/>
      <c r="F7" s="22"/>
      <c r="G7" s="22"/>
      <c r="H7" s="22"/>
      <c r="I7" s="22"/>
    </row>
    <row r="8" spans="1:13">
      <c r="A8" s="4">
        <v>44915</v>
      </c>
      <c r="B8" s="5">
        <f>(A8-A7)/365</f>
        <v>0.24931506849315069</v>
      </c>
      <c r="C8" s="47">
        <f>EXP(-10%*(A8-$A$6)/365)</f>
        <v>0.97510952647028781</v>
      </c>
      <c r="D8" s="8">
        <f>EXP(-$B$4*(A8-$A$6)/365)</f>
        <v>0.9949652389351954</v>
      </c>
      <c r="E8" s="8">
        <f>D7-D8</f>
        <v>4.9798986765685616E-3</v>
      </c>
      <c r="F8" s="22">
        <f>INT((A8-A7)/2)</f>
        <v>45</v>
      </c>
      <c r="G8" s="50">
        <f>A7+F8</f>
        <v>44869</v>
      </c>
      <c r="H8" s="52">
        <f>EXP(-10%*(G8-$A$6)/365)</f>
        <v>0.98747634223321412</v>
      </c>
      <c r="I8" s="53">
        <f>EXP(-$B$4*(G8-$A$6)/365)</f>
        <v>0.99747944286345847</v>
      </c>
      <c r="K8" s="23"/>
    </row>
    <row r="9" spans="1:13">
      <c r="A9" s="4">
        <v>45005</v>
      </c>
      <c r="B9" s="5">
        <f>(A9-A8)/365</f>
        <v>0.24657534246575341</v>
      </c>
      <c r="C9" s="47">
        <f t="shared" si="0"/>
        <v>0.9513597388267655</v>
      </c>
      <c r="D9" s="8">
        <f t="shared" ref="D9:D11" si="1">EXP(-$B$4*(A9-$A$6)/365)</f>
        <v>0.99006445831077472</v>
      </c>
      <c r="E9" s="8">
        <f>D8-D9</f>
        <v>4.9007806244206753E-3</v>
      </c>
      <c r="F9" s="22">
        <f>INT((A9-A8)/2)</f>
        <v>45</v>
      </c>
      <c r="G9" s="50">
        <f>A8+F9</f>
        <v>44960</v>
      </c>
      <c r="H9" s="52">
        <f t="shared" ref="H9:H11" si="2">EXP(-10%*(G9-$A$6)/365)</f>
        <v>0.96316143217545003</v>
      </c>
      <c r="I9" s="53">
        <f t="shared" ref="I9:I11" si="3">EXP(-$B$4*(G9-$A$6)/365)</f>
        <v>0.99251182377059111</v>
      </c>
      <c r="K9" s="23"/>
    </row>
    <row r="10" spans="1:13">
      <c r="A10" s="4">
        <v>45097</v>
      </c>
      <c r="B10" s="5">
        <f>(A10-A9)/365</f>
        <v>0.25205479452054796</v>
      </c>
      <c r="C10" s="47">
        <f t="shared" si="0"/>
        <v>0.92767994443026403</v>
      </c>
      <c r="D10" s="8">
        <f t="shared" si="1"/>
        <v>0.98507972032442481</v>
      </c>
      <c r="E10" s="8">
        <f>D9-D10</f>
        <v>4.9847379863499075E-3</v>
      </c>
      <c r="F10" s="22">
        <f>INT((A10-A9)/2)</f>
        <v>46</v>
      </c>
      <c r="G10" s="50">
        <f>A9+F10</f>
        <v>45051</v>
      </c>
      <c r="H10" s="52">
        <f t="shared" si="2"/>
        <v>0.93944523504460031</v>
      </c>
      <c r="I10" s="53">
        <f t="shared" si="3"/>
        <v>0.9875689442747434</v>
      </c>
    </row>
    <row r="11" spans="1:13">
      <c r="A11" s="9">
        <v>45189</v>
      </c>
      <c r="B11" s="42">
        <f>(A11-A10)/365</f>
        <v>0.25205479452054796</v>
      </c>
      <c r="C11" s="54">
        <f t="shared" si="0"/>
        <v>0.90458955132937779</v>
      </c>
      <c r="D11" s="10">
        <f t="shared" si="1"/>
        <v>0.98012007930280687</v>
      </c>
      <c r="E11" s="10">
        <f>D10-D11</f>
        <v>4.9596410216179443E-3</v>
      </c>
      <c r="F11" s="24">
        <f>INT((A11-A10)/2)</f>
        <v>46</v>
      </c>
      <c r="G11" s="51">
        <f>A10+F11</f>
        <v>45143</v>
      </c>
      <c r="H11" s="55">
        <f t="shared" si="2"/>
        <v>0.9160619982891085</v>
      </c>
      <c r="I11" s="56">
        <f t="shared" si="3"/>
        <v>0.98259677060529882</v>
      </c>
      <c r="K11" s="23"/>
    </row>
    <row r="12" spans="1:13">
      <c r="C12" s="43">
        <f>SUMPRODUCT(B8:B11,C8:C11)</f>
        <v>0.93952366304956758</v>
      </c>
      <c r="D12" s="2" t="s">
        <v>0</v>
      </c>
      <c r="E12" s="11">
        <f>SUMPRODUCT(B8:B11,C8:C11,I8:I11)</f>
        <v>0.93027955211952718</v>
      </c>
      <c r="F12" s="26"/>
      <c r="G12" s="25"/>
      <c r="M12" s="23"/>
    </row>
    <row r="13" spans="1:13">
      <c r="D13" s="12" t="s">
        <v>11</v>
      </c>
      <c r="E13" s="6">
        <f>SUMPRODUCT(H8:H11,E8:E11)*(1-B3)</f>
        <v>1.2261601318919464E-2</v>
      </c>
      <c r="F13" s="17"/>
      <c r="G13" s="25"/>
      <c r="M13" s="23"/>
    </row>
    <row r="14" spans="1:13">
      <c r="D14" s="45" t="s">
        <v>2</v>
      </c>
      <c r="E14" s="49">
        <f>E4*10^4</f>
        <v>130.0000000001134</v>
      </c>
    </row>
  </sheetData>
  <mergeCells count="1">
    <mergeCell ref="G5:I5"/>
  </mergeCells>
  <phoneticPr fontId="4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10.2</vt:lpstr>
      <vt:lpstr>10.5</vt:lpstr>
      <vt:lpstr>10.6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 O</cp:lastModifiedBy>
  <cp:lastPrinted>2016-12-15T09:54:22Z</cp:lastPrinted>
  <dcterms:created xsi:type="dcterms:W3CDTF">2009-02-14T15:18:18Z</dcterms:created>
  <dcterms:modified xsi:type="dcterms:W3CDTF">2025-01-16T16:30:18Z</dcterms:modified>
</cp:coreProperties>
</file>