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king\Desktop\"/>
    </mc:Choice>
  </mc:AlternateContent>
  <bookViews>
    <workbookView xWindow="14880" yWindow="0" windowWidth="23070" windowHeight="9720"/>
  </bookViews>
  <sheets>
    <sheet name="Sheet1" sheetId="1" r:id="rId1"/>
  </sheets>
  <definedNames>
    <definedName name="NP">Sheet1!$B$8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4" i="1" s="1"/>
  <c r="L45" i="1" s="1"/>
  <c r="L46" i="1" s="1"/>
  <c r="L47" i="1" s="1"/>
  <c r="L48" i="1" s="1"/>
  <c r="L49" i="1" s="1"/>
  <c r="L50" i="1" s="1"/>
  <c r="L51" i="1" s="1"/>
  <c r="L52" i="1" s="1"/>
  <c r="J43" i="1"/>
  <c r="J44" i="1" s="1"/>
  <c r="J45" i="1" s="1"/>
  <c r="J46" i="1" s="1"/>
  <c r="J47" i="1" s="1"/>
  <c r="J48" i="1" s="1"/>
  <c r="J49" i="1" s="1"/>
  <c r="J50" i="1" s="1"/>
  <c r="J51" i="1" s="1"/>
  <c r="J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J33" i="1"/>
  <c r="J34" i="1" s="1"/>
  <c r="J35" i="1" s="1"/>
  <c r="J36" i="1" s="1"/>
  <c r="J37" i="1" s="1"/>
  <c r="J38" i="1" s="1"/>
  <c r="J39" i="1" s="1"/>
  <c r="J40" i="1" s="1"/>
  <c r="J41" i="1" s="1"/>
  <c r="F33" i="1"/>
  <c r="F34" i="1" s="1"/>
  <c r="F35" i="1" s="1"/>
  <c r="F36" i="1" s="1"/>
  <c r="F37" i="1" s="1"/>
  <c r="F38" i="1" s="1"/>
  <c r="F39" i="1" s="1"/>
  <c r="F40" i="1" s="1"/>
  <c r="F41" i="1" s="1"/>
  <c r="E33" i="1"/>
  <c r="E34" i="1" s="1"/>
  <c r="E35" i="1" s="1"/>
  <c r="E36" i="1" s="1"/>
  <c r="E37" i="1" s="1"/>
  <c r="E38" i="1" s="1"/>
  <c r="E39" i="1" s="1"/>
  <c r="E40" i="1" s="1"/>
  <c r="E41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J22" i="1"/>
  <c r="J23" i="1" s="1"/>
  <c r="J24" i="1" s="1"/>
  <c r="J25" i="1" s="1"/>
  <c r="J26" i="1" s="1"/>
  <c r="J27" i="1" s="1"/>
  <c r="J28" i="1" s="1"/>
  <c r="J29" i="1" s="1"/>
  <c r="J30" i="1" s="1"/>
  <c r="I22" i="1"/>
  <c r="I23" i="1" s="1"/>
  <c r="I24" i="1" s="1"/>
  <c r="I25" i="1" s="1"/>
  <c r="I26" i="1" s="1"/>
  <c r="I27" i="1" s="1"/>
  <c r="I28" i="1" s="1"/>
  <c r="I29" i="1" s="1"/>
  <c r="I30" i="1" s="1"/>
  <c r="H22" i="1"/>
  <c r="H23" i="1" s="1"/>
  <c r="H24" i="1" s="1"/>
  <c r="H25" i="1" s="1"/>
  <c r="H26" i="1" s="1"/>
  <c r="H27" i="1" s="1"/>
  <c r="H28" i="1" s="1"/>
  <c r="H29" i="1" s="1"/>
  <c r="H30" i="1" s="1"/>
  <c r="F22" i="1"/>
  <c r="F23" i="1" s="1"/>
  <c r="F24" i="1" s="1"/>
  <c r="F25" i="1" s="1"/>
  <c r="F26" i="1" s="1"/>
  <c r="F27" i="1" s="1"/>
  <c r="F28" i="1" s="1"/>
  <c r="F29" i="1" s="1"/>
  <c r="F30" i="1" s="1"/>
  <c r="E22" i="1"/>
  <c r="E23" i="1" s="1"/>
  <c r="E24" i="1" s="1"/>
  <c r="E25" i="1" s="1"/>
  <c r="E26" i="1" s="1"/>
  <c r="E27" i="1" s="1"/>
  <c r="E28" i="1" s="1"/>
  <c r="E29" i="1" s="1"/>
  <c r="E30" i="1" s="1"/>
  <c r="H21" i="1"/>
  <c r="K20" i="1"/>
  <c r="J20" i="1"/>
  <c r="I20" i="1"/>
  <c r="G20" i="1"/>
  <c r="F20" i="1"/>
  <c r="E20" i="1"/>
  <c r="J42" i="1" l="1"/>
  <c r="I42" i="1"/>
  <c r="J31" i="1"/>
  <c r="F42" i="1" s="1"/>
  <c r="I3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F31" i="1"/>
  <c r="E31" i="1"/>
  <c r="E32" i="1" s="1"/>
  <c r="F21" i="1"/>
  <c r="E21" i="1"/>
  <c r="M31" i="1"/>
  <c r="M42" i="1" s="1"/>
  <c r="M21" i="1"/>
  <c r="P21" i="1" s="1"/>
  <c r="P20" i="1"/>
  <c r="O20" i="1"/>
  <c r="F32" i="1" l="1"/>
  <c r="J21" i="1"/>
  <c r="I21" i="1"/>
  <c r="J32" i="1"/>
  <c r="I32" i="1"/>
  <c r="I33" i="1" s="1"/>
  <c r="I34" i="1" s="1"/>
  <c r="I35" i="1" s="1"/>
  <c r="I36" i="1" s="1"/>
  <c r="I37" i="1" s="1"/>
  <c r="I38" i="1" s="1"/>
  <c r="I39" i="1" s="1"/>
  <c r="I40" i="1" s="1"/>
  <c r="I41" i="1" s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G42" i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31" i="1"/>
  <c r="N20" i="1"/>
  <c r="P31" i="1"/>
  <c r="O31" i="1"/>
  <c r="N31" i="1"/>
  <c r="N42" i="1"/>
  <c r="N21" i="1"/>
  <c r="O21" i="1"/>
  <c r="Q21" i="1" s="1"/>
  <c r="M32" i="1"/>
  <c r="P42" i="1"/>
  <c r="O42" i="1"/>
  <c r="R20" i="1"/>
  <c r="Q20" i="1"/>
  <c r="T20" i="1" s="1"/>
  <c r="M22" i="1"/>
  <c r="N22" i="1" s="1"/>
  <c r="S20" i="1" l="1"/>
  <c r="G21" i="1"/>
  <c r="G32" i="1"/>
  <c r="G33" i="1" s="1"/>
  <c r="G34" i="1" s="1"/>
  <c r="G35" i="1" s="1"/>
  <c r="G36" i="1" s="1"/>
  <c r="G37" i="1" s="1"/>
  <c r="G38" i="1" s="1"/>
  <c r="G39" i="1" s="1"/>
  <c r="G40" i="1" s="1"/>
  <c r="G41" i="1" s="1"/>
  <c r="Q31" i="1"/>
  <c r="S31" i="1" s="1"/>
  <c r="R31" i="1"/>
  <c r="R21" i="1"/>
  <c r="T21" i="1" s="1"/>
  <c r="M43" i="1"/>
  <c r="N32" i="1"/>
  <c r="O32" i="1"/>
  <c r="P32" i="1"/>
  <c r="R42" i="1"/>
  <c r="Q42" i="1"/>
  <c r="T42" i="1" s="1"/>
  <c r="O22" i="1"/>
  <c r="P22" i="1"/>
  <c r="M33" i="1"/>
  <c r="N33" i="1" s="1"/>
  <c r="M23" i="1"/>
  <c r="N23" i="1" s="1"/>
  <c r="S21" i="1" l="1"/>
  <c r="G22" i="1"/>
  <c r="G23" i="1" s="1"/>
  <c r="G24" i="1" s="1"/>
  <c r="G25" i="1" s="1"/>
  <c r="G26" i="1" s="1"/>
  <c r="G27" i="1" s="1"/>
  <c r="G28" i="1" s="1"/>
  <c r="G29" i="1" s="1"/>
  <c r="G30" i="1" s="1"/>
  <c r="S42" i="1"/>
  <c r="T31" i="1"/>
  <c r="S32" i="1"/>
  <c r="Q22" i="1"/>
  <c r="Q32" i="1"/>
  <c r="T32" i="1" s="1"/>
  <c r="R32" i="1"/>
  <c r="N43" i="1"/>
  <c r="P43" i="1"/>
  <c r="O43" i="1"/>
  <c r="O23" i="1"/>
  <c r="P23" i="1"/>
  <c r="M34" i="1"/>
  <c r="N34" i="1" s="1"/>
  <c r="M44" i="1"/>
  <c r="N44" i="1" s="1"/>
  <c r="O33" i="1"/>
  <c r="P33" i="1"/>
  <c r="R22" i="1"/>
  <c r="M24" i="1"/>
  <c r="S22" i="1" l="1"/>
  <c r="T22" i="1"/>
  <c r="N24" i="1"/>
  <c r="M25" i="1"/>
  <c r="M36" i="1" s="1"/>
  <c r="M47" i="1" s="1"/>
  <c r="R43" i="1"/>
  <c r="T43" i="1" s="1"/>
  <c r="Q43" i="1"/>
  <c r="S43" i="1" s="1"/>
  <c r="O24" i="1"/>
  <c r="M35" i="1"/>
  <c r="N35" i="1" s="1"/>
  <c r="P24" i="1"/>
  <c r="Q23" i="1"/>
  <c r="R23" i="1"/>
  <c r="Q33" i="1"/>
  <c r="R33" i="1"/>
  <c r="O44" i="1"/>
  <c r="P44" i="1"/>
  <c r="M45" i="1"/>
  <c r="N45" i="1" s="1"/>
  <c r="O34" i="1"/>
  <c r="P34" i="1"/>
  <c r="S23" i="1" l="1"/>
  <c r="T33" i="1"/>
  <c r="T23" i="1"/>
  <c r="T34" i="1"/>
  <c r="S33" i="1"/>
  <c r="S24" i="1"/>
  <c r="O47" i="1"/>
  <c r="P47" i="1"/>
  <c r="N47" i="1"/>
  <c r="O36" i="1"/>
  <c r="P36" i="1"/>
  <c r="N36" i="1"/>
  <c r="O25" i="1"/>
  <c r="P25" i="1"/>
  <c r="M26" i="1"/>
  <c r="M37" i="1" s="1"/>
  <c r="M48" i="1" s="1"/>
  <c r="N25" i="1"/>
  <c r="M46" i="1"/>
  <c r="N46" i="1" s="1"/>
  <c r="O35" i="1"/>
  <c r="P35" i="1"/>
  <c r="Q44" i="1"/>
  <c r="S44" i="1" s="1"/>
  <c r="R44" i="1"/>
  <c r="Q24" i="1"/>
  <c r="R24" i="1"/>
  <c r="Q34" i="1"/>
  <c r="S34" i="1" s="1"/>
  <c r="R34" i="1"/>
  <c r="O45" i="1"/>
  <c r="P45" i="1"/>
  <c r="T44" i="1" l="1"/>
  <c r="T24" i="1"/>
  <c r="S36" i="1"/>
  <c r="S47" i="1"/>
  <c r="P48" i="1"/>
  <c r="N48" i="1"/>
  <c r="O48" i="1"/>
  <c r="Q47" i="1"/>
  <c r="R47" i="1"/>
  <c r="Q36" i="1"/>
  <c r="T36" i="1" s="1"/>
  <c r="R36" i="1"/>
  <c r="P37" i="1"/>
  <c r="O37" i="1"/>
  <c r="N37" i="1"/>
  <c r="O26" i="1"/>
  <c r="P26" i="1"/>
  <c r="M27" i="1"/>
  <c r="M38" i="1" s="1"/>
  <c r="M49" i="1" s="1"/>
  <c r="N26" i="1"/>
  <c r="Q25" i="1"/>
  <c r="R25" i="1"/>
  <c r="R45" i="1"/>
  <c r="Q45" i="1"/>
  <c r="R35" i="1"/>
  <c r="Q35" i="1"/>
  <c r="S35" i="1" s="1"/>
  <c r="O46" i="1"/>
  <c r="P46" i="1"/>
  <c r="T25" i="1" l="1"/>
  <c r="T47" i="1"/>
  <c r="S45" i="1"/>
  <c r="T35" i="1"/>
  <c r="T45" i="1"/>
  <c r="S25" i="1"/>
  <c r="S37" i="1"/>
  <c r="P49" i="1"/>
  <c r="O49" i="1"/>
  <c r="N49" i="1"/>
  <c r="Q48" i="1"/>
  <c r="R48" i="1"/>
  <c r="O38" i="1"/>
  <c r="P38" i="1"/>
  <c r="N38" i="1"/>
  <c r="Q37" i="1"/>
  <c r="T37" i="1" s="1"/>
  <c r="R37" i="1"/>
  <c r="M28" i="1"/>
  <c r="M39" i="1" s="1"/>
  <c r="M50" i="1" s="1"/>
  <c r="O27" i="1"/>
  <c r="P27" i="1"/>
  <c r="N27" i="1"/>
  <c r="Q26" i="1"/>
  <c r="R26" i="1"/>
  <c r="Q46" i="1"/>
  <c r="S46" i="1" s="1"/>
  <c r="R46" i="1"/>
  <c r="S48" i="1" l="1"/>
  <c r="T46" i="1"/>
  <c r="T26" i="1"/>
  <c r="S26" i="1"/>
  <c r="T38" i="1"/>
  <c r="T48" i="1"/>
  <c r="S27" i="1"/>
  <c r="S49" i="1"/>
  <c r="R49" i="1"/>
  <c r="N50" i="1"/>
  <c r="O50" i="1"/>
  <c r="P50" i="1"/>
  <c r="Q49" i="1"/>
  <c r="Q38" i="1"/>
  <c r="R38" i="1"/>
  <c r="P39" i="1"/>
  <c r="O39" i="1"/>
  <c r="N39" i="1"/>
  <c r="M29" i="1"/>
  <c r="M40" i="1" s="1"/>
  <c r="M51" i="1" s="1"/>
  <c r="O28" i="1"/>
  <c r="P28" i="1"/>
  <c r="N28" i="1"/>
  <c r="Q27" i="1"/>
  <c r="R27" i="1"/>
  <c r="T27" i="1" l="1"/>
  <c r="S38" i="1"/>
  <c r="T49" i="1"/>
  <c r="S28" i="1"/>
  <c r="S50" i="1"/>
  <c r="S39" i="1"/>
  <c r="O51" i="1"/>
  <c r="P51" i="1"/>
  <c r="N51" i="1"/>
  <c r="Q50" i="1"/>
  <c r="R50" i="1"/>
  <c r="T50" i="1" s="1"/>
  <c r="O40" i="1"/>
  <c r="P40" i="1"/>
  <c r="N40" i="1"/>
  <c r="Q39" i="1"/>
  <c r="R39" i="1"/>
  <c r="R28" i="1"/>
  <c r="Q28" i="1"/>
  <c r="M30" i="1"/>
  <c r="M41" i="1" s="1"/>
  <c r="M52" i="1" s="1"/>
  <c r="O29" i="1"/>
  <c r="P29" i="1"/>
  <c r="N29" i="1"/>
  <c r="T28" i="1" l="1"/>
  <c r="T39" i="1"/>
  <c r="O52" i="1"/>
  <c r="P52" i="1"/>
  <c r="N52" i="1"/>
  <c r="Q51" i="1"/>
  <c r="R51" i="1"/>
  <c r="T51" i="1" s="1"/>
  <c r="O41" i="1"/>
  <c r="P41" i="1"/>
  <c r="N41" i="1"/>
  <c r="R40" i="1"/>
  <c r="Q40" i="1"/>
  <c r="Q29" i="1"/>
  <c r="R29" i="1"/>
  <c r="O30" i="1"/>
  <c r="P30" i="1"/>
  <c r="N30" i="1"/>
  <c r="S40" i="1" l="1"/>
  <c r="S51" i="1"/>
  <c r="T40" i="1"/>
  <c r="T29" i="1"/>
  <c r="S29" i="1"/>
  <c r="S30" i="1"/>
  <c r="Q52" i="1"/>
  <c r="T52" i="1" s="1"/>
  <c r="R52" i="1"/>
  <c r="Q41" i="1"/>
  <c r="R41" i="1"/>
  <c r="Q30" i="1"/>
  <c r="R30" i="1"/>
  <c r="S52" i="1" l="1"/>
  <c r="T30" i="1"/>
  <c r="S41" i="1"/>
  <c r="T41" i="1"/>
</calcChain>
</file>

<file path=xl/sharedStrings.xml><?xml version="1.0" encoding="utf-8"?>
<sst xmlns="http://schemas.openxmlformats.org/spreadsheetml/2006/main" count="32" uniqueCount="21">
  <si>
    <t>X</t>
  </si>
  <si>
    <t>BASIS1</t>
  </si>
  <si>
    <t>BASIS2</t>
  </si>
  <si>
    <t>BASIS3</t>
  </si>
  <si>
    <t>Input cells are Yellow</t>
  </si>
  <si>
    <t>P</t>
  </si>
  <si>
    <t>dX/dP</t>
  </si>
  <si>
    <t>Created: 9/5/2014</t>
  </si>
  <si>
    <t xml:space="preserve">Modified: </t>
  </si>
  <si>
    <t>Xi</t>
  </si>
  <si>
    <t>Right (Xi=1)</t>
  </si>
  <si>
    <t>Left (Xi=0)</t>
  </si>
  <si>
    <t>BASIS4</t>
  </si>
  <si>
    <t>d2X/dXi2</t>
  </si>
  <si>
    <t>Author: Mike King</t>
  </si>
  <si>
    <t>NP</t>
  </si>
  <si>
    <t>Title: Cubic Splines</t>
  </si>
  <si>
    <t>Natural</t>
  </si>
  <si>
    <t>Tangential</t>
  </si>
  <si>
    <t>INPUT</t>
  </si>
  <si>
    <t>X(P)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</si>
</sst>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9" xfId="0" applyFont="1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6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12" xfId="0" applyFill="1" applyBorder="1"/>
    <xf numFmtId="0" fontId="0" fillId="3" borderId="4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Tangential and Natural Cubic Splines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Sheet1!$S$18:$S$19</c:f>
              <c:strCache>
                <c:ptCount val="2"/>
                <c:pt idx="0">
                  <c:v>Tangential</c:v>
                </c:pt>
                <c:pt idx="1">
                  <c:v>X(P)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Sheet1!$N$20:$N$52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</c:v>
                </c:pt>
                <c:pt idx="12">
                  <c:v>2.0099999999999998</c:v>
                </c:pt>
                <c:pt idx="13">
                  <c:v>2.02</c:v>
                </c:pt>
                <c:pt idx="14">
                  <c:v>2.0300000000000002</c:v>
                </c:pt>
                <c:pt idx="15">
                  <c:v>2.04</c:v>
                </c:pt>
                <c:pt idx="16">
                  <c:v>2.0499999999999998</c:v>
                </c:pt>
                <c:pt idx="17">
                  <c:v>2.06</c:v>
                </c:pt>
                <c:pt idx="18">
                  <c:v>2.0700000000000003</c:v>
                </c:pt>
                <c:pt idx="19">
                  <c:v>2.08</c:v>
                </c:pt>
                <c:pt idx="20">
                  <c:v>2.09</c:v>
                </c:pt>
                <c:pt idx="21">
                  <c:v>2.1</c:v>
                </c:pt>
                <c:pt idx="22">
                  <c:v>2.1</c:v>
                </c:pt>
                <c:pt idx="23">
                  <c:v>2.4300000000000002</c:v>
                </c:pt>
                <c:pt idx="24">
                  <c:v>2.7600000000000002</c:v>
                </c:pt>
                <c:pt idx="25">
                  <c:v>3.0900000000000003</c:v>
                </c:pt>
                <c:pt idx="26">
                  <c:v>3.4200000000000004</c:v>
                </c:pt>
                <c:pt idx="27">
                  <c:v>3.75</c:v>
                </c:pt>
                <c:pt idx="28">
                  <c:v>4.08</c:v>
                </c:pt>
                <c:pt idx="29">
                  <c:v>4.41</c:v>
                </c:pt>
                <c:pt idx="30">
                  <c:v>4.74</c:v>
                </c:pt>
                <c:pt idx="31">
                  <c:v>5.07</c:v>
                </c:pt>
                <c:pt idx="32">
                  <c:v>5.4</c:v>
                </c:pt>
              </c:numCache>
            </c:numRef>
          </c:xVal>
          <c:yVal>
            <c:numRef>
              <c:f>Sheet1!$S$20:$S$52</c:f>
              <c:numCache>
                <c:formatCode>General</c:formatCode>
                <c:ptCount val="33"/>
                <c:pt idx="0">
                  <c:v>6.1</c:v>
                </c:pt>
                <c:pt idx="1">
                  <c:v>6.3532000000000002</c:v>
                </c:pt>
                <c:pt idx="2">
                  <c:v>6.2595999999999998</c:v>
                </c:pt>
                <c:pt idx="3">
                  <c:v>5.9193999999999996</c:v>
                </c:pt>
                <c:pt idx="4">
                  <c:v>5.4327999999999994</c:v>
                </c:pt>
                <c:pt idx="5">
                  <c:v>4.8999999999999986</c:v>
                </c:pt>
                <c:pt idx="6">
                  <c:v>4.4211999999999989</c:v>
                </c:pt>
                <c:pt idx="7">
                  <c:v>4.0966000000000005</c:v>
                </c:pt>
                <c:pt idx="8">
                  <c:v>4.0263999999999998</c:v>
                </c:pt>
                <c:pt idx="9">
                  <c:v>4.3107999999999986</c:v>
                </c:pt>
                <c:pt idx="10">
                  <c:v>5.0499999999999989</c:v>
                </c:pt>
                <c:pt idx="11">
                  <c:v>5.05</c:v>
                </c:pt>
                <c:pt idx="12">
                  <c:v>5.1649000000000003</c:v>
                </c:pt>
                <c:pt idx="13">
                  <c:v>5.3911999999999995</c:v>
                </c:pt>
                <c:pt idx="14">
                  <c:v>5.7013000000000007</c:v>
                </c:pt>
                <c:pt idx="15">
                  <c:v>6.0675999999999997</c:v>
                </c:pt>
                <c:pt idx="16">
                  <c:v>6.4624999999999995</c:v>
                </c:pt>
                <c:pt idx="17">
                  <c:v>6.8584000000000005</c:v>
                </c:pt>
                <c:pt idx="18">
                  <c:v>7.2276999999999996</c:v>
                </c:pt>
                <c:pt idx="19">
                  <c:v>7.5428000000000006</c:v>
                </c:pt>
                <c:pt idx="20">
                  <c:v>7.7761000000000005</c:v>
                </c:pt>
                <c:pt idx="21">
                  <c:v>7.8999999999999995</c:v>
                </c:pt>
                <c:pt idx="22">
                  <c:v>7.9</c:v>
                </c:pt>
                <c:pt idx="23">
                  <c:v>9.1095000000000006</c:v>
                </c:pt>
                <c:pt idx="24">
                  <c:v>8.9840000000000018</c:v>
                </c:pt>
                <c:pt idx="25">
                  <c:v>7.8325000000000014</c:v>
                </c:pt>
                <c:pt idx="26">
                  <c:v>5.9640000000000022</c:v>
                </c:pt>
                <c:pt idx="27">
                  <c:v>3.6875</c:v>
                </c:pt>
                <c:pt idx="28">
                  <c:v>1.3119999999999994</c:v>
                </c:pt>
                <c:pt idx="29">
                  <c:v>-0.85349999999999859</c:v>
                </c:pt>
                <c:pt idx="30">
                  <c:v>-2.4999999999999991</c:v>
                </c:pt>
                <c:pt idx="31">
                  <c:v>-3.3185000000000002</c:v>
                </c:pt>
                <c:pt idx="32">
                  <c:v>-2.9999999999999996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Sheet1!$T$18:$T$19</c:f>
              <c:strCache>
                <c:ptCount val="2"/>
                <c:pt idx="0">
                  <c:v>Natural</c:v>
                </c:pt>
                <c:pt idx="1">
                  <c:v>X(P)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Sheet1!$N$20:$N$52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</c:v>
                </c:pt>
                <c:pt idx="12">
                  <c:v>2.0099999999999998</c:v>
                </c:pt>
                <c:pt idx="13">
                  <c:v>2.02</c:v>
                </c:pt>
                <c:pt idx="14">
                  <c:v>2.0300000000000002</c:v>
                </c:pt>
                <c:pt idx="15">
                  <c:v>2.04</c:v>
                </c:pt>
                <c:pt idx="16">
                  <c:v>2.0499999999999998</c:v>
                </c:pt>
                <c:pt idx="17">
                  <c:v>2.06</c:v>
                </c:pt>
                <c:pt idx="18">
                  <c:v>2.0700000000000003</c:v>
                </c:pt>
                <c:pt idx="19">
                  <c:v>2.08</c:v>
                </c:pt>
                <c:pt idx="20">
                  <c:v>2.09</c:v>
                </c:pt>
                <c:pt idx="21">
                  <c:v>2.1</c:v>
                </c:pt>
                <c:pt idx="22">
                  <c:v>2.1</c:v>
                </c:pt>
                <c:pt idx="23">
                  <c:v>2.4300000000000002</c:v>
                </c:pt>
                <c:pt idx="24">
                  <c:v>2.7600000000000002</c:v>
                </c:pt>
                <c:pt idx="25">
                  <c:v>3.0900000000000003</c:v>
                </c:pt>
                <c:pt idx="26">
                  <c:v>3.4200000000000004</c:v>
                </c:pt>
                <c:pt idx="27">
                  <c:v>3.75</c:v>
                </c:pt>
                <c:pt idx="28">
                  <c:v>4.08</c:v>
                </c:pt>
                <c:pt idx="29">
                  <c:v>4.41</c:v>
                </c:pt>
                <c:pt idx="30">
                  <c:v>4.74</c:v>
                </c:pt>
                <c:pt idx="31">
                  <c:v>5.07</c:v>
                </c:pt>
                <c:pt idx="32">
                  <c:v>5.4</c:v>
                </c:pt>
              </c:numCache>
            </c:numRef>
          </c:xVal>
          <c:yVal>
            <c:numRef>
              <c:f>Sheet1!$T$20:$T$52</c:f>
              <c:numCache>
                <c:formatCode>General</c:formatCode>
                <c:ptCount val="33"/>
                <c:pt idx="0">
                  <c:v>6.1</c:v>
                </c:pt>
                <c:pt idx="1">
                  <c:v>4.1705714285714297</c:v>
                </c:pt>
                <c:pt idx="2">
                  <c:v>2.3517142857142872</c:v>
                </c:pt>
                <c:pt idx="3">
                  <c:v>0.75400000000000311</c:v>
                </c:pt>
                <c:pt idx="4">
                  <c:v>-0.51199999999999513</c:v>
                </c:pt>
                <c:pt idx="5">
                  <c:v>-1.335714285714281</c:v>
                </c:pt>
                <c:pt idx="6">
                  <c:v>-1.6065714285714234</c:v>
                </c:pt>
                <c:pt idx="7">
                  <c:v>-1.2139999999999951</c:v>
                </c:pt>
                <c:pt idx="8">
                  <c:v>-4.7428571428568489E-2</c:v>
                </c:pt>
                <c:pt idx="9">
                  <c:v>2.0037142857142851</c:v>
                </c:pt>
                <c:pt idx="10">
                  <c:v>5.0499999999999989</c:v>
                </c:pt>
                <c:pt idx="11">
                  <c:v>5.05</c:v>
                </c:pt>
                <c:pt idx="12">
                  <c:v>5.3302085504201679</c:v>
                </c:pt>
                <c:pt idx="13">
                  <c:v>5.6127178813343521</c:v>
                </c:pt>
                <c:pt idx="14">
                  <c:v>5.8970644875222815</c:v>
                </c:pt>
                <c:pt idx="15">
                  <c:v>6.1827848637636871</c:v>
                </c:pt>
                <c:pt idx="16">
                  <c:v>6.4694155048382989</c:v>
                </c:pt>
                <c:pt idx="17">
                  <c:v>6.756492905525846</c:v>
                </c:pt>
                <c:pt idx="18">
                  <c:v>7.0435535606060604</c:v>
                </c:pt>
                <c:pt idx="19">
                  <c:v>7.3301339648586712</c:v>
                </c:pt>
                <c:pt idx="20">
                  <c:v>7.6157706130634075</c:v>
                </c:pt>
                <c:pt idx="21">
                  <c:v>7.8999999999999995</c:v>
                </c:pt>
                <c:pt idx="22">
                  <c:v>7.9</c:v>
                </c:pt>
                <c:pt idx="23">
                  <c:v>12.616204411764704</c:v>
                </c:pt>
                <c:pt idx="24">
                  <c:v>15.498870588235294</c:v>
                </c:pt>
                <c:pt idx="25">
                  <c:v>16.751724999999997</c:v>
                </c:pt>
                <c:pt idx="26">
                  <c:v>16.578494117647054</c:v>
                </c:pt>
                <c:pt idx="27">
                  <c:v>15.182904411764699</c:v>
                </c:pt>
                <c:pt idx="28">
                  <c:v>12.76868235294117</c:v>
                </c:pt>
                <c:pt idx="29">
                  <c:v>9.5395544117647049</c:v>
                </c:pt>
                <c:pt idx="30">
                  <c:v>5.6992470588235289</c:v>
                </c:pt>
                <c:pt idx="31">
                  <c:v>1.4514867647058842</c:v>
                </c:pt>
                <c:pt idx="32">
                  <c:v>-2.9999999999999996</c:v>
                </c:pt>
              </c:numCache>
            </c:numRef>
          </c:yVal>
          <c:smooth val="1"/>
        </c:ser>
        <c:ser>
          <c:idx val="2"/>
          <c:order val="2"/>
          <c:tx>
            <c:v>Control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2.1</c:v>
                </c:pt>
                <c:pt idx="3">
                  <c:v>5.4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6.1</c:v>
                </c:pt>
                <c:pt idx="1">
                  <c:v>5.05</c:v>
                </c:pt>
                <c:pt idx="2">
                  <c:v>7.9</c:v>
                </c:pt>
                <c:pt idx="3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6656"/>
        <c:axId val="185097216"/>
      </c:scatterChart>
      <c:valAx>
        <c:axId val="1850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7216"/>
        <c:crosses val="autoZero"/>
        <c:crossBetween val="midCat"/>
      </c:valAx>
      <c:valAx>
        <c:axId val="185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66675</xdr:rowOff>
    </xdr:from>
    <xdr:to>
      <xdr:col>14</xdr:col>
      <xdr:colOff>219075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sqref="A1:C6"/>
    </sheetView>
  </sheetViews>
  <sheetFormatPr defaultRowHeight="15" x14ac:dyDescent="0.25"/>
  <cols>
    <col min="1" max="1" width="12" customWidth="1"/>
    <col min="5" max="5" width="11.140625" customWidth="1"/>
    <col min="19" max="19" width="10.28515625" bestFit="1" customWidth="1"/>
  </cols>
  <sheetData>
    <row r="1" spans="1:20" s="1" customFormat="1" ht="15.75" thickBot="1" x14ac:dyDescent="0.3">
      <c r="A1" s="32" t="s">
        <v>19</v>
      </c>
      <c r="B1" s="33"/>
      <c r="C1" s="34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15.75" thickBot="1" x14ac:dyDescent="0.3">
      <c r="A2" s="19" t="s">
        <v>5</v>
      </c>
      <c r="B2" s="20" t="s">
        <v>0</v>
      </c>
      <c r="C2" s="21" t="s">
        <v>6</v>
      </c>
    </row>
    <row r="3" spans="1:20" x14ac:dyDescent="0.25">
      <c r="A3" s="25">
        <v>0</v>
      </c>
      <c r="B3" s="26">
        <v>6.1</v>
      </c>
      <c r="C3" s="27">
        <v>2.2999999999999998</v>
      </c>
    </row>
    <row r="4" spans="1:20" x14ac:dyDescent="0.25">
      <c r="A4" s="25">
        <v>2</v>
      </c>
      <c r="B4" s="26">
        <v>5.05</v>
      </c>
      <c r="C4" s="27">
        <v>5</v>
      </c>
    </row>
    <row r="5" spans="1:20" x14ac:dyDescent="0.25">
      <c r="A5" s="25">
        <v>2.1</v>
      </c>
      <c r="B5" s="26">
        <v>7.9</v>
      </c>
      <c r="C5" s="27">
        <v>6</v>
      </c>
    </row>
    <row r="6" spans="1:20" ht="15.75" thickBot="1" x14ac:dyDescent="0.3">
      <c r="A6" s="28">
        <v>5.4</v>
      </c>
      <c r="B6" s="29">
        <v>-3</v>
      </c>
      <c r="C6" s="30">
        <v>3</v>
      </c>
    </row>
    <row r="7" spans="1:20" ht="15.75" thickBot="1" x14ac:dyDescent="0.3"/>
    <row r="8" spans="1:20" ht="15.75" thickBot="1" x14ac:dyDescent="0.3">
      <c r="A8" s="14" t="s">
        <v>15</v>
      </c>
      <c r="B8" s="15">
        <v>10</v>
      </c>
    </row>
    <row r="11" spans="1:20" ht="15.75" thickBot="1" x14ac:dyDescent="0.3"/>
    <row r="12" spans="1:20" x14ac:dyDescent="0.25">
      <c r="A12" s="11" t="s">
        <v>14</v>
      </c>
      <c r="B12" s="16"/>
      <c r="C12" s="17"/>
    </row>
    <row r="13" spans="1:20" x14ac:dyDescent="0.25">
      <c r="A13" s="4" t="s">
        <v>16</v>
      </c>
      <c r="B13" s="6"/>
      <c r="C13" s="7"/>
    </row>
    <row r="14" spans="1:20" x14ac:dyDescent="0.25">
      <c r="A14" s="4" t="s">
        <v>7</v>
      </c>
      <c r="B14" s="6"/>
      <c r="C14" s="7"/>
    </row>
    <row r="15" spans="1:20" x14ac:dyDescent="0.25">
      <c r="A15" s="4" t="s">
        <v>8</v>
      </c>
      <c r="B15" s="6"/>
      <c r="C15" s="7"/>
    </row>
    <row r="16" spans="1:20" ht="15.75" thickBot="1" x14ac:dyDescent="0.3">
      <c r="A16" s="18" t="s">
        <v>4</v>
      </c>
      <c r="B16" s="9"/>
      <c r="C16" s="10"/>
    </row>
    <row r="17" spans="5:20" ht="15.75" thickBot="1" x14ac:dyDescent="0.3"/>
    <row r="18" spans="5:20" ht="15.75" thickBot="1" x14ac:dyDescent="0.3">
      <c r="E18" s="32" t="s">
        <v>11</v>
      </c>
      <c r="F18" s="33"/>
      <c r="G18" s="34"/>
      <c r="H18" s="35" t="s">
        <v>17</v>
      </c>
      <c r="I18" s="32" t="s">
        <v>10</v>
      </c>
      <c r="J18" s="33"/>
      <c r="K18" s="34"/>
      <c r="L18" s="35" t="s">
        <v>17</v>
      </c>
      <c r="M18" s="22"/>
      <c r="N18" s="22"/>
      <c r="O18" s="22"/>
      <c r="P18" s="22"/>
      <c r="Q18" s="22"/>
      <c r="R18" s="22"/>
      <c r="S18" s="35" t="s">
        <v>18</v>
      </c>
      <c r="T18" s="35" t="s">
        <v>17</v>
      </c>
    </row>
    <row r="19" spans="5:20" ht="15.75" thickBot="1" x14ac:dyDescent="0.3">
      <c r="E19" s="2" t="s">
        <v>5</v>
      </c>
      <c r="F19" s="3" t="s">
        <v>0</v>
      </c>
      <c r="G19" s="3" t="s">
        <v>13</v>
      </c>
      <c r="H19" s="36" t="s">
        <v>13</v>
      </c>
      <c r="I19" s="3" t="s">
        <v>5</v>
      </c>
      <c r="J19" s="3" t="s">
        <v>0</v>
      </c>
      <c r="K19" s="3" t="s">
        <v>13</v>
      </c>
      <c r="L19" s="36" t="s">
        <v>13</v>
      </c>
      <c r="M19" s="20" t="s">
        <v>9</v>
      </c>
      <c r="N19" s="21" t="s">
        <v>5</v>
      </c>
      <c r="O19" s="19" t="s">
        <v>1</v>
      </c>
      <c r="P19" s="20" t="s">
        <v>2</v>
      </c>
      <c r="Q19" s="20" t="s">
        <v>3</v>
      </c>
      <c r="R19" s="21" t="s">
        <v>12</v>
      </c>
      <c r="S19" s="31" t="s">
        <v>20</v>
      </c>
      <c r="T19" s="31" t="s">
        <v>20</v>
      </c>
    </row>
    <row r="20" spans="5:20" x14ac:dyDescent="0.25">
      <c r="E20" s="23">
        <f>$A$3</f>
        <v>0</v>
      </c>
      <c r="F20" s="16">
        <f>$B$3</f>
        <v>6.1</v>
      </c>
      <c r="G20" s="16">
        <f>6*($B$4-$B$3)-2*($A$4-$A$3)*(2*C$3+C$4)</f>
        <v>-44.699999999999996</v>
      </c>
      <c r="H20" s="17">
        <v>0</v>
      </c>
      <c r="I20" s="23">
        <f>$A$4</f>
        <v>2</v>
      </c>
      <c r="J20" s="16">
        <f>$B$4</f>
        <v>5.05</v>
      </c>
      <c r="K20" s="16">
        <f>-6*($B$4-$B$3)+2*($A$4-$A$3)*(C$3+2*C$4)</f>
        <v>55.5</v>
      </c>
      <c r="L20" s="17">
        <f>2*(($B$5-$B$4)/($A$5-$A$4)-($B$4-$B$3)/($A$4-$A$3))*($A$4-$A$3)^2/($A$5-$A$3)</f>
        <v>110.57142857142848</v>
      </c>
      <c r="M20" s="16">
        <v>0</v>
      </c>
      <c r="N20" s="17">
        <f>E$20+M20*(I$20-E$20)</f>
        <v>0</v>
      </c>
      <c r="O20" s="23">
        <f>1-M20</f>
        <v>1</v>
      </c>
      <c r="P20" s="16">
        <f>M20</f>
        <v>0</v>
      </c>
      <c r="Q20" s="16">
        <f>-O20*P20*(2-M20)/6</f>
        <v>0</v>
      </c>
      <c r="R20" s="17">
        <f>-O20*P20*(1+M20)/6</f>
        <v>0</v>
      </c>
      <c r="S20" s="24">
        <f>$F20*$O20+$J20*$P20+$G20*$Q20+$K20*$R20</f>
        <v>6.1</v>
      </c>
      <c r="T20" s="12">
        <f>$F20*$O20+$J20*$P20+$H20*$Q20+$L20*$R20</f>
        <v>6.1</v>
      </c>
    </row>
    <row r="21" spans="5:20" x14ac:dyDescent="0.25">
      <c r="E21" s="5">
        <f>E20</f>
        <v>0</v>
      </c>
      <c r="F21" s="6">
        <f t="shared" ref="F21:L21" si="0">F20</f>
        <v>6.1</v>
      </c>
      <c r="G21" s="6">
        <f>G20</f>
        <v>-44.699999999999996</v>
      </c>
      <c r="H21" s="7">
        <f>H20</f>
        <v>0</v>
      </c>
      <c r="I21" s="5">
        <f t="shared" si="0"/>
        <v>2</v>
      </c>
      <c r="J21" s="6">
        <f t="shared" si="0"/>
        <v>5.05</v>
      </c>
      <c r="K21" s="6">
        <f>K20</f>
        <v>55.5</v>
      </c>
      <c r="L21" s="7">
        <f>L20</f>
        <v>110.57142857142848</v>
      </c>
      <c r="M21" s="6">
        <f>1/NP</f>
        <v>0.1</v>
      </c>
      <c r="N21" s="7">
        <f>E$20+M21*(I$20-E$20)</f>
        <v>0.2</v>
      </c>
      <c r="O21" s="5">
        <f>1-M21</f>
        <v>0.9</v>
      </c>
      <c r="P21" s="6">
        <f>M21</f>
        <v>0.1</v>
      </c>
      <c r="Q21" s="6">
        <f>-O21*P21*(2-M21)/6</f>
        <v>-2.8500000000000001E-2</v>
      </c>
      <c r="R21" s="7">
        <f>-O21*P21*(1+M21)/6</f>
        <v>-1.6500000000000004E-2</v>
      </c>
      <c r="S21" s="12">
        <f t="shared" ref="S21:S52" si="1">$F21*$O21+$J21*$P21+$G21*$Q21+$K21*$R21</f>
        <v>6.3532000000000002</v>
      </c>
      <c r="T21" s="12">
        <f t="shared" ref="T21:T52" si="2">$F21*$O21+$J21*$P21+$H21*$Q21+$L21*$R21</f>
        <v>4.1705714285714297</v>
      </c>
    </row>
    <row r="22" spans="5:20" x14ac:dyDescent="0.25">
      <c r="E22" s="5">
        <f t="shared" ref="E22:F30" si="3">E21</f>
        <v>0</v>
      </c>
      <c r="F22" s="6">
        <f t="shared" si="3"/>
        <v>6.1</v>
      </c>
      <c r="G22" s="6">
        <f t="shared" ref="G22:G30" si="4">G21</f>
        <v>-44.699999999999996</v>
      </c>
      <c r="H22" s="7">
        <f t="shared" ref="H22:J30" si="5">H21</f>
        <v>0</v>
      </c>
      <c r="I22" s="5">
        <f t="shared" si="5"/>
        <v>2</v>
      </c>
      <c r="J22" s="6">
        <f t="shared" si="5"/>
        <v>5.05</v>
      </c>
      <c r="K22" s="6">
        <f t="shared" ref="K22:K30" si="6">K21</f>
        <v>55.5</v>
      </c>
      <c r="L22" s="7">
        <f t="shared" ref="L22:L30" si="7">L21</f>
        <v>110.57142857142848</v>
      </c>
      <c r="M22" s="6">
        <f t="shared" ref="M22:M30" si="8">M21+1/NP</f>
        <v>0.2</v>
      </c>
      <c r="N22" s="7">
        <f>E$20+M22*(I$20-E$20)</f>
        <v>0.4</v>
      </c>
      <c r="O22" s="5">
        <f>1-M22</f>
        <v>0.8</v>
      </c>
      <c r="P22" s="6">
        <f>M22</f>
        <v>0.2</v>
      </c>
      <c r="Q22" s="6">
        <f>-O22*P22*(2-M22)/6</f>
        <v>-4.8000000000000015E-2</v>
      </c>
      <c r="R22" s="7">
        <f>-O22*P22*(1+M22)/6</f>
        <v>-3.2000000000000008E-2</v>
      </c>
      <c r="S22" s="12">
        <f t="shared" si="1"/>
        <v>6.2595999999999998</v>
      </c>
      <c r="T22" s="12">
        <f t="shared" si="2"/>
        <v>2.3517142857142872</v>
      </c>
    </row>
    <row r="23" spans="5:20" x14ac:dyDescent="0.25">
      <c r="E23" s="5">
        <f t="shared" si="3"/>
        <v>0</v>
      </c>
      <c r="F23" s="6">
        <f t="shared" si="3"/>
        <v>6.1</v>
      </c>
      <c r="G23" s="6">
        <f t="shared" si="4"/>
        <v>-44.699999999999996</v>
      </c>
      <c r="H23" s="7">
        <f t="shared" si="5"/>
        <v>0</v>
      </c>
      <c r="I23" s="5">
        <f t="shared" si="5"/>
        <v>2</v>
      </c>
      <c r="J23" s="6">
        <f t="shared" si="5"/>
        <v>5.05</v>
      </c>
      <c r="K23" s="6">
        <f t="shared" si="6"/>
        <v>55.5</v>
      </c>
      <c r="L23" s="7">
        <f t="shared" si="7"/>
        <v>110.57142857142848</v>
      </c>
      <c r="M23" s="6">
        <f t="shared" si="8"/>
        <v>0.30000000000000004</v>
      </c>
      <c r="N23" s="7">
        <f>E$20+M23*(I$20-E$20)</f>
        <v>0.60000000000000009</v>
      </c>
      <c r="O23" s="5">
        <f>1-M23</f>
        <v>0.7</v>
      </c>
      <c r="P23" s="6">
        <f>M23</f>
        <v>0.30000000000000004</v>
      </c>
      <c r="Q23" s="6">
        <f>-O23*P23*(2-M23)/6</f>
        <v>-5.9500000000000004E-2</v>
      </c>
      <c r="R23" s="7">
        <f>-O23*P23*(1+M23)/6</f>
        <v>-4.5500000000000006E-2</v>
      </c>
      <c r="S23" s="12">
        <f t="shared" si="1"/>
        <v>5.9193999999999996</v>
      </c>
      <c r="T23" s="12">
        <f t="shared" si="2"/>
        <v>0.75400000000000311</v>
      </c>
    </row>
    <row r="24" spans="5:20" x14ac:dyDescent="0.25">
      <c r="E24" s="5">
        <f t="shared" si="3"/>
        <v>0</v>
      </c>
      <c r="F24" s="6">
        <f t="shared" si="3"/>
        <v>6.1</v>
      </c>
      <c r="G24" s="6">
        <f t="shared" si="4"/>
        <v>-44.699999999999996</v>
      </c>
      <c r="H24" s="7">
        <f t="shared" si="5"/>
        <v>0</v>
      </c>
      <c r="I24" s="5">
        <f t="shared" si="5"/>
        <v>2</v>
      </c>
      <c r="J24" s="6">
        <f t="shared" si="5"/>
        <v>5.05</v>
      </c>
      <c r="K24" s="6">
        <f t="shared" si="6"/>
        <v>55.5</v>
      </c>
      <c r="L24" s="7">
        <f t="shared" si="7"/>
        <v>110.57142857142848</v>
      </c>
      <c r="M24" s="6">
        <f t="shared" si="8"/>
        <v>0.4</v>
      </c>
      <c r="N24" s="7">
        <f>E$20+M24*(I$20-E$20)</f>
        <v>0.8</v>
      </c>
      <c r="O24" s="5">
        <f>1-M24</f>
        <v>0.6</v>
      </c>
      <c r="P24" s="6">
        <f>M24</f>
        <v>0.4</v>
      </c>
      <c r="Q24" s="6">
        <f>-O24*P24*(2-M24)/6</f>
        <v>-6.4000000000000001E-2</v>
      </c>
      <c r="R24" s="7">
        <f>-O24*P24*(1+M24)/6</f>
        <v>-5.5999999999999994E-2</v>
      </c>
      <c r="S24" s="12">
        <f t="shared" si="1"/>
        <v>5.4327999999999994</v>
      </c>
      <c r="T24" s="12">
        <f t="shared" si="2"/>
        <v>-0.51199999999999513</v>
      </c>
    </row>
    <row r="25" spans="5:20" x14ac:dyDescent="0.25">
      <c r="E25" s="5">
        <f t="shared" si="3"/>
        <v>0</v>
      </c>
      <c r="F25" s="6">
        <f t="shared" si="3"/>
        <v>6.1</v>
      </c>
      <c r="G25" s="6">
        <f t="shared" si="4"/>
        <v>-44.699999999999996</v>
      </c>
      <c r="H25" s="7">
        <f t="shared" si="5"/>
        <v>0</v>
      </c>
      <c r="I25" s="5">
        <f t="shared" si="5"/>
        <v>2</v>
      </c>
      <c r="J25" s="6">
        <f t="shared" si="5"/>
        <v>5.05</v>
      </c>
      <c r="K25" s="6">
        <f t="shared" si="6"/>
        <v>55.5</v>
      </c>
      <c r="L25" s="7">
        <f t="shared" si="7"/>
        <v>110.57142857142848</v>
      </c>
      <c r="M25" s="6">
        <f t="shared" si="8"/>
        <v>0.5</v>
      </c>
      <c r="N25" s="7">
        <f>E$20+M25*(I$20-E$20)</f>
        <v>1</v>
      </c>
      <c r="O25" s="5">
        <f t="shared" ref="O25:O30" si="9">1-M25</f>
        <v>0.5</v>
      </c>
      <c r="P25" s="6">
        <f t="shared" ref="P25:P30" si="10">M25</f>
        <v>0.5</v>
      </c>
      <c r="Q25" s="6">
        <f t="shared" ref="Q25:Q30" si="11">-O25*P25*(2-M25)/6</f>
        <v>-6.25E-2</v>
      </c>
      <c r="R25" s="7">
        <f t="shared" ref="R25:R30" si="12">-O25*P25*(1+M25)/6</f>
        <v>-6.25E-2</v>
      </c>
      <c r="S25" s="12">
        <f t="shared" si="1"/>
        <v>4.8999999999999986</v>
      </c>
      <c r="T25" s="12">
        <f t="shared" si="2"/>
        <v>-1.335714285714281</v>
      </c>
    </row>
    <row r="26" spans="5:20" x14ac:dyDescent="0.25">
      <c r="E26" s="5">
        <f t="shared" si="3"/>
        <v>0</v>
      </c>
      <c r="F26" s="6">
        <f t="shared" si="3"/>
        <v>6.1</v>
      </c>
      <c r="G26" s="6">
        <f t="shared" si="4"/>
        <v>-44.699999999999996</v>
      </c>
      <c r="H26" s="7">
        <f t="shared" si="5"/>
        <v>0</v>
      </c>
      <c r="I26" s="5">
        <f t="shared" si="5"/>
        <v>2</v>
      </c>
      <c r="J26" s="6">
        <f t="shared" si="5"/>
        <v>5.05</v>
      </c>
      <c r="K26" s="6">
        <f t="shared" si="6"/>
        <v>55.5</v>
      </c>
      <c r="L26" s="7">
        <f t="shared" si="7"/>
        <v>110.57142857142848</v>
      </c>
      <c r="M26" s="6">
        <f t="shared" si="8"/>
        <v>0.6</v>
      </c>
      <c r="N26" s="7">
        <f>E$20+M26*(I$20-E$20)</f>
        <v>1.2</v>
      </c>
      <c r="O26" s="5">
        <f t="shared" si="9"/>
        <v>0.4</v>
      </c>
      <c r="P26" s="6">
        <f t="shared" si="10"/>
        <v>0.6</v>
      </c>
      <c r="Q26" s="6">
        <f t="shared" si="11"/>
        <v>-5.5999999999999994E-2</v>
      </c>
      <c r="R26" s="7">
        <f t="shared" si="12"/>
        <v>-6.4000000000000001E-2</v>
      </c>
      <c r="S26" s="12">
        <f t="shared" si="1"/>
        <v>4.4211999999999989</v>
      </c>
      <c r="T26" s="12">
        <f t="shared" si="2"/>
        <v>-1.6065714285714234</v>
      </c>
    </row>
    <row r="27" spans="5:20" x14ac:dyDescent="0.25">
      <c r="E27" s="5">
        <f t="shared" si="3"/>
        <v>0</v>
      </c>
      <c r="F27" s="6">
        <f t="shared" si="3"/>
        <v>6.1</v>
      </c>
      <c r="G27" s="6">
        <f t="shared" si="4"/>
        <v>-44.699999999999996</v>
      </c>
      <c r="H27" s="7">
        <f t="shared" si="5"/>
        <v>0</v>
      </c>
      <c r="I27" s="5">
        <f t="shared" si="5"/>
        <v>2</v>
      </c>
      <c r="J27" s="6">
        <f t="shared" si="5"/>
        <v>5.05</v>
      </c>
      <c r="K27" s="6">
        <f t="shared" si="6"/>
        <v>55.5</v>
      </c>
      <c r="L27" s="7">
        <f t="shared" si="7"/>
        <v>110.57142857142848</v>
      </c>
      <c r="M27" s="6">
        <f t="shared" si="8"/>
        <v>0.7</v>
      </c>
      <c r="N27" s="7">
        <f>E$20+M27*(I$20-E$20)</f>
        <v>1.4</v>
      </c>
      <c r="O27" s="5">
        <f t="shared" si="9"/>
        <v>0.30000000000000004</v>
      </c>
      <c r="P27" s="6">
        <f t="shared" si="10"/>
        <v>0.7</v>
      </c>
      <c r="Q27" s="6">
        <f t="shared" si="11"/>
        <v>-4.5500000000000006E-2</v>
      </c>
      <c r="R27" s="7">
        <f t="shared" si="12"/>
        <v>-5.9500000000000004E-2</v>
      </c>
      <c r="S27" s="12">
        <f t="shared" si="1"/>
        <v>4.0966000000000005</v>
      </c>
      <c r="T27" s="12">
        <f t="shared" si="2"/>
        <v>-1.2139999999999951</v>
      </c>
    </row>
    <row r="28" spans="5:20" x14ac:dyDescent="0.25">
      <c r="E28" s="5">
        <f t="shared" si="3"/>
        <v>0</v>
      </c>
      <c r="F28" s="6">
        <f t="shared" si="3"/>
        <v>6.1</v>
      </c>
      <c r="G28" s="6">
        <f t="shared" si="4"/>
        <v>-44.699999999999996</v>
      </c>
      <c r="H28" s="7">
        <f t="shared" si="5"/>
        <v>0</v>
      </c>
      <c r="I28" s="5">
        <f t="shared" si="5"/>
        <v>2</v>
      </c>
      <c r="J28" s="6">
        <f t="shared" si="5"/>
        <v>5.05</v>
      </c>
      <c r="K28" s="6">
        <f t="shared" si="6"/>
        <v>55.5</v>
      </c>
      <c r="L28" s="7">
        <f t="shared" si="7"/>
        <v>110.57142857142848</v>
      </c>
      <c r="M28" s="6">
        <f t="shared" si="8"/>
        <v>0.79999999999999993</v>
      </c>
      <c r="N28" s="7">
        <f>E$20+M28*(I$20-E$20)</f>
        <v>1.5999999999999999</v>
      </c>
      <c r="O28" s="5">
        <f t="shared" si="9"/>
        <v>0.20000000000000007</v>
      </c>
      <c r="P28" s="6">
        <f t="shared" si="10"/>
        <v>0.79999999999999993</v>
      </c>
      <c r="Q28" s="6">
        <f t="shared" si="11"/>
        <v>-3.2000000000000008E-2</v>
      </c>
      <c r="R28" s="7">
        <f t="shared" si="12"/>
        <v>-4.8000000000000008E-2</v>
      </c>
      <c r="S28" s="12">
        <f t="shared" si="1"/>
        <v>4.0263999999999998</v>
      </c>
      <c r="T28" s="12">
        <f t="shared" si="2"/>
        <v>-4.7428571428568489E-2</v>
      </c>
    </row>
    <row r="29" spans="5:20" x14ac:dyDescent="0.25">
      <c r="E29" s="5">
        <f t="shared" si="3"/>
        <v>0</v>
      </c>
      <c r="F29" s="6">
        <f t="shared" si="3"/>
        <v>6.1</v>
      </c>
      <c r="G29" s="6">
        <f t="shared" si="4"/>
        <v>-44.699999999999996</v>
      </c>
      <c r="H29" s="7">
        <f t="shared" si="5"/>
        <v>0</v>
      </c>
      <c r="I29" s="5">
        <f t="shared" si="5"/>
        <v>2</v>
      </c>
      <c r="J29" s="6">
        <f t="shared" si="5"/>
        <v>5.05</v>
      </c>
      <c r="K29" s="6">
        <f t="shared" si="6"/>
        <v>55.5</v>
      </c>
      <c r="L29" s="7">
        <f t="shared" si="7"/>
        <v>110.57142857142848</v>
      </c>
      <c r="M29" s="6">
        <f t="shared" si="8"/>
        <v>0.89999999999999991</v>
      </c>
      <c r="N29" s="7">
        <f>E$20+M29*(I$20-E$20)</f>
        <v>1.7999999999999998</v>
      </c>
      <c r="O29" s="5">
        <f t="shared" si="9"/>
        <v>0.10000000000000009</v>
      </c>
      <c r="P29" s="6">
        <f t="shared" si="10"/>
        <v>0.89999999999999991</v>
      </c>
      <c r="Q29" s="6">
        <f t="shared" si="11"/>
        <v>-1.6500000000000011E-2</v>
      </c>
      <c r="R29" s="7">
        <f t="shared" si="12"/>
        <v>-2.8500000000000022E-2</v>
      </c>
      <c r="S29" s="12">
        <f t="shared" si="1"/>
        <v>4.3107999999999986</v>
      </c>
      <c r="T29" s="12">
        <f t="shared" si="2"/>
        <v>2.0037142857142851</v>
      </c>
    </row>
    <row r="30" spans="5:20" ht="15.75" thickBot="1" x14ac:dyDescent="0.3">
      <c r="E30" s="8">
        <f t="shared" si="3"/>
        <v>0</v>
      </c>
      <c r="F30" s="9">
        <f t="shared" si="3"/>
        <v>6.1</v>
      </c>
      <c r="G30" s="9">
        <f t="shared" si="4"/>
        <v>-44.699999999999996</v>
      </c>
      <c r="H30" s="10">
        <f t="shared" si="5"/>
        <v>0</v>
      </c>
      <c r="I30" s="8">
        <f t="shared" si="5"/>
        <v>2</v>
      </c>
      <c r="J30" s="9">
        <f t="shared" si="5"/>
        <v>5.05</v>
      </c>
      <c r="K30" s="9">
        <f t="shared" si="6"/>
        <v>55.5</v>
      </c>
      <c r="L30" s="10">
        <f t="shared" si="7"/>
        <v>110.57142857142848</v>
      </c>
      <c r="M30" s="9">
        <f t="shared" si="8"/>
        <v>0.99999999999999989</v>
      </c>
      <c r="N30" s="10">
        <f>E$20+M30*(I$20-E$20)</f>
        <v>1.9999999999999998</v>
      </c>
      <c r="O30" s="8">
        <f t="shared" si="9"/>
        <v>0</v>
      </c>
      <c r="P30" s="9">
        <f t="shared" si="10"/>
        <v>0.99999999999999989</v>
      </c>
      <c r="Q30" s="9">
        <f t="shared" si="11"/>
        <v>0</v>
      </c>
      <c r="R30" s="10">
        <f t="shared" si="12"/>
        <v>0</v>
      </c>
      <c r="S30" s="13">
        <f t="shared" si="1"/>
        <v>5.0499999999999989</v>
      </c>
      <c r="T30" s="13">
        <f t="shared" si="2"/>
        <v>5.0499999999999989</v>
      </c>
    </row>
    <row r="31" spans="5:20" x14ac:dyDescent="0.25">
      <c r="E31" s="23">
        <f>I20</f>
        <v>2</v>
      </c>
      <c r="F31" s="16">
        <f>J20</f>
        <v>5.05</v>
      </c>
      <c r="G31" s="16">
        <f>6*(J31-F31)-2*(I31-E31)*(2*C4+C5)</f>
        <v>13.899999999999999</v>
      </c>
      <c r="H31" s="17">
        <f>2*(($B$5-$B$4)/($A$5-$A$4)-($B$4-$B$3)/($A$4-$A$3))*($A$5-$A$4)^2/($A$5-$A$3)</f>
        <v>0.27642857142857169</v>
      </c>
      <c r="I31" s="23">
        <f>A5</f>
        <v>2.1</v>
      </c>
      <c r="J31" s="16">
        <f>B5</f>
        <v>7.9</v>
      </c>
      <c r="K31" s="16">
        <f>-6*(J31-F31)+2*(I31-E31)*(C4+2*C5)</f>
        <v>-13.7</v>
      </c>
      <c r="L31" s="17">
        <f>2*(($B$6-$B$5)/($A$6-$A$5)-($B$5-$B$4)/($A$5-$A$4))*($A$5-$A$4)^2/($A$6-$A$4)</f>
        <v>-0.18707664884135491</v>
      </c>
      <c r="M31" s="16">
        <f>M20</f>
        <v>0</v>
      </c>
      <c r="N31" s="17">
        <f>E$31+M31*(I$31-E$31)</f>
        <v>2</v>
      </c>
      <c r="O31" s="23">
        <f>1-M31</f>
        <v>1</v>
      </c>
      <c r="P31" s="16">
        <f>M31</f>
        <v>0</v>
      </c>
      <c r="Q31" s="16">
        <f>-O31*P31*(2-M31)/6</f>
        <v>0</v>
      </c>
      <c r="R31" s="17">
        <f>-O31*P31*(1+M31)/6</f>
        <v>0</v>
      </c>
      <c r="S31" s="24">
        <f t="shared" si="1"/>
        <v>5.05</v>
      </c>
      <c r="T31" s="24">
        <f t="shared" si="2"/>
        <v>5.05</v>
      </c>
    </row>
    <row r="32" spans="5:20" x14ac:dyDescent="0.25">
      <c r="E32" s="5">
        <f>E31</f>
        <v>2</v>
      </c>
      <c r="F32" s="6">
        <f t="shared" ref="F32:H47" si="13">F31</f>
        <v>5.05</v>
      </c>
      <c r="G32" s="6">
        <f t="shared" ref="G32:H41" si="14">G31</f>
        <v>13.899999999999999</v>
      </c>
      <c r="H32" s="7">
        <f>H31</f>
        <v>0.27642857142857169</v>
      </c>
      <c r="I32" s="5">
        <f t="shared" ref="I32:L48" si="15">I31</f>
        <v>2.1</v>
      </c>
      <c r="J32" s="6">
        <f t="shared" ref="J32:L47" si="16">J31</f>
        <v>7.9</v>
      </c>
      <c r="K32" s="6">
        <f t="shared" ref="K32:L41" si="17">K31</f>
        <v>-13.7</v>
      </c>
      <c r="L32" s="7">
        <f>L31</f>
        <v>-0.18707664884135491</v>
      </c>
      <c r="M32" s="6">
        <f>M21</f>
        <v>0.1</v>
      </c>
      <c r="N32" s="7">
        <f>E$31+M32*(I$31-E$31)</f>
        <v>2.0099999999999998</v>
      </c>
      <c r="O32" s="5">
        <f>1-M32</f>
        <v>0.9</v>
      </c>
      <c r="P32" s="6">
        <f>M32</f>
        <v>0.1</v>
      </c>
      <c r="Q32" s="6">
        <f>-O32*P32*(2-M32)/6</f>
        <v>-2.8500000000000001E-2</v>
      </c>
      <c r="R32" s="7">
        <f>-O32*P32*(1+M32)/6</f>
        <v>-1.6500000000000004E-2</v>
      </c>
      <c r="S32" s="12">
        <f t="shared" si="1"/>
        <v>5.1649000000000003</v>
      </c>
      <c r="T32" s="12">
        <f t="shared" si="2"/>
        <v>5.3302085504201679</v>
      </c>
    </row>
    <row r="33" spans="5:20" x14ac:dyDescent="0.25">
      <c r="E33" s="5">
        <f t="shared" ref="E33:E41" si="18">E32</f>
        <v>2</v>
      </c>
      <c r="F33" s="6">
        <f t="shared" si="13"/>
        <v>5.05</v>
      </c>
      <c r="G33" s="6">
        <f t="shared" si="14"/>
        <v>13.899999999999999</v>
      </c>
      <c r="H33" s="7">
        <f t="shared" si="14"/>
        <v>0.27642857142857169</v>
      </c>
      <c r="I33" s="5">
        <f t="shared" si="15"/>
        <v>2.1</v>
      </c>
      <c r="J33" s="6">
        <f t="shared" si="16"/>
        <v>7.9</v>
      </c>
      <c r="K33" s="6">
        <f t="shared" si="17"/>
        <v>-13.7</v>
      </c>
      <c r="L33" s="7">
        <f t="shared" si="17"/>
        <v>-0.18707664884135491</v>
      </c>
      <c r="M33" s="6">
        <f>M22</f>
        <v>0.2</v>
      </c>
      <c r="N33" s="7">
        <f>E$31+M33*(I$31-E$31)</f>
        <v>2.02</v>
      </c>
      <c r="O33" s="5">
        <f>1-M33</f>
        <v>0.8</v>
      </c>
      <c r="P33" s="6">
        <f>M33</f>
        <v>0.2</v>
      </c>
      <c r="Q33" s="6">
        <f>-O33*P33*(2-M33)/6</f>
        <v>-4.8000000000000015E-2</v>
      </c>
      <c r="R33" s="7">
        <f>-O33*P33*(1+M33)/6</f>
        <v>-3.2000000000000008E-2</v>
      </c>
      <c r="S33" s="12">
        <f t="shared" si="1"/>
        <v>5.3911999999999995</v>
      </c>
      <c r="T33" s="12">
        <f t="shared" si="2"/>
        <v>5.6127178813343521</v>
      </c>
    </row>
    <row r="34" spans="5:20" x14ac:dyDescent="0.25">
      <c r="E34" s="5">
        <f t="shared" si="18"/>
        <v>2</v>
      </c>
      <c r="F34" s="6">
        <f t="shared" si="13"/>
        <v>5.05</v>
      </c>
      <c r="G34" s="6">
        <f t="shared" si="14"/>
        <v>13.899999999999999</v>
      </c>
      <c r="H34" s="7">
        <f t="shared" si="14"/>
        <v>0.27642857142857169</v>
      </c>
      <c r="I34" s="5">
        <f t="shared" si="15"/>
        <v>2.1</v>
      </c>
      <c r="J34" s="6">
        <f t="shared" si="16"/>
        <v>7.9</v>
      </c>
      <c r="K34" s="6">
        <f t="shared" si="17"/>
        <v>-13.7</v>
      </c>
      <c r="L34" s="7">
        <f t="shared" si="17"/>
        <v>-0.18707664884135491</v>
      </c>
      <c r="M34" s="6">
        <f>M23</f>
        <v>0.30000000000000004</v>
      </c>
      <c r="N34" s="7">
        <f>E$31+M34*(I$31-E$31)</f>
        <v>2.0300000000000002</v>
      </c>
      <c r="O34" s="5">
        <f>1-M34</f>
        <v>0.7</v>
      </c>
      <c r="P34" s="6">
        <f>M34</f>
        <v>0.30000000000000004</v>
      </c>
      <c r="Q34" s="6">
        <f>-O34*P34*(2-M34)/6</f>
        <v>-5.9500000000000004E-2</v>
      </c>
      <c r="R34" s="7">
        <f>-O34*P34*(1+M34)/6</f>
        <v>-4.5500000000000006E-2</v>
      </c>
      <c r="S34" s="12">
        <f t="shared" si="1"/>
        <v>5.7013000000000007</v>
      </c>
      <c r="T34" s="12">
        <f t="shared" si="2"/>
        <v>5.8970644875222815</v>
      </c>
    </row>
    <row r="35" spans="5:20" x14ac:dyDescent="0.25">
      <c r="E35" s="5">
        <f t="shared" si="18"/>
        <v>2</v>
      </c>
      <c r="F35" s="6">
        <f t="shared" si="13"/>
        <v>5.05</v>
      </c>
      <c r="G35" s="6">
        <f t="shared" si="14"/>
        <v>13.899999999999999</v>
      </c>
      <c r="H35" s="7">
        <f t="shared" si="14"/>
        <v>0.27642857142857169</v>
      </c>
      <c r="I35" s="5">
        <f t="shared" si="15"/>
        <v>2.1</v>
      </c>
      <c r="J35" s="6">
        <f t="shared" si="16"/>
        <v>7.9</v>
      </c>
      <c r="K35" s="6">
        <f t="shared" si="17"/>
        <v>-13.7</v>
      </c>
      <c r="L35" s="7">
        <f t="shared" si="17"/>
        <v>-0.18707664884135491</v>
      </c>
      <c r="M35" s="6">
        <f>M24</f>
        <v>0.4</v>
      </c>
      <c r="N35" s="7">
        <f>E$31+M35*(I$31-E$31)</f>
        <v>2.04</v>
      </c>
      <c r="O35" s="5">
        <f>1-M35</f>
        <v>0.6</v>
      </c>
      <c r="P35" s="6">
        <f>M35</f>
        <v>0.4</v>
      </c>
      <c r="Q35" s="6">
        <f>-O35*P35*(2-M35)/6</f>
        <v>-6.4000000000000001E-2</v>
      </c>
      <c r="R35" s="7">
        <f>-O35*P35*(1+M35)/6</f>
        <v>-5.5999999999999994E-2</v>
      </c>
      <c r="S35" s="12">
        <f t="shared" si="1"/>
        <v>6.0675999999999997</v>
      </c>
      <c r="T35" s="12">
        <f t="shared" si="2"/>
        <v>6.1827848637636871</v>
      </c>
    </row>
    <row r="36" spans="5:20" x14ac:dyDescent="0.25">
      <c r="E36" s="5">
        <f t="shared" si="18"/>
        <v>2</v>
      </c>
      <c r="F36" s="6">
        <f t="shared" si="13"/>
        <v>5.05</v>
      </c>
      <c r="G36" s="6">
        <f t="shared" si="14"/>
        <v>13.899999999999999</v>
      </c>
      <c r="H36" s="7">
        <f t="shared" si="14"/>
        <v>0.27642857142857169</v>
      </c>
      <c r="I36" s="5">
        <f t="shared" si="15"/>
        <v>2.1</v>
      </c>
      <c r="J36" s="6">
        <f t="shared" si="16"/>
        <v>7.9</v>
      </c>
      <c r="K36" s="6">
        <f t="shared" si="17"/>
        <v>-13.7</v>
      </c>
      <c r="L36" s="7">
        <f t="shared" si="17"/>
        <v>-0.18707664884135491</v>
      </c>
      <c r="M36" s="6">
        <f t="shared" ref="M36:M41" si="19">M25</f>
        <v>0.5</v>
      </c>
      <c r="N36" s="7">
        <f>E$31+M36*(I$31-E$31)</f>
        <v>2.0499999999999998</v>
      </c>
      <c r="O36" s="5">
        <f t="shared" ref="O36:O41" si="20">1-M36</f>
        <v>0.5</v>
      </c>
      <c r="P36" s="6">
        <f t="shared" ref="P36:P41" si="21">M36</f>
        <v>0.5</v>
      </c>
      <c r="Q36" s="6">
        <f t="shared" ref="Q36:Q41" si="22">-O36*P36*(2-M36)/6</f>
        <v>-6.25E-2</v>
      </c>
      <c r="R36" s="7">
        <f t="shared" ref="R36:R41" si="23">-O36*P36*(1+M36)/6</f>
        <v>-6.25E-2</v>
      </c>
      <c r="S36" s="12">
        <f t="shared" si="1"/>
        <v>6.4624999999999995</v>
      </c>
      <c r="T36" s="12">
        <f t="shared" si="2"/>
        <v>6.4694155048382989</v>
      </c>
    </row>
    <row r="37" spans="5:20" x14ac:dyDescent="0.25">
      <c r="E37" s="5">
        <f t="shared" si="18"/>
        <v>2</v>
      </c>
      <c r="F37" s="6">
        <f t="shared" si="13"/>
        <v>5.05</v>
      </c>
      <c r="G37" s="6">
        <f t="shared" si="14"/>
        <v>13.899999999999999</v>
      </c>
      <c r="H37" s="7">
        <f t="shared" si="14"/>
        <v>0.27642857142857169</v>
      </c>
      <c r="I37" s="5">
        <f t="shared" si="15"/>
        <v>2.1</v>
      </c>
      <c r="J37" s="6">
        <f t="shared" si="16"/>
        <v>7.9</v>
      </c>
      <c r="K37" s="6">
        <f t="shared" si="17"/>
        <v>-13.7</v>
      </c>
      <c r="L37" s="7">
        <f t="shared" si="17"/>
        <v>-0.18707664884135491</v>
      </c>
      <c r="M37" s="6">
        <f t="shared" si="19"/>
        <v>0.6</v>
      </c>
      <c r="N37" s="7">
        <f>E$31+M37*(I$31-E$31)</f>
        <v>2.06</v>
      </c>
      <c r="O37" s="5">
        <f t="shared" si="20"/>
        <v>0.4</v>
      </c>
      <c r="P37" s="6">
        <f t="shared" si="21"/>
        <v>0.6</v>
      </c>
      <c r="Q37" s="6">
        <f t="shared" si="22"/>
        <v>-5.5999999999999994E-2</v>
      </c>
      <c r="R37" s="7">
        <f t="shared" si="23"/>
        <v>-6.4000000000000001E-2</v>
      </c>
      <c r="S37" s="12">
        <f t="shared" si="1"/>
        <v>6.8584000000000005</v>
      </c>
      <c r="T37" s="12">
        <f t="shared" si="2"/>
        <v>6.756492905525846</v>
      </c>
    </row>
    <row r="38" spans="5:20" x14ac:dyDescent="0.25">
      <c r="E38" s="5">
        <f t="shared" si="18"/>
        <v>2</v>
      </c>
      <c r="F38" s="6">
        <f t="shared" si="13"/>
        <v>5.05</v>
      </c>
      <c r="G38" s="6">
        <f t="shared" si="14"/>
        <v>13.899999999999999</v>
      </c>
      <c r="H38" s="7">
        <f t="shared" si="14"/>
        <v>0.27642857142857169</v>
      </c>
      <c r="I38" s="5">
        <f t="shared" si="15"/>
        <v>2.1</v>
      </c>
      <c r="J38" s="6">
        <f t="shared" si="16"/>
        <v>7.9</v>
      </c>
      <c r="K38" s="6">
        <f t="shared" si="17"/>
        <v>-13.7</v>
      </c>
      <c r="L38" s="7">
        <f t="shared" si="17"/>
        <v>-0.18707664884135491</v>
      </c>
      <c r="M38" s="6">
        <f t="shared" si="19"/>
        <v>0.7</v>
      </c>
      <c r="N38" s="7">
        <f>E$31+M38*(I$31-E$31)</f>
        <v>2.0700000000000003</v>
      </c>
      <c r="O38" s="5">
        <f t="shared" si="20"/>
        <v>0.30000000000000004</v>
      </c>
      <c r="P38" s="6">
        <f t="shared" si="21"/>
        <v>0.7</v>
      </c>
      <c r="Q38" s="6">
        <f t="shared" si="22"/>
        <v>-4.5500000000000006E-2</v>
      </c>
      <c r="R38" s="7">
        <f t="shared" si="23"/>
        <v>-5.9500000000000004E-2</v>
      </c>
      <c r="S38" s="12">
        <f t="shared" si="1"/>
        <v>7.2276999999999996</v>
      </c>
      <c r="T38" s="12">
        <f t="shared" si="2"/>
        <v>7.0435535606060604</v>
      </c>
    </row>
    <row r="39" spans="5:20" x14ac:dyDescent="0.25">
      <c r="E39" s="5">
        <f t="shared" si="18"/>
        <v>2</v>
      </c>
      <c r="F39" s="6">
        <f t="shared" si="13"/>
        <v>5.05</v>
      </c>
      <c r="G39" s="6">
        <f t="shared" si="14"/>
        <v>13.899999999999999</v>
      </c>
      <c r="H39" s="7">
        <f t="shared" si="14"/>
        <v>0.27642857142857169</v>
      </c>
      <c r="I39" s="5">
        <f t="shared" si="15"/>
        <v>2.1</v>
      </c>
      <c r="J39" s="6">
        <f t="shared" si="16"/>
        <v>7.9</v>
      </c>
      <c r="K39" s="6">
        <f t="shared" si="17"/>
        <v>-13.7</v>
      </c>
      <c r="L39" s="7">
        <f t="shared" si="17"/>
        <v>-0.18707664884135491</v>
      </c>
      <c r="M39" s="6">
        <f t="shared" si="19"/>
        <v>0.79999999999999993</v>
      </c>
      <c r="N39" s="7">
        <f>E$31+M39*(I$31-E$31)</f>
        <v>2.08</v>
      </c>
      <c r="O39" s="5">
        <f t="shared" si="20"/>
        <v>0.20000000000000007</v>
      </c>
      <c r="P39" s="6">
        <f t="shared" si="21"/>
        <v>0.79999999999999993</v>
      </c>
      <c r="Q39" s="6">
        <f t="shared" si="22"/>
        <v>-3.2000000000000008E-2</v>
      </c>
      <c r="R39" s="7">
        <f t="shared" si="23"/>
        <v>-4.8000000000000008E-2</v>
      </c>
      <c r="S39" s="12">
        <f t="shared" si="1"/>
        <v>7.5428000000000006</v>
      </c>
      <c r="T39" s="12">
        <f t="shared" si="2"/>
        <v>7.3301339648586712</v>
      </c>
    </row>
    <row r="40" spans="5:20" x14ac:dyDescent="0.25">
      <c r="E40" s="5">
        <f t="shared" si="18"/>
        <v>2</v>
      </c>
      <c r="F40" s="6">
        <f t="shared" si="13"/>
        <v>5.05</v>
      </c>
      <c r="G40" s="6">
        <f t="shared" si="14"/>
        <v>13.899999999999999</v>
      </c>
      <c r="H40" s="7">
        <f t="shared" si="14"/>
        <v>0.27642857142857169</v>
      </c>
      <c r="I40" s="5">
        <f t="shared" si="15"/>
        <v>2.1</v>
      </c>
      <c r="J40" s="6">
        <f t="shared" si="16"/>
        <v>7.9</v>
      </c>
      <c r="K40" s="6">
        <f t="shared" si="17"/>
        <v>-13.7</v>
      </c>
      <c r="L40" s="7">
        <f t="shared" si="17"/>
        <v>-0.18707664884135491</v>
      </c>
      <c r="M40" s="6">
        <f>M29</f>
        <v>0.89999999999999991</v>
      </c>
      <c r="N40" s="7">
        <f>E$31+M40*(I$31-E$31)</f>
        <v>2.09</v>
      </c>
      <c r="O40" s="5">
        <f t="shared" si="20"/>
        <v>0.10000000000000009</v>
      </c>
      <c r="P40" s="6">
        <f t="shared" si="21"/>
        <v>0.89999999999999991</v>
      </c>
      <c r="Q40" s="6">
        <f t="shared" si="22"/>
        <v>-1.6500000000000011E-2</v>
      </c>
      <c r="R40" s="7">
        <f t="shared" si="23"/>
        <v>-2.8500000000000022E-2</v>
      </c>
      <c r="S40" s="12">
        <f t="shared" si="1"/>
        <v>7.7761000000000005</v>
      </c>
      <c r="T40" s="12">
        <f t="shared" si="2"/>
        <v>7.6157706130634075</v>
      </c>
    </row>
    <row r="41" spans="5:20" ht="15.75" thickBot="1" x14ac:dyDescent="0.3">
      <c r="E41" s="8">
        <f t="shared" si="18"/>
        <v>2</v>
      </c>
      <c r="F41" s="9">
        <f t="shared" si="13"/>
        <v>5.05</v>
      </c>
      <c r="G41" s="9">
        <f t="shared" si="14"/>
        <v>13.899999999999999</v>
      </c>
      <c r="H41" s="10">
        <f t="shared" si="14"/>
        <v>0.27642857142857169</v>
      </c>
      <c r="I41" s="8">
        <f t="shared" si="15"/>
        <v>2.1</v>
      </c>
      <c r="J41" s="9">
        <f t="shared" si="16"/>
        <v>7.9</v>
      </c>
      <c r="K41" s="9">
        <f t="shared" si="17"/>
        <v>-13.7</v>
      </c>
      <c r="L41" s="10">
        <f t="shared" si="17"/>
        <v>-0.18707664884135491</v>
      </c>
      <c r="M41" s="9">
        <f t="shared" si="19"/>
        <v>0.99999999999999989</v>
      </c>
      <c r="N41" s="10">
        <f>E$31+M41*(I$31-E$31)</f>
        <v>2.1</v>
      </c>
      <c r="O41" s="8">
        <f t="shared" si="20"/>
        <v>0</v>
      </c>
      <c r="P41" s="9">
        <f t="shared" si="21"/>
        <v>0.99999999999999989</v>
      </c>
      <c r="Q41" s="9">
        <f t="shared" si="22"/>
        <v>0</v>
      </c>
      <c r="R41" s="10">
        <f t="shared" si="23"/>
        <v>0</v>
      </c>
      <c r="S41" s="13">
        <f t="shared" si="1"/>
        <v>7.8999999999999995</v>
      </c>
      <c r="T41" s="13">
        <f t="shared" si="2"/>
        <v>7.8999999999999995</v>
      </c>
    </row>
    <row r="42" spans="5:20" x14ac:dyDescent="0.25">
      <c r="E42" s="23">
        <f>I31</f>
        <v>2.1</v>
      </c>
      <c r="F42" s="16">
        <f>J31</f>
        <v>7.9</v>
      </c>
      <c r="G42" s="16">
        <f>6*(J42-F42)-2*(I42-E42)*(2*C5+C6)</f>
        <v>-164.40000000000003</v>
      </c>
      <c r="H42" s="17">
        <f>2*(($B$6-$B$5)/($A$6-$A$5)-($B$5-$B$4)/($A$5-$A$4))*($A$6-$A$5)^2/($A$6-$A$4)</f>
        <v>-203.7264705882352</v>
      </c>
      <c r="I42" s="23">
        <f>A6</f>
        <v>5.4</v>
      </c>
      <c r="J42" s="16">
        <f>B6</f>
        <v>-3</v>
      </c>
      <c r="K42" s="16">
        <f>-6*(J42-F42)+2*(I42-E42)*(C5+2*C6)</f>
        <v>144.60000000000002</v>
      </c>
      <c r="L42" s="17">
        <v>0</v>
      </c>
      <c r="M42" s="16">
        <f>M31</f>
        <v>0</v>
      </c>
      <c r="N42" s="17">
        <f>E$42+M42*(I$42-E$42)</f>
        <v>2.1</v>
      </c>
      <c r="O42" s="23">
        <f>1-M42</f>
        <v>1</v>
      </c>
      <c r="P42" s="16">
        <f>M42</f>
        <v>0</v>
      </c>
      <c r="Q42" s="16">
        <f>-O42*P42*(2-M42)/6</f>
        <v>0</v>
      </c>
      <c r="R42" s="17">
        <f>-O42*P42*(1+M42)/6</f>
        <v>0</v>
      </c>
      <c r="S42" s="24">
        <f t="shared" si="1"/>
        <v>7.9</v>
      </c>
      <c r="T42" s="24">
        <f t="shared" si="2"/>
        <v>7.9</v>
      </c>
    </row>
    <row r="43" spans="5:20" x14ac:dyDescent="0.25">
      <c r="E43" s="5">
        <f>E42</f>
        <v>2.1</v>
      </c>
      <c r="F43" s="6">
        <f t="shared" si="13"/>
        <v>7.9</v>
      </c>
      <c r="G43" s="6">
        <f t="shared" si="13"/>
        <v>-164.40000000000003</v>
      </c>
      <c r="H43" s="7">
        <f>H42</f>
        <v>-203.7264705882352</v>
      </c>
      <c r="I43" s="5">
        <f t="shared" si="15"/>
        <v>5.4</v>
      </c>
      <c r="J43" s="6">
        <f t="shared" si="16"/>
        <v>-3</v>
      </c>
      <c r="K43" s="6">
        <f t="shared" si="16"/>
        <v>144.60000000000002</v>
      </c>
      <c r="L43" s="7">
        <f>L42</f>
        <v>0</v>
      </c>
      <c r="M43" s="6">
        <f>M32</f>
        <v>0.1</v>
      </c>
      <c r="N43" s="7">
        <f>E$42+M43*(I$42-E$42)</f>
        <v>2.4300000000000002</v>
      </c>
      <c r="O43" s="5">
        <f>1-M43</f>
        <v>0.9</v>
      </c>
      <c r="P43" s="6">
        <f>M43</f>
        <v>0.1</v>
      </c>
      <c r="Q43" s="6">
        <f>-O43*P43*(2-M43)/6</f>
        <v>-2.8500000000000001E-2</v>
      </c>
      <c r="R43" s="7">
        <f>-O43*P43*(1+M43)/6</f>
        <v>-1.6500000000000004E-2</v>
      </c>
      <c r="S43" s="12">
        <f t="shared" si="1"/>
        <v>9.1095000000000006</v>
      </c>
      <c r="T43" s="12">
        <f t="shared" si="2"/>
        <v>12.616204411764704</v>
      </c>
    </row>
    <row r="44" spans="5:20" x14ac:dyDescent="0.25">
      <c r="E44" s="5">
        <f t="shared" ref="E44:L52" si="24">E43</f>
        <v>2.1</v>
      </c>
      <c r="F44" s="6">
        <f t="shared" si="13"/>
        <v>7.9</v>
      </c>
      <c r="G44" s="6">
        <f t="shared" si="13"/>
        <v>-164.40000000000003</v>
      </c>
      <c r="H44" s="7">
        <f t="shared" si="13"/>
        <v>-203.7264705882352</v>
      </c>
      <c r="I44" s="5">
        <f t="shared" si="15"/>
        <v>5.4</v>
      </c>
      <c r="J44" s="6">
        <f t="shared" si="16"/>
        <v>-3</v>
      </c>
      <c r="K44" s="6">
        <f t="shared" si="16"/>
        <v>144.60000000000002</v>
      </c>
      <c r="L44" s="7">
        <f t="shared" si="16"/>
        <v>0</v>
      </c>
      <c r="M44" s="6">
        <f>M33</f>
        <v>0.2</v>
      </c>
      <c r="N44" s="7">
        <f>E$42+M44*(I$42-E$42)</f>
        <v>2.7600000000000002</v>
      </c>
      <c r="O44" s="5">
        <f>1-M44</f>
        <v>0.8</v>
      </c>
      <c r="P44" s="6">
        <f>M44</f>
        <v>0.2</v>
      </c>
      <c r="Q44" s="6">
        <f>-O44*P44*(2-M44)/6</f>
        <v>-4.8000000000000015E-2</v>
      </c>
      <c r="R44" s="7">
        <f>-O44*P44*(1+M44)/6</f>
        <v>-3.2000000000000008E-2</v>
      </c>
      <c r="S44" s="12">
        <f t="shared" si="1"/>
        <v>8.9840000000000018</v>
      </c>
      <c r="T44" s="12">
        <f t="shared" si="2"/>
        <v>15.498870588235294</v>
      </c>
    </row>
    <row r="45" spans="5:20" x14ac:dyDescent="0.25">
      <c r="E45" s="5">
        <f t="shared" si="24"/>
        <v>2.1</v>
      </c>
      <c r="F45" s="6">
        <f t="shared" si="13"/>
        <v>7.9</v>
      </c>
      <c r="G45" s="6">
        <f t="shared" si="13"/>
        <v>-164.40000000000003</v>
      </c>
      <c r="H45" s="7">
        <f t="shared" si="13"/>
        <v>-203.7264705882352</v>
      </c>
      <c r="I45" s="5">
        <f t="shared" si="15"/>
        <v>5.4</v>
      </c>
      <c r="J45" s="6">
        <f t="shared" si="16"/>
        <v>-3</v>
      </c>
      <c r="K45" s="6">
        <f t="shared" si="16"/>
        <v>144.60000000000002</v>
      </c>
      <c r="L45" s="7">
        <f t="shared" si="16"/>
        <v>0</v>
      </c>
      <c r="M45" s="6">
        <f>M34</f>
        <v>0.30000000000000004</v>
      </c>
      <c r="N45" s="7">
        <f>E$42+M45*(I$42-E$42)</f>
        <v>3.0900000000000003</v>
      </c>
      <c r="O45" s="5">
        <f>1-M45</f>
        <v>0.7</v>
      </c>
      <c r="P45" s="6">
        <f>M45</f>
        <v>0.30000000000000004</v>
      </c>
      <c r="Q45" s="6">
        <f>-O45*P45*(2-M45)/6</f>
        <v>-5.9500000000000004E-2</v>
      </c>
      <c r="R45" s="7">
        <f>-O45*P45*(1+M45)/6</f>
        <v>-4.5500000000000006E-2</v>
      </c>
      <c r="S45" s="12">
        <f t="shared" si="1"/>
        <v>7.8325000000000014</v>
      </c>
      <c r="T45" s="12">
        <f t="shared" si="2"/>
        <v>16.751724999999997</v>
      </c>
    </row>
    <row r="46" spans="5:20" x14ac:dyDescent="0.25">
      <c r="E46" s="5">
        <f t="shared" si="24"/>
        <v>2.1</v>
      </c>
      <c r="F46" s="6">
        <f t="shared" si="13"/>
        <v>7.9</v>
      </c>
      <c r="G46" s="6">
        <f t="shared" si="13"/>
        <v>-164.40000000000003</v>
      </c>
      <c r="H46" s="7">
        <f t="shared" si="13"/>
        <v>-203.7264705882352</v>
      </c>
      <c r="I46" s="5">
        <f t="shared" si="15"/>
        <v>5.4</v>
      </c>
      <c r="J46" s="6">
        <f t="shared" si="16"/>
        <v>-3</v>
      </c>
      <c r="K46" s="6">
        <f t="shared" si="16"/>
        <v>144.60000000000002</v>
      </c>
      <c r="L46" s="7">
        <f t="shared" si="16"/>
        <v>0</v>
      </c>
      <c r="M46" s="6">
        <f>M35</f>
        <v>0.4</v>
      </c>
      <c r="N46" s="7">
        <f>E$42+M46*(I$42-E$42)</f>
        <v>3.4200000000000004</v>
      </c>
      <c r="O46" s="5">
        <f>1-M46</f>
        <v>0.6</v>
      </c>
      <c r="P46" s="6">
        <f>M46</f>
        <v>0.4</v>
      </c>
      <c r="Q46" s="6">
        <f>-O46*P46*(2-M46)/6</f>
        <v>-6.4000000000000001E-2</v>
      </c>
      <c r="R46" s="7">
        <f>-O46*P46*(1+M46)/6</f>
        <v>-5.5999999999999994E-2</v>
      </c>
      <c r="S46" s="12">
        <f t="shared" si="1"/>
        <v>5.9640000000000022</v>
      </c>
      <c r="T46" s="12">
        <f t="shared" si="2"/>
        <v>16.578494117647054</v>
      </c>
    </row>
    <row r="47" spans="5:20" x14ac:dyDescent="0.25">
      <c r="E47" s="5">
        <f t="shared" si="24"/>
        <v>2.1</v>
      </c>
      <c r="F47" s="6">
        <f t="shared" si="13"/>
        <v>7.9</v>
      </c>
      <c r="G47" s="6">
        <f t="shared" si="13"/>
        <v>-164.40000000000003</v>
      </c>
      <c r="H47" s="7">
        <f t="shared" si="13"/>
        <v>-203.7264705882352</v>
      </c>
      <c r="I47" s="5">
        <f t="shared" si="15"/>
        <v>5.4</v>
      </c>
      <c r="J47" s="6">
        <f t="shared" si="16"/>
        <v>-3</v>
      </c>
      <c r="K47" s="6">
        <f t="shared" si="16"/>
        <v>144.60000000000002</v>
      </c>
      <c r="L47" s="7">
        <f t="shared" si="16"/>
        <v>0</v>
      </c>
      <c r="M47" s="6">
        <f t="shared" ref="M47:M52" si="25">M36</f>
        <v>0.5</v>
      </c>
      <c r="N47" s="7">
        <f>E$42+M47*(I$42-E$42)</f>
        <v>3.75</v>
      </c>
      <c r="O47" s="5">
        <f t="shared" ref="O47:O52" si="26">1-M47</f>
        <v>0.5</v>
      </c>
      <c r="P47" s="6">
        <f t="shared" ref="P47:P52" si="27">M47</f>
        <v>0.5</v>
      </c>
      <c r="Q47" s="6">
        <f t="shared" ref="Q47:Q52" si="28">-O47*P47*(2-M47)/6</f>
        <v>-6.25E-2</v>
      </c>
      <c r="R47" s="7">
        <f t="shared" ref="R47:R52" si="29">-O47*P47*(1+M47)/6</f>
        <v>-6.25E-2</v>
      </c>
      <c r="S47" s="12">
        <f t="shared" si="1"/>
        <v>3.6875</v>
      </c>
      <c r="T47" s="12">
        <f t="shared" si="2"/>
        <v>15.182904411764699</v>
      </c>
    </row>
    <row r="48" spans="5:20" x14ac:dyDescent="0.25">
      <c r="E48" s="5">
        <f t="shared" si="24"/>
        <v>2.1</v>
      </c>
      <c r="F48" s="6">
        <f t="shared" si="24"/>
        <v>7.9</v>
      </c>
      <c r="G48" s="6">
        <f t="shared" si="24"/>
        <v>-164.40000000000003</v>
      </c>
      <c r="H48" s="7">
        <f t="shared" si="24"/>
        <v>-203.7264705882352</v>
      </c>
      <c r="I48" s="5">
        <f t="shared" si="15"/>
        <v>5.4</v>
      </c>
      <c r="J48" s="6">
        <f t="shared" si="15"/>
        <v>-3</v>
      </c>
      <c r="K48" s="6">
        <f t="shared" si="15"/>
        <v>144.60000000000002</v>
      </c>
      <c r="L48" s="7">
        <f t="shared" si="15"/>
        <v>0</v>
      </c>
      <c r="M48" s="6">
        <f t="shared" si="25"/>
        <v>0.6</v>
      </c>
      <c r="N48" s="7">
        <f>E$42+M48*(I$42-E$42)</f>
        <v>4.08</v>
      </c>
      <c r="O48" s="5">
        <f t="shared" si="26"/>
        <v>0.4</v>
      </c>
      <c r="P48" s="6">
        <f t="shared" si="27"/>
        <v>0.6</v>
      </c>
      <c r="Q48" s="6">
        <f t="shared" si="28"/>
        <v>-5.5999999999999994E-2</v>
      </c>
      <c r="R48" s="7">
        <f t="shared" si="29"/>
        <v>-6.4000000000000001E-2</v>
      </c>
      <c r="S48" s="12">
        <f t="shared" si="1"/>
        <v>1.3119999999999994</v>
      </c>
      <c r="T48" s="12">
        <f t="shared" si="2"/>
        <v>12.76868235294117</v>
      </c>
    </row>
    <row r="49" spans="5:20" x14ac:dyDescent="0.25">
      <c r="E49" s="5">
        <f t="shared" si="24"/>
        <v>2.1</v>
      </c>
      <c r="F49" s="6">
        <f t="shared" si="24"/>
        <v>7.9</v>
      </c>
      <c r="G49" s="6">
        <f t="shared" si="24"/>
        <v>-164.40000000000003</v>
      </c>
      <c r="H49" s="7">
        <f t="shared" si="24"/>
        <v>-203.7264705882352</v>
      </c>
      <c r="I49" s="5">
        <f t="shared" si="24"/>
        <v>5.4</v>
      </c>
      <c r="J49" s="6">
        <f t="shared" si="24"/>
        <v>-3</v>
      </c>
      <c r="K49" s="6">
        <f t="shared" si="24"/>
        <v>144.60000000000002</v>
      </c>
      <c r="L49" s="7">
        <f t="shared" si="24"/>
        <v>0</v>
      </c>
      <c r="M49" s="6">
        <f t="shared" si="25"/>
        <v>0.7</v>
      </c>
      <c r="N49" s="7">
        <f>E$42+M49*(I$42-E$42)</f>
        <v>4.41</v>
      </c>
      <c r="O49" s="5">
        <f t="shared" si="26"/>
        <v>0.30000000000000004</v>
      </c>
      <c r="P49" s="6">
        <f t="shared" si="27"/>
        <v>0.7</v>
      </c>
      <c r="Q49" s="6">
        <f t="shared" si="28"/>
        <v>-4.5500000000000006E-2</v>
      </c>
      <c r="R49" s="7">
        <f t="shared" si="29"/>
        <v>-5.9500000000000004E-2</v>
      </c>
      <c r="S49" s="12">
        <f t="shared" si="1"/>
        <v>-0.85349999999999859</v>
      </c>
      <c r="T49" s="12">
        <f t="shared" si="2"/>
        <v>9.5395544117647049</v>
      </c>
    </row>
    <row r="50" spans="5:20" x14ac:dyDescent="0.25">
      <c r="E50" s="5">
        <f t="shared" si="24"/>
        <v>2.1</v>
      </c>
      <c r="F50" s="6">
        <f t="shared" si="24"/>
        <v>7.9</v>
      </c>
      <c r="G50" s="6">
        <f t="shared" si="24"/>
        <v>-164.40000000000003</v>
      </c>
      <c r="H50" s="7">
        <f t="shared" si="24"/>
        <v>-203.7264705882352</v>
      </c>
      <c r="I50" s="5">
        <f t="shared" si="24"/>
        <v>5.4</v>
      </c>
      <c r="J50" s="6">
        <f t="shared" si="24"/>
        <v>-3</v>
      </c>
      <c r="K50" s="6">
        <f t="shared" si="24"/>
        <v>144.60000000000002</v>
      </c>
      <c r="L50" s="7">
        <f t="shared" si="24"/>
        <v>0</v>
      </c>
      <c r="M50" s="6">
        <f t="shared" si="25"/>
        <v>0.79999999999999993</v>
      </c>
      <c r="N50" s="7">
        <f>E$42+M50*(I$42-E$42)</f>
        <v>4.74</v>
      </c>
      <c r="O50" s="5">
        <f t="shared" si="26"/>
        <v>0.20000000000000007</v>
      </c>
      <c r="P50" s="6">
        <f t="shared" si="27"/>
        <v>0.79999999999999993</v>
      </c>
      <c r="Q50" s="6">
        <f t="shared" si="28"/>
        <v>-3.2000000000000008E-2</v>
      </c>
      <c r="R50" s="7">
        <f t="shared" si="29"/>
        <v>-4.8000000000000008E-2</v>
      </c>
      <c r="S50" s="12">
        <f t="shared" si="1"/>
        <v>-2.4999999999999991</v>
      </c>
      <c r="T50" s="12">
        <f t="shared" si="2"/>
        <v>5.6992470588235289</v>
      </c>
    </row>
    <row r="51" spans="5:20" x14ac:dyDescent="0.25">
      <c r="E51" s="5">
        <f t="shared" si="24"/>
        <v>2.1</v>
      </c>
      <c r="F51" s="6">
        <f t="shared" si="24"/>
        <v>7.9</v>
      </c>
      <c r="G51" s="6">
        <f t="shared" si="24"/>
        <v>-164.40000000000003</v>
      </c>
      <c r="H51" s="7">
        <f t="shared" si="24"/>
        <v>-203.7264705882352</v>
      </c>
      <c r="I51" s="5">
        <f t="shared" si="24"/>
        <v>5.4</v>
      </c>
      <c r="J51" s="6">
        <f t="shared" si="24"/>
        <v>-3</v>
      </c>
      <c r="K51" s="6">
        <f t="shared" si="24"/>
        <v>144.60000000000002</v>
      </c>
      <c r="L51" s="7">
        <f t="shared" si="24"/>
        <v>0</v>
      </c>
      <c r="M51" s="6">
        <f t="shared" si="25"/>
        <v>0.89999999999999991</v>
      </c>
      <c r="N51" s="7">
        <f>E$42+M51*(I$42-E$42)</f>
        <v>5.07</v>
      </c>
      <c r="O51" s="5">
        <f t="shared" si="26"/>
        <v>0.10000000000000009</v>
      </c>
      <c r="P51" s="6">
        <f t="shared" si="27"/>
        <v>0.89999999999999991</v>
      </c>
      <c r="Q51" s="6">
        <f t="shared" si="28"/>
        <v>-1.6500000000000011E-2</v>
      </c>
      <c r="R51" s="7">
        <f t="shared" si="29"/>
        <v>-2.8500000000000022E-2</v>
      </c>
      <c r="S51" s="12">
        <f t="shared" si="1"/>
        <v>-3.3185000000000002</v>
      </c>
      <c r="T51" s="12">
        <f t="shared" si="2"/>
        <v>1.4514867647058842</v>
      </c>
    </row>
    <row r="52" spans="5:20" ht="15.75" thickBot="1" x14ac:dyDescent="0.3">
      <c r="E52" s="8">
        <f t="shared" si="24"/>
        <v>2.1</v>
      </c>
      <c r="F52" s="9">
        <f t="shared" si="24"/>
        <v>7.9</v>
      </c>
      <c r="G52" s="9">
        <f t="shared" si="24"/>
        <v>-164.40000000000003</v>
      </c>
      <c r="H52" s="10">
        <f t="shared" si="24"/>
        <v>-203.7264705882352</v>
      </c>
      <c r="I52" s="8">
        <f t="shared" si="24"/>
        <v>5.4</v>
      </c>
      <c r="J52" s="9">
        <f t="shared" si="24"/>
        <v>-3</v>
      </c>
      <c r="K52" s="9">
        <f t="shared" si="24"/>
        <v>144.60000000000002</v>
      </c>
      <c r="L52" s="10">
        <f t="shared" si="24"/>
        <v>0</v>
      </c>
      <c r="M52" s="9">
        <f t="shared" si="25"/>
        <v>0.99999999999999989</v>
      </c>
      <c r="N52" s="10">
        <f>E$42+M52*(I$42-E$42)</f>
        <v>5.4</v>
      </c>
      <c r="O52" s="8">
        <f t="shared" si="26"/>
        <v>0</v>
      </c>
      <c r="P52" s="9">
        <f t="shared" si="27"/>
        <v>0.99999999999999989</v>
      </c>
      <c r="Q52" s="9">
        <f t="shared" si="28"/>
        <v>0</v>
      </c>
      <c r="R52" s="10">
        <f t="shared" si="29"/>
        <v>0</v>
      </c>
      <c r="S52" s="13">
        <f t="shared" si="1"/>
        <v>-2.9999999999999996</v>
      </c>
      <c r="T52" s="13">
        <f t="shared" si="2"/>
        <v>-2.9999999999999996</v>
      </c>
    </row>
  </sheetData>
  <mergeCells count="3">
    <mergeCell ref="E18:G18"/>
    <mergeCell ref="I18:K18"/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NP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Mike</dc:creator>
  <cp:lastModifiedBy>King, Mike</cp:lastModifiedBy>
  <dcterms:created xsi:type="dcterms:W3CDTF">2013-12-13T15:24:01Z</dcterms:created>
  <dcterms:modified xsi:type="dcterms:W3CDTF">2014-09-06T01:36:17Z</dcterms:modified>
</cp:coreProperties>
</file>