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8_{4065A454-E3C6-4555-B0E1-B49CD247D8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수행일정(WBS)" sheetId="1" r:id="rId1"/>
    <sheet name="진척율관리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1" l="1"/>
  <c r="M26" i="1"/>
  <c r="K26" i="1" s="1"/>
  <c r="L26" i="1"/>
  <c r="N25" i="1"/>
  <c r="L25" i="1" s="1"/>
  <c r="M25" i="1"/>
  <c r="K25" i="1" s="1"/>
  <c r="N40" i="1"/>
  <c r="M40" i="1"/>
  <c r="L40" i="1"/>
  <c r="K40" i="1"/>
  <c r="I40" i="1"/>
  <c r="N22" i="1"/>
  <c r="L22" i="1" s="1"/>
  <c r="M22" i="1"/>
  <c r="K22" i="1" s="1"/>
  <c r="I22" i="1"/>
  <c r="D18" i="2"/>
  <c r="I57" i="1"/>
  <c r="I56" i="1"/>
  <c r="N50" i="1"/>
  <c r="L50" i="1" s="1"/>
  <c r="M50" i="1"/>
  <c r="K50" i="1" s="1"/>
  <c r="I50" i="1"/>
  <c r="N49" i="1"/>
  <c r="L49" i="1" s="1"/>
  <c r="M49" i="1"/>
  <c r="K49" i="1" s="1"/>
  <c r="I49" i="1"/>
  <c r="N48" i="1"/>
  <c r="L48" i="1" s="1"/>
  <c r="M48" i="1"/>
  <c r="K48" i="1" s="1"/>
  <c r="I48" i="1"/>
  <c r="N47" i="1"/>
  <c r="L47" i="1" s="1"/>
  <c r="M47" i="1"/>
  <c r="K47" i="1" s="1"/>
  <c r="I47" i="1"/>
  <c r="N46" i="1"/>
  <c r="L46" i="1" s="1"/>
  <c r="M46" i="1"/>
  <c r="K46" i="1" s="1"/>
  <c r="I46" i="1"/>
  <c r="I36" i="1"/>
  <c r="I35" i="1" l="1"/>
  <c r="M61" i="1" l="1"/>
  <c r="M62" i="1"/>
  <c r="M63" i="1"/>
  <c r="M60" i="1"/>
  <c r="M51" i="1"/>
  <c r="M52" i="1"/>
  <c r="M53" i="1"/>
  <c r="M54" i="1"/>
  <c r="M55" i="1"/>
  <c r="M56" i="1"/>
  <c r="M57" i="1"/>
  <c r="M58" i="1"/>
  <c r="M45" i="1"/>
  <c r="M37" i="1"/>
  <c r="M38" i="1"/>
  <c r="M39" i="1"/>
  <c r="M41" i="1"/>
  <c r="M42" i="1"/>
  <c r="M43" i="1"/>
  <c r="M36" i="1"/>
  <c r="M35" i="1"/>
  <c r="M34" i="1"/>
  <c r="M33" i="1"/>
  <c r="M32" i="1"/>
  <c r="M31" i="1"/>
  <c r="M30" i="1"/>
  <c r="M29" i="1"/>
  <c r="M28" i="1"/>
  <c r="M27" i="1"/>
  <c r="M12" i="1"/>
  <c r="M13" i="1"/>
  <c r="M14" i="1"/>
  <c r="M15" i="1"/>
  <c r="M16" i="1"/>
  <c r="M17" i="1"/>
  <c r="M18" i="1"/>
  <c r="M19" i="1"/>
  <c r="M20" i="1"/>
  <c r="M21" i="1"/>
  <c r="M23" i="1"/>
  <c r="M11" i="1"/>
  <c r="D17" i="2" l="1"/>
  <c r="D15" i="2"/>
  <c r="D14" i="2"/>
  <c r="D13" i="2"/>
  <c r="D11" i="2"/>
  <c r="D10" i="2"/>
  <c r="D9" i="2"/>
  <c r="D6" i="2"/>
  <c r="D5" i="2"/>
  <c r="N61" i="1"/>
  <c r="N62" i="1"/>
  <c r="N63" i="1"/>
  <c r="N60" i="1"/>
  <c r="N51" i="1"/>
  <c r="L51" i="1" s="1"/>
  <c r="N52" i="1"/>
  <c r="L52" i="1" s="1"/>
  <c r="N53" i="1"/>
  <c r="L53" i="1" s="1"/>
  <c r="N54" i="1"/>
  <c r="N55" i="1"/>
  <c r="N56" i="1"/>
  <c r="N57" i="1"/>
  <c r="N58" i="1"/>
  <c r="N45" i="1"/>
  <c r="N28" i="1"/>
  <c r="N29" i="1"/>
  <c r="N30" i="1"/>
  <c r="N31" i="1"/>
  <c r="L31" i="1" s="1"/>
  <c r="N32" i="1"/>
  <c r="L32" i="1" s="1"/>
  <c r="N33" i="1"/>
  <c r="L33" i="1" s="1"/>
  <c r="N34" i="1"/>
  <c r="L34" i="1" s="1"/>
  <c r="N35" i="1"/>
  <c r="L35" i="1" s="1"/>
  <c r="N36" i="1"/>
  <c r="N37" i="1"/>
  <c r="N38" i="1"/>
  <c r="L38" i="1" s="1"/>
  <c r="N39" i="1"/>
  <c r="L39" i="1" s="1"/>
  <c r="N41" i="1"/>
  <c r="L41" i="1" s="1"/>
  <c r="N42" i="1"/>
  <c r="L42" i="1" s="1"/>
  <c r="N43" i="1"/>
  <c r="N27" i="1"/>
  <c r="N12" i="1"/>
  <c r="N13" i="1"/>
  <c r="N14" i="1"/>
  <c r="N15" i="1"/>
  <c r="N16" i="1"/>
  <c r="N17" i="1"/>
  <c r="N18" i="1"/>
  <c r="N19" i="1"/>
  <c r="N20" i="1"/>
  <c r="N21" i="1"/>
  <c r="N23" i="1"/>
  <c r="N11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O59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O4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O24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O10" i="1"/>
  <c r="J59" i="1"/>
  <c r="I29" i="1"/>
  <c r="I63" i="1"/>
  <c r="I62" i="1"/>
  <c r="I61" i="1"/>
  <c r="I60" i="1"/>
  <c r="I58" i="1"/>
  <c r="I55" i="1"/>
  <c r="K53" i="1"/>
  <c r="K52" i="1"/>
  <c r="K51" i="1"/>
  <c r="I54" i="1"/>
  <c r="I53" i="1"/>
  <c r="I52" i="1"/>
  <c r="I51" i="1"/>
  <c r="I45" i="1"/>
  <c r="K42" i="1"/>
  <c r="I42" i="1"/>
  <c r="K34" i="1"/>
  <c r="I34" i="1"/>
  <c r="I43" i="1"/>
  <c r="I33" i="1"/>
  <c r="I32" i="1"/>
  <c r="I31" i="1"/>
  <c r="I30" i="1"/>
  <c r="K41" i="1"/>
  <c r="I41" i="1"/>
  <c r="K39" i="1"/>
  <c r="I39" i="1"/>
  <c r="I38" i="1"/>
  <c r="I37" i="1"/>
  <c r="K38" i="1"/>
  <c r="I18" i="1"/>
  <c r="K33" i="1"/>
  <c r="K32" i="1"/>
  <c r="K31" i="1"/>
  <c r="K35" i="1"/>
  <c r="I28" i="1"/>
  <c r="I27" i="1"/>
  <c r="I21" i="1"/>
  <c r="I20" i="1"/>
  <c r="I19" i="1"/>
  <c r="I59" i="1" l="1"/>
  <c r="I44" i="1"/>
  <c r="I24" i="1"/>
  <c r="L18" i="1"/>
  <c r="K18" i="1"/>
  <c r="L21" i="1"/>
  <c r="K21" i="1"/>
  <c r="L20" i="1"/>
  <c r="K20" i="1"/>
  <c r="L19" i="1"/>
  <c r="K19" i="1"/>
  <c r="G10" i="1"/>
  <c r="H10" i="1"/>
  <c r="I12" i="1"/>
  <c r="I13" i="1"/>
  <c r="I14" i="1"/>
  <c r="I15" i="1"/>
  <c r="I16" i="1"/>
  <c r="I17" i="1"/>
  <c r="I23" i="1"/>
  <c r="D7" i="2" s="1"/>
  <c r="D4" i="2" s="1"/>
  <c r="I11" i="1"/>
  <c r="L36" i="1"/>
  <c r="K36" i="1"/>
  <c r="D16" i="2"/>
  <c r="D8" i="2"/>
  <c r="D12" i="2"/>
  <c r="J10" i="1" l="1"/>
  <c r="L11" i="1"/>
  <c r="K11" i="1"/>
  <c r="K12" i="1"/>
  <c r="I10" i="1"/>
  <c r="L12" i="1"/>
  <c r="D3" i="2"/>
  <c r="L63" i="1"/>
  <c r="K63" i="1"/>
  <c r="L62" i="1"/>
  <c r="K62" i="1"/>
  <c r="L61" i="1"/>
  <c r="K61" i="1"/>
  <c r="L60" i="1"/>
  <c r="K60" i="1"/>
  <c r="H59" i="1"/>
  <c r="G59" i="1"/>
  <c r="L58" i="1"/>
  <c r="K58" i="1"/>
  <c r="L57" i="1"/>
  <c r="K57" i="1"/>
  <c r="L56" i="1"/>
  <c r="K56" i="1"/>
  <c r="L55" i="1"/>
  <c r="K55" i="1"/>
  <c r="L54" i="1"/>
  <c r="K54" i="1"/>
  <c r="L45" i="1"/>
  <c r="K45" i="1"/>
  <c r="J44" i="1"/>
  <c r="H44" i="1"/>
  <c r="G44" i="1"/>
  <c r="L43" i="1"/>
  <c r="F11" i="2" s="1"/>
  <c r="K43" i="1"/>
  <c r="E11" i="2" s="1"/>
  <c r="L37" i="1"/>
  <c r="F10" i="2" s="1"/>
  <c r="K37" i="1"/>
  <c r="E10" i="2" s="1"/>
  <c r="L30" i="1"/>
  <c r="K30" i="1"/>
  <c r="L29" i="1"/>
  <c r="K29" i="1"/>
  <c r="L28" i="1"/>
  <c r="K28" i="1"/>
  <c r="L27" i="1"/>
  <c r="K27" i="1"/>
  <c r="J24" i="1"/>
  <c r="H24" i="1"/>
  <c r="G24" i="1"/>
  <c r="L23" i="1"/>
  <c r="K23" i="1"/>
  <c r="L17" i="1"/>
  <c r="K17" i="1"/>
  <c r="L16" i="1"/>
  <c r="K16" i="1"/>
  <c r="L15" i="1"/>
  <c r="K15" i="1"/>
  <c r="L14" i="1"/>
  <c r="K14" i="1"/>
  <c r="L13" i="1"/>
  <c r="K13" i="1"/>
  <c r="E18" i="2" l="1"/>
  <c r="G10" i="2"/>
  <c r="F18" i="2"/>
  <c r="F17" i="2"/>
  <c r="F13" i="2"/>
  <c r="G11" i="2"/>
  <c r="F9" i="2"/>
  <c r="F14" i="2"/>
  <c r="F7" i="2"/>
  <c r="F5" i="2"/>
  <c r="F6" i="2"/>
  <c r="F15" i="2"/>
  <c r="E7" i="2"/>
  <c r="E13" i="2"/>
  <c r="E15" i="2"/>
  <c r="E14" i="2"/>
  <c r="E17" i="2"/>
  <c r="E9" i="2"/>
  <c r="E6" i="2"/>
  <c r="E5" i="2"/>
  <c r="L10" i="1"/>
  <c r="F4" i="2" s="1"/>
  <c r="N10" i="1"/>
  <c r="M10" i="1"/>
  <c r="Y9" i="1"/>
  <c r="AG9" i="1"/>
  <c r="Q9" i="1"/>
  <c r="K10" i="1"/>
  <c r="E4" i="2" s="1"/>
  <c r="AB9" i="1"/>
  <c r="T9" i="1"/>
  <c r="H9" i="1"/>
  <c r="W9" i="1"/>
  <c r="AE9" i="1"/>
  <c r="V9" i="1"/>
  <c r="AD9" i="1"/>
  <c r="N44" i="1"/>
  <c r="P9" i="1"/>
  <c r="X9" i="1"/>
  <c r="AF9" i="1"/>
  <c r="M44" i="1"/>
  <c r="R9" i="1"/>
  <c r="Z9" i="1"/>
  <c r="AH9" i="1"/>
  <c r="N59" i="1"/>
  <c r="K44" i="1"/>
  <c r="O9" i="1"/>
  <c r="G9" i="1"/>
  <c r="L44" i="1"/>
  <c r="L59" i="1"/>
  <c r="F16" i="2" s="1"/>
  <c r="K24" i="1"/>
  <c r="E8" i="2" s="1"/>
  <c r="K59" i="1"/>
  <c r="E16" i="2" s="1"/>
  <c r="M59" i="1"/>
  <c r="S9" i="1"/>
  <c r="AA9" i="1"/>
  <c r="M24" i="1"/>
  <c r="L24" i="1"/>
  <c r="F8" i="2" s="1"/>
  <c r="J9" i="1"/>
  <c r="N24" i="1"/>
  <c r="U9" i="1"/>
  <c r="AC9" i="1"/>
  <c r="G9" i="2" l="1"/>
  <c r="G17" i="2"/>
  <c r="G8" i="2"/>
  <c r="G13" i="2"/>
  <c r="G18" i="2"/>
  <c r="G14" i="2"/>
  <c r="G7" i="2"/>
  <c r="G6" i="2"/>
  <c r="G5" i="2"/>
  <c r="G4" i="2"/>
  <c r="G15" i="2"/>
  <c r="F12" i="2"/>
  <c r="E12" i="2"/>
  <c r="K9" i="1"/>
  <c r="L9" i="1"/>
  <c r="N9" i="1"/>
  <c r="M9" i="1"/>
  <c r="G12" i="2" l="1"/>
  <c r="G16" i="2"/>
  <c r="D4" i="1"/>
  <c r="F3" i="2"/>
  <c r="D3" i="1"/>
  <c r="E3" i="2"/>
  <c r="G3" i="2" l="1"/>
  <c r="D5" i="1"/>
</calcChain>
</file>

<file path=xl/sharedStrings.xml><?xml version="1.0" encoding="utf-8"?>
<sst xmlns="http://schemas.openxmlformats.org/spreadsheetml/2006/main" count="207" uniqueCount="140">
  <si>
    <t xml:space="preserve">진행주차 </t>
    <phoneticPr fontId="1" type="noConversion"/>
  </si>
  <si>
    <t>주차</t>
    <phoneticPr fontId="1" type="noConversion"/>
  </si>
  <si>
    <t>진척율</t>
    <phoneticPr fontId="1" type="noConversion"/>
  </si>
  <si>
    <t xml:space="preserve">계획 </t>
    <phoneticPr fontId="1" type="noConversion"/>
  </si>
  <si>
    <t>실적</t>
    <phoneticPr fontId="1" type="noConversion"/>
  </si>
  <si>
    <t>실적</t>
    <phoneticPr fontId="1" type="noConversion"/>
  </si>
  <si>
    <t>차이</t>
    <phoneticPr fontId="1" type="noConversion"/>
  </si>
  <si>
    <t>Phase</t>
    <phoneticPr fontId="1" type="noConversion"/>
  </si>
  <si>
    <t>주요 Task</t>
    <phoneticPr fontId="1" type="noConversion"/>
  </si>
  <si>
    <t xml:space="preserve">세부 Task </t>
    <phoneticPr fontId="1" type="noConversion"/>
  </si>
  <si>
    <t>산출물</t>
    <phoneticPr fontId="1" type="noConversion"/>
  </si>
  <si>
    <t xml:space="preserve">일정 </t>
    <phoneticPr fontId="1" type="noConversion"/>
  </si>
  <si>
    <t>가중치</t>
    <phoneticPr fontId="1" type="noConversion"/>
  </si>
  <si>
    <t>가중치 반영</t>
    <phoneticPr fontId="1" type="noConversion"/>
  </si>
  <si>
    <t xml:space="preserve">누계 </t>
    <phoneticPr fontId="1" type="noConversion"/>
  </si>
  <si>
    <t>From</t>
    <phoneticPr fontId="1" type="noConversion"/>
  </si>
  <si>
    <t>To</t>
    <phoneticPr fontId="1" type="noConversion"/>
  </si>
  <si>
    <t>계획</t>
    <phoneticPr fontId="1" type="noConversion"/>
  </si>
  <si>
    <t>계획</t>
    <phoneticPr fontId="1" type="noConversion"/>
  </si>
  <si>
    <t>계획</t>
    <phoneticPr fontId="1" type="noConversion"/>
  </si>
  <si>
    <t xml:space="preserve">Total </t>
    <phoneticPr fontId="1" type="noConversion"/>
  </si>
  <si>
    <t>1. 경영현황분석</t>
    <phoneticPr fontId="1" type="noConversion"/>
  </si>
  <si>
    <t>2. 이슈정의 및 원인 분석</t>
    <phoneticPr fontId="1" type="noConversion"/>
  </si>
  <si>
    <t>3. 개선과제 정의</t>
    <phoneticPr fontId="1" type="noConversion"/>
  </si>
  <si>
    <t>4. 중단기 로드맵 제시</t>
    <phoneticPr fontId="1" type="noConversion"/>
  </si>
  <si>
    <t>Phase</t>
  </si>
  <si>
    <t>Task</t>
  </si>
  <si>
    <t>가중치</t>
  </si>
  <si>
    <t>계획</t>
  </si>
  <si>
    <t>실적</t>
  </si>
  <si>
    <t>차이</t>
  </si>
  <si>
    <t xml:space="preserve">        합계</t>
  </si>
  <si>
    <t>소계</t>
  </si>
  <si>
    <t>수행계획 보고</t>
    <phoneticPr fontId="1" type="noConversion"/>
  </si>
  <si>
    <t>소요
일수</t>
    <phoneticPr fontId="1" type="noConversion"/>
  </si>
  <si>
    <t>담당자</t>
    <phoneticPr fontId="1" type="noConversion"/>
  </si>
  <si>
    <t>구성규</t>
    <phoneticPr fontId="1" type="noConversion"/>
  </si>
  <si>
    <t>ALL</t>
    <phoneticPr fontId="1" type="noConversion"/>
  </si>
  <si>
    <t>요구사항 분석 수행 (압연)</t>
    <phoneticPr fontId="1" type="noConversion"/>
  </si>
  <si>
    <t>계획</t>
    <phoneticPr fontId="1" type="noConversion"/>
  </si>
  <si>
    <r>
      <rPr>
        <b/>
        <sz val="12"/>
        <color theme="1"/>
        <rFont val="맑은 고딕"/>
        <family val="3"/>
        <charset val="129"/>
      </rPr>
      <t xml:space="preserve">※ </t>
    </r>
    <r>
      <rPr>
        <b/>
        <sz val="12"/>
        <color theme="1"/>
        <rFont val="맑은 고딕"/>
        <family val="3"/>
        <charset val="129"/>
        <scheme val="minor"/>
      </rPr>
      <t>진척율 관리</t>
    </r>
    <phoneticPr fontId="1" type="noConversion"/>
  </si>
  <si>
    <t>수행계획서</t>
    <phoneticPr fontId="1" type="noConversion"/>
  </si>
  <si>
    <t>Kick-off</t>
    <phoneticPr fontId="1" type="noConversion"/>
  </si>
  <si>
    <t>비즈니스 분석 
[2주]</t>
    <phoneticPr fontId="1" type="noConversion"/>
  </si>
  <si>
    <t>설계 완료 보고</t>
    <phoneticPr fontId="1" type="noConversion"/>
  </si>
  <si>
    <t>개발 및 테스트
[4주]</t>
    <phoneticPr fontId="1" type="noConversion"/>
  </si>
  <si>
    <t>시연 (심사)</t>
    <phoneticPr fontId="1" type="noConversion"/>
  </si>
  <si>
    <t>W1(03.07~03.11)</t>
    <phoneticPr fontId="1" type="noConversion"/>
  </si>
  <si>
    <t>W2(03.14~03.18)</t>
    <phoneticPr fontId="1" type="noConversion"/>
  </si>
  <si>
    <t>W3(03.21~03.25)</t>
    <phoneticPr fontId="1" type="noConversion"/>
  </si>
  <si>
    <t>W4(03.28~04.01)</t>
    <phoneticPr fontId="1" type="noConversion"/>
  </si>
  <si>
    <t>W5(04.04~04.08)</t>
    <phoneticPr fontId="1" type="noConversion"/>
  </si>
  <si>
    <t>W6(04.11~04.15)</t>
    <phoneticPr fontId="1" type="noConversion"/>
  </si>
  <si>
    <t>W7(04.18~04.22)</t>
    <phoneticPr fontId="1" type="noConversion"/>
  </si>
  <si>
    <t>W8(04.25~04.29)</t>
    <phoneticPr fontId="1" type="noConversion"/>
  </si>
  <si>
    <t>W9(05.02~05.06)</t>
    <phoneticPr fontId="1" type="noConversion"/>
  </si>
  <si>
    <t>W10(05.09~05.13)</t>
    <phoneticPr fontId="1" type="noConversion"/>
  </si>
  <si>
    <t>PJT 과제 추진 Kick-off</t>
    <phoneticPr fontId="1" type="noConversion"/>
  </si>
  <si>
    <t>1. 비즈니스
분석 (2W)</t>
    <phoneticPr fontId="1" type="noConversion"/>
  </si>
  <si>
    <t>PJT 과제 추진 계획 작성</t>
    <phoneticPr fontId="1" type="noConversion"/>
  </si>
  <si>
    <t>분석 및 스토리보드 작성</t>
    <phoneticPr fontId="1" type="noConversion"/>
  </si>
  <si>
    <t>과제 자료 제공</t>
    <phoneticPr fontId="1" type="noConversion"/>
  </si>
  <si>
    <t>과제 자료 제공</t>
    <phoneticPr fontId="1" type="noConversion"/>
  </si>
  <si>
    <t>분석 및 스토리보드 작성</t>
    <phoneticPr fontId="1" type="noConversion"/>
  </si>
  <si>
    <t>화면 분석</t>
    <phoneticPr fontId="1" type="noConversion"/>
  </si>
  <si>
    <t>데이터 분석</t>
    <phoneticPr fontId="1" type="noConversion"/>
  </si>
  <si>
    <t>데이터 분석</t>
    <phoneticPr fontId="1" type="noConversion"/>
  </si>
  <si>
    <t>과제 자료 분석</t>
    <phoneticPr fontId="1" type="noConversion"/>
  </si>
  <si>
    <t>샘플 코드</t>
    <phoneticPr fontId="1" type="noConversion"/>
  </si>
  <si>
    <t>화면 예시</t>
    <phoneticPr fontId="1" type="noConversion"/>
  </si>
  <si>
    <t>DB Schema</t>
    <phoneticPr fontId="1" type="noConversion"/>
  </si>
  <si>
    <t>샘플 Data</t>
    <phoneticPr fontId="1" type="noConversion"/>
  </si>
  <si>
    <t>염영일</t>
    <phoneticPr fontId="1" type="noConversion"/>
  </si>
  <si>
    <t>정용교</t>
    <phoneticPr fontId="1" type="noConversion"/>
  </si>
  <si>
    <t>장준</t>
    <phoneticPr fontId="1" type="noConversion"/>
  </si>
  <si>
    <t>2. 설계 및 Pilot 구현 (3W)</t>
    <phoneticPr fontId="1" type="noConversion"/>
  </si>
  <si>
    <t>3. 개발 및 테스트 (4W)</t>
    <phoneticPr fontId="1" type="noConversion"/>
  </si>
  <si>
    <t>과제 시연
[1주]</t>
    <phoneticPr fontId="1" type="noConversion"/>
  </si>
  <si>
    <t>4. 과제 시연 (1W)</t>
    <phoneticPr fontId="1" type="noConversion"/>
  </si>
  <si>
    <t>시연 (심사)</t>
    <phoneticPr fontId="1" type="noConversion"/>
  </si>
  <si>
    <t>완료보고서</t>
    <phoneticPr fontId="1" type="noConversion"/>
  </si>
  <si>
    <t>스토리보드</t>
    <phoneticPr fontId="1" type="noConversion"/>
  </si>
  <si>
    <t>화면, 장표, 배치 설계</t>
    <phoneticPr fontId="1" type="noConversion"/>
  </si>
  <si>
    <t>화면, 장표, 배치 설계</t>
    <phoneticPr fontId="1" type="noConversion"/>
  </si>
  <si>
    <t>로그인 화면</t>
  </si>
  <si>
    <t>메뉴 Tree</t>
  </si>
  <si>
    <t>생산관리 대시보드</t>
  </si>
  <si>
    <t>생산계획 등록/조회</t>
  </si>
  <si>
    <t>생산실적 등록/조회</t>
  </si>
  <si>
    <t>생산 미달 예측</t>
  </si>
  <si>
    <t>공정모니터링</t>
  </si>
  <si>
    <t>Tag Trend 조회</t>
  </si>
  <si>
    <t>작업지시서</t>
  </si>
  <si>
    <t>생산 이상 감지</t>
  </si>
  <si>
    <t>화면 설계서</t>
    <phoneticPr fontId="1" type="noConversion"/>
  </si>
  <si>
    <t>장표 설계서</t>
    <phoneticPr fontId="1" type="noConversion"/>
  </si>
  <si>
    <t>배치 설계서</t>
    <phoneticPr fontId="1" type="noConversion"/>
  </si>
  <si>
    <t>설계 및 Pilot 구현
[3주]</t>
    <phoneticPr fontId="1" type="noConversion"/>
  </si>
  <si>
    <t>Pilot 구현 기술 검증</t>
    <phoneticPr fontId="1" type="noConversion"/>
  </si>
  <si>
    <t>Pilot 구현 기술 검증</t>
    <phoneticPr fontId="1" type="noConversion"/>
  </si>
  <si>
    <t>대시보드 High Chart</t>
    <phoneticPr fontId="1" type="noConversion"/>
  </si>
  <si>
    <t>QR 스캔 및 모바일 MES 정보 연결</t>
    <phoneticPr fontId="1" type="noConversion"/>
  </si>
  <si>
    <t>장표 iReport (QR 프린트)</t>
    <phoneticPr fontId="1" type="noConversion"/>
  </si>
  <si>
    <t>공정 모니터링 구현</t>
    <phoneticPr fontId="1" type="noConversion"/>
  </si>
  <si>
    <t>설계 완료 보고</t>
    <phoneticPr fontId="1" type="noConversion"/>
  </si>
  <si>
    <t>설계완료 보고서 작성</t>
    <phoneticPr fontId="1" type="noConversion"/>
  </si>
  <si>
    <t>설계완료 보고</t>
    <phoneticPr fontId="1" type="noConversion"/>
  </si>
  <si>
    <t>ALL</t>
    <phoneticPr fontId="1" type="noConversion"/>
  </si>
  <si>
    <t>설계완료 보고서</t>
    <phoneticPr fontId="1" type="noConversion"/>
  </si>
  <si>
    <t>개발 및 단위 테스트</t>
    <phoneticPr fontId="1" type="noConversion"/>
  </si>
  <si>
    <t>개발 및 단위테스트</t>
    <phoneticPr fontId="1" type="noConversion"/>
  </si>
  <si>
    <t>결합 테스트</t>
    <phoneticPr fontId="1" type="noConversion"/>
  </si>
  <si>
    <t>통합 테스트</t>
    <phoneticPr fontId="1" type="noConversion"/>
  </si>
  <si>
    <t>테스트 계획 수립</t>
    <phoneticPr fontId="1" type="noConversion"/>
  </si>
  <si>
    <t>테스트 계획서</t>
    <phoneticPr fontId="1" type="noConversion"/>
  </si>
  <si>
    <t>테스트 결과서</t>
    <phoneticPr fontId="1" type="noConversion"/>
  </si>
  <si>
    <t>가동 / 안정화</t>
    <phoneticPr fontId="1" type="noConversion"/>
  </si>
  <si>
    <t>가동</t>
    <phoneticPr fontId="1" type="noConversion"/>
  </si>
  <si>
    <t>안정화</t>
    <phoneticPr fontId="1" type="noConversion"/>
  </si>
  <si>
    <t>결합 테스트</t>
    <phoneticPr fontId="1" type="noConversion"/>
  </si>
  <si>
    <t>가동 및 안정화</t>
    <phoneticPr fontId="1" type="noConversion"/>
  </si>
  <si>
    <t>시연 준비</t>
    <phoneticPr fontId="1" type="noConversion"/>
  </si>
  <si>
    <t>완료 보고서 작성</t>
    <phoneticPr fontId="1" type="noConversion"/>
  </si>
  <si>
    <t>시연 준비</t>
    <phoneticPr fontId="1" type="noConversion"/>
  </si>
  <si>
    <t>시연 시나리오 작성</t>
    <phoneticPr fontId="1" type="noConversion"/>
  </si>
  <si>
    <t>시연 테스트</t>
    <phoneticPr fontId="1" type="noConversion"/>
  </si>
  <si>
    <t>시연</t>
    <phoneticPr fontId="1" type="noConversion"/>
  </si>
  <si>
    <t>기술 검토서</t>
    <phoneticPr fontId="1" type="noConversion"/>
  </si>
  <si>
    <t>청년 IT전문가과정 PJT 과제 수행 WBS (4조) -Z3RO</t>
    <phoneticPr fontId="1" type="noConversion"/>
  </si>
  <si>
    <t>App 스토리보드 작성</t>
    <phoneticPr fontId="1" type="noConversion"/>
  </si>
  <si>
    <t>Web 스토리보드 작성</t>
    <phoneticPr fontId="1" type="noConversion"/>
  </si>
  <si>
    <t>App 구현</t>
    <phoneticPr fontId="1" type="noConversion"/>
  </si>
  <si>
    <t>백성문</t>
    <phoneticPr fontId="1" type="noConversion"/>
  </si>
  <si>
    <t>임한나</t>
    <phoneticPr fontId="1" type="noConversion"/>
  </si>
  <si>
    <t>마상우</t>
    <phoneticPr fontId="1" type="noConversion"/>
  </si>
  <si>
    <t>김선혁</t>
    <phoneticPr fontId="1" type="noConversion"/>
  </si>
  <si>
    <t>진혜린</t>
    <phoneticPr fontId="1" type="noConversion"/>
  </si>
  <si>
    <t>개발 환경 설정</t>
    <phoneticPr fontId="1" type="noConversion"/>
  </si>
  <si>
    <t>GCP 서버 구축</t>
    <phoneticPr fontId="1" type="noConversion"/>
  </si>
  <si>
    <t>Tool 사용법 숙지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</si>
</sst>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%"/>
    <numFmt numFmtId="177" formatCode="m&quot;월&quot;\ d&quot;일&quot;;@"/>
    <numFmt numFmtId="178" formatCode="0.00_);[Red]\(0.00\)"/>
    <numFmt numFmtId="179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13"/>
      <color rgb="FF000000"/>
      <name val="맑은 고딕"/>
      <family val="3"/>
      <charset val="129"/>
    </font>
    <font>
      <b/>
      <sz val="11"/>
      <color rgb="FF0070C0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176" fontId="6" fillId="3" borderId="0" xfId="0" applyNumberFormat="1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177" fontId="7" fillId="2" borderId="1" xfId="0" applyNumberFormat="1" applyFont="1" applyFill="1" applyBorder="1" applyAlignment="1">
      <alignment horizontal="center" vertical="center"/>
    </xf>
    <xf numFmtId="178" fontId="7" fillId="2" borderId="1" xfId="0" applyNumberFormat="1" applyFont="1" applyFill="1" applyBorder="1" applyAlignment="1">
      <alignment horizontal="right" vertical="center"/>
    </xf>
    <xf numFmtId="176" fontId="7" fillId="2" borderId="1" xfId="1" applyNumberFormat="1" applyFont="1" applyFill="1" applyBorder="1" applyAlignment="1">
      <alignment horizontal="right" vertical="center"/>
    </xf>
    <xf numFmtId="0" fontId="9" fillId="3" borderId="1" xfId="0" applyFont="1" applyFill="1" applyBorder="1" applyAlignment="1">
      <alignment horizontal="left" vertical="center"/>
    </xf>
    <xf numFmtId="178" fontId="9" fillId="3" borderId="1" xfId="0" applyNumberFormat="1" applyFont="1" applyFill="1" applyBorder="1">
      <alignment vertical="center"/>
    </xf>
    <xf numFmtId="176" fontId="9" fillId="3" borderId="1" xfId="1" applyNumberFormat="1" applyFont="1" applyFill="1" applyBorder="1">
      <alignment vertical="center"/>
    </xf>
    <xf numFmtId="9" fontId="0" fillId="0" borderId="1" xfId="1" applyFont="1" applyBorder="1">
      <alignment vertical="center"/>
    </xf>
    <xf numFmtId="0" fontId="9" fillId="3" borderId="1" xfId="0" applyFont="1" applyFill="1" applyBorder="1">
      <alignment vertical="center"/>
    </xf>
    <xf numFmtId="0" fontId="8" fillId="0" borderId="0" xfId="0" applyFo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79" fontId="9" fillId="3" borderId="1" xfId="0" applyNumberFormat="1" applyFont="1" applyFill="1" applyBorder="1">
      <alignment vertical="center"/>
    </xf>
    <xf numFmtId="0" fontId="6" fillId="0" borderId="0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6" fillId="3" borderId="0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9" fillId="3" borderId="1" xfId="0" applyNumberFormat="1" applyFont="1" applyFill="1" applyBorder="1" applyAlignment="1">
      <alignment horizontal="center" vertical="center"/>
    </xf>
    <xf numFmtId="176" fontId="9" fillId="11" borderId="1" xfId="1" applyNumberFormat="1" applyFont="1" applyFill="1" applyBorder="1">
      <alignment vertical="center"/>
    </xf>
    <xf numFmtId="0" fontId="7" fillId="12" borderId="6" xfId="0" applyFont="1" applyFill="1" applyBorder="1" applyAlignment="1">
      <alignment horizontal="center" vertical="center"/>
    </xf>
    <xf numFmtId="177" fontId="7" fillId="12" borderId="1" xfId="0" applyNumberFormat="1" applyFont="1" applyFill="1" applyBorder="1" applyAlignment="1">
      <alignment horizontal="center" vertical="center"/>
    </xf>
    <xf numFmtId="179" fontId="7" fillId="12" borderId="1" xfId="0" applyNumberFormat="1" applyFont="1" applyFill="1" applyBorder="1" applyAlignment="1">
      <alignment horizontal="right" vertical="center"/>
    </xf>
    <xf numFmtId="178" fontId="7" fillId="12" borderId="1" xfId="0" applyNumberFormat="1" applyFont="1" applyFill="1" applyBorder="1" applyAlignment="1">
      <alignment horizontal="right" vertical="center"/>
    </xf>
    <xf numFmtId="176" fontId="7" fillId="12" borderId="1" xfId="1" applyNumberFormat="1" applyFont="1" applyFill="1" applyBorder="1" applyAlignment="1">
      <alignment horizontal="right" vertical="center"/>
    </xf>
    <xf numFmtId="176" fontId="7" fillId="12" borderId="1" xfId="0" applyNumberFormat="1" applyFont="1" applyFill="1" applyBorder="1">
      <alignment vertical="center"/>
    </xf>
    <xf numFmtId="178" fontId="7" fillId="12" borderId="1" xfId="0" applyNumberFormat="1" applyFont="1" applyFill="1" applyBorder="1">
      <alignment vertical="center"/>
    </xf>
    <xf numFmtId="9" fontId="0" fillId="11" borderId="1" xfId="1" applyFont="1" applyFill="1" applyBorder="1">
      <alignment vertical="center"/>
    </xf>
    <xf numFmtId="0" fontId="3" fillId="0" borderId="0" xfId="0" applyFont="1" applyAlignment="1">
      <alignment vertical="center"/>
    </xf>
    <xf numFmtId="2" fontId="7" fillId="12" borderId="1" xfId="0" applyNumberFormat="1" applyFont="1" applyFill="1" applyBorder="1">
      <alignment vertical="center"/>
    </xf>
    <xf numFmtId="0" fontId="10" fillId="7" borderId="1" xfId="0" applyFont="1" applyFill="1" applyBorder="1" applyAlignment="1">
      <alignment horizontal="center" vertical="center" wrapText="1" readingOrder="1"/>
    </xf>
    <xf numFmtId="0" fontId="6" fillId="0" borderId="0" xfId="0" quotePrefix="1" applyFont="1">
      <alignment vertical="center"/>
    </xf>
    <xf numFmtId="0" fontId="12" fillId="8" borderId="1" xfId="0" applyFont="1" applyFill="1" applyBorder="1" applyAlignment="1">
      <alignment horizontal="right" vertical="center" wrapText="1" readingOrder="1"/>
    </xf>
    <xf numFmtId="176" fontId="12" fillId="8" borderId="1" xfId="0" applyNumberFormat="1" applyFont="1" applyFill="1" applyBorder="1" applyAlignment="1">
      <alignment horizontal="right" vertical="center" wrapText="1" readingOrder="1"/>
    </xf>
    <xf numFmtId="0" fontId="12" fillId="10" borderId="1" xfId="0" applyFont="1" applyFill="1" applyBorder="1" applyAlignment="1">
      <alignment horizontal="left" vertical="center" wrapText="1" indent="1" readingOrder="1"/>
    </xf>
    <xf numFmtId="0" fontId="12" fillId="10" borderId="1" xfId="0" applyFont="1" applyFill="1" applyBorder="1" applyAlignment="1">
      <alignment horizontal="right" vertical="center" wrapText="1" readingOrder="1"/>
    </xf>
    <xf numFmtId="176" fontId="12" fillId="10" borderId="1" xfId="0" applyNumberFormat="1" applyFont="1" applyFill="1" applyBorder="1" applyAlignment="1">
      <alignment horizontal="right" vertical="center" wrapText="1" readingOrder="1"/>
    </xf>
    <xf numFmtId="0" fontId="13" fillId="0" borderId="1" xfId="0" applyFont="1" applyBorder="1" applyAlignment="1">
      <alignment horizontal="left" vertical="center" wrapText="1" indent="1" readingOrder="1"/>
    </xf>
    <xf numFmtId="0" fontId="13" fillId="0" borderId="1" xfId="0" applyFont="1" applyBorder="1" applyAlignment="1">
      <alignment horizontal="right" vertical="center" wrapText="1" readingOrder="1"/>
    </xf>
    <xf numFmtId="176" fontId="13" fillId="11" borderId="1" xfId="0" applyNumberFormat="1" applyFont="1" applyFill="1" applyBorder="1" applyAlignment="1">
      <alignment horizontal="right" vertical="center" wrapText="1" readingOrder="1"/>
    </xf>
    <xf numFmtId="176" fontId="13" fillId="3" borderId="1" xfId="0" applyNumberFormat="1" applyFont="1" applyFill="1" applyBorder="1" applyAlignment="1">
      <alignment horizontal="right" vertical="center" wrapText="1" readingOrder="1"/>
    </xf>
    <xf numFmtId="176" fontId="13" fillId="0" borderId="1" xfId="0" applyNumberFormat="1" applyFont="1" applyBorder="1" applyAlignment="1">
      <alignment horizontal="right" vertical="center" wrapText="1" readingOrder="1"/>
    </xf>
    <xf numFmtId="0" fontId="14" fillId="13" borderId="1" xfId="0" applyFont="1" applyFill="1" applyBorder="1">
      <alignment vertical="center"/>
    </xf>
    <xf numFmtId="0" fontId="14" fillId="13" borderId="1" xfId="0" applyFont="1" applyFill="1" applyBorder="1" applyAlignment="1">
      <alignment horizontal="left" vertical="center"/>
    </xf>
    <xf numFmtId="176" fontId="15" fillId="8" borderId="1" xfId="0" applyNumberFormat="1" applyFont="1" applyFill="1" applyBorder="1" applyAlignment="1">
      <alignment horizontal="right" vertical="center" wrapText="1" readingOrder="1"/>
    </xf>
    <xf numFmtId="0" fontId="14" fillId="3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9" fillId="11" borderId="3" xfId="0" applyFont="1" applyFill="1" applyBorder="1" applyAlignment="1">
      <alignment horizontal="left" vertical="center"/>
    </xf>
    <xf numFmtId="0" fontId="9" fillId="11" borderId="7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11" borderId="9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vertical="center"/>
    </xf>
    <xf numFmtId="0" fontId="9" fillId="11" borderId="3" xfId="0" applyFont="1" applyFill="1" applyBorder="1" applyAlignment="1">
      <alignment vertical="center"/>
    </xf>
    <xf numFmtId="0" fontId="9" fillId="11" borderId="9" xfId="0" applyFont="1" applyFill="1" applyBorder="1" applyAlignment="1">
      <alignment vertical="center"/>
    </xf>
    <xf numFmtId="0" fontId="12" fillId="9" borderId="1" xfId="0" applyFont="1" applyFill="1" applyBorder="1" applyAlignment="1">
      <alignment horizontal="center" vertical="center" wrapText="1" readingOrder="1"/>
    </xf>
    <xf numFmtId="0" fontId="12" fillId="8" borderId="1" xfId="0" applyFont="1" applyFill="1" applyBorder="1" applyAlignment="1">
      <alignment horizontal="center" vertical="center" wrapText="1" readingOrder="1"/>
    </xf>
    <xf numFmtId="0" fontId="9" fillId="11" borderId="3" xfId="0" applyFont="1" applyFill="1" applyBorder="1" applyAlignment="1">
      <alignment horizontal="center" vertical="center" wrapText="1"/>
    </xf>
    <xf numFmtId="0" fontId="9" fillId="11" borderId="9" xfId="0" applyFont="1" applyFill="1" applyBorder="1" applyAlignment="1">
      <alignment horizontal="center" vertical="center" wrapText="1"/>
    </xf>
    <xf numFmtId="0" fontId="9" fillId="11" borderId="7" xfId="0" applyFont="1" applyFill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left" vertical="center"/>
    </xf>
    <xf numFmtId="0" fontId="9" fillId="11" borderId="11" xfId="0" applyFont="1" applyFill="1" applyBorder="1" applyAlignment="1">
      <alignment horizontal="left" vertical="center"/>
    </xf>
    <xf numFmtId="0" fontId="9" fillId="11" borderId="12" xfId="0" applyFont="1" applyFill="1" applyBorder="1" applyAlignment="1">
      <alignment horizontal="left" vertical="center"/>
    </xf>
    <xf numFmtId="0" fontId="9" fillId="11" borderId="6" xfId="0" applyFont="1" applyFill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63"/>
  <sheetViews>
    <sheetView tabSelected="1" zoomScale="70" zoomScaleNormal="70" workbookViewId="0">
      <selection activeCell="T26" sqref="T26"/>
    </sheetView>
  </sheetViews>
  <sheetFormatPr defaultRowHeight="16.5" x14ac:dyDescent="0.3"/>
  <cols>
    <col min="1" max="1" width="0.75" customWidth="1"/>
    <col min="2" max="2" width="14.5" customWidth="1"/>
    <col min="3" max="3" width="20.375" style="1" customWidth="1"/>
    <col min="4" max="4" width="32" customWidth="1"/>
    <col min="5" max="5" width="8.375" style="1" customWidth="1"/>
    <col min="6" max="6" width="16.25" customWidth="1"/>
    <col min="7" max="8" width="11.5" style="1" customWidth="1"/>
    <col min="9" max="9" width="5.5" bestFit="1" customWidth="1"/>
    <col min="10" max="10" width="8.5" bestFit="1" customWidth="1"/>
    <col min="11" max="14" width="10.625" customWidth="1"/>
    <col min="15" max="15" width="10.125" customWidth="1"/>
  </cols>
  <sheetData>
    <row r="1" spans="2:34" ht="52.15" customHeight="1" x14ac:dyDescent="0.3">
      <c r="B1" s="64" t="s">
        <v>128</v>
      </c>
      <c r="C1" s="64"/>
      <c r="D1" s="64"/>
      <c r="E1" s="46"/>
      <c r="F1" s="46"/>
      <c r="G1" s="46"/>
      <c r="H1" s="46"/>
      <c r="I1" s="46"/>
      <c r="J1" s="46"/>
      <c r="K1" s="46"/>
      <c r="L1" s="46"/>
    </row>
    <row r="2" spans="2:34" s="2" customFormat="1" ht="17.45" customHeight="1" x14ac:dyDescent="0.3">
      <c r="B2" s="3" t="s">
        <v>0</v>
      </c>
      <c r="C2" s="4">
        <v>2</v>
      </c>
      <c r="D2" s="5" t="s">
        <v>1</v>
      </c>
      <c r="E2" s="31"/>
      <c r="G2" s="35"/>
      <c r="H2" s="35"/>
    </row>
    <row r="3" spans="2:34" s="2" customFormat="1" ht="17.45" customHeight="1" x14ac:dyDescent="0.3">
      <c r="B3" s="72" t="s">
        <v>2</v>
      </c>
      <c r="C3" s="4" t="s">
        <v>3</v>
      </c>
      <c r="D3" s="6">
        <f>K9</f>
        <v>0.24000000000000002</v>
      </c>
      <c r="E3" s="32"/>
      <c r="G3" s="35"/>
      <c r="H3" s="35"/>
    </row>
    <row r="4" spans="2:34" ht="17.25" x14ac:dyDescent="0.3">
      <c r="B4" s="72"/>
      <c r="C4" s="4" t="s">
        <v>5</v>
      </c>
      <c r="D4" s="6">
        <f>L9</f>
        <v>0.23</v>
      </c>
      <c r="E4" s="32"/>
    </row>
    <row r="5" spans="2:34" ht="12" customHeight="1" x14ac:dyDescent="0.3">
      <c r="B5" s="72"/>
      <c r="C5" s="4" t="s">
        <v>6</v>
      </c>
      <c r="D5" s="6">
        <f>D4-D3</f>
        <v>-1.0000000000000009E-2</v>
      </c>
      <c r="E5" s="32"/>
    </row>
    <row r="6" spans="2:34" ht="12" customHeight="1" x14ac:dyDescent="0.3">
      <c r="B6" s="7"/>
      <c r="C6" s="8"/>
      <c r="D6" s="9"/>
      <c r="E6" s="33"/>
    </row>
    <row r="7" spans="2:34" ht="22.9" customHeight="1" x14ac:dyDescent="0.3">
      <c r="B7" s="67" t="s">
        <v>7</v>
      </c>
      <c r="C7" s="67" t="s">
        <v>8</v>
      </c>
      <c r="D7" s="67" t="s">
        <v>9</v>
      </c>
      <c r="E7" s="10" t="s">
        <v>35</v>
      </c>
      <c r="F7" s="10" t="s">
        <v>10</v>
      </c>
      <c r="G7" s="73" t="s">
        <v>11</v>
      </c>
      <c r="H7" s="74"/>
      <c r="I7" s="71" t="s">
        <v>34</v>
      </c>
      <c r="J7" s="67" t="s">
        <v>12</v>
      </c>
      <c r="K7" s="69" t="s">
        <v>13</v>
      </c>
      <c r="L7" s="69"/>
      <c r="M7" s="69" t="s">
        <v>14</v>
      </c>
      <c r="N7" s="69"/>
      <c r="O7" s="69" t="s">
        <v>47</v>
      </c>
      <c r="P7" s="69"/>
      <c r="Q7" s="69" t="s">
        <v>48</v>
      </c>
      <c r="R7" s="69"/>
      <c r="S7" s="69" t="s">
        <v>49</v>
      </c>
      <c r="T7" s="69"/>
      <c r="U7" s="69" t="s">
        <v>50</v>
      </c>
      <c r="V7" s="69"/>
      <c r="W7" s="69" t="s">
        <v>51</v>
      </c>
      <c r="X7" s="69"/>
      <c r="Y7" s="69" t="s">
        <v>52</v>
      </c>
      <c r="Z7" s="69"/>
      <c r="AA7" s="69" t="s">
        <v>53</v>
      </c>
      <c r="AB7" s="69"/>
      <c r="AC7" s="69" t="s">
        <v>54</v>
      </c>
      <c r="AD7" s="69"/>
      <c r="AE7" s="69" t="s">
        <v>55</v>
      </c>
      <c r="AF7" s="69"/>
      <c r="AG7" s="69" t="s">
        <v>56</v>
      </c>
      <c r="AH7" s="69"/>
    </row>
    <row r="8" spans="2:34" ht="22.9" customHeight="1" x14ac:dyDescent="0.3">
      <c r="B8" s="68"/>
      <c r="C8" s="68"/>
      <c r="D8" s="68"/>
      <c r="E8" s="29"/>
      <c r="F8" s="11"/>
      <c r="G8" s="27" t="s">
        <v>15</v>
      </c>
      <c r="H8" s="27" t="s">
        <v>16</v>
      </c>
      <c r="I8" s="68"/>
      <c r="J8" s="68"/>
      <c r="K8" s="12" t="s">
        <v>17</v>
      </c>
      <c r="L8" s="12" t="s">
        <v>4</v>
      </c>
      <c r="M8" s="12" t="s">
        <v>17</v>
      </c>
      <c r="N8" s="12" t="s">
        <v>4</v>
      </c>
      <c r="O8" s="13" t="s">
        <v>18</v>
      </c>
      <c r="P8" s="14" t="s">
        <v>5</v>
      </c>
      <c r="Q8" s="13" t="s">
        <v>19</v>
      </c>
      <c r="R8" s="14" t="s">
        <v>5</v>
      </c>
      <c r="S8" s="13" t="s">
        <v>39</v>
      </c>
      <c r="T8" s="14" t="s">
        <v>5</v>
      </c>
      <c r="U8" s="13" t="s">
        <v>19</v>
      </c>
      <c r="V8" s="14" t="s">
        <v>5</v>
      </c>
      <c r="W8" s="13" t="s">
        <v>19</v>
      </c>
      <c r="X8" s="14" t="s">
        <v>5</v>
      </c>
      <c r="Y8" s="13" t="s">
        <v>19</v>
      </c>
      <c r="Z8" s="14" t="s">
        <v>5</v>
      </c>
      <c r="AA8" s="13" t="s">
        <v>19</v>
      </c>
      <c r="AB8" s="14" t="s">
        <v>5</v>
      </c>
      <c r="AC8" s="13" t="s">
        <v>19</v>
      </c>
      <c r="AD8" s="14" t="s">
        <v>5</v>
      </c>
      <c r="AE8" s="13" t="s">
        <v>19</v>
      </c>
      <c r="AF8" s="14" t="s">
        <v>5</v>
      </c>
      <c r="AG8" s="13" t="s">
        <v>19</v>
      </c>
      <c r="AH8" s="14" t="s">
        <v>5</v>
      </c>
    </row>
    <row r="9" spans="2:34" x14ac:dyDescent="0.3">
      <c r="B9" s="75" t="s">
        <v>20</v>
      </c>
      <c r="C9" s="76"/>
      <c r="D9" s="77"/>
      <c r="E9" s="28"/>
      <c r="F9" s="15"/>
      <c r="G9" s="16">
        <f>MIN(G10:G63)</f>
        <v>44627</v>
      </c>
      <c r="H9" s="16">
        <f>MAX(H10:H63)</f>
        <v>44694</v>
      </c>
      <c r="I9" s="16"/>
      <c r="J9" s="17">
        <f>J10+J24+J44+J59</f>
        <v>108</v>
      </c>
      <c r="K9" s="18">
        <f>AVERAGE(K10+K24+K44+K59)</f>
        <v>0.24000000000000002</v>
      </c>
      <c r="L9" s="18">
        <f>L10+L24+L44+L59</f>
        <v>0.23</v>
      </c>
      <c r="M9" s="18">
        <f>(M10+M24+M44+M59)/4</f>
        <v>0.25</v>
      </c>
      <c r="N9" s="18">
        <f>(N10+N24+N44+N59)/4</f>
        <v>0.27488687782805432</v>
      </c>
      <c r="O9" s="18">
        <f>(O10+O24+O44+O59)/4</f>
        <v>0.25</v>
      </c>
      <c r="P9" s="18">
        <f>(P10+P24+P44+P59)/4</f>
        <v>8.3333333333333329E-2</v>
      </c>
      <c r="Q9" s="18">
        <f>(Q10+Q24+Q44+Q59)/4</f>
        <v>0.25</v>
      </c>
      <c r="R9" s="18">
        <f>(R10+R24+R44+R59)/4</f>
        <v>0.13636363636363635</v>
      </c>
      <c r="S9" s="18">
        <f>(S10+S24+S44+S59)/4</f>
        <v>0.25</v>
      </c>
      <c r="T9" s="18">
        <f>(T10+T24+T44+T59)/4</f>
        <v>0.21785714285714286</v>
      </c>
      <c r="U9" s="18">
        <f>(U10+U24+U44+U59)/4</f>
        <v>0.15</v>
      </c>
      <c r="V9" s="18">
        <f>(V10+V24+V44+V59)/4</f>
        <v>0</v>
      </c>
      <c r="W9" s="18">
        <f>(W10+W24+W44+W59)/4</f>
        <v>0.14285714285714285</v>
      </c>
      <c r="X9" s="18">
        <f>(X10+X24+X44+X59)/4</f>
        <v>0</v>
      </c>
      <c r="Y9" s="18">
        <f>(Y10+Y24+Y44+Y59)/4</f>
        <v>0.17499999999999999</v>
      </c>
      <c r="Z9" s="18">
        <f>(Z10+Z24+Z44+Z59)/4</f>
        <v>0</v>
      </c>
      <c r="AA9" s="18">
        <f>(AA10+AA24+AA44+AA59)/4</f>
        <v>0.125</v>
      </c>
      <c r="AB9" s="18">
        <f>(AB10+AB24+AB44+AB59)/4</f>
        <v>0</v>
      </c>
      <c r="AC9" s="18">
        <f>(AC10+AC24+AC44+AC59)/4</f>
        <v>0.14583333333333334</v>
      </c>
      <c r="AD9" s="18">
        <f>(AD10+AD24+AD44+AD59)/4</f>
        <v>0</v>
      </c>
      <c r="AE9" s="18">
        <f>(AE10+AE24+AE44+AE59)/4</f>
        <v>0.25</v>
      </c>
      <c r="AF9" s="18">
        <f>(AF10+AF24+AF44+AF59)/4</f>
        <v>0</v>
      </c>
      <c r="AG9" s="18">
        <f>(AG10+AG24+AG44+AG59)/4</f>
        <v>0.25</v>
      </c>
      <c r="AH9" s="18">
        <f>(AH10+AH24+AH44+AH59)/4</f>
        <v>0</v>
      </c>
    </row>
    <row r="10" spans="2:34" x14ac:dyDescent="0.3">
      <c r="B10" s="78" t="s">
        <v>21</v>
      </c>
      <c r="C10" s="79"/>
      <c r="D10" s="80"/>
      <c r="E10" s="38"/>
      <c r="F10" s="38"/>
      <c r="G10" s="39">
        <f>MINA(G11:G23)</f>
        <v>44627</v>
      </c>
      <c r="H10" s="39">
        <f>MAXA(H11:H23)</f>
        <v>44638</v>
      </c>
      <c r="I10" s="40">
        <f>SUM(I11:I23)</f>
        <v>53</v>
      </c>
      <c r="J10" s="41">
        <f>SUM(J11:J23)</f>
        <v>24</v>
      </c>
      <c r="K10" s="42">
        <f>SUM(K11:K23)</f>
        <v>0.24000000000000002</v>
      </c>
      <c r="L10" s="42">
        <f>SUM(L11:L23)</f>
        <v>0.2</v>
      </c>
      <c r="M10" s="42">
        <f>AVERAGE(M11:M23)</f>
        <v>1</v>
      </c>
      <c r="N10" s="42">
        <f>AVERAGE(N11:N23)</f>
        <v>0.92307692307692313</v>
      </c>
      <c r="O10" s="42">
        <f t="shared" ref="O10:AH10" si="0">IF(SUM(O11:O23)=0,0,AVERAGE(O11:O23))</f>
        <v>1</v>
      </c>
      <c r="P10" s="42">
        <f t="shared" si="0"/>
        <v>0.33333333333333331</v>
      </c>
      <c r="Q10" s="42">
        <f t="shared" si="0"/>
        <v>1</v>
      </c>
      <c r="R10" s="42">
        <f t="shared" si="0"/>
        <v>0.54545454545454541</v>
      </c>
      <c r="S10" s="42">
        <f t="shared" si="0"/>
        <v>0</v>
      </c>
      <c r="T10" s="42">
        <f t="shared" si="0"/>
        <v>0.5714285714285714</v>
      </c>
      <c r="U10" s="42">
        <f t="shared" si="0"/>
        <v>0</v>
      </c>
      <c r="V10" s="42">
        <f t="shared" si="0"/>
        <v>0</v>
      </c>
      <c r="W10" s="42">
        <f t="shared" si="0"/>
        <v>0</v>
      </c>
      <c r="X10" s="42">
        <f t="shared" si="0"/>
        <v>0</v>
      </c>
      <c r="Y10" s="42">
        <f t="shared" si="0"/>
        <v>0</v>
      </c>
      <c r="Z10" s="42">
        <f t="shared" si="0"/>
        <v>0</v>
      </c>
      <c r="AA10" s="42">
        <f t="shared" si="0"/>
        <v>0</v>
      </c>
      <c r="AB10" s="42">
        <f t="shared" si="0"/>
        <v>0</v>
      </c>
      <c r="AC10" s="42">
        <f t="shared" si="0"/>
        <v>0</v>
      </c>
      <c r="AD10" s="42">
        <f t="shared" si="0"/>
        <v>0</v>
      </c>
      <c r="AE10" s="42">
        <f t="shared" si="0"/>
        <v>0</v>
      </c>
      <c r="AF10" s="42">
        <f t="shared" si="0"/>
        <v>0</v>
      </c>
      <c r="AG10" s="42">
        <f t="shared" si="0"/>
        <v>0</v>
      </c>
      <c r="AH10" s="42">
        <f t="shared" si="0"/>
        <v>0</v>
      </c>
    </row>
    <row r="11" spans="2:34" x14ac:dyDescent="0.3">
      <c r="B11" s="81" t="s">
        <v>58</v>
      </c>
      <c r="C11" s="65" t="s">
        <v>33</v>
      </c>
      <c r="D11" s="25" t="s">
        <v>59</v>
      </c>
      <c r="E11" s="34" t="s">
        <v>36</v>
      </c>
      <c r="F11" s="61" t="s">
        <v>41</v>
      </c>
      <c r="G11" s="36">
        <v>44627</v>
      </c>
      <c r="H11" s="36">
        <v>44627</v>
      </c>
      <c r="I11" s="30">
        <f>_xlfn.DAYS(H11+1,G11)</f>
        <v>1</v>
      </c>
      <c r="J11" s="20">
        <v>1</v>
      </c>
      <c r="K11" s="37">
        <f t="shared" ref="K11:K12" si="1">J11*M11/100</f>
        <v>0.01</v>
      </c>
      <c r="L11" s="21">
        <f t="shared" ref="L11:L12" si="2">J11*N11/100</f>
        <v>0.01</v>
      </c>
      <c r="M11" s="37">
        <f>IF($C$2&gt;=1,O11,0)+IF($C$2&gt;=2,Q11,0)+IF($C$2&gt;=3,S11,0)+IF($C$2&gt;=4,U11,0)+IF($C$2&gt;=5,W11,0)+IF($C$2&gt;=6,Y11,0)+IF($C$2&gt;=7,AA11,0)+IF($C$2&gt;=8,AC11,0)+IF($C$2&gt;=9,AE11,0)+IF($C$2&gt;=10,AG11,0)</f>
        <v>1</v>
      </c>
      <c r="N11" s="21">
        <f>P11+R11+T11+V11+X11+Z11+AB11+AD11+AF11+AH11</f>
        <v>1</v>
      </c>
      <c r="O11" s="45">
        <v>1</v>
      </c>
      <c r="P11" s="22">
        <v>1</v>
      </c>
      <c r="Q11" s="45"/>
      <c r="R11" s="22"/>
      <c r="S11" s="45"/>
      <c r="T11" s="22"/>
      <c r="U11" s="45"/>
      <c r="V11" s="22"/>
      <c r="W11" s="45"/>
      <c r="X11" s="22"/>
      <c r="Y11" s="45"/>
      <c r="Z11" s="22"/>
      <c r="AA11" s="45"/>
      <c r="AB11" s="22"/>
      <c r="AC11" s="45"/>
      <c r="AD11" s="22"/>
      <c r="AE11" s="45"/>
      <c r="AF11" s="22"/>
      <c r="AG11" s="45"/>
      <c r="AH11" s="22"/>
    </row>
    <row r="12" spans="2:34" x14ac:dyDescent="0.3">
      <c r="B12" s="82"/>
      <c r="C12" s="66"/>
      <c r="D12" s="26" t="s">
        <v>57</v>
      </c>
      <c r="E12" s="34" t="s">
        <v>36</v>
      </c>
      <c r="F12" s="63"/>
      <c r="G12" s="36">
        <v>44627</v>
      </c>
      <c r="H12" s="36">
        <v>44627</v>
      </c>
      <c r="I12" s="30">
        <f t="shared" ref="I12:I27" si="3">_xlfn.DAYS(H12+1,G12)</f>
        <v>1</v>
      </c>
      <c r="J12" s="20">
        <v>1</v>
      </c>
      <c r="K12" s="37">
        <f t="shared" si="1"/>
        <v>0.01</v>
      </c>
      <c r="L12" s="21">
        <f t="shared" si="2"/>
        <v>0.01</v>
      </c>
      <c r="M12" s="37">
        <f t="shared" ref="M12:M23" si="4">IF($C$2&gt;=1,O12,0)+IF($C$2&gt;=2,Q12,0)+IF($C$2&gt;=3,S12,0)+IF($C$2&gt;=4,U12,0)+IF($C$2&gt;=5,W12,0)+IF($C$2&gt;=6,Y12,0)+IF($C$2&gt;=7,AA12,0)+IF($C$2&gt;=8,AC12,0)+IF($C$2&gt;=9,AE12,0)+IF($C$2&gt;=10,AG12,0)</f>
        <v>1</v>
      </c>
      <c r="N12" s="21">
        <f t="shared" ref="N12:N63" si="5">P12+R12+T12+V12+X12+Z12+AB12+AD12+AF12+AH12</f>
        <v>1</v>
      </c>
      <c r="O12" s="45">
        <v>1</v>
      </c>
      <c r="P12" s="22">
        <v>1</v>
      </c>
      <c r="Q12" s="45"/>
      <c r="R12" s="22"/>
      <c r="S12" s="45"/>
      <c r="T12" s="22"/>
      <c r="U12" s="45"/>
      <c r="V12" s="22"/>
      <c r="W12" s="45"/>
      <c r="X12" s="22"/>
      <c r="Y12" s="45"/>
      <c r="Z12" s="22"/>
      <c r="AA12" s="45"/>
      <c r="AB12" s="22"/>
      <c r="AC12" s="45"/>
      <c r="AD12" s="22"/>
      <c r="AE12" s="45"/>
      <c r="AF12" s="22"/>
      <c r="AG12" s="45"/>
      <c r="AH12" s="22"/>
    </row>
    <row r="13" spans="2:34" ht="16.5" customHeight="1" x14ac:dyDescent="0.3">
      <c r="B13" s="82"/>
      <c r="C13" s="65" t="s">
        <v>62</v>
      </c>
      <c r="D13" s="19" t="s">
        <v>69</v>
      </c>
      <c r="E13" s="34" t="s">
        <v>72</v>
      </c>
      <c r="F13" s="19"/>
      <c r="G13" s="36">
        <v>44628</v>
      </c>
      <c r="H13" s="36">
        <v>44631</v>
      </c>
      <c r="I13" s="30">
        <f t="shared" si="3"/>
        <v>4</v>
      </c>
      <c r="J13" s="20">
        <v>1</v>
      </c>
      <c r="K13" s="37">
        <f>J13*M13/100</f>
        <v>0.01</v>
      </c>
      <c r="L13" s="21">
        <f>J13*N13/100</f>
        <v>0.01</v>
      </c>
      <c r="M13" s="37">
        <f t="shared" si="4"/>
        <v>1</v>
      </c>
      <c r="N13" s="21">
        <f t="shared" si="5"/>
        <v>1</v>
      </c>
      <c r="O13" s="45">
        <v>1</v>
      </c>
      <c r="P13" s="22">
        <v>0</v>
      </c>
      <c r="Q13" s="45"/>
      <c r="R13" s="22">
        <v>1</v>
      </c>
      <c r="S13" s="45"/>
      <c r="T13" s="22"/>
      <c r="U13" s="45"/>
      <c r="V13" s="22"/>
      <c r="W13" s="45"/>
      <c r="X13" s="22"/>
      <c r="Y13" s="45"/>
      <c r="Z13" s="22"/>
      <c r="AA13" s="45"/>
      <c r="AB13" s="22"/>
      <c r="AC13" s="45"/>
      <c r="AD13" s="22"/>
      <c r="AE13" s="45"/>
      <c r="AF13" s="22"/>
      <c r="AG13" s="45"/>
      <c r="AH13" s="22"/>
    </row>
    <row r="14" spans="2:34" x14ac:dyDescent="0.3">
      <c r="B14" s="82"/>
      <c r="C14" s="70"/>
      <c r="D14" s="19" t="s">
        <v>70</v>
      </c>
      <c r="E14" s="34" t="s">
        <v>72</v>
      </c>
      <c r="F14" s="19"/>
      <c r="G14" s="36">
        <v>44628</v>
      </c>
      <c r="H14" s="36">
        <v>44631</v>
      </c>
      <c r="I14" s="30">
        <f t="shared" si="3"/>
        <v>4</v>
      </c>
      <c r="J14" s="20">
        <v>1</v>
      </c>
      <c r="K14" s="37">
        <f t="shared" ref="K14:K23" si="6">J14*M14/100</f>
        <v>0.01</v>
      </c>
      <c r="L14" s="21">
        <f t="shared" ref="L14:L23" si="7">J14*N14/100</f>
        <v>0.01</v>
      </c>
      <c r="M14" s="37">
        <f t="shared" si="4"/>
        <v>1</v>
      </c>
      <c r="N14" s="21">
        <f t="shared" si="5"/>
        <v>1</v>
      </c>
      <c r="O14" s="45">
        <v>1</v>
      </c>
      <c r="P14" s="22">
        <v>0</v>
      </c>
      <c r="Q14" s="45"/>
      <c r="R14" s="22">
        <v>1</v>
      </c>
      <c r="S14" s="45"/>
      <c r="T14" s="22"/>
      <c r="U14" s="45"/>
      <c r="V14" s="22"/>
      <c r="W14" s="45"/>
      <c r="X14" s="22"/>
      <c r="Y14" s="45"/>
      <c r="Z14" s="22"/>
      <c r="AA14" s="45"/>
      <c r="AB14" s="22"/>
      <c r="AC14" s="45"/>
      <c r="AD14" s="22"/>
      <c r="AE14" s="45"/>
      <c r="AF14" s="22"/>
      <c r="AG14" s="45"/>
      <c r="AH14" s="22"/>
    </row>
    <row r="15" spans="2:34" x14ac:dyDescent="0.3">
      <c r="B15" s="82"/>
      <c r="C15" s="70"/>
      <c r="D15" s="26" t="s">
        <v>68</v>
      </c>
      <c r="E15" s="34" t="s">
        <v>74</v>
      </c>
      <c r="F15" s="19"/>
      <c r="G15" s="36">
        <v>44628</v>
      </c>
      <c r="H15" s="36">
        <v>44631</v>
      </c>
      <c r="I15" s="30">
        <f t="shared" si="3"/>
        <v>4</v>
      </c>
      <c r="J15" s="20">
        <v>1</v>
      </c>
      <c r="K15" s="37">
        <f t="shared" si="6"/>
        <v>0.01</v>
      </c>
      <c r="L15" s="21">
        <f t="shared" si="7"/>
        <v>0.01</v>
      </c>
      <c r="M15" s="37">
        <f t="shared" si="4"/>
        <v>1</v>
      </c>
      <c r="N15" s="21">
        <f t="shared" si="5"/>
        <v>1</v>
      </c>
      <c r="O15" s="45">
        <v>1</v>
      </c>
      <c r="P15" s="22">
        <v>0</v>
      </c>
      <c r="Q15" s="45"/>
      <c r="R15" s="22">
        <v>1</v>
      </c>
      <c r="S15" s="45"/>
      <c r="T15" s="22"/>
      <c r="U15" s="45"/>
      <c r="V15" s="22"/>
      <c r="W15" s="45"/>
      <c r="X15" s="22"/>
      <c r="Y15" s="45"/>
      <c r="Z15" s="22"/>
      <c r="AA15" s="45"/>
      <c r="AB15" s="22"/>
      <c r="AC15" s="45"/>
      <c r="AD15" s="22"/>
      <c r="AE15" s="45"/>
      <c r="AF15" s="22"/>
      <c r="AG15" s="45"/>
      <c r="AH15" s="22"/>
    </row>
    <row r="16" spans="2:34" x14ac:dyDescent="0.3">
      <c r="B16" s="82"/>
      <c r="C16" s="66"/>
      <c r="D16" s="19" t="s">
        <v>71</v>
      </c>
      <c r="E16" s="34" t="s">
        <v>73</v>
      </c>
      <c r="F16" s="19"/>
      <c r="G16" s="36">
        <v>44628</v>
      </c>
      <c r="H16" s="36">
        <v>44631</v>
      </c>
      <c r="I16" s="30">
        <f t="shared" si="3"/>
        <v>4</v>
      </c>
      <c r="J16" s="20">
        <v>1</v>
      </c>
      <c r="K16" s="37">
        <f t="shared" si="6"/>
        <v>0.01</v>
      </c>
      <c r="L16" s="21">
        <f t="shared" si="7"/>
        <v>0.01</v>
      </c>
      <c r="M16" s="37">
        <f t="shared" si="4"/>
        <v>1</v>
      </c>
      <c r="N16" s="21">
        <f t="shared" si="5"/>
        <v>1</v>
      </c>
      <c r="O16" s="45">
        <v>1</v>
      </c>
      <c r="P16" s="22">
        <v>0</v>
      </c>
      <c r="Q16" s="45"/>
      <c r="R16" s="22">
        <v>1</v>
      </c>
      <c r="S16" s="45"/>
      <c r="T16" s="22"/>
      <c r="U16" s="45"/>
      <c r="V16" s="22"/>
      <c r="W16" s="45"/>
      <c r="X16" s="22"/>
      <c r="Y16" s="45"/>
      <c r="Z16" s="22"/>
      <c r="AA16" s="45"/>
      <c r="AB16" s="22"/>
      <c r="AC16" s="45"/>
      <c r="AD16" s="22"/>
      <c r="AE16" s="45"/>
      <c r="AF16" s="22"/>
      <c r="AG16" s="45"/>
      <c r="AH16" s="22"/>
    </row>
    <row r="17" spans="2:34" x14ac:dyDescent="0.3">
      <c r="B17" s="82"/>
      <c r="C17" s="65" t="s">
        <v>63</v>
      </c>
      <c r="D17" s="23" t="s">
        <v>67</v>
      </c>
      <c r="E17" s="34" t="s">
        <v>37</v>
      </c>
      <c r="F17" s="23"/>
      <c r="G17" s="36">
        <v>44634</v>
      </c>
      <c r="H17" s="36">
        <v>44638</v>
      </c>
      <c r="I17" s="30">
        <f t="shared" si="3"/>
        <v>5</v>
      </c>
      <c r="J17" s="20">
        <v>2</v>
      </c>
      <c r="K17" s="37">
        <f t="shared" si="6"/>
        <v>0.02</v>
      </c>
      <c r="L17" s="21">
        <f t="shared" si="7"/>
        <v>0.02</v>
      </c>
      <c r="M17" s="37">
        <f t="shared" si="4"/>
        <v>1</v>
      </c>
      <c r="N17" s="21">
        <f t="shared" si="5"/>
        <v>1</v>
      </c>
      <c r="O17" s="45"/>
      <c r="P17" s="22"/>
      <c r="Q17" s="45">
        <v>1</v>
      </c>
      <c r="R17" s="22">
        <v>0.5</v>
      </c>
      <c r="S17" s="45"/>
      <c r="T17" s="22">
        <v>0.5</v>
      </c>
      <c r="U17" s="45"/>
      <c r="V17" s="22"/>
      <c r="W17" s="45"/>
      <c r="X17" s="22"/>
      <c r="Y17" s="45"/>
      <c r="Z17" s="22"/>
      <c r="AA17" s="45"/>
      <c r="AB17" s="22"/>
      <c r="AC17" s="45"/>
      <c r="AD17" s="22"/>
      <c r="AE17" s="45"/>
      <c r="AF17" s="22"/>
      <c r="AG17" s="45"/>
      <c r="AH17" s="22"/>
    </row>
    <row r="18" spans="2:34" x14ac:dyDescent="0.3">
      <c r="B18" s="82"/>
      <c r="C18" s="70"/>
      <c r="D18" s="23" t="s">
        <v>66</v>
      </c>
      <c r="E18" s="34" t="s">
        <v>37</v>
      </c>
      <c r="F18" s="23"/>
      <c r="G18" s="36">
        <v>44634</v>
      </c>
      <c r="H18" s="36">
        <v>44638</v>
      </c>
      <c r="I18" s="30">
        <f t="shared" ref="I18" si="8">_xlfn.DAYS(H18+1,G18)</f>
        <v>5</v>
      </c>
      <c r="J18" s="20">
        <v>2</v>
      </c>
      <c r="K18" s="37">
        <f t="shared" ref="K18" si="9">J18*M18/100</f>
        <v>0.02</v>
      </c>
      <c r="L18" s="21">
        <f t="shared" ref="L18" si="10">J18*N18/100</f>
        <v>0.02</v>
      </c>
      <c r="M18" s="37">
        <f t="shared" si="4"/>
        <v>1</v>
      </c>
      <c r="N18" s="21">
        <f t="shared" si="5"/>
        <v>1</v>
      </c>
      <c r="O18" s="45"/>
      <c r="P18" s="22"/>
      <c r="Q18" s="45">
        <v>1</v>
      </c>
      <c r="R18" s="22">
        <v>0.3</v>
      </c>
      <c r="S18" s="45"/>
      <c r="T18" s="22">
        <v>0.7</v>
      </c>
      <c r="U18" s="45"/>
      <c r="V18" s="22"/>
      <c r="W18" s="45"/>
      <c r="X18" s="22"/>
      <c r="Y18" s="45"/>
      <c r="Z18" s="22"/>
      <c r="AA18" s="45"/>
      <c r="AB18" s="22"/>
      <c r="AC18" s="45"/>
      <c r="AD18" s="22"/>
      <c r="AE18" s="45"/>
      <c r="AF18" s="22"/>
      <c r="AG18" s="45"/>
      <c r="AH18" s="22"/>
    </row>
    <row r="19" spans="2:34" x14ac:dyDescent="0.3">
      <c r="B19" s="82"/>
      <c r="C19" s="70"/>
      <c r="D19" s="23" t="s">
        <v>38</v>
      </c>
      <c r="E19" s="34" t="s">
        <v>37</v>
      </c>
      <c r="F19" s="23"/>
      <c r="G19" s="36">
        <v>44634</v>
      </c>
      <c r="H19" s="36">
        <v>44638</v>
      </c>
      <c r="I19" s="30">
        <f t="shared" ref="I19" si="11">_xlfn.DAYS(H19+1,G19)</f>
        <v>5</v>
      </c>
      <c r="J19" s="20">
        <v>2</v>
      </c>
      <c r="K19" s="37">
        <f t="shared" ref="K19" si="12">J19*M19/100</f>
        <v>0.02</v>
      </c>
      <c r="L19" s="21">
        <f t="shared" ref="L19" si="13">J19*N19/100</f>
        <v>0.02</v>
      </c>
      <c r="M19" s="37">
        <f t="shared" si="4"/>
        <v>1</v>
      </c>
      <c r="N19" s="21">
        <f t="shared" si="5"/>
        <v>1</v>
      </c>
      <c r="O19" s="45"/>
      <c r="P19" s="22"/>
      <c r="Q19" s="45">
        <v>1</v>
      </c>
      <c r="R19" s="22">
        <v>0.6</v>
      </c>
      <c r="S19" s="45"/>
      <c r="T19" s="22">
        <v>0.4</v>
      </c>
      <c r="U19" s="45"/>
      <c r="V19" s="22"/>
      <c r="W19" s="45"/>
      <c r="X19" s="22"/>
      <c r="Y19" s="45"/>
      <c r="Z19" s="22"/>
      <c r="AA19" s="45"/>
      <c r="AB19" s="22"/>
      <c r="AC19" s="45"/>
      <c r="AD19" s="22"/>
      <c r="AE19" s="45"/>
      <c r="AF19" s="22"/>
      <c r="AG19" s="45"/>
      <c r="AH19" s="22"/>
    </row>
    <row r="20" spans="2:34" x14ac:dyDescent="0.3">
      <c r="B20" s="82"/>
      <c r="C20" s="70"/>
      <c r="D20" s="23" t="s">
        <v>64</v>
      </c>
      <c r="E20" s="34" t="s">
        <v>37</v>
      </c>
      <c r="F20" s="23"/>
      <c r="G20" s="36">
        <v>44634</v>
      </c>
      <c r="H20" s="36">
        <v>44638</v>
      </c>
      <c r="I20" s="30">
        <f t="shared" ref="I20:I22" si="14">_xlfn.DAYS(H20+1,G20)</f>
        <v>5</v>
      </c>
      <c r="J20" s="20">
        <v>2</v>
      </c>
      <c r="K20" s="37">
        <f t="shared" ref="K20:K22" si="15">J20*M20/100</f>
        <v>0.02</v>
      </c>
      <c r="L20" s="21">
        <f t="shared" ref="L20:L22" si="16">J20*N20/100</f>
        <v>0.02</v>
      </c>
      <c r="M20" s="37">
        <f t="shared" si="4"/>
        <v>1</v>
      </c>
      <c r="N20" s="21">
        <f t="shared" si="5"/>
        <v>1</v>
      </c>
      <c r="O20" s="45"/>
      <c r="P20" s="22"/>
      <c r="Q20" s="45">
        <v>1</v>
      </c>
      <c r="R20" s="22">
        <v>0.4</v>
      </c>
      <c r="S20" s="45"/>
      <c r="T20" s="22">
        <v>0.6</v>
      </c>
      <c r="U20" s="45"/>
      <c r="V20" s="22"/>
      <c r="W20" s="45"/>
      <c r="X20" s="22"/>
      <c r="Y20" s="45"/>
      <c r="Z20" s="22"/>
      <c r="AA20" s="45"/>
      <c r="AB20" s="22"/>
      <c r="AC20" s="45"/>
      <c r="AD20" s="22"/>
      <c r="AE20" s="45"/>
      <c r="AF20" s="22"/>
      <c r="AG20" s="45"/>
      <c r="AH20" s="22"/>
    </row>
    <row r="21" spans="2:34" x14ac:dyDescent="0.3">
      <c r="B21" s="82"/>
      <c r="C21" s="70"/>
      <c r="D21" s="23" t="s">
        <v>65</v>
      </c>
      <c r="E21" s="34" t="s">
        <v>37</v>
      </c>
      <c r="F21" s="23"/>
      <c r="G21" s="36">
        <v>44634</v>
      </c>
      <c r="H21" s="36">
        <v>44638</v>
      </c>
      <c r="I21" s="30">
        <f t="shared" si="14"/>
        <v>5</v>
      </c>
      <c r="J21" s="20">
        <v>2</v>
      </c>
      <c r="K21" s="37">
        <f t="shared" si="15"/>
        <v>0.02</v>
      </c>
      <c r="L21" s="21">
        <f t="shared" si="16"/>
        <v>0.02</v>
      </c>
      <c r="M21" s="37">
        <f t="shared" si="4"/>
        <v>1</v>
      </c>
      <c r="N21" s="21">
        <f t="shared" si="5"/>
        <v>1</v>
      </c>
      <c r="O21" s="45"/>
      <c r="P21" s="22"/>
      <c r="Q21" s="45">
        <v>1</v>
      </c>
      <c r="R21" s="22">
        <v>0.2</v>
      </c>
      <c r="S21" s="45"/>
      <c r="T21" s="22">
        <v>0.8</v>
      </c>
      <c r="U21" s="45"/>
      <c r="V21" s="22"/>
      <c r="W21" s="45"/>
      <c r="X21" s="22"/>
      <c r="Y21" s="45"/>
      <c r="Z21" s="22"/>
      <c r="AA21" s="45"/>
      <c r="AB21" s="22"/>
      <c r="AC21" s="45"/>
      <c r="AD21" s="22"/>
      <c r="AE21" s="45"/>
      <c r="AF21" s="22"/>
      <c r="AG21" s="45"/>
      <c r="AH21" s="22"/>
    </row>
    <row r="22" spans="2:34" x14ac:dyDescent="0.3">
      <c r="B22" s="82"/>
      <c r="C22" s="70"/>
      <c r="D22" s="23" t="s">
        <v>129</v>
      </c>
      <c r="E22" s="34" t="s">
        <v>37</v>
      </c>
      <c r="F22" s="61" t="s">
        <v>81</v>
      </c>
      <c r="G22" s="36">
        <v>44634</v>
      </c>
      <c r="H22" s="36">
        <v>44638</v>
      </c>
      <c r="I22" s="30">
        <f t="shared" si="14"/>
        <v>5</v>
      </c>
      <c r="J22" s="20">
        <v>4</v>
      </c>
      <c r="K22" s="37">
        <f t="shared" si="15"/>
        <v>0.04</v>
      </c>
      <c r="L22" s="21">
        <f t="shared" si="16"/>
        <v>0.04</v>
      </c>
      <c r="M22" s="37">
        <f t="shared" ref="M22" si="17">IF($C$2&gt;=1,O22,0)+IF($C$2&gt;=2,Q22,0)+IF($C$2&gt;=3,S22,0)+IF($C$2&gt;=4,U22,0)+IF($C$2&gt;=5,W22,0)+IF($C$2&gt;=6,Y22,0)+IF($C$2&gt;=7,AA22,0)+IF($C$2&gt;=8,AC22,0)+IF($C$2&gt;=9,AE22,0)+IF($C$2&gt;=10,AG22,0)</f>
        <v>1</v>
      </c>
      <c r="N22" s="21">
        <f t="shared" ref="N22" si="18">P22+R22+T22+V22+X22+Z22+AB22+AD22+AF22+AH22</f>
        <v>1</v>
      </c>
      <c r="O22" s="45"/>
      <c r="P22" s="22"/>
      <c r="Q22" s="45">
        <v>1</v>
      </c>
      <c r="R22" s="22">
        <v>0</v>
      </c>
      <c r="S22" s="45"/>
      <c r="T22" s="22">
        <v>1</v>
      </c>
      <c r="U22" s="45"/>
      <c r="V22" s="22"/>
      <c r="W22" s="45"/>
      <c r="X22" s="22"/>
      <c r="Y22" s="45"/>
      <c r="Z22" s="22"/>
      <c r="AA22" s="45"/>
      <c r="AB22" s="22"/>
      <c r="AC22" s="45"/>
      <c r="AD22" s="22"/>
      <c r="AE22" s="45"/>
      <c r="AF22" s="22"/>
      <c r="AG22" s="45"/>
      <c r="AH22" s="22"/>
    </row>
    <row r="23" spans="2:34" x14ac:dyDescent="0.3">
      <c r="B23" s="83"/>
      <c r="C23" s="66"/>
      <c r="D23" s="23" t="s">
        <v>130</v>
      </c>
      <c r="E23" s="34" t="s">
        <v>37</v>
      </c>
      <c r="F23" s="61" t="s">
        <v>81</v>
      </c>
      <c r="G23" s="36">
        <v>44634</v>
      </c>
      <c r="H23" s="36">
        <v>44638</v>
      </c>
      <c r="I23" s="30">
        <f t="shared" si="3"/>
        <v>5</v>
      </c>
      <c r="J23" s="20">
        <v>4</v>
      </c>
      <c r="K23" s="37">
        <f t="shared" si="6"/>
        <v>0.04</v>
      </c>
      <c r="L23" s="21">
        <f t="shared" si="7"/>
        <v>0</v>
      </c>
      <c r="M23" s="37">
        <f t="shared" si="4"/>
        <v>1</v>
      </c>
      <c r="N23" s="21">
        <f t="shared" si="5"/>
        <v>0</v>
      </c>
      <c r="O23" s="45"/>
      <c r="P23" s="22"/>
      <c r="Q23" s="45">
        <v>1</v>
      </c>
      <c r="R23" s="22">
        <v>0</v>
      </c>
      <c r="S23" s="45"/>
      <c r="T23" s="22">
        <v>0</v>
      </c>
      <c r="U23" s="45"/>
      <c r="V23" s="22"/>
      <c r="W23" s="45"/>
      <c r="X23" s="22"/>
      <c r="Y23" s="45"/>
      <c r="Z23" s="22"/>
      <c r="AA23" s="45"/>
      <c r="AB23" s="22"/>
      <c r="AC23" s="45"/>
      <c r="AD23" s="22"/>
      <c r="AE23" s="45"/>
      <c r="AF23" s="22"/>
      <c r="AG23" s="45"/>
      <c r="AH23" s="22"/>
    </row>
    <row r="24" spans="2:34" s="24" customFormat="1" x14ac:dyDescent="0.3">
      <c r="B24" s="78" t="s">
        <v>22</v>
      </c>
      <c r="C24" s="79"/>
      <c r="D24" s="80"/>
      <c r="E24" s="38"/>
      <c r="F24" s="38"/>
      <c r="G24" s="39">
        <f>MINA(G27:G43)</f>
        <v>44641</v>
      </c>
      <c r="H24" s="39">
        <f>MAXA(H27:H43)</f>
        <v>44659</v>
      </c>
      <c r="I24" s="40">
        <f>SUM(I27:I43)</f>
        <v>102</v>
      </c>
      <c r="J24" s="47">
        <f>SUM(J27:J43)</f>
        <v>34</v>
      </c>
      <c r="K24" s="43">
        <f>SUM(K27:K43)</f>
        <v>0</v>
      </c>
      <c r="L24" s="43">
        <f>SUM(L27:L43)</f>
        <v>3.0000000000000002E-2</v>
      </c>
      <c r="M24" s="43">
        <f>AVERAGE(M27:M43)</f>
        <v>0</v>
      </c>
      <c r="N24" s="43">
        <f>AVERAGE(N27:N43)</f>
        <v>0.17647058823529413</v>
      </c>
      <c r="O24" s="42">
        <f>IF(SUM(O27:O43)=0,0,AVERAGE(O27:O43))</f>
        <v>0</v>
      </c>
      <c r="P24" s="42">
        <f>IF(SUM(P27:P43)=0,0,AVERAGE(P27:P43))</f>
        <v>0</v>
      </c>
      <c r="Q24" s="42">
        <f>IF(SUM(Q27:Q43)=0,0,AVERAGE(Q27:Q43))</f>
        <v>0</v>
      </c>
      <c r="R24" s="42">
        <f>IF(SUM(R27:R43)=0,0,AVERAGE(R27:R43))</f>
        <v>0</v>
      </c>
      <c r="S24" s="42">
        <f>IF(SUM(S27:S43)=0,0,AVERAGE(S27:S43))</f>
        <v>1</v>
      </c>
      <c r="T24" s="42">
        <f>IF(SUM(T27:T43)=0,0,AVERAGE(T27:T43))</f>
        <v>0.3</v>
      </c>
      <c r="U24" s="42">
        <f>IF(SUM(U27:U43)=0,0,AVERAGE(U27:U43))</f>
        <v>0.6</v>
      </c>
      <c r="V24" s="42">
        <f>IF(SUM(V27:V43)=0,0,AVERAGE(V27:V43))</f>
        <v>0</v>
      </c>
      <c r="W24" s="42">
        <f>IF(SUM(W27:W43)=0,0,AVERAGE(W27:W43))</f>
        <v>0.5714285714285714</v>
      </c>
      <c r="X24" s="42">
        <f>IF(SUM(X27:X43)=0,0,AVERAGE(X27:X43))</f>
        <v>0</v>
      </c>
      <c r="Y24" s="42">
        <f>IF(SUM(Y27:Y43)=0,0,AVERAGE(Y27:Y43))</f>
        <v>0</v>
      </c>
      <c r="Z24" s="42">
        <f>IF(SUM(Z27:Z43)=0,0,AVERAGE(Z27:Z43))</f>
        <v>0</v>
      </c>
      <c r="AA24" s="42">
        <f>IF(SUM(AA27:AA43)=0,0,AVERAGE(AA27:AA43))</f>
        <v>0</v>
      </c>
      <c r="AB24" s="42">
        <f>IF(SUM(AB27:AB43)=0,0,AVERAGE(AB27:AB43))</f>
        <v>0</v>
      </c>
      <c r="AC24" s="42">
        <f>IF(SUM(AC27:AC43)=0,0,AVERAGE(AC27:AC43))</f>
        <v>0</v>
      </c>
      <c r="AD24" s="42">
        <f>IF(SUM(AD27:AD43)=0,0,AVERAGE(AD27:AD43))</f>
        <v>0</v>
      </c>
      <c r="AE24" s="42">
        <f>IF(SUM(AE27:AE43)=0,0,AVERAGE(AE27:AE43))</f>
        <v>0</v>
      </c>
      <c r="AF24" s="42">
        <f>IF(SUM(AF27:AF43)=0,0,AVERAGE(AF27:AF43))</f>
        <v>0</v>
      </c>
      <c r="AG24" s="42">
        <f>IF(SUM(AG27:AG43)=0,0,AVERAGE(AG27:AG43))</f>
        <v>0</v>
      </c>
      <c r="AH24" s="42">
        <f>IF(SUM(AH27:AH43)=0,0,AVERAGE(AH27:AH43))</f>
        <v>0</v>
      </c>
    </row>
    <row r="25" spans="2:34" s="24" customFormat="1" x14ac:dyDescent="0.3">
      <c r="B25" s="91" t="s">
        <v>75</v>
      </c>
      <c r="C25" s="65" t="s">
        <v>137</v>
      </c>
      <c r="D25" s="23" t="s">
        <v>138</v>
      </c>
      <c r="E25" s="34" t="s">
        <v>135</v>
      </c>
      <c r="F25" s="23"/>
      <c r="G25" s="36">
        <v>44641</v>
      </c>
      <c r="H25" s="36">
        <v>44645</v>
      </c>
      <c r="I25" s="30">
        <v>1</v>
      </c>
      <c r="J25" s="20">
        <v>1</v>
      </c>
      <c r="K25" s="37">
        <f t="shared" ref="K25:K26" si="19">J25*M25/100</f>
        <v>0</v>
      </c>
      <c r="L25" s="21">
        <f t="shared" ref="L25:L26" si="20">J25*N25/100</f>
        <v>0.01</v>
      </c>
      <c r="M25" s="37">
        <f t="shared" ref="M25:M26" si="21">IF($C$2&gt;=1,O25,0)+IF($C$2&gt;=2,Q25,0)+IF($C$2&gt;=3,S25,0)+IF($C$2&gt;=4,U25,0)+IF($C$2&gt;=5,W25,0)+IF($C$2&gt;=6,Y25,0)+IF($C$2&gt;=7,AA25,0)+IF($C$2&gt;=8,AC25,0)+IF($C$2&gt;=9,AE25,0)+IF($C$2&gt;=10,AG25,0)</f>
        <v>0</v>
      </c>
      <c r="N25" s="21">
        <f t="shared" ref="N25:N26" si="22">P25+R25+T25+V25+X25+Z25+AB25+AD25+AF25+AH25</f>
        <v>1</v>
      </c>
      <c r="O25" s="45"/>
      <c r="P25" s="22"/>
      <c r="Q25" s="45"/>
      <c r="R25" s="22"/>
      <c r="S25" s="45">
        <v>1</v>
      </c>
      <c r="T25" s="22">
        <v>1</v>
      </c>
      <c r="U25" s="45"/>
      <c r="V25" s="22"/>
      <c r="W25" s="45"/>
      <c r="X25" s="22"/>
      <c r="Y25" s="45"/>
      <c r="Z25" s="22"/>
      <c r="AA25" s="45"/>
      <c r="AB25" s="22"/>
      <c r="AC25" s="45"/>
      <c r="AD25" s="22"/>
      <c r="AE25" s="45"/>
      <c r="AF25" s="22"/>
      <c r="AG25" s="45"/>
      <c r="AH25" s="22"/>
    </row>
    <row r="26" spans="2:34" s="24" customFormat="1" ht="16.5" customHeight="1" x14ac:dyDescent="0.3">
      <c r="B26" s="92"/>
      <c r="C26" s="66"/>
      <c r="D26" s="23" t="s">
        <v>139</v>
      </c>
      <c r="E26" s="34" t="s">
        <v>37</v>
      </c>
      <c r="F26" s="23"/>
      <c r="G26" s="36">
        <v>44641</v>
      </c>
      <c r="H26" s="36">
        <v>44645</v>
      </c>
      <c r="I26" s="30">
        <v>1</v>
      </c>
      <c r="J26" s="20">
        <v>1</v>
      </c>
      <c r="K26" s="37">
        <f t="shared" si="19"/>
        <v>0</v>
      </c>
      <c r="L26" s="21">
        <f t="shared" si="20"/>
        <v>0.01</v>
      </c>
      <c r="M26" s="37">
        <f t="shared" si="21"/>
        <v>0</v>
      </c>
      <c r="N26" s="21">
        <f t="shared" si="22"/>
        <v>1</v>
      </c>
      <c r="O26" s="45"/>
      <c r="P26" s="22"/>
      <c r="Q26" s="45"/>
      <c r="R26" s="22"/>
      <c r="S26" s="45">
        <v>1</v>
      </c>
      <c r="T26" s="22">
        <v>1</v>
      </c>
      <c r="U26" s="45"/>
      <c r="V26" s="22"/>
      <c r="W26" s="45"/>
      <c r="X26" s="22"/>
      <c r="Y26" s="45"/>
      <c r="Z26" s="22"/>
      <c r="AA26" s="45"/>
      <c r="AB26" s="22"/>
      <c r="AC26" s="45"/>
      <c r="AD26" s="22"/>
      <c r="AE26" s="45"/>
      <c r="AF26" s="22"/>
      <c r="AG26" s="45"/>
      <c r="AH26" s="22"/>
    </row>
    <row r="27" spans="2:34" ht="16.5" customHeight="1" x14ac:dyDescent="0.3">
      <c r="B27" s="92"/>
      <c r="C27" s="94" t="s">
        <v>83</v>
      </c>
      <c r="D27" s="23" t="s">
        <v>84</v>
      </c>
      <c r="E27" s="34" t="s">
        <v>132</v>
      </c>
      <c r="F27" s="23" t="s">
        <v>94</v>
      </c>
      <c r="G27" s="36">
        <v>44641</v>
      </c>
      <c r="H27" s="36">
        <v>44645</v>
      </c>
      <c r="I27" s="30">
        <f t="shared" si="3"/>
        <v>5</v>
      </c>
      <c r="J27" s="20">
        <v>1</v>
      </c>
      <c r="K27" s="37">
        <f t="shared" ref="K27:K43" si="23">J27*M27/100</f>
        <v>0</v>
      </c>
      <c r="L27" s="21">
        <f t="shared" ref="L27:L43" si="24">J27*N27/100</f>
        <v>0.01</v>
      </c>
      <c r="M27" s="37">
        <f>IF($C$2&gt;=1,O27,0)+IF($C$2&gt;=2,Q27,0)+IF($C$2&gt;=3,S27,0)+IF($C$2&gt;=4,U27,0)+IF($C$2&gt;=5,W27,0)+IF($C$2&gt;=6,Y27,0)+IF($C$2&gt;=7,AA27,0)+IF($C$2&gt;=8,AC27,0)+IF($C$2&gt;=9,AE27,0)+IF($C$2&gt;=10,AG27,0)</f>
        <v>0</v>
      </c>
      <c r="N27" s="21">
        <f t="shared" si="5"/>
        <v>1</v>
      </c>
      <c r="O27" s="45"/>
      <c r="P27" s="22"/>
      <c r="Q27" s="45"/>
      <c r="R27" s="22"/>
      <c r="S27" s="45">
        <v>1</v>
      </c>
      <c r="T27" s="22">
        <v>1</v>
      </c>
      <c r="U27" s="45"/>
      <c r="V27" s="22"/>
      <c r="W27" s="45"/>
      <c r="X27" s="22"/>
      <c r="Y27" s="45"/>
      <c r="Z27" s="22"/>
      <c r="AA27" s="45"/>
      <c r="AB27" s="22"/>
      <c r="AC27" s="45"/>
      <c r="AD27" s="22"/>
      <c r="AE27" s="45"/>
      <c r="AF27" s="22"/>
      <c r="AG27" s="45"/>
      <c r="AH27" s="22"/>
    </row>
    <row r="28" spans="2:34" x14ac:dyDescent="0.3">
      <c r="B28" s="92"/>
      <c r="C28" s="95"/>
      <c r="D28" s="26" t="s">
        <v>85</v>
      </c>
      <c r="E28" s="34" t="s">
        <v>133</v>
      </c>
      <c r="F28" s="23" t="s">
        <v>94</v>
      </c>
      <c r="G28" s="36">
        <v>44641</v>
      </c>
      <c r="H28" s="36">
        <v>44645</v>
      </c>
      <c r="I28" s="30">
        <f t="shared" ref="I28:I29" si="25">_xlfn.DAYS(H28+1,G28)</f>
        <v>5</v>
      </c>
      <c r="J28" s="20">
        <v>1</v>
      </c>
      <c r="K28" s="37">
        <f t="shared" si="23"/>
        <v>0</v>
      </c>
      <c r="L28" s="21">
        <f t="shared" si="24"/>
        <v>0</v>
      </c>
      <c r="M28" s="37">
        <f t="shared" ref="M28:M63" si="26">IF($C$2&gt;=1,O28,0)+IF($C$2&gt;=2,Q28,0)+IF($C$2&gt;=3,S28,0)+IF($C$2&gt;=4,U28,0)+IF($C$2&gt;=5,W28,0)+IF($C$2&gt;=6,Y28,0)+IF($C$2&gt;=7,AA28,0)+IF($C$2&gt;=8,AC28,0)+IF($C$2&gt;=9,AE28,0)+IF($C$2&gt;=10,AG28,0)</f>
        <v>0</v>
      </c>
      <c r="N28" s="21">
        <f t="shared" si="5"/>
        <v>0</v>
      </c>
      <c r="O28" s="45"/>
      <c r="P28" s="22"/>
      <c r="Q28" s="45"/>
      <c r="R28" s="22"/>
      <c r="S28" s="45">
        <v>1</v>
      </c>
      <c r="T28" s="22">
        <v>0</v>
      </c>
      <c r="U28" s="45"/>
      <c r="V28" s="22"/>
      <c r="W28" s="45"/>
      <c r="X28" s="22"/>
      <c r="Y28" s="45"/>
      <c r="Z28" s="22"/>
      <c r="AA28" s="45"/>
      <c r="AB28" s="22"/>
      <c r="AC28" s="45"/>
      <c r="AD28" s="22"/>
      <c r="AE28" s="45"/>
      <c r="AF28" s="22"/>
      <c r="AG28" s="45"/>
      <c r="AH28" s="22"/>
    </row>
    <row r="29" spans="2:34" x14ac:dyDescent="0.3">
      <c r="B29" s="92"/>
      <c r="C29" s="95"/>
      <c r="D29" s="23" t="s">
        <v>86</v>
      </c>
      <c r="E29" s="34" t="s">
        <v>133</v>
      </c>
      <c r="F29" s="23" t="s">
        <v>94</v>
      </c>
      <c r="G29" s="36">
        <v>44641</v>
      </c>
      <c r="H29" s="36">
        <v>44645</v>
      </c>
      <c r="I29" s="30">
        <f t="shared" si="25"/>
        <v>5</v>
      </c>
      <c r="J29" s="20">
        <v>1</v>
      </c>
      <c r="K29" s="37">
        <f t="shared" si="23"/>
        <v>0</v>
      </c>
      <c r="L29" s="21">
        <f t="shared" si="24"/>
        <v>0</v>
      </c>
      <c r="M29" s="37">
        <f t="shared" si="26"/>
        <v>0</v>
      </c>
      <c r="N29" s="21">
        <f t="shared" si="5"/>
        <v>0</v>
      </c>
      <c r="O29" s="45"/>
      <c r="P29" s="22"/>
      <c r="Q29" s="45"/>
      <c r="R29" s="22"/>
      <c r="S29" s="45">
        <v>1</v>
      </c>
      <c r="T29" s="22">
        <v>0</v>
      </c>
      <c r="U29" s="45"/>
      <c r="V29" s="22"/>
      <c r="W29" s="45"/>
      <c r="X29" s="22"/>
      <c r="Y29" s="45"/>
      <c r="Z29" s="22"/>
      <c r="AA29" s="45"/>
      <c r="AB29" s="22"/>
      <c r="AC29" s="45"/>
      <c r="AD29" s="22"/>
      <c r="AE29" s="45"/>
      <c r="AF29" s="22"/>
      <c r="AG29" s="45"/>
      <c r="AH29" s="22"/>
    </row>
    <row r="30" spans="2:34" x14ac:dyDescent="0.3">
      <c r="B30" s="92"/>
      <c r="C30" s="95"/>
      <c r="D30" s="23" t="s">
        <v>87</v>
      </c>
      <c r="E30" s="34" t="s">
        <v>136</v>
      </c>
      <c r="F30" s="23" t="s">
        <v>94</v>
      </c>
      <c r="G30" s="36">
        <v>44641</v>
      </c>
      <c r="H30" s="36">
        <v>44645</v>
      </c>
      <c r="I30" s="30">
        <f>_xlfn.DAYS(H30+1,G30)</f>
        <v>5</v>
      </c>
      <c r="J30" s="20">
        <v>1</v>
      </c>
      <c r="K30" s="37">
        <f t="shared" si="23"/>
        <v>0</v>
      </c>
      <c r="L30" s="21">
        <f t="shared" si="24"/>
        <v>6.9999999999999993E-3</v>
      </c>
      <c r="M30" s="37">
        <f t="shared" si="26"/>
        <v>0</v>
      </c>
      <c r="N30" s="21">
        <f t="shared" si="5"/>
        <v>0.7</v>
      </c>
      <c r="O30" s="45"/>
      <c r="P30" s="22"/>
      <c r="Q30" s="45"/>
      <c r="R30" s="22"/>
      <c r="S30" s="45">
        <v>1</v>
      </c>
      <c r="T30" s="22">
        <v>0.7</v>
      </c>
      <c r="U30" s="45"/>
      <c r="V30" s="22"/>
      <c r="W30" s="45"/>
      <c r="X30" s="22"/>
      <c r="Y30" s="45"/>
      <c r="Z30" s="22"/>
      <c r="AA30" s="45"/>
      <c r="AB30" s="22"/>
      <c r="AC30" s="45"/>
      <c r="AD30" s="22"/>
      <c r="AE30" s="45"/>
      <c r="AF30" s="22"/>
      <c r="AG30" s="45"/>
      <c r="AH30" s="22"/>
    </row>
    <row r="31" spans="2:34" x14ac:dyDescent="0.3">
      <c r="B31" s="92"/>
      <c r="C31" s="95"/>
      <c r="D31" s="23" t="s">
        <v>88</v>
      </c>
      <c r="E31" s="34" t="s">
        <v>136</v>
      </c>
      <c r="F31" s="23" t="s">
        <v>94</v>
      </c>
      <c r="G31" s="36">
        <v>44641</v>
      </c>
      <c r="H31" s="36">
        <v>44645</v>
      </c>
      <c r="I31" s="30">
        <f>_xlfn.DAYS(H31+1,G31)</f>
        <v>5</v>
      </c>
      <c r="J31" s="20">
        <v>1</v>
      </c>
      <c r="K31" s="37">
        <f t="shared" ref="K31:K32" si="27">J31*M31/100</f>
        <v>0</v>
      </c>
      <c r="L31" s="21">
        <f t="shared" ref="L31:L32" si="28">J31*N31/100</f>
        <v>5.0000000000000001E-3</v>
      </c>
      <c r="M31" s="37">
        <f t="shared" si="26"/>
        <v>0</v>
      </c>
      <c r="N31" s="21">
        <f t="shared" si="5"/>
        <v>0.5</v>
      </c>
      <c r="O31" s="45"/>
      <c r="P31" s="22"/>
      <c r="Q31" s="45"/>
      <c r="R31" s="22"/>
      <c r="S31" s="45">
        <v>1</v>
      </c>
      <c r="T31" s="22">
        <v>0.5</v>
      </c>
      <c r="U31" s="45"/>
      <c r="V31" s="22"/>
      <c r="W31" s="45"/>
      <c r="X31" s="22"/>
      <c r="Y31" s="45"/>
      <c r="Z31" s="22"/>
      <c r="AA31" s="45"/>
      <c r="AB31" s="22"/>
      <c r="AC31" s="45"/>
      <c r="AD31" s="22"/>
      <c r="AE31" s="45"/>
      <c r="AF31" s="22"/>
      <c r="AG31" s="45"/>
      <c r="AH31" s="22"/>
    </row>
    <row r="32" spans="2:34" x14ac:dyDescent="0.3">
      <c r="B32" s="92"/>
      <c r="C32" s="95"/>
      <c r="D32" s="23" t="s">
        <v>89</v>
      </c>
      <c r="E32" s="34" t="s">
        <v>135</v>
      </c>
      <c r="F32" s="23" t="s">
        <v>94</v>
      </c>
      <c r="G32" s="36">
        <v>44641</v>
      </c>
      <c r="H32" s="36">
        <v>44645</v>
      </c>
      <c r="I32" s="30">
        <f>_xlfn.DAYS(H32+1,G32)</f>
        <v>5</v>
      </c>
      <c r="J32" s="20">
        <v>1</v>
      </c>
      <c r="K32" s="37">
        <f t="shared" si="27"/>
        <v>0</v>
      </c>
      <c r="L32" s="21">
        <f t="shared" si="28"/>
        <v>0</v>
      </c>
      <c r="M32" s="37">
        <f t="shared" si="26"/>
        <v>0</v>
      </c>
      <c r="N32" s="21">
        <f t="shared" si="5"/>
        <v>0</v>
      </c>
      <c r="O32" s="45"/>
      <c r="P32" s="22"/>
      <c r="Q32" s="45"/>
      <c r="R32" s="22"/>
      <c r="S32" s="45">
        <v>1</v>
      </c>
      <c r="T32" s="22">
        <v>0</v>
      </c>
      <c r="U32" s="45"/>
      <c r="V32" s="22"/>
      <c r="W32" s="45"/>
      <c r="X32" s="22"/>
      <c r="Y32" s="45"/>
      <c r="Z32" s="22"/>
      <c r="AA32" s="45"/>
      <c r="AB32" s="22"/>
      <c r="AC32" s="45"/>
      <c r="AD32" s="22"/>
      <c r="AE32" s="45"/>
      <c r="AF32" s="22"/>
      <c r="AG32" s="45"/>
      <c r="AH32" s="22"/>
    </row>
    <row r="33" spans="2:34" x14ac:dyDescent="0.3">
      <c r="B33" s="92"/>
      <c r="C33" s="95"/>
      <c r="D33" s="23" t="s">
        <v>90</v>
      </c>
      <c r="E33" s="34" t="s">
        <v>135</v>
      </c>
      <c r="F33" s="23" t="s">
        <v>94</v>
      </c>
      <c r="G33" s="36">
        <v>44641</v>
      </c>
      <c r="H33" s="36">
        <v>44645</v>
      </c>
      <c r="I33" s="30">
        <f>_xlfn.DAYS(H33+1,G33)</f>
        <v>5</v>
      </c>
      <c r="J33" s="20">
        <v>1</v>
      </c>
      <c r="K33" s="37">
        <f t="shared" ref="K33:K34" si="29">J33*M33/100</f>
        <v>0</v>
      </c>
      <c r="L33" s="21">
        <f t="shared" ref="L33:L34" si="30">J33*N33/100</f>
        <v>0</v>
      </c>
      <c r="M33" s="37">
        <f>IF($C$2&gt;=1,O33,0)+IF($C$2&gt;=2,Q33,0)+IF($C$2&gt;=3,S33,0)+IF($C$2&gt;=4,U33,0)+IF($C$2&gt;=5,W33,0)+IF($C$2&gt;=6,Y33,0)+IF($C$2&gt;=7,AA33,0)+IF($C$2&gt;=8,AC33,0)+IF($C$2&gt;=9,AE33,0)+IF($C$2&gt;=10,AG33,0)</f>
        <v>0</v>
      </c>
      <c r="N33" s="21">
        <f>P33+R33+T33+V33+X33+Z33+AB33+AD33+AF33+AH33</f>
        <v>0</v>
      </c>
      <c r="O33" s="45"/>
      <c r="P33" s="22"/>
      <c r="Q33" s="45"/>
      <c r="R33" s="22"/>
      <c r="S33" s="45">
        <v>1</v>
      </c>
      <c r="T33" s="22">
        <v>0</v>
      </c>
      <c r="U33" s="45"/>
      <c r="V33" s="22"/>
      <c r="W33" s="45"/>
      <c r="X33" s="22"/>
      <c r="Y33" s="45"/>
      <c r="Z33" s="22"/>
      <c r="AA33" s="45"/>
      <c r="AB33" s="22"/>
      <c r="AC33" s="45"/>
      <c r="AD33" s="22"/>
      <c r="AE33" s="45"/>
      <c r="AF33" s="22"/>
      <c r="AG33" s="45"/>
      <c r="AH33" s="22"/>
    </row>
    <row r="34" spans="2:34" x14ac:dyDescent="0.3">
      <c r="B34" s="92"/>
      <c r="C34" s="95"/>
      <c r="D34" s="23" t="s">
        <v>91</v>
      </c>
      <c r="E34" s="34" t="s">
        <v>133</v>
      </c>
      <c r="F34" s="23" t="s">
        <v>94</v>
      </c>
      <c r="G34" s="36">
        <v>44641</v>
      </c>
      <c r="H34" s="36">
        <v>44645</v>
      </c>
      <c r="I34" s="30">
        <f t="shared" ref="I34" si="31">_xlfn.DAYS(H34+1,G34)</f>
        <v>5</v>
      </c>
      <c r="J34" s="20">
        <v>1</v>
      </c>
      <c r="K34" s="37">
        <f t="shared" si="29"/>
        <v>0</v>
      </c>
      <c r="L34" s="21">
        <f t="shared" si="30"/>
        <v>8.0000000000000002E-3</v>
      </c>
      <c r="M34" s="37">
        <f t="shared" si="26"/>
        <v>0</v>
      </c>
      <c r="N34" s="21">
        <f t="shared" si="5"/>
        <v>0.8</v>
      </c>
      <c r="O34" s="45"/>
      <c r="P34" s="22"/>
      <c r="Q34" s="45"/>
      <c r="R34" s="22"/>
      <c r="S34" s="45">
        <v>1</v>
      </c>
      <c r="T34" s="22">
        <v>0.8</v>
      </c>
      <c r="U34" s="45"/>
      <c r="V34" s="22"/>
      <c r="W34" s="45"/>
      <c r="X34" s="22"/>
      <c r="Y34" s="45"/>
      <c r="Z34" s="22"/>
      <c r="AA34" s="45"/>
      <c r="AB34" s="22"/>
      <c r="AC34" s="45"/>
      <c r="AD34" s="22"/>
      <c r="AE34" s="45"/>
      <c r="AF34" s="22"/>
      <c r="AG34" s="45"/>
      <c r="AH34" s="22"/>
    </row>
    <row r="35" spans="2:34" x14ac:dyDescent="0.3">
      <c r="B35" s="92"/>
      <c r="C35" s="95"/>
      <c r="D35" s="26" t="s">
        <v>92</v>
      </c>
      <c r="E35" s="34" t="s">
        <v>132</v>
      </c>
      <c r="F35" s="23" t="s">
        <v>95</v>
      </c>
      <c r="G35" s="36">
        <v>44641</v>
      </c>
      <c r="H35" s="36">
        <v>44645</v>
      </c>
      <c r="I35" s="30">
        <f t="shared" ref="I35:I36" si="32">_xlfn.DAYS(H35+1,G35)</f>
        <v>5</v>
      </c>
      <c r="J35" s="20">
        <v>1</v>
      </c>
      <c r="K35" s="37">
        <f t="shared" ref="K35" si="33">J35*M35/100</f>
        <v>0</v>
      </c>
      <c r="L35" s="21">
        <f t="shared" ref="L35" si="34">J35*N35/100</f>
        <v>0</v>
      </c>
      <c r="M35" s="37">
        <f t="shared" si="26"/>
        <v>0</v>
      </c>
      <c r="N35" s="21">
        <f t="shared" si="5"/>
        <v>0</v>
      </c>
      <c r="O35" s="45"/>
      <c r="P35" s="22"/>
      <c r="Q35" s="45"/>
      <c r="R35" s="22"/>
      <c r="S35" s="45">
        <v>1</v>
      </c>
      <c r="T35" s="22">
        <v>0</v>
      </c>
      <c r="U35" s="45"/>
      <c r="V35" s="22"/>
      <c r="W35" s="45"/>
      <c r="X35" s="22"/>
      <c r="Y35" s="45"/>
      <c r="Z35" s="22"/>
      <c r="AA35" s="45"/>
      <c r="AB35" s="22"/>
      <c r="AC35" s="45"/>
      <c r="AD35" s="22"/>
      <c r="AE35" s="45"/>
      <c r="AF35" s="22"/>
      <c r="AG35" s="45"/>
      <c r="AH35" s="22"/>
    </row>
    <row r="36" spans="2:34" x14ac:dyDescent="0.3">
      <c r="B36" s="92"/>
      <c r="C36" s="96"/>
      <c r="D36" s="23" t="s">
        <v>93</v>
      </c>
      <c r="E36" s="34" t="s">
        <v>134</v>
      </c>
      <c r="F36" s="23" t="s">
        <v>96</v>
      </c>
      <c r="G36" s="36">
        <v>44641</v>
      </c>
      <c r="H36" s="36">
        <v>44645</v>
      </c>
      <c r="I36" s="30">
        <f t="shared" si="32"/>
        <v>5</v>
      </c>
      <c r="J36" s="20">
        <v>1</v>
      </c>
      <c r="K36" s="37">
        <f t="shared" ref="K36" si="35">J36*M36/100</f>
        <v>0</v>
      </c>
      <c r="L36" s="21">
        <f t="shared" ref="L36" si="36">J36*N36/100</f>
        <v>0</v>
      </c>
      <c r="M36" s="37">
        <f t="shared" si="26"/>
        <v>0</v>
      </c>
      <c r="N36" s="21">
        <f t="shared" si="5"/>
        <v>0</v>
      </c>
      <c r="O36" s="45"/>
      <c r="P36" s="22"/>
      <c r="Q36" s="45"/>
      <c r="R36" s="22"/>
      <c r="S36" s="45">
        <v>1</v>
      </c>
      <c r="T36" s="22">
        <v>0</v>
      </c>
      <c r="U36" s="45"/>
      <c r="V36" s="22"/>
      <c r="W36" s="45"/>
      <c r="X36" s="22"/>
      <c r="Y36" s="45"/>
      <c r="Z36" s="22"/>
      <c r="AA36" s="45"/>
      <c r="AB36" s="22"/>
      <c r="AC36" s="45"/>
      <c r="AD36" s="22"/>
      <c r="AE36" s="45"/>
      <c r="AF36" s="22"/>
      <c r="AG36" s="45"/>
      <c r="AH36" s="22"/>
    </row>
    <row r="37" spans="2:34" x14ac:dyDescent="0.3">
      <c r="B37" s="92"/>
      <c r="C37" s="97" t="s">
        <v>99</v>
      </c>
      <c r="D37" s="23" t="s">
        <v>100</v>
      </c>
      <c r="E37" s="34"/>
      <c r="F37" s="23" t="s">
        <v>127</v>
      </c>
      <c r="G37" s="36">
        <v>44648</v>
      </c>
      <c r="H37" s="36">
        <v>44657</v>
      </c>
      <c r="I37" s="30">
        <f t="shared" ref="I37" si="37">_xlfn.DAYS(H37+1,G37)</f>
        <v>10</v>
      </c>
      <c r="J37" s="20">
        <v>4</v>
      </c>
      <c r="K37" s="37">
        <f t="shared" si="23"/>
        <v>0</v>
      </c>
      <c r="L37" s="21">
        <f t="shared" si="24"/>
        <v>0</v>
      </c>
      <c r="M37" s="37">
        <f t="shared" si="26"/>
        <v>0</v>
      </c>
      <c r="N37" s="21">
        <f t="shared" si="5"/>
        <v>0</v>
      </c>
      <c r="O37" s="45"/>
      <c r="P37" s="22"/>
      <c r="Q37" s="45"/>
      <c r="R37" s="22"/>
      <c r="S37" s="45"/>
      <c r="T37" s="22"/>
      <c r="U37" s="45">
        <v>0.6</v>
      </c>
      <c r="V37" s="22"/>
      <c r="W37" s="45">
        <v>0.4</v>
      </c>
      <c r="X37" s="22"/>
      <c r="Y37" s="45"/>
      <c r="Z37" s="22"/>
      <c r="AA37" s="45"/>
      <c r="AB37" s="22"/>
      <c r="AC37" s="45"/>
      <c r="AD37" s="22"/>
      <c r="AE37" s="45"/>
      <c r="AF37" s="22"/>
      <c r="AG37" s="45"/>
      <c r="AH37" s="22"/>
    </row>
    <row r="38" spans="2:34" x14ac:dyDescent="0.3">
      <c r="B38" s="92"/>
      <c r="C38" s="97"/>
      <c r="D38" s="23" t="s">
        <v>102</v>
      </c>
      <c r="E38" s="34"/>
      <c r="F38" s="23" t="s">
        <v>127</v>
      </c>
      <c r="G38" s="36">
        <v>44648</v>
      </c>
      <c r="H38" s="36">
        <v>44657</v>
      </c>
      <c r="I38" s="30">
        <f t="shared" ref="I38:I40" si="38">_xlfn.DAYS(H38+1,G38)</f>
        <v>10</v>
      </c>
      <c r="J38" s="20">
        <v>4</v>
      </c>
      <c r="K38" s="37">
        <f t="shared" ref="K38" si="39">J38*M38/100</f>
        <v>0</v>
      </c>
      <c r="L38" s="21">
        <f t="shared" ref="L38:L40" si="40">J38*N38/100</f>
        <v>0</v>
      </c>
      <c r="M38" s="37">
        <f t="shared" si="26"/>
        <v>0</v>
      </c>
      <c r="N38" s="21">
        <f t="shared" si="5"/>
        <v>0</v>
      </c>
      <c r="O38" s="45"/>
      <c r="P38" s="22"/>
      <c r="Q38" s="45"/>
      <c r="R38" s="22"/>
      <c r="S38" s="45"/>
      <c r="T38" s="22"/>
      <c r="U38" s="45">
        <v>0.6</v>
      </c>
      <c r="V38" s="22"/>
      <c r="W38" s="45">
        <v>0.4</v>
      </c>
      <c r="X38" s="22"/>
      <c r="Y38" s="45"/>
      <c r="Z38" s="22"/>
      <c r="AA38" s="45"/>
      <c r="AB38" s="22"/>
      <c r="AC38" s="45"/>
      <c r="AD38" s="22"/>
      <c r="AE38" s="45"/>
      <c r="AF38" s="22"/>
      <c r="AG38" s="45"/>
      <c r="AH38" s="22"/>
    </row>
    <row r="39" spans="2:34" x14ac:dyDescent="0.3">
      <c r="B39" s="92"/>
      <c r="C39" s="97"/>
      <c r="D39" s="23" t="s">
        <v>101</v>
      </c>
      <c r="E39" s="34"/>
      <c r="F39" s="23" t="s">
        <v>127</v>
      </c>
      <c r="G39" s="36">
        <v>44648</v>
      </c>
      <c r="H39" s="36">
        <v>44657</v>
      </c>
      <c r="I39" s="30">
        <f t="shared" si="38"/>
        <v>10</v>
      </c>
      <c r="J39" s="20">
        <v>4</v>
      </c>
      <c r="K39" s="37">
        <f t="shared" ref="K39:K40" si="41">J39*M39/100</f>
        <v>0</v>
      </c>
      <c r="L39" s="21">
        <f t="shared" si="40"/>
        <v>0</v>
      </c>
      <c r="M39" s="37">
        <f t="shared" si="26"/>
        <v>0</v>
      </c>
      <c r="N39" s="21">
        <f t="shared" si="5"/>
        <v>0</v>
      </c>
      <c r="O39" s="45"/>
      <c r="P39" s="22"/>
      <c r="Q39" s="45"/>
      <c r="R39" s="22"/>
      <c r="S39" s="45"/>
      <c r="T39" s="22"/>
      <c r="U39" s="45">
        <v>0.6</v>
      </c>
      <c r="V39" s="22"/>
      <c r="W39" s="45">
        <v>0.4</v>
      </c>
      <c r="X39" s="22"/>
      <c r="Y39" s="45"/>
      <c r="Z39" s="22"/>
      <c r="AA39" s="45"/>
      <c r="AB39" s="22"/>
      <c r="AC39" s="45"/>
      <c r="AD39" s="22"/>
      <c r="AE39" s="45"/>
      <c r="AF39" s="22"/>
      <c r="AG39" s="45"/>
      <c r="AH39" s="22"/>
    </row>
    <row r="40" spans="2:34" x14ac:dyDescent="0.3">
      <c r="B40" s="92"/>
      <c r="C40" s="97"/>
      <c r="D40" s="23" t="s">
        <v>131</v>
      </c>
      <c r="E40" s="34"/>
      <c r="F40" s="23" t="s">
        <v>127</v>
      </c>
      <c r="G40" s="36">
        <v>44648</v>
      </c>
      <c r="H40" s="36">
        <v>44657</v>
      </c>
      <c r="I40" s="30">
        <f t="shared" si="38"/>
        <v>10</v>
      </c>
      <c r="J40" s="20">
        <v>4</v>
      </c>
      <c r="K40" s="37">
        <f t="shared" si="41"/>
        <v>0</v>
      </c>
      <c r="L40" s="21">
        <f t="shared" si="40"/>
        <v>0</v>
      </c>
      <c r="M40" s="37">
        <f t="shared" ref="M40" si="42">IF($C$2&gt;=1,O40,0)+IF($C$2&gt;=2,Q40,0)+IF($C$2&gt;=3,S40,0)+IF($C$2&gt;=4,U40,0)+IF($C$2&gt;=5,W40,0)+IF($C$2&gt;=6,Y40,0)+IF($C$2&gt;=7,AA40,0)+IF($C$2&gt;=8,AC40,0)+IF($C$2&gt;=9,AE40,0)+IF($C$2&gt;=10,AG40,0)</f>
        <v>0</v>
      </c>
      <c r="N40" s="21">
        <f t="shared" ref="N40" si="43">P40+R40+T40+V40+X40+Z40+AB40+AD40+AF40+AH40</f>
        <v>0</v>
      </c>
      <c r="O40" s="45"/>
      <c r="P40" s="22"/>
      <c r="Q40" s="45"/>
      <c r="R40" s="22"/>
      <c r="S40" s="45"/>
      <c r="T40" s="22"/>
      <c r="U40" s="45">
        <v>0.6</v>
      </c>
      <c r="V40" s="22"/>
      <c r="W40" s="45">
        <v>0.4</v>
      </c>
      <c r="X40" s="22"/>
      <c r="Y40" s="45"/>
      <c r="Z40" s="22"/>
      <c r="AA40" s="45"/>
      <c r="AB40" s="22"/>
      <c r="AC40" s="45"/>
      <c r="AD40" s="22"/>
      <c r="AE40" s="45"/>
      <c r="AF40" s="22"/>
      <c r="AG40" s="45"/>
      <c r="AH40" s="22"/>
    </row>
    <row r="41" spans="2:34" x14ac:dyDescent="0.3">
      <c r="B41" s="92"/>
      <c r="C41" s="97"/>
      <c r="D41" s="23" t="s">
        <v>103</v>
      </c>
      <c r="E41" s="34"/>
      <c r="F41" s="23" t="s">
        <v>127</v>
      </c>
      <c r="G41" s="36">
        <v>44648</v>
      </c>
      <c r="H41" s="36">
        <v>44657</v>
      </c>
      <c r="I41" s="30">
        <f t="shared" ref="I41" si="44">_xlfn.DAYS(H41+1,G41)</f>
        <v>10</v>
      </c>
      <c r="J41" s="20">
        <v>4</v>
      </c>
      <c r="K41" s="37">
        <f t="shared" ref="K41" si="45">J41*M41/100</f>
        <v>0</v>
      </c>
      <c r="L41" s="21">
        <f t="shared" ref="L41" si="46">J41*N41/100</f>
        <v>0</v>
      </c>
      <c r="M41" s="37">
        <f t="shared" si="26"/>
        <v>0</v>
      </c>
      <c r="N41" s="21">
        <f t="shared" si="5"/>
        <v>0</v>
      </c>
      <c r="O41" s="45"/>
      <c r="P41" s="22"/>
      <c r="Q41" s="45"/>
      <c r="R41" s="22"/>
      <c r="S41" s="45"/>
      <c r="T41" s="22"/>
      <c r="U41" s="45">
        <v>0.6</v>
      </c>
      <c r="V41" s="22"/>
      <c r="W41" s="45">
        <v>0.4</v>
      </c>
      <c r="X41" s="22"/>
      <c r="Y41" s="45"/>
      <c r="Z41" s="22"/>
      <c r="AA41" s="45"/>
      <c r="AB41" s="22"/>
      <c r="AC41" s="45"/>
      <c r="AD41" s="22"/>
      <c r="AE41" s="45"/>
      <c r="AF41" s="22"/>
      <c r="AG41" s="45"/>
      <c r="AH41" s="22"/>
    </row>
    <row r="42" spans="2:34" x14ac:dyDescent="0.3">
      <c r="B42" s="92"/>
      <c r="C42" s="97" t="s">
        <v>104</v>
      </c>
      <c r="D42" s="23" t="s">
        <v>105</v>
      </c>
      <c r="E42" s="34" t="s">
        <v>107</v>
      </c>
      <c r="F42" s="61" t="s">
        <v>108</v>
      </c>
      <c r="G42" s="36">
        <v>44658</v>
      </c>
      <c r="H42" s="36">
        <v>44658</v>
      </c>
      <c r="I42" s="30">
        <f t="shared" ref="I42" si="47">_xlfn.DAYS(H42+1,G42)</f>
        <v>1</v>
      </c>
      <c r="J42" s="20">
        <v>2</v>
      </c>
      <c r="K42" s="37">
        <f t="shared" si="23"/>
        <v>0</v>
      </c>
      <c r="L42" s="21">
        <f t="shared" si="24"/>
        <v>0</v>
      </c>
      <c r="M42" s="37">
        <f t="shared" si="26"/>
        <v>0</v>
      </c>
      <c r="N42" s="21">
        <f t="shared" si="5"/>
        <v>0</v>
      </c>
      <c r="O42" s="45"/>
      <c r="P42" s="22"/>
      <c r="Q42" s="45"/>
      <c r="R42" s="22"/>
      <c r="S42" s="45"/>
      <c r="T42" s="22"/>
      <c r="U42" s="45"/>
      <c r="V42" s="22"/>
      <c r="W42" s="45">
        <v>1</v>
      </c>
      <c r="X42" s="22"/>
      <c r="Y42" s="45"/>
      <c r="Z42" s="22"/>
      <c r="AA42" s="45"/>
      <c r="AB42" s="22"/>
      <c r="AC42" s="45"/>
      <c r="AD42" s="22"/>
      <c r="AE42" s="45"/>
      <c r="AF42" s="22"/>
      <c r="AG42" s="45"/>
      <c r="AH42" s="22"/>
    </row>
    <row r="43" spans="2:34" x14ac:dyDescent="0.3">
      <c r="B43" s="93"/>
      <c r="C43" s="97"/>
      <c r="D43" s="23" t="s">
        <v>106</v>
      </c>
      <c r="E43" s="34"/>
      <c r="F43" s="23"/>
      <c r="G43" s="36">
        <v>44659</v>
      </c>
      <c r="H43" s="36">
        <v>44659</v>
      </c>
      <c r="I43" s="30">
        <f t="shared" ref="I43" si="48">_xlfn.DAYS(H43+1,G43)</f>
        <v>1</v>
      </c>
      <c r="J43" s="20">
        <v>2</v>
      </c>
      <c r="K43" s="37">
        <f t="shared" si="23"/>
        <v>0</v>
      </c>
      <c r="L43" s="21">
        <f t="shared" si="24"/>
        <v>0</v>
      </c>
      <c r="M43" s="37">
        <f t="shared" si="26"/>
        <v>0</v>
      </c>
      <c r="N43" s="21">
        <f t="shared" si="5"/>
        <v>0</v>
      </c>
      <c r="O43" s="45"/>
      <c r="P43" s="22"/>
      <c r="Q43" s="45"/>
      <c r="R43" s="22"/>
      <c r="S43" s="45"/>
      <c r="T43" s="22"/>
      <c r="U43" s="45"/>
      <c r="V43" s="22"/>
      <c r="W43" s="45">
        <v>1</v>
      </c>
      <c r="X43" s="22"/>
      <c r="Y43" s="45"/>
      <c r="Z43" s="22"/>
      <c r="AA43" s="45"/>
      <c r="AB43" s="22"/>
      <c r="AC43" s="45"/>
      <c r="AD43" s="22"/>
      <c r="AE43" s="45"/>
      <c r="AF43" s="22"/>
      <c r="AG43" s="45"/>
      <c r="AH43" s="22"/>
    </row>
    <row r="44" spans="2:34" s="24" customFormat="1" x14ac:dyDescent="0.3">
      <c r="B44" s="78" t="s">
        <v>23</v>
      </c>
      <c r="C44" s="79"/>
      <c r="D44" s="80"/>
      <c r="E44" s="38"/>
      <c r="F44" s="38"/>
      <c r="G44" s="39">
        <f>MINA(G45:G58)</f>
        <v>44662</v>
      </c>
      <c r="H44" s="39">
        <f>MAXA(H45:H58)</f>
        <v>44687</v>
      </c>
      <c r="I44" s="40">
        <f>SUM(I45:I58)</f>
        <v>112</v>
      </c>
      <c r="J44" s="47">
        <f>SUM(J45:J58)</f>
        <v>40</v>
      </c>
      <c r="K44" s="43">
        <f>SUM(K45:K58)</f>
        <v>0</v>
      </c>
      <c r="L44" s="43">
        <f>SUM(L45:L58)</f>
        <v>0</v>
      </c>
      <c r="M44" s="43">
        <f>AVERAGE(M45:M58)</f>
        <v>0</v>
      </c>
      <c r="N44" s="43">
        <f>AVERAGE(N45:N58)</f>
        <v>0</v>
      </c>
      <c r="O44" s="42">
        <f t="shared" ref="O44:AH44" si="49">IF(SUM(O45:O58)=0,0,AVERAGE(O45:O58))</f>
        <v>0</v>
      </c>
      <c r="P44" s="42">
        <f t="shared" si="49"/>
        <v>0</v>
      </c>
      <c r="Q44" s="42">
        <f t="shared" si="49"/>
        <v>0</v>
      </c>
      <c r="R44" s="42">
        <f t="shared" si="49"/>
        <v>0</v>
      </c>
      <c r="S44" s="42">
        <f t="shared" si="49"/>
        <v>0</v>
      </c>
      <c r="T44" s="42">
        <f t="shared" si="49"/>
        <v>0</v>
      </c>
      <c r="U44" s="42">
        <f t="shared" si="49"/>
        <v>0</v>
      </c>
      <c r="V44" s="42">
        <f t="shared" si="49"/>
        <v>0</v>
      </c>
      <c r="W44" s="42">
        <f t="shared" si="49"/>
        <v>0</v>
      </c>
      <c r="X44" s="42">
        <f t="shared" si="49"/>
        <v>0</v>
      </c>
      <c r="Y44" s="42">
        <f t="shared" si="49"/>
        <v>0.7</v>
      </c>
      <c r="Z44" s="42">
        <f t="shared" si="49"/>
        <v>0</v>
      </c>
      <c r="AA44" s="42">
        <f t="shared" si="49"/>
        <v>0.5</v>
      </c>
      <c r="AB44" s="42">
        <f t="shared" si="49"/>
        <v>0</v>
      </c>
      <c r="AC44" s="42">
        <f t="shared" si="49"/>
        <v>0.58333333333333337</v>
      </c>
      <c r="AD44" s="42">
        <f t="shared" si="49"/>
        <v>0</v>
      </c>
      <c r="AE44" s="42">
        <f t="shared" si="49"/>
        <v>1</v>
      </c>
      <c r="AF44" s="42">
        <f t="shared" si="49"/>
        <v>0</v>
      </c>
      <c r="AG44" s="42">
        <f t="shared" si="49"/>
        <v>0</v>
      </c>
      <c r="AH44" s="42">
        <f t="shared" si="49"/>
        <v>0</v>
      </c>
    </row>
    <row r="45" spans="2:34" x14ac:dyDescent="0.3">
      <c r="B45" s="84" t="s">
        <v>76</v>
      </c>
      <c r="C45" s="86" t="s">
        <v>109</v>
      </c>
      <c r="D45" s="23" t="s">
        <v>84</v>
      </c>
      <c r="E45" s="34"/>
      <c r="F45" s="23"/>
      <c r="G45" s="36">
        <v>44662</v>
      </c>
      <c r="H45" s="36">
        <v>44666</v>
      </c>
      <c r="I45" s="30">
        <f t="shared" ref="I45:I57" si="50">_xlfn.DAYS(H45+1,G45)</f>
        <v>5</v>
      </c>
      <c r="J45" s="20">
        <v>2</v>
      </c>
      <c r="K45" s="37">
        <f t="shared" ref="K45:K58" si="51">J45*M45/100</f>
        <v>0</v>
      </c>
      <c r="L45" s="21">
        <f t="shared" ref="L45:L58" si="52">J45*N45/100</f>
        <v>0</v>
      </c>
      <c r="M45" s="37">
        <f t="shared" si="26"/>
        <v>0</v>
      </c>
      <c r="N45" s="21">
        <f t="shared" si="5"/>
        <v>0</v>
      </c>
      <c r="O45" s="45"/>
      <c r="P45" s="22"/>
      <c r="Q45" s="45"/>
      <c r="R45" s="22"/>
      <c r="S45" s="45"/>
      <c r="T45" s="22"/>
      <c r="U45" s="45"/>
      <c r="V45" s="22"/>
      <c r="W45" s="45"/>
      <c r="X45" s="22"/>
      <c r="Y45" s="45">
        <v>1</v>
      </c>
      <c r="Z45" s="22"/>
      <c r="AA45" s="45"/>
      <c r="AB45" s="22"/>
      <c r="AC45" s="45"/>
      <c r="AD45" s="22"/>
      <c r="AE45" s="45"/>
      <c r="AF45" s="22"/>
      <c r="AG45" s="45"/>
      <c r="AH45" s="22"/>
    </row>
    <row r="46" spans="2:34" x14ac:dyDescent="0.3">
      <c r="B46" s="84"/>
      <c r="C46" s="86"/>
      <c r="D46" s="26" t="s">
        <v>85</v>
      </c>
      <c r="E46" s="34"/>
      <c r="F46" s="23"/>
      <c r="G46" s="36">
        <v>44662</v>
      </c>
      <c r="H46" s="36">
        <v>44666</v>
      </c>
      <c r="I46" s="30">
        <f t="shared" ref="I46:I50" si="53">_xlfn.DAYS(H46+1,G46)</f>
        <v>5</v>
      </c>
      <c r="J46" s="20">
        <v>2</v>
      </c>
      <c r="K46" s="37">
        <f t="shared" si="51"/>
        <v>0</v>
      </c>
      <c r="L46" s="21">
        <f t="shared" si="52"/>
        <v>0</v>
      </c>
      <c r="M46" s="37">
        <f t="shared" ref="M46:M50" si="54">IF($C$2&gt;=1,O46,0)+IF($C$2&gt;=2,Q46,0)+IF($C$2&gt;=3,S46,0)+IF($C$2&gt;=4,U46,0)+IF($C$2&gt;=5,W46,0)+IF($C$2&gt;=6,Y46,0)+IF($C$2&gt;=7,AA46,0)+IF($C$2&gt;=8,AC46,0)+IF($C$2&gt;=9,AE46,0)+IF($C$2&gt;=10,AG46,0)</f>
        <v>0</v>
      </c>
      <c r="N46" s="21">
        <f t="shared" ref="N46:N50" si="55">P46+R46+T46+V46+X46+Z46+AB46+AD46+AF46+AH46</f>
        <v>0</v>
      </c>
      <c r="O46" s="45"/>
      <c r="P46" s="22"/>
      <c r="Q46" s="45"/>
      <c r="R46" s="22"/>
      <c r="S46" s="45"/>
      <c r="T46" s="22"/>
      <c r="U46" s="45"/>
      <c r="V46" s="22"/>
      <c r="W46" s="45"/>
      <c r="X46" s="22"/>
      <c r="Y46" s="45">
        <v>1</v>
      </c>
      <c r="Z46" s="22"/>
      <c r="AA46" s="45"/>
      <c r="AB46" s="22"/>
      <c r="AC46" s="45"/>
      <c r="AD46" s="22"/>
      <c r="AE46" s="45"/>
      <c r="AF46" s="22"/>
      <c r="AG46" s="45"/>
      <c r="AH46" s="22"/>
    </row>
    <row r="47" spans="2:34" x14ac:dyDescent="0.3">
      <c r="B47" s="84"/>
      <c r="C47" s="86"/>
      <c r="D47" s="23" t="s">
        <v>86</v>
      </c>
      <c r="E47" s="34"/>
      <c r="F47" s="23"/>
      <c r="G47" s="36">
        <v>44669</v>
      </c>
      <c r="H47" s="36">
        <v>44680</v>
      </c>
      <c r="I47" s="30">
        <f t="shared" si="53"/>
        <v>12</v>
      </c>
      <c r="J47" s="20">
        <v>5</v>
      </c>
      <c r="K47" s="37">
        <f t="shared" si="51"/>
        <v>0</v>
      </c>
      <c r="L47" s="21">
        <f t="shared" si="52"/>
        <v>0</v>
      </c>
      <c r="M47" s="37">
        <f t="shared" si="54"/>
        <v>0</v>
      </c>
      <c r="N47" s="21">
        <f t="shared" si="55"/>
        <v>0</v>
      </c>
      <c r="O47" s="45"/>
      <c r="P47" s="22"/>
      <c r="Q47" s="45"/>
      <c r="R47" s="22"/>
      <c r="S47" s="45"/>
      <c r="T47" s="22"/>
      <c r="U47" s="45"/>
      <c r="V47" s="22"/>
      <c r="W47" s="45"/>
      <c r="X47" s="22"/>
      <c r="Y47" s="45"/>
      <c r="Z47" s="22"/>
      <c r="AA47" s="45">
        <v>0.5</v>
      </c>
      <c r="AB47" s="22"/>
      <c r="AC47" s="45">
        <v>0.5</v>
      </c>
      <c r="AD47" s="22"/>
      <c r="AE47" s="45"/>
      <c r="AF47" s="22"/>
      <c r="AG47" s="45"/>
      <c r="AH47" s="22"/>
    </row>
    <row r="48" spans="2:34" x14ac:dyDescent="0.3">
      <c r="B48" s="84"/>
      <c r="C48" s="86"/>
      <c r="D48" s="23" t="s">
        <v>87</v>
      </c>
      <c r="E48" s="34"/>
      <c r="F48" s="23"/>
      <c r="G48" s="36">
        <v>44662</v>
      </c>
      <c r="H48" s="36">
        <v>44673</v>
      </c>
      <c r="I48" s="30">
        <f t="shared" si="53"/>
        <v>12</v>
      </c>
      <c r="J48" s="20">
        <v>3</v>
      </c>
      <c r="K48" s="37">
        <f t="shared" si="51"/>
        <v>0</v>
      </c>
      <c r="L48" s="21">
        <f t="shared" si="52"/>
        <v>0</v>
      </c>
      <c r="M48" s="37">
        <f t="shared" si="54"/>
        <v>0</v>
      </c>
      <c r="N48" s="21">
        <f t="shared" si="55"/>
        <v>0</v>
      </c>
      <c r="O48" s="45"/>
      <c r="P48" s="22"/>
      <c r="Q48" s="45"/>
      <c r="R48" s="22"/>
      <c r="S48" s="45"/>
      <c r="T48" s="22"/>
      <c r="U48" s="45"/>
      <c r="V48" s="22"/>
      <c r="W48" s="45"/>
      <c r="X48" s="22"/>
      <c r="Y48" s="45">
        <v>0.5</v>
      </c>
      <c r="Z48" s="22"/>
      <c r="AA48" s="45">
        <v>0.5</v>
      </c>
      <c r="AB48" s="22"/>
      <c r="AC48" s="45"/>
      <c r="AD48" s="22"/>
      <c r="AE48" s="45"/>
      <c r="AF48" s="22"/>
      <c r="AG48" s="45"/>
      <c r="AH48" s="22"/>
    </row>
    <row r="49" spans="2:34" x14ac:dyDescent="0.3">
      <c r="B49" s="84"/>
      <c r="C49" s="86"/>
      <c r="D49" s="23" t="s">
        <v>88</v>
      </c>
      <c r="E49" s="34"/>
      <c r="F49" s="23"/>
      <c r="G49" s="36">
        <v>44662</v>
      </c>
      <c r="H49" s="36">
        <v>44673</v>
      </c>
      <c r="I49" s="30">
        <f t="shared" si="53"/>
        <v>12</v>
      </c>
      <c r="J49" s="20">
        <v>3</v>
      </c>
      <c r="K49" s="37">
        <f t="shared" ref="K49:K50" si="56">J49*M49/100</f>
        <v>0</v>
      </c>
      <c r="L49" s="21">
        <f t="shared" ref="L49:L50" si="57">J49*N49/100</f>
        <v>0</v>
      </c>
      <c r="M49" s="37">
        <f t="shared" si="54"/>
        <v>0</v>
      </c>
      <c r="N49" s="21">
        <f t="shared" si="55"/>
        <v>0</v>
      </c>
      <c r="O49" s="45"/>
      <c r="P49" s="22"/>
      <c r="Q49" s="45"/>
      <c r="R49" s="22"/>
      <c r="S49" s="45"/>
      <c r="T49" s="22"/>
      <c r="U49" s="45"/>
      <c r="V49" s="22"/>
      <c r="W49" s="45"/>
      <c r="X49" s="22"/>
      <c r="Y49" s="45">
        <v>0.5</v>
      </c>
      <c r="Z49" s="22"/>
      <c r="AA49" s="45">
        <v>0.5</v>
      </c>
      <c r="AB49" s="22"/>
      <c r="AC49" s="45"/>
      <c r="AD49" s="22"/>
      <c r="AE49" s="45"/>
      <c r="AF49" s="22"/>
      <c r="AG49" s="45"/>
      <c r="AH49" s="22"/>
    </row>
    <row r="50" spans="2:34" x14ac:dyDescent="0.3">
      <c r="B50" s="84"/>
      <c r="C50" s="86"/>
      <c r="D50" s="23" t="s">
        <v>89</v>
      </c>
      <c r="E50" s="34"/>
      <c r="F50" s="23"/>
      <c r="G50" s="36">
        <v>44669</v>
      </c>
      <c r="H50" s="36">
        <v>44680</v>
      </c>
      <c r="I50" s="30">
        <f t="shared" si="53"/>
        <v>12</v>
      </c>
      <c r="J50" s="20">
        <v>3</v>
      </c>
      <c r="K50" s="37">
        <f t="shared" si="56"/>
        <v>0</v>
      </c>
      <c r="L50" s="21">
        <f t="shared" si="57"/>
        <v>0</v>
      </c>
      <c r="M50" s="37">
        <f t="shared" si="54"/>
        <v>0</v>
      </c>
      <c r="N50" s="21">
        <f t="shared" si="55"/>
        <v>0</v>
      </c>
      <c r="O50" s="45"/>
      <c r="P50" s="22"/>
      <c r="Q50" s="45"/>
      <c r="R50" s="22"/>
      <c r="S50" s="45"/>
      <c r="T50" s="22"/>
      <c r="U50" s="45"/>
      <c r="V50" s="22"/>
      <c r="W50" s="45"/>
      <c r="X50" s="22"/>
      <c r="Y50" s="45"/>
      <c r="Z50" s="22"/>
      <c r="AA50" s="45">
        <v>0.5</v>
      </c>
      <c r="AB50" s="22"/>
      <c r="AC50" s="45">
        <v>0.5</v>
      </c>
      <c r="AD50" s="22"/>
      <c r="AE50" s="45"/>
      <c r="AF50" s="22"/>
      <c r="AG50" s="45"/>
      <c r="AH50" s="22"/>
    </row>
    <row r="51" spans="2:34" x14ac:dyDescent="0.3">
      <c r="B51" s="84"/>
      <c r="C51" s="86"/>
      <c r="D51" s="23" t="s">
        <v>90</v>
      </c>
      <c r="E51" s="34"/>
      <c r="F51" s="23"/>
      <c r="G51" s="36">
        <v>44669</v>
      </c>
      <c r="H51" s="36">
        <v>44680</v>
      </c>
      <c r="I51" s="30">
        <f t="shared" si="50"/>
        <v>12</v>
      </c>
      <c r="J51" s="20">
        <v>5</v>
      </c>
      <c r="K51" s="37">
        <f t="shared" ref="K51:K53" si="58">J51*M51/100</f>
        <v>0</v>
      </c>
      <c r="L51" s="21">
        <f t="shared" ref="L51:L53" si="59">J51*N51/100</f>
        <v>0</v>
      </c>
      <c r="M51" s="37">
        <f t="shared" si="26"/>
        <v>0</v>
      </c>
      <c r="N51" s="21">
        <f t="shared" si="5"/>
        <v>0</v>
      </c>
      <c r="O51" s="45"/>
      <c r="P51" s="22"/>
      <c r="Q51" s="45"/>
      <c r="R51" s="22"/>
      <c r="S51" s="45"/>
      <c r="T51" s="22"/>
      <c r="U51" s="45"/>
      <c r="V51" s="22"/>
      <c r="W51" s="45"/>
      <c r="X51" s="22"/>
      <c r="Y51" s="45"/>
      <c r="Z51" s="22"/>
      <c r="AA51" s="45">
        <v>0.5</v>
      </c>
      <c r="AB51" s="22"/>
      <c r="AC51" s="45">
        <v>0.5</v>
      </c>
      <c r="AD51" s="22"/>
      <c r="AE51" s="45"/>
      <c r="AF51" s="22"/>
      <c r="AG51" s="45"/>
      <c r="AH51" s="22"/>
    </row>
    <row r="52" spans="2:34" x14ac:dyDescent="0.3">
      <c r="B52" s="84"/>
      <c r="C52" s="86"/>
      <c r="D52" s="23" t="s">
        <v>91</v>
      </c>
      <c r="E52" s="34"/>
      <c r="F52" s="23"/>
      <c r="G52" s="36">
        <v>44669</v>
      </c>
      <c r="H52" s="36">
        <v>44680</v>
      </c>
      <c r="I52" s="30">
        <f t="shared" si="50"/>
        <v>12</v>
      </c>
      <c r="J52" s="20">
        <v>3</v>
      </c>
      <c r="K52" s="37">
        <f t="shared" si="58"/>
        <v>0</v>
      </c>
      <c r="L52" s="21">
        <f t="shared" si="59"/>
        <v>0</v>
      </c>
      <c r="M52" s="37">
        <f t="shared" si="26"/>
        <v>0</v>
      </c>
      <c r="N52" s="21">
        <f t="shared" si="5"/>
        <v>0</v>
      </c>
      <c r="O52" s="45"/>
      <c r="P52" s="22"/>
      <c r="Q52" s="45"/>
      <c r="R52" s="22"/>
      <c r="S52" s="45"/>
      <c r="T52" s="22"/>
      <c r="U52" s="45"/>
      <c r="V52" s="22"/>
      <c r="W52" s="45"/>
      <c r="X52" s="22"/>
      <c r="Y52" s="45"/>
      <c r="Z52" s="22"/>
      <c r="AA52" s="45">
        <v>0.5</v>
      </c>
      <c r="AB52" s="22"/>
      <c r="AC52" s="45">
        <v>0.5</v>
      </c>
      <c r="AD52" s="22"/>
      <c r="AE52" s="45"/>
      <c r="AF52" s="22"/>
      <c r="AG52" s="45"/>
      <c r="AH52" s="22"/>
    </row>
    <row r="53" spans="2:34" x14ac:dyDescent="0.3">
      <c r="B53" s="84"/>
      <c r="C53" s="86"/>
      <c r="D53" s="26" t="s">
        <v>92</v>
      </c>
      <c r="E53" s="34"/>
      <c r="F53" s="23"/>
      <c r="G53" s="36">
        <v>44662</v>
      </c>
      <c r="H53" s="36">
        <v>44673</v>
      </c>
      <c r="I53" s="30">
        <f t="shared" si="50"/>
        <v>12</v>
      </c>
      <c r="J53" s="20">
        <v>3</v>
      </c>
      <c r="K53" s="37">
        <f t="shared" si="58"/>
        <v>0</v>
      </c>
      <c r="L53" s="21">
        <f t="shared" si="59"/>
        <v>0</v>
      </c>
      <c r="M53" s="37">
        <f t="shared" si="26"/>
        <v>0</v>
      </c>
      <c r="N53" s="21">
        <f t="shared" si="5"/>
        <v>0</v>
      </c>
      <c r="O53" s="45"/>
      <c r="P53" s="22"/>
      <c r="Q53" s="45"/>
      <c r="R53" s="22"/>
      <c r="S53" s="45"/>
      <c r="T53" s="22"/>
      <c r="U53" s="45"/>
      <c r="V53" s="22"/>
      <c r="W53" s="45"/>
      <c r="X53" s="22"/>
      <c r="Y53" s="45">
        <v>0.5</v>
      </c>
      <c r="Z53" s="22"/>
      <c r="AA53" s="45">
        <v>0.5</v>
      </c>
      <c r="AB53" s="22"/>
      <c r="AC53" s="45"/>
      <c r="AD53" s="22"/>
      <c r="AE53" s="45"/>
      <c r="AF53" s="22"/>
      <c r="AG53" s="45"/>
      <c r="AH53" s="22"/>
    </row>
    <row r="54" spans="2:34" x14ac:dyDescent="0.3">
      <c r="B54" s="85"/>
      <c r="C54" s="86"/>
      <c r="D54" s="23" t="s">
        <v>93</v>
      </c>
      <c r="E54" s="34"/>
      <c r="F54" s="23"/>
      <c r="G54" s="36">
        <v>44669</v>
      </c>
      <c r="H54" s="36">
        <v>44680</v>
      </c>
      <c r="I54" s="30">
        <f t="shared" si="50"/>
        <v>12</v>
      </c>
      <c r="J54" s="20">
        <v>3</v>
      </c>
      <c r="K54" s="37">
        <f t="shared" si="51"/>
        <v>0</v>
      </c>
      <c r="L54" s="21">
        <f t="shared" si="52"/>
        <v>0</v>
      </c>
      <c r="M54" s="37">
        <f t="shared" si="26"/>
        <v>0</v>
      </c>
      <c r="N54" s="21">
        <f t="shared" si="5"/>
        <v>0</v>
      </c>
      <c r="O54" s="45"/>
      <c r="P54" s="22"/>
      <c r="Q54" s="45"/>
      <c r="R54" s="22"/>
      <c r="S54" s="45"/>
      <c r="T54" s="22"/>
      <c r="U54" s="45"/>
      <c r="V54" s="22"/>
      <c r="W54" s="45"/>
      <c r="X54" s="22"/>
      <c r="Y54" s="45"/>
      <c r="Z54" s="22"/>
      <c r="AA54" s="45">
        <v>0.5</v>
      </c>
      <c r="AB54" s="22"/>
      <c r="AC54" s="45">
        <v>0.5</v>
      </c>
      <c r="AD54" s="22"/>
      <c r="AE54" s="45"/>
      <c r="AF54" s="22"/>
      <c r="AG54" s="45"/>
      <c r="AH54" s="22"/>
    </row>
    <row r="55" spans="2:34" x14ac:dyDescent="0.3">
      <c r="B55" s="85"/>
      <c r="C55" s="87" t="s">
        <v>112</v>
      </c>
      <c r="D55" s="23" t="s">
        <v>113</v>
      </c>
      <c r="E55" s="34" t="s">
        <v>37</v>
      </c>
      <c r="F55" s="61" t="s">
        <v>114</v>
      </c>
      <c r="G55" s="36">
        <v>44679</v>
      </c>
      <c r="H55" s="36">
        <v>44680</v>
      </c>
      <c r="I55" s="30">
        <f t="shared" si="50"/>
        <v>2</v>
      </c>
      <c r="J55" s="20">
        <v>1</v>
      </c>
      <c r="K55" s="37">
        <f t="shared" si="51"/>
        <v>0</v>
      </c>
      <c r="L55" s="21">
        <f t="shared" si="52"/>
        <v>0</v>
      </c>
      <c r="M55" s="37">
        <f t="shared" si="26"/>
        <v>0</v>
      </c>
      <c r="N55" s="21">
        <f t="shared" si="5"/>
        <v>0</v>
      </c>
      <c r="O55" s="45"/>
      <c r="P55" s="22"/>
      <c r="Q55" s="45"/>
      <c r="R55" s="22"/>
      <c r="S55" s="45"/>
      <c r="T55" s="22"/>
      <c r="U55" s="45"/>
      <c r="V55" s="22"/>
      <c r="W55" s="45"/>
      <c r="X55" s="22"/>
      <c r="Y55" s="45"/>
      <c r="Z55" s="22"/>
      <c r="AA55" s="45"/>
      <c r="AB55" s="22"/>
      <c r="AC55" s="45">
        <v>1</v>
      </c>
      <c r="AD55" s="22"/>
      <c r="AE55" s="45"/>
      <c r="AF55" s="22"/>
      <c r="AG55" s="45"/>
      <c r="AH55" s="22"/>
    </row>
    <row r="56" spans="2:34" x14ac:dyDescent="0.3">
      <c r="B56" s="85"/>
      <c r="C56" s="88"/>
      <c r="D56" s="19" t="s">
        <v>119</v>
      </c>
      <c r="E56" s="34" t="s">
        <v>37</v>
      </c>
      <c r="F56" s="61" t="s">
        <v>115</v>
      </c>
      <c r="G56" s="36">
        <v>44683</v>
      </c>
      <c r="H56" s="36">
        <v>44684</v>
      </c>
      <c r="I56" s="30">
        <f t="shared" si="50"/>
        <v>2</v>
      </c>
      <c r="J56" s="20">
        <v>5</v>
      </c>
      <c r="K56" s="37">
        <f t="shared" si="51"/>
        <v>0</v>
      </c>
      <c r="L56" s="21">
        <f t="shared" si="52"/>
        <v>0</v>
      </c>
      <c r="M56" s="37">
        <f t="shared" si="26"/>
        <v>0</v>
      </c>
      <c r="N56" s="21">
        <f t="shared" si="5"/>
        <v>0</v>
      </c>
      <c r="O56" s="45"/>
      <c r="P56" s="22"/>
      <c r="Q56" s="45"/>
      <c r="R56" s="22"/>
      <c r="S56" s="45"/>
      <c r="T56" s="22"/>
      <c r="U56" s="45"/>
      <c r="V56" s="22"/>
      <c r="W56" s="45"/>
      <c r="X56" s="22"/>
      <c r="Y56" s="45"/>
      <c r="Z56" s="22"/>
      <c r="AA56" s="45"/>
      <c r="AB56" s="22"/>
      <c r="AC56" s="45"/>
      <c r="AD56" s="22"/>
      <c r="AE56" s="45">
        <v>1</v>
      </c>
      <c r="AF56" s="22"/>
      <c r="AG56" s="45"/>
      <c r="AH56" s="22"/>
    </row>
    <row r="57" spans="2:34" x14ac:dyDescent="0.3">
      <c r="B57" s="85"/>
      <c r="C57" s="86" t="s">
        <v>116</v>
      </c>
      <c r="D57" s="23" t="s">
        <v>117</v>
      </c>
      <c r="E57" s="34" t="s">
        <v>37</v>
      </c>
      <c r="F57" s="23"/>
      <c r="G57" s="36">
        <v>44685</v>
      </c>
      <c r="H57" s="36">
        <v>44685</v>
      </c>
      <c r="I57" s="30">
        <f t="shared" si="50"/>
        <v>1</v>
      </c>
      <c r="J57" s="20">
        <v>1</v>
      </c>
      <c r="K57" s="37">
        <f t="shared" si="51"/>
        <v>0</v>
      </c>
      <c r="L57" s="21">
        <f t="shared" si="52"/>
        <v>0</v>
      </c>
      <c r="M57" s="37">
        <f t="shared" si="26"/>
        <v>0</v>
      </c>
      <c r="N57" s="21">
        <f t="shared" si="5"/>
        <v>0</v>
      </c>
      <c r="O57" s="45"/>
      <c r="P57" s="22"/>
      <c r="Q57" s="45"/>
      <c r="R57" s="22"/>
      <c r="S57" s="45"/>
      <c r="T57" s="22"/>
      <c r="U57" s="45"/>
      <c r="V57" s="22"/>
      <c r="W57" s="45"/>
      <c r="X57" s="22"/>
      <c r="Y57" s="45"/>
      <c r="Z57" s="22"/>
      <c r="AA57" s="45"/>
      <c r="AB57" s="22"/>
      <c r="AC57" s="45"/>
      <c r="AD57" s="22"/>
      <c r="AE57" s="45">
        <v>1</v>
      </c>
      <c r="AF57" s="22"/>
      <c r="AG57" s="45"/>
      <c r="AH57" s="22"/>
    </row>
    <row r="58" spans="2:34" x14ac:dyDescent="0.3">
      <c r="B58" s="85"/>
      <c r="C58" s="86"/>
      <c r="D58" s="23" t="s">
        <v>118</v>
      </c>
      <c r="E58" s="34" t="s">
        <v>37</v>
      </c>
      <c r="F58" s="23"/>
      <c r="G58" s="36">
        <v>44687</v>
      </c>
      <c r="H58" s="36">
        <v>44687</v>
      </c>
      <c r="I58" s="30">
        <f t="shared" ref="I58" si="60">_xlfn.DAYS(H58+1,G58)</f>
        <v>1</v>
      </c>
      <c r="J58" s="20">
        <v>1</v>
      </c>
      <c r="K58" s="37">
        <f t="shared" si="51"/>
        <v>0</v>
      </c>
      <c r="L58" s="21">
        <f t="shared" si="52"/>
        <v>0</v>
      </c>
      <c r="M58" s="37">
        <f t="shared" si="26"/>
        <v>0</v>
      </c>
      <c r="N58" s="21">
        <f t="shared" si="5"/>
        <v>0</v>
      </c>
      <c r="O58" s="45"/>
      <c r="P58" s="22"/>
      <c r="Q58" s="45"/>
      <c r="R58" s="22"/>
      <c r="S58" s="45"/>
      <c r="T58" s="22"/>
      <c r="U58" s="45"/>
      <c r="V58" s="22"/>
      <c r="W58" s="45"/>
      <c r="X58" s="22"/>
      <c r="Y58" s="45"/>
      <c r="Z58" s="22"/>
      <c r="AA58" s="45"/>
      <c r="AB58" s="22"/>
      <c r="AC58" s="45"/>
      <c r="AD58" s="22"/>
      <c r="AE58" s="45">
        <v>1</v>
      </c>
      <c r="AF58" s="22"/>
      <c r="AG58" s="45"/>
      <c r="AH58" s="22"/>
    </row>
    <row r="59" spans="2:34" s="24" customFormat="1" x14ac:dyDescent="0.3">
      <c r="B59" s="78" t="s">
        <v>24</v>
      </c>
      <c r="C59" s="79"/>
      <c r="D59" s="80"/>
      <c r="E59" s="38"/>
      <c r="F59" s="38"/>
      <c r="G59" s="39">
        <f>MINA(G60:G63)</f>
        <v>44690</v>
      </c>
      <c r="H59" s="39">
        <f>MAXA(H60:H63)</f>
        <v>44694</v>
      </c>
      <c r="I59" s="40">
        <f>SUM(I60:I63)</f>
        <v>5</v>
      </c>
      <c r="J59" s="44">
        <f>SUM(J60:J63)</f>
        <v>10</v>
      </c>
      <c r="K59" s="43">
        <f>SUM(K60:K63)</f>
        <v>0</v>
      </c>
      <c r="L59" s="43">
        <f>SUM(L60:L63)</f>
        <v>0</v>
      </c>
      <c r="M59" s="43">
        <f>AVERAGE(M60:M63)</f>
        <v>0</v>
      </c>
      <c r="N59" s="43">
        <f>AVERAGE(N60:N63)</f>
        <v>0</v>
      </c>
      <c r="O59" s="42">
        <f t="shared" ref="O59:AH59" si="61">IF(SUM(O60:O63)=0,0,AVERAGE(O60:O63))</f>
        <v>0</v>
      </c>
      <c r="P59" s="42">
        <f t="shared" si="61"/>
        <v>0</v>
      </c>
      <c r="Q59" s="42">
        <f t="shared" si="61"/>
        <v>0</v>
      </c>
      <c r="R59" s="42">
        <f t="shared" si="61"/>
        <v>0</v>
      </c>
      <c r="S59" s="42">
        <f t="shared" si="61"/>
        <v>0</v>
      </c>
      <c r="T59" s="42">
        <f t="shared" si="61"/>
        <v>0</v>
      </c>
      <c r="U59" s="42">
        <f t="shared" si="61"/>
        <v>0</v>
      </c>
      <c r="V59" s="42">
        <f t="shared" si="61"/>
        <v>0</v>
      </c>
      <c r="W59" s="42">
        <f t="shared" si="61"/>
        <v>0</v>
      </c>
      <c r="X59" s="42">
        <f t="shared" si="61"/>
        <v>0</v>
      </c>
      <c r="Y59" s="42">
        <f t="shared" si="61"/>
        <v>0</v>
      </c>
      <c r="Z59" s="42">
        <f t="shared" si="61"/>
        <v>0</v>
      </c>
      <c r="AA59" s="42">
        <f t="shared" si="61"/>
        <v>0</v>
      </c>
      <c r="AB59" s="42">
        <f t="shared" si="61"/>
        <v>0</v>
      </c>
      <c r="AC59" s="42">
        <f t="shared" si="61"/>
        <v>0</v>
      </c>
      <c r="AD59" s="42">
        <f t="shared" si="61"/>
        <v>0</v>
      </c>
      <c r="AE59" s="42">
        <f t="shared" si="61"/>
        <v>0</v>
      </c>
      <c r="AF59" s="42">
        <f t="shared" si="61"/>
        <v>0</v>
      </c>
      <c r="AG59" s="42">
        <f t="shared" si="61"/>
        <v>1</v>
      </c>
      <c r="AH59" s="42">
        <f t="shared" si="61"/>
        <v>0</v>
      </c>
    </row>
    <row r="60" spans="2:34" x14ac:dyDescent="0.3">
      <c r="B60" s="84" t="s">
        <v>78</v>
      </c>
      <c r="C60" s="65" t="s">
        <v>121</v>
      </c>
      <c r="D60" s="23" t="s">
        <v>124</v>
      </c>
      <c r="E60" s="34" t="s">
        <v>37</v>
      </c>
      <c r="F60" s="23"/>
      <c r="G60" s="36">
        <v>44690</v>
      </c>
      <c r="H60" s="36">
        <v>44690</v>
      </c>
      <c r="I60" s="30">
        <f t="shared" ref="I60" si="62">_xlfn.DAYS(H60+1,G60)</f>
        <v>1</v>
      </c>
      <c r="J60" s="20">
        <v>1</v>
      </c>
      <c r="K60" s="37">
        <f t="shared" ref="K60:K63" si="63">J60*M60/100</f>
        <v>0</v>
      </c>
      <c r="L60" s="21">
        <f t="shared" ref="L60:L63" si="64">J60*N60/100</f>
        <v>0</v>
      </c>
      <c r="M60" s="37">
        <f t="shared" si="26"/>
        <v>0</v>
      </c>
      <c r="N60" s="21">
        <f t="shared" si="5"/>
        <v>0</v>
      </c>
      <c r="O60" s="45"/>
      <c r="P60" s="22"/>
      <c r="Q60" s="45"/>
      <c r="R60" s="22"/>
      <c r="S60" s="45"/>
      <c r="T60" s="22"/>
      <c r="U60" s="45"/>
      <c r="V60" s="22"/>
      <c r="W60" s="45"/>
      <c r="X60" s="22"/>
      <c r="Y60" s="45"/>
      <c r="Z60" s="22"/>
      <c r="AA60" s="45"/>
      <c r="AB60" s="22"/>
      <c r="AC60" s="45"/>
      <c r="AD60" s="22"/>
      <c r="AE60" s="45"/>
      <c r="AF60" s="22"/>
      <c r="AG60" s="45">
        <v>1</v>
      </c>
      <c r="AH60" s="22"/>
    </row>
    <row r="61" spans="2:34" x14ac:dyDescent="0.3">
      <c r="B61" s="84"/>
      <c r="C61" s="66"/>
      <c r="D61" s="23" t="s">
        <v>125</v>
      </c>
      <c r="E61" s="34" t="s">
        <v>37</v>
      </c>
      <c r="F61" s="23"/>
      <c r="G61" s="36">
        <v>44691</v>
      </c>
      <c r="H61" s="36">
        <v>44692</v>
      </c>
      <c r="I61" s="30">
        <f t="shared" ref="I61" si="65">_xlfn.DAYS(H61+1,G61)</f>
        <v>2</v>
      </c>
      <c r="J61" s="20">
        <v>2</v>
      </c>
      <c r="K61" s="37">
        <f t="shared" si="63"/>
        <v>0</v>
      </c>
      <c r="L61" s="21">
        <f t="shared" si="64"/>
        <v>0</v>
      </c>
      <c r="M61" s="37">
        <f t="shared" si="26"/>
        <v>0</v>
      </c>
      <c r="N61" s="21">
        <f t="shared" si="5"/>
        <v>0</v>
      </c>
      <c r="O61" s="45"/>
      <c r="P61" s="22"/>
      <c r="Q61" s="45"/>
      <c r="R61" s="22"/>
      <c r="S61" s="45"/>
      <c r="T61" s="22"/>
      <c r="U61" s="45"/>
      <c r="V61" s="22"/>
      <c r="W61" s="45"/>
      <c r="X61" s="22"/>
      <c r="Y61" s="45"/>
      <c r="Z61" s="22"/>
      <c r="AA61" s="45"/>
      <c r="AB61" s="22"/>
      <c r="AC61" s="45"/>
      <c r="AD61" s="22"/>
      <c r="AE61" s="45"/>
      <c r="AF61" s="22"/>
      <c r="AG61" s="45">
        <v>1</v>
      </c>
      <c r="AH61" s="22"/>
    </row>
    <row r="62" spans="2:34" x14ac:dyDescent="0.3">
      <c r="B62" s="85"/>
      <c r="C62" s="65" t="s">
        <v>79</v>
      </c>
      <c r="D62" s="23" t="s">
        <v>122</v>
      </c>
      <c r="E62" s="34" t="s">
        <v>37</v>
      </c>
      <c r="F62" s="60" t="s">
        <v>80</v>
      </c>
      <c r="G62" s="36">
        <v>44693</v>
      </c>
      <c r="H62" s="36">
        <v>44693</v>
      </c>
      <c r="I62" s="30">
        <f t="shared" ref="I62" si="66">_xlfn.DAYS(H62+1,G62)</f>
        <v>1</v>
      </c>
      <c r="J62" s="20">
        <v>2</v>
      </c>
      <c r="K62" s="37">
        <f t="shared" si="63"/>
        <v>0</v>
      </c>
      <c r="L62" s="21">
        <f t="shared" si="64"/>
        <v>0</v>
      </c>
      <c r="M62" s="37">
        <f t="shared" si="26"/>
        <v>0</v>
      </c>
      <c r="N62" s="21">
        <f t="shared" si="5"/>
        <v>0</v>
      </c>
      <c r="O62" s="45"/>
      <c r="P62" s="22"/>
      <c r="Q62" s="45"/>
      <c r="R62" s="22"/>
      <c r="S62" s="45"/>
      <c r="T62" s="22"/>
      <c r="U62" s="45"/>
      <c r="V62" s="22"/>
      <c r="W62" s="45"/>
      <c r="X62" s="22"/>
      <c r="Y62" s="45"/>
      <c r="Z62" s="22"/>
      <c r="AA62" s="45"/>
      <c r="AB62" s="22"/>
      <c r="AC62" s="45"/>
      <c r="AD62" s="22"/>
      <c r="AE62" s="45"/>
      <c r="AF62" s="22"/>
      <c r="AG62" s="45">
        <v>1</v>
      </c>
      <c r="AH62" s="22"/>
    </row>
    <row r="63" spans="2:34" x14ac:dyDescent="0.3">
      <c r="B63" s="85"/>
      <c r="C63" s="66"/>
      <c r="D63" s="23" t="s">
        <v>126</v>
      </c>
      <c r="E63" s="34" t="s">
        <v>37</v>
      </c>
      <c r="F63" s="23"/>
      <c r="G63" s="36">
        <v>44694</v>
      </c>
      <c r="H63" s="36">
        <v>44694</v>
      </c>
      <c r="I63" s="30">
        <f t="shared" ref="I63" si="67">_xlfn.DAYS(H63+1,G63)</f>
        <v>1</v>
      </c>
      <c r="J63" s="20">
        <v>5</v>
      </c>
      <c r="K63" s="37">
        <f t="shared" si="63"/>
        <v>0</v>
      </c>
      <c r="L63" s="21">
        <f t="shared" si="64"/>
        <v>0</v>
      </c>
      <c r="M63" s="37">
        <f t="shared" si="26"/>
        <v>0</v>
      </c>
      <c r="N63" s="21">
        <f t="shared" si="5"/>
        <v>0</v>
      </c>
      <c r="O63" s="45"/>
      <c r="P63" s="22"/>
      <c r="Q63" s="45"/>
      <c r="R63" s="22"/>
      <c r="S63" s="45"/>
      <c r="T63" s="22"/>
      <c r="U63" s="45"/>
      <c r="V63" s="22"/>
      <c r="W63" s="45"/>
      <c r="X63" s="22"/>
      <c r="Y63" s="45"/>
      <c r="Z63" s="22"/>
      <c r="AA63" s="45"/>
      <c r="AB63" s="22"/>
      <c r="AC63" s="45"/>
      <c r="AD63" s="22"/>
      <c r="AE63" s="45"/>
      <c r="AF63" s="22"/>
      <c r="AG63" s="45">
        <v>1</v>
      </c>
      <c r="AH63" s="22"/>
    </row>
  </sheetData>
  <mergeCells count="40">
    <mergeCell ref="C37:C41"/>
    <mergeCell ref="C42:C43"/>
    <mergeCell ref="B25:B43"/>
    <mergeCell ref="C25:C26"/>
    <mergeCell ref="AG7:AH7"/>
    <mergeCell ref="B9:D9"/>
    <mergeCell ref="B10:D10"/>
    <mergeCell ref="C13:C16"/>
    <mergeCell ref="W7:X7"/>
    <mergeCell ref="Y7:Z7"/>
    <mergeCell ref="AA7:AB7"/>
    <mergeCell ref="AC7:AD7"/>
    <mergeCell ref="AE7:AF7"/>
    <mergeCell ref="M7:N7"/>
    <mergeCell ref="O7:P7"/>
    <mergeCell ref="Q7:R7"/>
    <mergeCell ref="S7:T7"/>
    <mergeCell ref="U7:V7"/>
    <mergeCell ref="B11:B23"/>
    <mergeCell ref="C11:C12"/>
    <mergeCell ref="B3:B5"/>
    <mergeCell ref="B7:B8"/>
    <mergeCell ref="C7:C8"/>
    <mergeCell ref="D7:D8"/>
    <mergeCell ref="G7:H7"/>
    <mergeCell ref="C62:C63"/>
    <mergeCell ref="J7:J8"/>
    <mergeCell ref="K7:L7"/>
    <mergeCell ref="C17:C23"/>
    <mergeCell ref="I7:I8"/>
    <mergeCell ref="B59:D59"/>
    <mergeCell ref="B60:B63"/>
    <mergeCell ref="C60:C61"/>
    <mergeCell ref="B44:D44"/>
    <mergeCell ref="B45:B58"/>
    <mergeCell ref="C45:C54"/>
    <mergeCell ref="C55:C56"/>
    <mergeCell ref="C57:C58"/>
    <mergeCell ref="B24:D24"/>
    <mergeCell ref="C27:C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8"/>
  <sheetViews>
    <sheetView workbookViewId="0">
      <selection activeCell="G8" sqref="G8"/>
    </sheetView>
  </sheetViews>
  <sheetFormatPr defaultRowHeight="16.5" x14ac:dyDescent="0.3"/>
  <cols>
    <col min="1" max="1" width="2.125" customWidth="1"/>
    <col min="2" max="2" width="22.375" bestFit="1" customWidth="1"/>
    <col min="3" max="3" width="29.875" customWidth="1"/>
    <col min="4" max="7" width="11.125" customWidth="1"/>
  </cols>
  <sheetData>
    <row r="1" spans="2:7" ht="17.25" x14ac:dyDescent="0.3">
      <c r="B1" s="49" t="s">
        <v>40</v>
      </c>
    </row>
    <row r="2" spans="2:7" ht="17.25" x14ac:dyDescent="0.3">
      <c r="B2" s="48" t="s">
        <v>25</v>
      </c>
      <c r="C2" s="48" t="s">
        <v>26</v>
      </c>
      <c r="D2" s="48" t="s">
        <v>27</v>
      </c>
      <c r="E2" s="48" t="s">
        <v>28</v>
      </c>
      <c r="F2" s="48" t="s">
        <v>29</v>
      </c>
      <c r="G2" s="48" t="s">
        <v>30</v>
      </c>
    </row>
    <row r="3" spans="2:7" ht="19.5" x14ac:dyDescent="0.3">
      <c r="B3" s="90" t="s">
        <v>31</v>
      </c>
      <c r="C3" s="90"/>
      <c r="D3" s="50">
        <f>D4+D8+D12+D16</f>
        <v>108</v>
      </c>
      <c r="E3" s="51">
        <f>'수행일정(WBS)'!K9</f>
        <v>0.24000000000000002</v>
      </c>
      <c r="F3" s="51">
        <f>'수행일정(WBS)'!L9</f>
        <v>0.23</v>
      </c>
      <c r="G3" s="62">
        <f>F3-E3</f>
        <v>-1.0000000000000009E-2</v>
      </c>
    </row>
    <row r="4" spans="2:7" ht="19.5" x14ac:dyDescent="0.3">
      <c r="B4" s="89" t="s">
        <v>43</v>
      </c>
      <c r="C4" s="52" t="s">
        <v>32</v>
      </c>
      <c r="D4" s="53">
        <f>SUM(D5:D7)</f>
        <v>24</v>
      </c>
      <c r="E4" s="54">
        <f>'수행일정(WBS)'!K10</f>
        <v>0.24000000000000002</v>
      </c>
      <c r="F4" s="54">
        <f>'수행일정(WBS)'!L10</f>
        <v>0.2</v>
      </c>
      <c r="G4" s="54">
        <f>F4-E4</f>
        <v>-4.0000000000000008E-2</v>
      </c>
    </row>
    <row r="5" spans="2:7" ht="19.5" x14ac:dyDescent="0.3">
      <c r="B5" s="89"/>
      <c r="C5" s="55" t="s">
        <v>42</v>
      </c>
      <c r="D5" s="56">
        <f>SUM('수행일정(WBS)'!J11:J12)</f>
        <v>2</v>
      </c>
      <c r="E5" s="57">
        <f>SUM('수행일정(WBS)'!K11:K12)</f>
        <v>0.02</v>
      </c>
      <c r="F5" s="58">
        <f>SUM('수행일정(WBS)'!L11:L12)</f>
        <v>0.02</v>
      </c>
      <c r="G5" s="59">
        <f t="shared" ref="G5:G18" si="0">F5-E5</f>
        <v>0</v>
      </c>
    </row>
    <row r="6" spans="2:7" ht="19.5" x14ac:dyDescent="0.3">
      <c r="B6" s="89"/>
      <c r="C6" s="55" t="s">
        <v>61</v>
      </c>
      <c r="D6" s="56">
        <f>SUM('수행일정(WBS)'!J13:J16)</f>
        <v>4</v>
      </c>
      <c r="E6" s="57">
        <f>SUM('수행일정(WBS)'!K13:K16)</f>
        <v>0.04</v>
      </c>
      <c r="F6" s="58">
        <f>SUM('수행일정(WBS)'!L13:L16)</f>
        <v>0.04</v>
      </c>
      <c r="G6" s="59">
        <f t="shared" si="0"/>
        <v>0</v>
      </c>
    </row>
    <row r="7" spans="2:7" ht="19.5" x14ac:dyDescent="0.3">
      <c r="B7" s="89"/>
      <c r="C7" s="55" t="s">
        <v>60</v>
      </c>
      <c r="D7" s="56">
        <f>SUM('수행일정(WBS)'!J17:J23)</f>
        <v>18</v>
      </c>
      <c r="E7" s="57">
        <f>SUM('수행일정(WBS)'!K17:K23)</f>
        <v>0.18000000000000002</v>
      </c>
      <c r="F7" s="58">
        <f>SUM('수행일정(WBS)'!L17:L23)</f>
        <v>0.14000000000000001</v>
      </c>
      <c r="G7" s="59">
        <f t="shared" si="0"/>
        <v>-4.0000000000000008E-2</v>
      </c>
    </row>
    <row r="8" spans="2:7" ht="19.5" x14ac:dyDescent="0.3">
      <c r="B8" s="89" t="s">
        <v>97</v>
      </c>
      <c r="C8" s="52" t="s">
        <v>32</v>
      </c>
      <c r="D8" s="53">
        <f>SUM(D9:D11)</f>
        <v>34</v>
      </c>
      <c r="E8" s="54">
        <f>'수행일정(WBS)'!K24</f>
        <v>0</v>
      </c>
      <c r="F8" s="54">
        <f>'수행일정(WBS)'!L24</f>
        <v>3.0000000000000002E-2</v>
      </c>
      <c r="G8" s="54">
        <f>F8-E8</f>
        <v>3.0000000000000002E-2</v>
      </c>
    </row>
    <row r="9" spans="2:7" ht="19.5" x14ac:dyDescent="0.3">
      <c r="B9" s="89"/>
      <c r="C9" s="55" t="s">
        <v>82</v>
      </c>
      <c r="D9" s="56">
        <f>SUM('수행일정(WBS)'!J27:J36)</f>
        <v>10</v>
      </c>
      <c r="E9" s="57">
        <f>SUM('수행일정(WBS)'!K27:K36)</f>
        <v>0</v>
      </c>
      <c r="F9" s="59">
        <f>SUM('수행일정(WBS)'!L27:L36)</f>
        <v>3.0000000000000002E-2</v>
      </c>
      <c r="G9" s="59">
        <f t="shared" si="0"/>
        <v>3.0000000000000002E-2</v>
      </c>
    </row>
    <row r="10" spans="2:7" ht="19.5" x14ac:dyDescent="0.3">
      <c r="B10" s="89"/>
      <c r="C10" s="55" t="s">
        <v>98</v>
      </c>
      <c r="D10" s="56">
        <f>SUM('수행일정(WBS)'!J37:J41)</f>
        <v>20</v>
      </c>
      <c r="E10" s="57">
        <f>SUM('수행일정(WBS)'!K37:K41)</f>
        <v>0</v>
      </c>
      <c r="F10" s="59">
        <f>SUM('수행일정(WBS)'!L37:L41)</f>
        <v>0</v>
      </c>
      <c r="G10" s="59">
        <f t="shared" si="0"/>
        <v>0</v>
      </c>
    </row>
    <row r="11" spans="2:7" ht="19.5" x14ac:dyDescent="0.3">
      <c r="B11" s="89"/>
      <c r="C11" s="55" t="s">
        <v>44</v>
      </c>
      <c r="D11" s="56">
        <f>SUM('수행일정(WBS)'!J42:J43)</f>
        <v>4</v>
      </c>
      <c r="E11" s="57">
        <f>SUM('수행일정(WBS)'!K42:K43)</f>
        <v>0</v>
      </c>
      <c r="F11" s="59">
        <f>SUM('수행일정(WBS)'!L42:L43)</f>
        <v>0</v>
      </c>
      <c r="G11" s="59">
        <f t="shared" si="0"/>
        <v>0</v>
      </c>
    </row>
    <row r="12" spans="2:7" ht="19.5" x14ac:dyDescent="0.3">
      <c r="B12" s="89" t="s">
        <v>45</v>
      </c>
      <c r="C12" s="52" t="s">
        <v>32</v>
      </c>
      <c r="D12" s="53">
        <f>SUM(D13:D15)</f>
        <v>40</v>
      </c>
      <c r="E12" s="54">
        <f>'수행일정(WBS)'!K44</f>
        <v>0</v>
      </c>
      <c r="F12" s="54">
        <f>'수행일정(WBS)'!L44</f>
        <v>0</v>
      </c>
      <c r="G12" s="54">
        <f t="shared" si="0"/>
        <v>0</v>
      </c>
    </row>
    <row r="13" spans="2:7" ht="19.5" x14ac:dyDescent="0.3">
      <c r="B13" s="89"/>
      <c r="C13" s="55" t="s">
        <v>110</v>
      </c>
      <c r="D13" s="56">
        <f>SUM('수행일정(WBS)'!J45:J54)</f>
        <v>32</v>
      </c>
      <c r="E13" s="57">
        <f>SUM('수행일정(WBS)'!K45:K54)</f>
        <v>0</v>
      </c>
      <c r="F13" s="59">
        <f>SUM('수행일정(WBS)'!L45:L54)</f>
        <v>0</v>
      </c>
      <c r="G13" s="59">
        <f t="shared" si="0"/>
        <v>0</v>
      </c>
    </row>
    <row r="14" spans="2:7" ht="19.5" x14ac:dyDescent="0.3">
      <c r="B14" s="89"/>
      <c r="C14" s="55" t="s">
        <v>111</v>
      </c>
      <c r="D14" s="56">
        <f>SUM('수행일정(WBS)'!J55:J56)</f>
        <v>6</v>
      </c>
      <c r="E14" s="57">
        <f>SUM('수행일정(WBS)'!K55:K56)</f>
        <v>0</v>
      </c>
      <c r="F14" s="59">
        <f>SUM('수행일정(WBS)'!L55:L56)</f>
        <v>0</v>
      </c>
      <c r="G14" s="59">
        <f t="shared" si="0"/>
        <v>0</v>
      </c>
    </row>
    <row r="15" spans="2:7" ht="19.5" x14ac:dyDescent="0.3">
      <c r="B15" s="89"/>
      <c r="C15" s="55" t="s">
        <v>120</v>
      </c>
      <c r="D15" s="56">
        <f>SUM('수행일정(WBS)'!J57:J58)</f>
        <v>2</v>
      </c>
      <c r="E15" s="57">
        <f>SUM('수행일정(WBS)'!K57:K58)</f>
        <v>0</v>
      </c>
      <c r="F15" s="59">
        <f>SUM('수행일정(WBS)'!L57:L58)</f>
        <v>0</v>
      </c>
      <c r="G15" s="59">
        <f t="shared" si="0"/>
        <v>0</v>
      </c>
    </row>
    <row r="16" spans="2:7" ht="19.5" x14ac:dyDescent="0.3">
      <c r="B16" s="89" t="s">
        <v>77</v>
      </c>
      <c r="C16" s="52" t="s">
        <v>32</v>
      </c>
      <c r="D16" s="53">
        <f>SUM(D17:D18)</f>
        <v>10</v>
      </c>
      <c r="E16" s="54">
        <f>'수행일정(WBS)'!K59</f>
        <v>0</v>
      </c>
      <c r="F16" s="54">
        <f>'수행일정(WBS)'!L59</f>
        <v>0</v>
      </c>
      <c r="G16" s="54">
        <f t="shared" si="0"/>
        <v>0</v>
      </c>
    </row>
    <row r="17" spans="2:7" ht="19.5" x14ac:dyDescent="0.3">
      <c r="B17" s="89"/>
      <c r="C17" s="55" t="s">
        <v>123</v>
      </c>
      <c r="D17" s="56">
        <f>SUM('수행일정(WBS)'!J60:J61)</f>
        <v>3</v>
      </c>
      <c r="E17" s="57">
        <f>SUM('수행일정(WBS)'!K60:K61)</f>
        <v>0</v>
      </c>
      <c r="F17" s="59">
        <f>SUM('수행일정(WBS)'!L60:L61)</f>
        <v>0</v>
      </c>
      <c r="G17" s="59">
        <f t="shared" si="0"/>
        <v>0</v>
      </c>
    </row>
    <row r="18" spans="2:7" ht="19.5" x14ac:dyDescent="0.3">
      <c r="B18" s="89"/>
      <c r="C18" s="55" t="s">
        <v>46</v>
      </c>
      <c r="D18" s="56">
        <f>SUM('수행일정(WBS)'!J62:J63)</f>
        <v>7</v>
      </c>
      <c r="E18" s="57">
        <f>SUM('수행일정(WBS)'!K62:K63)</f>
        <v>0</v>
      </c>
      <c r="F18" s="59">
        <f>SUM('수행일정(WBS)'!L62:L63)</f>
        <v>0</v>
      </c>
      <c r="G18" s="59">
        <f t="shared" si="0"/>
        <v>0</v>
      </c>
    </row>
  </sheetData>
  <mergeCells count="5">
    <mergeCell ref="B12:B15"/>
    <mergeCell ref="B4:B7"/>
    <mergeCell ref="B8:B11"/>
    <mergeCell ref="B16:B18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수행일정(WBS)</vt:lpstr>
      <vt:lpstr>진척율관리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2017-09-21T02:43:23Z</dcterms:created>
  <dcterms:modified xsi:type="dcterms:W3CDTF">2022-03-24T06:37:15Z</dcterms:modified>
</cp:coreProperties>
</file>