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Override ContentType="application/vnd.openxmlformats-officedocument.drawingml.chart+xml" PartName="/xl/charts/char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drawing+xml" PartName="/xl/drawings/worksheetdrawing6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2.xml"/>
  <Override ContentType="application/vnd.openxmlformats-officedocument.drawing+xml" PartName="/xl/drawings/worksheetdrawing5.xml"/>
  <Override ContentType="application/vnd.openxmlformats-officedocument.drawing+xml" PartName="/xl/drawings/worksheetdrawing1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4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4"/>
    <sheet state="visible" name="Chart2" sheetId="2" r:id="rId5"/>
    <sheet state="visible" name="Chart3" sheetId="3" r:id="rId6"/>
    <sheet state="visible" name="Chart4" sheetId="4" r:id="rId7"/>
    <sheet state="visible" name="Sheet1" sheetId="5" r:id="rId8"/>
    <sheet state="visible" name="Sheet2" sheetId="6" r:id="rId9"/>
  </sheets>
  <definedNames>
    <definedName name="Theta">Sheet1!$K$1</definedName>
    <definedName name="PO">Sheet1!$I$1</definedName>
  </definedNames>
  <calcPr/>
</workbook>
</file>

<file path=xl/sharedStrings.xml><?xml version="1.0" encoding="utf-8"?>
<sst xmlns="http://schemas.openxmlformats.org/spreadsheetml/2006/main" count="23" uniqueCount="23">
  <si>
    <t xml:space="preserve">Biomass MM = </t>
  </si>
  <si>
    <t>cmol/g</t>
  </si>
  <si>
    <t xml:space="preserve">P/O = </t>
  </si>
  <si>
    <t xml:space="preserve">Theta = </t>
  </si>
  <si>
    <t>cmolCO2/cmolX/h</t>
  </si>
  <si>
    <t>molO2/cmolX/h</t>
  </si>
  <si>
    <t>D (1/h)</t>
  </si>
  <si>
    <t>X (g/L)</t>
  </si>
  <si>
    <t>CO2 (mmol/g/h)</t>
  </si>
  <si>
    <t>O2 (mmol/g/h)</t>
  </si>
  <si>
    <t>V1</t>
  </si>
  <si>
    <t>V2</t>
  </si>
  <si>
    <t>V3</t>
  </si>
  <si>
    <t>V4</t>
  </si>
  <si>
    <t>V5</t>
  </si>
  <si>
    <t>V6</t>
  </si>
  <si>
    <t>V7</t>
  </si>
  <si>
    <t>Gamma</t>
  </si>
  <si>
    <t>rATP</t>
  </si>
  <si>
    <t>Total CO2</t>
  </si>
  <si>
    <t>P/O = 1.5</t>
  </si>
  <si>
    <t>P/O = 1.7</t>
  </si>
  <si>
    <t>P/O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</si>
</sst>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9" Type="http://schemas.openxmlformats.org/officeDocument/2006/relationships/worksheet" Target="worksheets/sheet2.xml"/><Relationship Id="rId2" Type="http://schemas.openxmlformats.org/officeDocument/2006/relationships/styles" Target="styles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1" Type="http://schemas.openxmlformats.org/officeDocument/2006/relationships/theme" Target="theme/theme1.xml"/><Relationship Id="rId5" Type="http://schemas.openxmlformats.org/officeDocument/2006/relationships/chartsheet" Target="chartsheets/sheet2.xml"/><Relationship Id="rId8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3" Type="http://schemas.openxmlformats.org/officeDocument/2006/relationships/sharedStrings" Target="sharedString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Sheet1!$C$4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Sheet1!$B$5:$B$20</c:f>
            </c:numRef>
          </c:xVal>
          <c:yVal>
            <c:numRef>
              <c:f>Sheet1!$C$5:$C$20</c:f>
            </c:numRef>
          </c:yVal>
        </c:ser>
        <c:ser>
          <c:idx val="1"/>
          <c:order val="1"/>
          <c:tx>
            <c:strRef>
              <c:f>Sheet1!$D$4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Sheet1!$B$5:$B$20</c:f>
            </c:numRef>
          </c:xVal>
          <c:yVal>
            <c:numRef>
              <c:f>Sheet1!$D$5:$D$20</c:f>
            </c:numRef>
          </c:yVal>
        </c:ser>
        <c:ser>
          <c:idx val="2"/>
          <c:order val="2"/>
          <c:tx>
            <c:strRef>
              <c:f>Sheet1!$E$4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Sheet1!$B$5:$B$20</c:f>
            </c:numRef>
          </c:xVal>
          <c:yVal>
            <c:numRef>
              <c:f>Sheet1!$E$5:$E$20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96537"/>
        <c:axId val="479312579"/>
      </c:scatterChart>
      <c:valAx>
        <c:axId val="11806965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595959"/>
                    </a:solidFill>
                    <a:latin typeface="+mn-lt"/>
                  </a:defRPr>
                </a:pPr>
                <a:r>
                  <a:t>D (1/h)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79312579"/>
      </c:valAx>
      <c:valAx>
        <c:axId val="47931257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595959"/>
                    </a:solidFill>
                    <a:latin typeface="+mn-lt"/>
                  </a:defRPr>
                </a:pPr>
                <a:r>
                  <a:t>Concentration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8069653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6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569619311372835"/>
          <c:y val="0.039227750774502655"/>
          <c:w val="0.8754857872618962"/>
          <c:h val="0.8338456630731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Sheet1!$B$5:$B$20</c:f>
            </c:numRef>
          </c:xVal>
          <c:yVal>
            <c:numRef>
              <c:f>Sheet1!$N$5:$N$20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64075"/>
        <c:axId val="670525545"/>
      </c:scatterChart>
      <c:valAx>
        <c:axId val="195306407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D (1/h)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670525545"/>
      </c:valAx>
      <c:valAx>
        <c:axId val="67052554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Gamma (mol ATP/cmolX)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95306407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Sheet1!$G$5:$G$20</c:f>
            </c:numRef>
          </c:xVal>
          <c:yVal>
            <c:numRef>
              <c:f>Sheet1!$O$5:$O$20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27402"/>
        <c:axId val="1171957044"/>
      </c:scatterChart>
      <c:valAx>
        <c:axId val="31182740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D (1/h)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171957044"/>
      </c:valAx>
      <c:valAx>
        <c:axId val="117195704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rATP (mol ATP/cmolX.h)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31182740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569619311372835"/>
          <c:y val="0.039227750774502655"/>
          <c:w val="0.8754857872618962"/>
          <c:h val="0.83384566307319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Sheet1!$B$5:$B$20</c:f>
            </c:numRef>
          </c:xVal>
          <c:yVal>
            <c:numRef>
              <c:f>Sheet1!$N$5:$N$20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45759"/>
        <c:axId val="472012784"/>
      </c:scatterChart>
      <c:valAx>
        <c:axId val="17100457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D (1/h)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472012784"/>
      </c:valAx>
      <c:valAx>
        <c:axId val="47201278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Gamma (mol ATP/cmolX)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71004575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Sheet1!$G$5:$G$20</c:f>
            </c:numRef>
          </c:xVal>
          <c:yVal>
            <c:numRef>
              <c:f>Sheet1!$O$5:$O$20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2369"/>
        <c:axId val="393414652"/>
      </c:scatterChart>
      <c:valAx>
        <c:axId val="20174236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D (1/h)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393414652"/>
      </c:valAx>
      <c:valAx>
        <c:axId val="39341465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rATP (mol ATP/cmolX.h)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20174236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304800</xdr:colOff>
      <xdr:row>25</xdr:row>
      <xdr:rowOff>95250</xdr:rowOff>
    </xdr:from>
    <xdr:to>
      <xdr:col>4</xdr:col>
      <xdr:colOff>552450</xdr:colOff>
      <xdr:row>38</xdr:row>
      <xdr:rowOff>28575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228600</xdr:colOff>
      <xdr:row>20</xdr:row>
      <xdr:rowOff>152400</xdr:rowOff>
    </xdr:from>
    <xdr:to>
      <xdr:col>12</xdr:col>
      <xdr:colOff>304800</xdr:colOff>
      <xdr:row>35</xdr:row>
      <xdr:rowOff>57150</xdr:rowOff>
    </xdr:to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4972050" cy="2905125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1.0"/>
    <col customWidth="1" min="4" max="4" width="17.43"/>
    <col customWidth="1" min="5" max="6" width="13.0"/>
    <col customWidth="1" min="7" max="7" width="11.0"/>
    <col customWidth="1" min="8" max="8" width="15.71"/>
    <col customWidth="1" min="9" max="11" width="11.0"/>
    <col customWidth="1" min="12" max="12" width="13.71"/>
    <col customWidth="1" min="13" max="17" width="11.0"/>
  </cols>
  <sheetData>
    <row r="1" ht="15.75" customHeight="1">
      <c r="A1" s="1"/>
      <c r="B1" s="1"/>
      <c r="C1" s="1"/>
      <c r="D1" s="1"/>
      <c r="E1" s="1" t="s">
        <v>0</v>
      </c>
      <c r="F1" s="1" t="str">
        <f>12+ 1.8 + 16*0.5  + 14*0.2</f>
        <v>24.6</v>
      </c>
      <c r="G1" s="1" t="s">
        <v>1</v>
      </c>
      <c r="H1" s="1" t="s">
        <v>2</v>
      </c>
      <c r="I1" s="1">
        <v>1.5</v>
      </c>
      <c r="J1" s="1" t="s">
        <v>3</v>
      </c>
      <c r="K1" s="1">
        <v>0.1</v>
      </c>
      <c r="L1" s="1"/>
      <c r="M1" s="1"/>
      <c r="N1" s="1"/>
      <c r="O1" s="1"/>
      <c r="P1" s="1"/>
      <c r="Q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75" customHeight="1">
      <c r="A3" s="1"/>
      <c r="B3" s="1"/>
      <c r="C3" s="1"/>
      <c r="D3" s="1"/>
      <c r="E3" s="1"/>
      <c r="F3" s="1"/>
      <c r="G3" s="1"/>
      <c r="H3" s="1" t="s">
        <v>4</v>
      </c>
      <c r="I3" s="1"/>
      <c r="J3" s="1"/>
      <c r="K3" s="1"/>
      <c r="L3" s="1" t="s">
        <v>5</v>
      </c>
      <c r="M3" s="1"/>
      <c r="N3" s="1"/>
      <c r="O3" s="1"/>
      <c r="P3" s="1"/>
      <c r="Q3" s="1"/>
    </row>
    <row r="4" ht="15.75" customHeight="1">
      <c r="A4" s="1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/>
      <c r="N4" s="1" t="s">
        <v>17</v>
      </c>
      <c r="O4" s="1" t="s">
        <v>18</v>
      </c>
      <c r="P4" s="1"/>
      <c r="Q4" s="1" t="s">
        <v>19</v>
      </c>
    </row>
    <row r="5" ht="15.75" customHeight="1">
      <c r="A5" s="1"/>
      <c r="B5" s="1">
        <v>0.05</v>
      </c>
      <c r="C5" s="2" t="str">
        <f t="shared" ref="C5:C9" si="1">2.2342*B5+13.551</f>
        <v>13.66</v>
      </c>
      <c r="D5" s="1" t="str">
        <f t="shared" ref="D5:D9" si="2">29.526*B5+0.6455</f>
        <v>2.1218</v>
      </c>
      <c r="E5" s="1" t="str">
        <f t="shared" ref="E5:E9" si="3">29.526*B5+0.6455</f>
        <v>2.1218</v>
      </c>
      <c r="F5" s="1" t="str">
        <f t="shared" ref="F5:F20" si="4">(1.1*G5) + H5 + I5</f>
        <v>0.05258625203</v>
      </c>
      <c r="G5" s="1" t="str">
        <f t="shared" ref="G5:G20" si="5">B5</f>
        <v>0.05</v>
      </c>
      <c r="H5" s="1" t="str">
        <f t="shared" ref="H5:H20" si="6">(-0.1*G5+1/3*J5+2*L5)/2</f>
        <v>-0.002413747967</v>
      </c>
      <c r="I5" s="1" t="str">
        <f t="shared" ref="I5:I20" si="7">J5+1.5*K5</f>
        <v>0</v>
      </c>
      <c r="J5" s="1">
        <v>0.0</v>
      </c>
      <c r="K5" s="1" t="str">
        <f t="shared" ref="K5:K20" si="8">IF(2*(Q5-H5-G5*0.1)&gt;0,2*(Q5-H5-G5*0.1),0)</f>
        <v>0</v>
      </c>
      <c r="L5" s="1" t="str">
        <f>E5/$F$1/1000</f>
        <v>0.00008625203252</v>
      </c>
      <c r="M5" s="1"/>
      <c r="N5" s="1" t="str">
        <f>(2/3*H5 - 1/3*I5 + K5 + 2*PO*L5 - Theta)/G5</f>
        <v>-2.027008184</v>
      </c>
      <c r="O5" s="1" t="str">
        <f t="shared" ref="O5:O20" si="9">N5*G5</f>
        <v>-0.1013504092</v>
      </c>
      <c r="P5" s="1"/>
      <c r="Q5" s="1" t="str">
        <f>D5/$F$1/1000</f>
        <v>0.00008625203252</v>
      </c>
    </row>
    <row r="6" ht="15.75" customHeight="1">
      <c r="A6" s="1"/>
      <c r="B6" s="1">
        <v>0.1</v>
      </c>
      <c r="C6" s="2" t="str">
        <f t="shared" si="1"/>
        <v>13.77</v>
      </c>
      <c r="D6" s="1" t="str">
        <f t="shared" si="2"/>
        <v>3.5981</v>
      </c>
      <c r="E6" s="1" t="str">
        <f t="shared" si="3"/>
        <v>3.5981</v>
      </c>
      <c r="F6" s="1" t="str">
        <f t="shared" si="4"/>
        <v>0.19351326</v>
      </c>
      <c r="G6" s="1" t="str">
        <f t="shared" si="5"/>
        <v>0.1</v>
      </c>
      <c r="H6" s="1" t="str">
        <f t="shared" si="6"/>
        <v>0.08351326</v>
      </c>
      <c r="I6" s="1" t="str">
        <f t="shared" si="7"/>
        <v>0</v>
      </c>
      <c r="J6" s="1">
        <v>0.0</v>
      </c>
      <c r="K6" s="1" t="str">
        <f t="shared" si="8"/>
        <v>0</v>
      </c>
      <c r="L6" s="1" t="str">
        <f t="shared" ref="L6:L20" si="10">E6*$F$1/1000</f>
        <v>0.08851326</v>
      </c>
      <c r="M6" s="1"/>
      <c r="N6" s="1" t="str">
        <f>(2/3*H6 - 1/3*I6 + K6 + 2*PO*L6 - Theta)/G6</f>
        <v>2.212152867</v>
      </c>
      <c r="O6" s="1" t="str">
        <f t="shared" si="9"/>
        <v>0.2212152867</v>
      </c>
      <c r="P6" s="1"/>
      <c r="Q6" s="1" t="str">
        <f t="shared" ref="Q6:Q20" si="11">D6*$F$1/1000</f>
        <v>0.08851326</v>
      </c>
    </row>
    <row r="7" ht="15.75" customHeight="1">
      <c r="A7" s="1"/>
      <c r="B7" s="1">
        <v>0.15</v>
      </c>
      <c r="C7" s="2" t="str">
        <f t="shared" si="1"/>
        <v>13.89</v>
      </c>
      <c r="D7" s="1" t="str">
        <f t="shared" si="2"/>
        <v>5.0744</v>
      </c>
      <c r="E7" s="1" t="str">
        <f t="shared" si="3"/>
        <v>5.0744</v>
      </c>
      <c r="F7" s="1" t="str">
        <f t="shared" si="4"/>
        <v>0.28233024</v>
      </c>
      <c r="G7" s="1" t="str">
        <f t="shared" si="5"/>
        <v>0.15</v>
      </c>
      <c r="H7" s="1" t="str">
        <f t="shared" si="6"/>
        <v>0.11733024</v>
      </c>
      <c r="I7" s="1" t="str">
        <f t="shared" si="7"/>
        <v>0</v>
      </c>
      <c r="J7" s="1">
        <v>0.0</v>
      </c>
      <c r="K7" s="1" t="str">
        <f t="shared" si="8"/>
        <v>0</v>
      </c>
      <c r="L7" s="1" t="str">
        <f t="shared" si="10"/>
        <v>0.12483024</v>
      </c>
      <c r="M7" s="1"/>
      <c r="N7" s="1" t="str">
        <f>(2/3*H7 - 1/3*I7 + K7 + 2*PO*L7 - Theta)/G7</f>
        <v>2.351405867</v>
      </c>
      <c r="O7" s="1" t="str">
        <f t="shared" si="9"/>
        <v>0.35271088</v>
      </c>
      <c r="P7" s="1"/>
      <c r="Q7" s="1" t="str">
        <f t="shared" si="11"/>
        <v>0.12483024</v>
      </c>
    </row>
    <row r="8" ht="15.75" customHeight="1">
      <c r="A8" s="1"/>
      <c r="B8" s="1">
        <v>0.2</v>
      </c>
      <c r="C8" s="2" t="str">
        <f t="shared" si="1"/>
        <v>14.00</v>
      </c>
      <c r="D8" s="1" t="str">
        <f t="shared" si="2"/>
        <v>6.5507</v>
      </c>
      <c r="E8" s="1" t="str">
        <f t="shared" si="3"/>
        <v>6.5507</v>
      </c>
      <c r="F8" s="1" t="str">
        <f t="shared" si="4"/>
        <v>0.37114722</v>
      </c>
      <c r="G8" s="1" t="str">
        <f t="shared" si="5"/>
        <v>0.2</v>
      </c>
      <c r="H8" s="1" t="str">
        <f t="shared" si="6"/>
        <v>0.15114722</v>
      </c>
      <c r="I8" s="1" t="str">
        <f t="shared" si="7"/>
        <v>0</v>
      </c>
      <c r="J8" s="1">
        <v>0.0</v>
      </c>
      <c r="K8" s="1" t="str">
        <f t="shared" si="8"/>
        <v>0</v>
      </c>
      <c r="L8" s="1" t="str">
        <f t="shared" si="10"/>
        <v>0.16114722</v>
      </c>
      <c r="M8" s="1"/>
      <c r="N8" s="1" t="str">
        <f>(2/3*H8 - 1/3*I8 + K8 + 2*PO*L8 - Theta)/G8</f>
        <v>2.421032367</v>
      </c>
      <c r="O8" s="1" t="str">
        <f t="shared" si="9"/>
        <v>0.4842064733</v>
      </c>
      <c r="P8" s="1"/>
      <c r="Q8" s="1" t="str">
        <f t="shared" si="11"/>
        <v>0.16114722</v>
      </c>
    </row>
    <row r="9" ht="15.75" customHeight="1">
      <c r="A9" s="1"/>
      <c r="B9" s="1">
        <v>0.243</v>
      </c>
      <c r="C9" s="2" t="str">
        <f t="shared" si="1"/>
        <v>14.09</v>
      </c>
      <c r="D9" s="1" t="str">
        <f t="shared" si="2"/>
        <v>7.820318</v>
      </c>
      <c r="E9" s="1" t="str">
        <f t="shared" si="3"/>
        <v>7.820318</v>
      </c>
      <c r="F9" s="1" t="str">
        <f t="shared" si="4"/>
        <v>0.4475298228</v>
      </c>
      <c r="G9" s="1" t="str">
        <f t="shared" si="5"/>
        <v>0.243</v>
      </c>
      <c r="H9" s="1" t="str">
        <f t="shared" si="6"/>
        <v>0.1802298228</v>
      </c>
      <c r="I9" s="1" t="str">
        <f t="shared" si="7"/>
        <v>0</v>
      </c>
      <c r="J9" s="1">
        <v>0.0</v>
      </c>
      <c r="K9" s="1" t="str">
        <f t="shared" si="8"/>
        <v>0</v>
      </c>
      <c r="L9" s="1" t="str">
        <f t="shared" si="10"/>
        <v>0.1923798228</v>
      </c>
      <c r="M9" s="1"/>
      <c r="N9" s="1" t="str">
        <f>(2/3*H9 - 1/3*I9 + K9 + 2*PO*L9 - Theta)/G9</f>
        <v>2.457994583</v>
      </c>
      <c r="O9" s="1" t="str">
        <f t="shared" si="9"/>
        <v>0.5972926836</v>
      </c>
      <c r="P9" s="1"/>
      <c r="Q9" s="1" t="str">
        <f t="shared" si="11"/>
        <v>0.1923798228</v>
      </c>
    </row>
    <row r="10" ht="15.75" customHeight="1">
      <c r="A10" s="1"/>
      <c r="B10" s="1">
        <v>0.253</v>
      </c>
      <c r="C10" s="2" t="str">
        <f t="shared" ref="C10:C20" si="12">-203133*B10^5 + 372908*B10^4 - 273102*B10^3 + 99847*B10^2 - 18267*B10 + 1347.9</f>
        <v>12.06</v>
      </c>
      <c r="D10" s="1" t="str">
        <f t="shared" ref="D10:D20" si="13">123.78*B10-23.229</f>
        <v>8.08734</v>
      </c>
      <c r="E10" s="1" t="str">
        <f t="shared" ref="E10:E20" si="14">-30.005*B10+15.513</f>
        <v>7.921735</v>
      </c>
      <c r="F10" s="1" t="str">
        <f t="shared" si="4"/>
        <v>0.460524681</v>
      </c>
      <c r="G10" s="1" t="str">
        <f t="shared" si="5"/>
        <v>0.253</v>
      </c>
      <c r="H10" s="1" t="str">
        <f t="shared" si="6"/>
        <v>0.182224681</v>
      </c>
      <c r="I10" s="1" t="str">
        <f t="shared" si="7"/>
        <v>0</v>
      </c>
      <c r="J10" s="1">
        <v>0.0</v>
      </c>
      <c r="K10" s="1" t="str">
        <f t="shared" si="8"/>
        <v>0</v>
      </c>
      <c r="L10" s="1" t="str">
        <f t="shared" si="10"/>
        <v>0.194874681</v>
      </c>
      <c r="M10" s="1"/>
      <c r="N10" s="1" t="str">
        <f>(2/3*H10 - 1/3*I10 + K10 + 2*PO*L10 - Theta)/G10</f>
        <v>2.395680489</v>
      </c>
      <c r="O10" s="1" t="str">
        <f t="shared" si="9"/>
        <v>0.6061071637</v>
      </c>
      <c r="P10" s="1"/>
      <c r="Q10" s="1" t="str">
        <f t="shared" si="11"/>
        <v>0.198948564</v>
      </c>
    </row>
    <row r="11" ht="15.75" customHeight="1">
      <c r="A11" s="1"/>
      <c r="B11" s="1">
        <v>0.27</v>
      </c>
      <c r="C11" s="2" t="str">
        <f t="shared" si="12"/>
        <v>9.50</v>
      </c>
      <c r="D11" s="1" t="str">
        <f t="shared" si="13"/>
        <v>10.1916</v>
      </c>
      <c r="E11" s="1" t="str">
        <f t="shared" si="14"/>
        <v>7.41165</v>
      </c>
      <c r="F11" s="1" t="str">
        <f t="shared" si="4"/>
        <v>0.6304869</v>
      </c>
      <c r="G11" s="1" t="str">
        <f t="shared" si="5"/>
        <v>0.27</v>
      </c>
      <c r="H11" s="1" t="str">
        <f t="shared" si="6"/>
        <v>0.16882659</v>
      </c>
      <c r="I11" s="1" t="str">
        <f t="shared" si="7"/>
        <v>0.16466031</v>
      </c>
      <c r="J11" s="1">
        <v>0.0</v>
      </c>
      <c r="K11" s="1" t="str">
        <f t="shared" si="8"/>
        <v>0.10977354</v>
      </c>
      <c r="L11" s="1" t="str">
        <f t="shared" si="10"/>
        <v>0.18232659</v>
      </c>
      <c r="M11" s="1"/>
      <c r="N11" s="1" t="str">
        <f>(2/3*H11 - 1/3*I11 + K11 + 2*PO*L11 - Theta)/G11</f>
        <v>2.275620741</v>
      </c>
      <c r="O11" s="1" t="str">
        <f t="shared" si="9"/>
        <v>0.6144176</v>
      </c>
      <c r="P11" s="1"/>
      <c r="Q11" s="1" t="str">
        <f t="shared" si="11"/>
        <v>0.25071336</v>
      </c>
    </row>
    <row r="12" ht="15.75" customHeight="1">
      <c r="A12" s="1"/>
      <c r="B12" s="1">
        <v>0.29</v>
      </c>
      <c r="C12" s="2" t="str">
        <f t="shared" si="12"/>
        <v>7.78</v>
      </c>
      <c r="D12" s="1" t="str">
        <f t="shared" si="13"/>
        <v>12.6672</v>
      </c>
      <c r="E12" s="1" t="str">
        <f t="shared" si="14"/>
        <v>6.81155</v>
      </c>
      <c r="F12" s="1" t="str">
        <f t="shared" si="4"/>
        <v>0.8607111</v>
      </c>
      <c r="G12" s="1" t="str">
        <f t="shared" si="5"/>
        <v>0.29</v>
      </c>
      <c r="H12" s="1" t="str">
        <f t="shared" si="6"/>
        <v>0.15306413</v>
      </c>
      <c r="I12" s="1" t="str">
        <f t="shared" si="7"/>
        <v>0.38864697</v>
      </c>
      <c r="J12" s="1">
        <v>0.0</v>
      </c>
      <c r="K12" s="1" t="str">
        <f t="shared" si="8"/>
        <v>0.25909798</v>
      </c>
      <c r="L12" s="1" t="str">
        <f t="shared" si="10"/>
        <v>0.16756413</v>
      </c>
      <c r="M12" s="1"/>
      <c r="N12" s="1" t="str">
        <f>(2/3*H12 - 1/3*I12 + K12 + 2*PO*L12 - Theta)/G12</f>
        <v>2.187186667</v>
      </c>
      <c r="O12" s="1" t="str">
        <f t="shared" si="9"/>
        <v>0.6342841333</v>
      </c>
      <c r="P12" s="1"/>
      <c r="Q12" s="1" t="str">
        <f t="shared" si="11"/>
        <v>0.31161312</v>
      </c>
    </row>
    <row r="13" ht="15.75" customHeight="1">
      <c r="A13" s="1"/>
      <c r="B13" s="1">
        <v>0.31</v>
      </c>
      <c r="C13" s="2" t="str">
        <f t="shared" si="12"/>
        <v>6.78</v>
      </c>
      <c r="D13" s="1" t="str">
        <f t="shared" si="13"/>
        <v>15.1428</v>
      </c>
      <c r="E13" s="1" t="str">
        <f t="shared" si="14"/>
        <v>6.21145</v>
      </c>
      <c r="F13" s="1" t="str">
        <f t="shared" si="4"/>
        <v>1.0909353</v>
      </c>
      <c r="G13" s="1" t="str">
        <f t="shared" si="5"/>
        <v>0.31</v>
      </c>
      <c r="H13" s="1" t="str">
        <f t="shared" si="6"/>
        <v>0.13730167</v>
      </c>
      <c r="I13" s="1" t="str">
        <f t="shared" si="7"/>
        <v>0.61263363</v>
      </c>
      <c r="J13" s="1">
        <v>0.0</v>
      </c>
      <c r="K13" s="1" t="str">
        <f t="shared" si="8"/>
        <v>0.40842242</v>
      </c>
      <c r="L13" s="1" t="str">
        <f t="shared" si="10"/>
        <v>0.15280167</v>
      </c>
      <c r="M13" s="1"/>
      <c r="N13" s="1" t="str">
        <f>(2/3*H13 - 1/3*I13 + K13 + 2*PO*L13 - Theta)/G13</f>
        <v>2.110163441</v>
      </c>
      <c r="O13" s="1" t="str">
        <f t="shared" si="9"/>
        <v>0.6541506667</v>
      </c>
      <c r="P13" s="1"/>
      <c r="Q13" s="1" t="str">
        <f t="shared" si="11"/>
        <v>0.37251288</v>
      </c>
    </row>
    <row r="14" ht="15.75" customHeight="1">
      <c r="A14" s="1"/>
      <c r="B14" s="1">
        <v>0.33</v>
      </c>
      <c r="C14" s="2" t="str">
        <f t="shared" si="12"/>
        <v>6.09</v>
      </c>
      <c r="D14" s="1" t="str">
        <f t="shared" si="13"/>
        <v>17.6184</v>
      </c>
      <c r="E14" s="1" t="str">
        <f t="shared" si="14"/>
        <v>5.61135</v>
      </c>
      <c r="F14" s="1" t="str">
        <f t="shared" si="4"/>
        <v>1.3211595</v>
      </c>
      <c r="G14" s="1" t="str">
        <f t="shared" si="5"/>
        <v>0.33</v>
      </c>
      <c r="H14" s="1" t="str">
        <f t="shared" si="6"/>
        <v>0.12153921</v>
      </c>
      <c r="I14" s="1" t="str">
        <f t="shared" si="7"/>
        <v>0.83662029</v>
      </c>
      <c r="J14" s="1">
        <v>0.0</v>
      </c>
      <c r="K14" s="1" t="str">
        <f t="shared" si="8"/>
        <v>0.55774686</v>
      </c>
      <c r="L14" s="1" t="str">
        <f t="shared" si="10"/>
        <v>0.13803921</v>
      </c>
      <c r="M14" s="1"/>
      <c r="N14" s="1" t="str">
        <f>(2/3*H14 - 1/3*I14 + K14 + 2*PO*L14 - Theta)/G14</f>
        <v>2.042476364</v>
      </c>
      <c r="O14" s="1" t="str">
        <f t="shared" si="9"/>
        <v>0.6740172</v>
      </c>
      <c r="P14" s="1"/>
      <c r="Q14" s="1" t="str">
        <f t="shared" si="11"/>
        <v>0.43341264</v>
      </c>
    </row>
    <row r="15" ht="15.75" customHeight="1">
      <c r="A15" s="1"/>
      <c r="B15" s="1">
        <v>0.35</v>
      </c>
      <c r="C15" s="2" t="str">
        <f t="shared" si="12"/>
        <v>5.52</v>
      </c>
      <c r="D15" s="1" t="str">
        <f t="shared" si="13"/>
        <v>20.094</v>
      </c>
      <c r="E15" s="1" t="str">
        <f t="shared" si="14"/>
        <v>5.01125</v>
      </c>
      <c r="F15" s="1" t="str">
        <f t="shared" si="4"/>
        <v>1.5513837</v>
      </c>
      <c r="G15" s="1" t="str">
        <f t="shared" si="5"/>
        <v>0.35</v>
      </c>
      <c r="H15" s="1" t="str">
        <f t="shared" si="6"/>
        <v>0.10577675</v>
      </c>
      <c r="I15" s="1" t="str">
        <f t="shared" si="7"/>
        <v>1.06060695</v>
      </c>
      <c r="J15" s="1">
        <v>0.0</v>
      </c>
      <c r="K15" s="1" t="str">
        <f t="shared" si="8"/>
        <v>0.7070713</v>
      </c>
      <c r="L15" s="1" t="str">
        <f t="shared" si="10"/>
        <v>0.12327675</v>
      </c>
      <c r="M15" s="1"/>
      <c r="N15" s="1" t="str">
        <f>(2/3*H15 - 1/3*I15 + K15 + 2*PO*L15 - Theta)/G15</f>
        <v>1.982524952</v>
      </c>
      <c r="O15" s="1" t="str">
        <f t="shared" si="9"/>
        <v>0.6938837333</v>
      </c>
      <c r="P15" s="1"/>
      <c r="Q15" s="1" t="str">
        <f t="shared" si="11"/>
        <v>0.4943124</v>
      </c>
    </row>
    <row r="16" ht="15.75" customHeight="1">
      <c r="A16" s="1"/>
      <c r="B16" s="1">
        <v>0.37</v>
      </c>
      <c r="C16" s="2" t="str">
        <f t="shared" si="12"/>
        <v>5.02</v>
      </c>
      <c r="D16" s="1" t="str">
        <f t="shared" si="13"/>
        <v>22.5696</v>
      </c>
      <c r="E16" s="1" t="str">
        <f t="shared" si="14"/>
        <v>4.41115</v>
      </c>
      <c r="F16" s="1" t="str">
        <f t="shared" si="4"/>
        <v>1.7816079</v>
      </c>
      <c r="G16" s="1" t="str">
        <f t="shared" si="5"/>
        <v>0.37</v>
      </c>
      <c r="H16" s="1" t="str">
        <f t="shared" si="6"/>
        <v>0.09001429</v>
      </c>
      <c r="I16" s="1" t="str">
        <f t="shared" si="7"/>
        <v>1.28459361</v>
      </c>
      <c r="J16" s="1">
        <v>0.0</v>
      </c>
      <c r="K16" s="1" t="str">
        <f t="shared" si="8"/>
        <v>0.85639574</v>
      </c>
      <c r="L16" s="1" t="str">
        <f t="shared" si="10"/>
        <v>0.10851429</v>
      </c>
      <c r="M16" s="1"/>
      <c r="N16" s="1" t="str">
        <f>(2/3*H16 - 1/3*I16 + K16 + 2*PO*L16 - Theta)/G16</f>
        <v>1.929054775</v>
      </c>
      <c r="O16" s="1" t="str">
        <f t="shared" si="9"/>
        <v>0.7137502667</v>
      </c>
      <c r="P16" s="1"/>
      <c r="Q16" s="1" t="str">
        <f t="shared" si="11"/>
        <v>0.55521216</v>
      </c>
    </row>
    <row r="17" ht="15.75" customHeight="1">
      <c r="A17" s="1"/>
      <c r="B17" s="1">
        <v>0.39</v>
      </c>
      <c r="C17" s="2" t="str">
        <f t="shared" si="12"/>
        <v>4.62</v>
      </c>
      <c r="D17" s="1" t="str">
        <f t="shared" si="13"/>
        <v>25.0452</v>
      </c>
      <c r="E17" s="1" t="str">
        <f t="shared" si="14"/>
        <v>3.81105</v>
      </c>
      <c r="F17" s="1" t="str">
        <f t="shared" si="4"/>
        <v>2.0118321</v>
      </c>
      <c r="G17" s="1" t="str">
        <f t="shared" si="5"/>
        <v>0.39</v>
      </c>
      <c r="H17" s="1" t="str">
        <f t="shared" si="6"/>
        <v>0.07425183</v>
      </c>
      <c r="I17" s="1" t="str">
        <f t="shared" si="7"/>
        <v>1.50858027</v>
      </c>
      <c r="J17" s="1">
        <v>0.0</v>
      </c>
      <c r="K17" s="1" t="str">
        <f t="shared" si="8"/>
        <v>1.00572018</v>
      </c>
      <c r="L17" s="1" t="str">
        <f t="shared" si="10"/>
        <v>0.09375183</v>
      </c>
      <c r="M17" s="1"/>
      <c r="N17" s="1" t="str">
        <f>(2/3*H17 - 1/3*I17 + K17 + 2*PO*L17 - Theta)/G17</f>
        <v>1.881068718</v>
      </c>
      <c r="O17" s="1" t="str">
        <f t="shared" si="9"/>
        <v>0.7336168</v>
      </c>
      <c r="P17" s="1"/>
      <c r="Q17" s="1" t="str">
        <f t="shared" si="11"/>
        <v>0.61611192</v>
      </c>
    </row>
    <row r="18" ht="15.75" customHeight="1">
      <c r="A18" s="1"/>
      <c r="B18" s="1">
        <v>0.41</v>
      </c>
      <c r="C18" s="2" t="str">
        <f t="shared" si="12"/>
        <v>4.31</v>
      </c>
      <c r="D18" s="1" t="str">
        <f t="shared" si="13"/>
        <v>27.5208</v>
      </c>
      <c r="E18" s="1" t="str">
        <f t="shared" si="14"/>
        <v>3.21095</v>
      </c>
      <c r="F18" s="1" t="str">
        <f t="shared" si="4"/>
        <v>2.2420563</v>
      </c>
      <c r="G18" s="1" t="str">
        <f t="shared" si="5"/>
        <v>0.41</v>
      </c>
      <c r="H18" s="1" t="str">
        <f t="shared" si="6"/>
        <v>0.05848937</v>
      </c>
      <c r="I18" s="1" t="str">
        <f t="shared" si="7"/>
        <v>1.73256693</v>
      </c>
      <c r="J18" s="1">
        <v>0.0</v>
      </c>
      <c r="K18" s="1" t="str">
        <f t="shared" si="8"/>
        <v>1.15504462</v>
      </c>
      <c r="L18" s="1" t="str">
        <f t="shared" si="10"/>
        <v>0.07898937</v>
      </c>
      <c r="M18" s="1"/>
      <c r="N18" s="1" t="str">
        <f>(2/3*H18 - 1/3*I18 + K18 + 2*PO*L18 - Theta)/G18</f>
        <v>1.837764228</v>
      </c>
      <c r="O18" s="1" t="str">
        <f t="shared" si="9"/>
        <v>0.7534833333</v>
      </c>
      <c r="P18" s="1"/>
      <c r="Q18" s="1" t="str">
        <f t="shared" si="11"/>
        <v>0.67701168</v>
      </c>
    </row>
    <row r="19" ht="15.75" customHeight="1">
      <c r="A19" s="1"/>
      <c r="B19" s="1">
        <v>0.43</v>
      </c>
      <c r="C19" s="2" t="str">
        <f t="shared" si="12"/>
        <v>4.04</v>
      </c>
      <c r="D19" s="1" t="str">
        <f t="shared" si="13"/>
        <v>29.9964</v>
      </c>
      <c r="E19" s="1" t="str">
        <f t="shared" si="14"/>
        <v>2.61085</v>
      </c>
      <c r="F19" s="1" t="str">
        <f t="shared" si="4"/>
        <v>2.4722805</v>
      </c>
      <c r="G19" s="1" t="str">
        <f t="shared" si="5"/>
        <v>0.43</v>
      </c>
      <c r="H19" s="1" t="str">
        <f t="shared" si="6"/>
        <v>0.04272691</v>
      </c>
      <c r="I19" s="1" t="str">
        <f t="shared" si="7"/>
        <v>1.95655359</v>
      </c>
      <c r="J19" s="1">
        <v>0.0</v>
      </c>
      <c r="K19" s="1" t="str">
        <f t="shared" si="8"/>
        <v>1.30436906</v>
      </c>
      <c r="L19" s="1" t="str">
        <f t="shared" si="10"/>
        <v>0.06422691</v>
      </c>
      <c r="M19" s="1"/>
      <c r="N19" s="1" t="str">
        <f>(2/3*H19 - 1/3*I19 + K19 + 2*PO*L19 - Theta)/G19</f>
        <v>1.798488062</v>
      </c>
      <c r="O19" s="1" t="str">
        <f t="shared" si="9"/>
        <v>0.7733498667</v>
      </c>
      <c r="P19" s="1"/>
      <c r="Q19" s="1" t="str">
        <f t="shared" si="11"/>
        <v>0.73791144</v>
      </c>
    </row>
    <row r="20" ht="15.75" customHeight="1">
      <c r="A20" s="1"/>
      <c r="B20" s="1">
        <v>0.45</v>
      </c>
      <c r="C20" s="2" t="str">
        <f t="shared" si="12"/>
        <v>3.53</v>
      </c>
      <c r="D20" s="1" t="str">
        <f t="shared" si="13"/>
        <v>32.472</v>
      </c>
      <c r="E20" s="1" t="str">
        <f t="shared" si="14"/>
        <v>2.01075</v>
      </c>
      <c r="F20" s="1" t="str">
        <f t="shared" si="4"/>
        <v>2.7025047</v>
      </c>
      <c r="G20" s="1" t="str">
        <f t="shared" si="5"/>
        <v>0.45</v>
      </c>
      <c r="H20" s="1" t="str">
        <f t="shared" si="6"/>
        <v>0.02696445</v>
      </c>
      <c r="I20" s="1" t="str">
        <f t="shared" si="7"/>
        <v>2.18054025</v>
      </c>
      <c r="J20" s="1">
        <v>0.0</v>
      </c>
      <c r="K20" s="1" t="str">
        <f t="shared" si="8"/>
        <v>1.4536935</v>
      </c>
      <c r="L20" s="1" t="str">
        <f t="shared" si="10"/>
        <v>0.04946445</v>
      </c>
      <c r="M20" s="1"/>
      <c r="N20" s="1" t="str">
        <f>(2/3*H20 - 1/3*I20 + K20 + 2*PO*L20 - Theta)/G20</f>
        <v>1.762703111</v>
      </c>
      <c r="O20" s="1" t="str">
        <f t="shared" si="9"/>
        <v>0.7932164</v>
      </c>
      <c r="P20" s="1"/>
      <c r="Q20" s="1" t="str">
        <f t="shared" si="11"/>
        <v>0.7988112</v>
      </c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20</v>
      </c>
      <c r="P24" s="1" t="s">
        <v>21</v>
      </c>
      <c r="Q24" s="1" t="s">
        <v>22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1.7943938666666674</v>
      </c>
      <c r="P25" s="1">
        <v>2.2119641066666667</v>
      </c>
      <c r="Q25" s="1">
        <v>2.838319466666667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2.2121528666666666</v>
      </c>
      <c r="P26" s="1">
        <v>2.5662059066666663</v>
      </c>
      <c r="Q26" s="1">
        <v>3.097285466666667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2.351405866666667</v>
      </c>
      <c r="P27" s="1">
        <v>2.6842865066666675</v>
      </c>
      <c r="Q27" s="1">
        <v>3.183607466666667</v>
      </c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2.421032366666667</v>
      </c>
      <c r="P28" s="1">
        <v>2.743326806666667</v>
      </c>
      <c r="Q28" s="1">
        <v>3.2267684666666674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2.45799458271605</v>
      </c>
      <c r="P29" s="1">
        <v>2.7746691881481484</v>
      </c>
      <c r="Q29" s="1">
        <v>3.2496810962962965</v>
      </c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2.3956804888010543</v>
      </c>
      <c r="P30" s="1">
        <v>2.7037827512516475</v>
      </c>
      <c r="Q30" s="1">
        <v>3.1659361449275365</v>
      </c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2.2756207407407416</v>
      </c>
      <c r="P31" s="1">
        <v>2.545734207407408</v>
      </c>
      <c r="Q31" s="1">
        <v>2.950904407407408</v>
      </c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2.1871866666666673</v>
      </c>
      <c r="P32" s="1">
        <v>2.4183096045977015</v>
      </c>
      <c r="Q32" s="1">
        <v>2.7649940114942537</v>
      </c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2.110163440860216</v>
      </c>
      <c r="P33" s="1">
        <v>2.3073268860215057</v>
      </c>
      <c r="Q33" s="1">
        <v>2.6030720537634413</v>
      </c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2.042476363636364</v>
      </c>
      <c r="P34" s="1">
        <v>2.2097966181818185</v>
      </c>
      <c r="Q34" s="1">
        <v>2.460777</v>
      </c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1.9825249523809532</v>
      </c>
      <c r="P35" s="1">
        <v>2.1234126666666673</v>
      </c>
      <c r="Q35" s="1">
        <v>2.334744238095239</v>
      </c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1.9290547747747753</v>
      </c>
      <c r="P36" s="1">
        <v>2.0463675207207213</v>
      </c>
      <c r="Q36" s="1">
        <v>2.2223366396396402</v>
      </c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1.8810687179487178</v>
      </c>
      <c r="P37" s="1">
        <v>1.977224441025641</v>
      </c>
      <c r="Q37" s="1">
        <v>2.1214580256410254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1.8377642276422768</v>
      </c>
      <c r="P38" s="1">
        <v>1.9148270276422765</v>
      </c>
      <c r="Q38" s="1">
        <v>2.0304212276422766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1.798488062015504</v>
      </c>
      <c r="P39" s="1">
        <v>1.8582340248062017</v>
      </c>
      <c r="Q39" s="1">
        <v>1.9478529689922484</v>
      </c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1.7627031111111109</v>
      </c>
      <c r="P40" s="1">
        <v>1.806671511111111</v>
      </c>
      <c r="Q40" s="1">
        <v>1.8726241111111108</v>
      </c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1" width="8.7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6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baseType="lpstr" size="8">
      <vt:lpstr>Sheet1</vt:lpstr>
      <vt:lpstr>Sheet2</vt:lpstr>
      <vt:lpstr>Chart1</vt:lpstr>
      <vt:lpstr>Chart2</vt:lpstr>
      <vt:lpstr>Chart3</vt:lpstr>
      <vt:lpstr>Chart4</vt:lpstr>
      <vt:lpstr>PO</vt:lpstr>
      <vt:lpstr>Theta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2018-01-19T07:50:49Z</dcterms:created>
  <dc:creator>Microsoft Office User</dc:creator>
  <cp:lastModifiedBy>Reuben Swart</cp:lastModifiedBy>
  <dcterms:modified xsi:type="dcterms:W3CDTF">2018-02-26T18:51:17Z</dcterms:modified>
</cp:coreProperties>
</file>