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Jeff\Google Drive\!Varsity\!Post\CBP732\Assignment 1\"/>
    </mc:Choice>
  </mc:AlternateContent>
  <bookViews>
    <workbookView xWindow="0" yWindow="0" windowWidth="19200" windowHeight="11955" activeTab="4" xr2:uid="{00000000-000D-0000-FFFF-FFFF00000000}"/>
  </bookViews>
  <sheets>
    <sheet name="Chart1" sheetId="1" r:id="rId1"/>
    <sheet name="Chart2" sheetId="2" r:id="rId2"/>
    <sheet name="Chart3" sheetId="3" r:id="rId3"/>
    <sheet name="Chart4" sheetId="4" r:id="rId4"/>
    <sheet name="cmol" sheetId="5" r:id="rId5"/>
    <sheet name="gram" sheetId="6" r:id="rId6"/>
  </sheets>
  <definedNames>
    <definedName name="PO">cmol!$I$1</definedName>
    <definedName name="Theta">cmol!$K$1</definedName>
  </definedNames>
  <calcPr calcId="171027" concurrentCalc="0"/>
</workbook>
</file>

<file path=xl/calcChain.xml><?xml version="1.0" encoding="utf-8"?>
<calcChain xmlns="http://schemas.openxmlformats.org/spreadsheetml/2006/main">
  <c r="K5" i="6" l="1"/>
  <c r="H16" i="6"/>
  <c r="I5" i="6"/>
  <c r="N5" i="6"/>
  <c r="O5" i="6"/>
  <c r="F20" i="6"/>
  <c r="K11" i="6"/>
  <c r="K15" i="5"/>
  <c r="K10" i="6"/>
  <c r="I10" i="6"/>
  <c r="F10" i="6"/>
  <c r="F5" i="6"/>
  <c r="F6" i="6"/>
  <c r="F7" i="6"/>
  <c r="F8" i="6"/>
  <c r="F9" i="6"/>
  <c r="F12" i="6"/>
  <c r="F13" i="6"/>
  <c r="F14" i="6"/>
  <c r="F15" i="6"/>
  <c r="F16" i="6"/>
  <c r="F17" i="6"/>
  <c r="F18" i="6"/>
  <c r="F19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5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F1" i="6"/>
  <c r="N5" i="5"/>
  <c r="O5" i="5"/>
  <c r="G20" i="5"/>
  <c r="E20" i="5"/>
  <c r="L20" i="5"/>
  <c r="D20" i="5"/>
  <c r="Q20" i="5"/>
  <c r="C20" i="5"/>
  <c r="L19" i="5"/>
  <c r="G19" i="5"/>
  <c r="E19" i="5"/>
  <c r="D19" i="5"/>
  <c r="Q19" i="5"/>
  <c r="C19" i="5"/>
  <c r="L18" i="5"/>
  <c r="G18" i="5"/>
  <c r="E18" i="5"/>
  <c r="D18" i="5"/>
  <c r="Q18" i="5"/>
  <c r="C18" i="5"/>
  <c r="L17" i="5"/>
  <c r="G17" i="5"/>
  <c r="E17" i="5"/>
  <c r="D17" i="5"/>
  <c r="Q17" i="5"/>
  <c r="C17" i="5"/>
  <c r="L16" i="5"/>
  <c r="G16" i="5"/>
  <c r="E16" i="5"/>
  <c r="D16" i="5"/>
  <c r="Q16" i="5"/>
  <c r="C16" i="5"/>
  <c r="L15" i="5"/>
  <c r="G15" i="5"/>
  <c r="E15" i="5"/>
  <c r="D15" i="5"/>
  <c r="Q15" i="5"/>
  <c r="C15" i="5"/>
  <c r="L14" i="5"/>
  <c r="G14" i="5"/>
  <c r="E14" i="5"/>
  <c r="D14" i="5"/>
  <c r="Q14" i="5"/>
  <c r="C14" i="5"/>
  <c r="L13" i="5"/>
  <c r="G13" i="5"/>
  <c r="E13" i="5"/>
  <c r="D13" i="5"/>
  <c r="Q13" i="5"/>
  <c r="C13" i="5"/>
  <c r="L12" i="5"/>
  <c r="G12" i="5"/>
  <c r="E12" i="5"/>
  <c r="D12" i="5"/>
  <c r="Q12" i="5"/>
  <c r="C12" i="5"/>
  <c r="L11" i="5"/>
  <c r="G11" i="5"/>
  <c r="E11" i="5"/>
  <c r="D11" i="5"/>
  <c r="Q11" i="5"/>
  <c r="C11" i="5"/>
  <c r="L10" i="5"/>
  <c r="G10" i="5"/>
  <c r="E10" i="5"/>
  <c r="D10" i="5"/>
  <c r="Q10" i="5"/>
  <c r="C10" i="5"/>
  <c r="L9" i="5"/>
  <c r="G9" i="5"/>
  <c r="E9" i="5"/>
  <c r="D9" i="5"/>
  <c r="Q9" i="5"/>
  <c r="C9" i="5"/>
  <c r="L8" i="5"/>
  <c r="G8" i="5"/>
  <c r="E8" i="5"/>
  <c r="D8" i="5"/>
  <c r="Q8" i="5"/>
  <c r="C8" i="5"/>
  <c r="L7" i="5"/>
  <c r="G7" i="5"/>
  <c r="E7" i="5"/>
  <c r="D7" i="5"/>
  <c r="Q7" i="5"/>
  <c r="C7" i="5"/>
  <c r="L6" i="5"/>
  <c r="G6" i="5"/>
  <c r="E6" i="5"/>
  <c r="D6" i="5"/>
  <c r="Q6" i="5"/>
  <c r="C6" i="5"/>
  <c r="L5" i="5"/>
  <c r="G5" i="5"/>
  <c r="E5" i="5"/>
  <c r="D5" i="5"/>
  <c r="Q5" i="5"/>
  <c r="C5" i="5"/>
  <c r="F1" i="5"/>
  <c r="H11" i="6"/>
  <c r="H13" i="6"/>
  <c r="H15" i="6"/>
  <c r="H17" i="6"/>
  <c r="K17" i="6"/>
  <c r="I17" i="6"/>
  <c r="H19" i="6"/>
  <c r="H12" i="6"/>
  <c r="H14" i="6"/>
  <c r="H18" i="6"/>
  <c r="K18" i="6"/>
  <c r="I18" i="6"/>
  <c r="H20" i="6"/>
  <c r="H5" i="6"/>
  <c r="H6" i="6"/>
  <c r="H7" i="6"/>
  <c r="H8" i="6"/>
  <c r="H9" i="6"/>
  <c r="H10" i="6"/>
  <c r="K9" i="6"/>
  <c r="I9" i="6"/>
  <c r="K16" i="6"/>
  <c r="I16" i="6"/>
  <c r="K7" i="5"/>
  <c r="I7" i="5"/>
  <c r="F7" i="5"/>
  <c r="K11" i="5"/>
  <c r="I11" i="5"/>
  <c r="F11" i="5"/>
  <c r="I15" i="5"/>
  <c r="F15" i="5"/>
  <c r="K19" i="5"/>
  <c r="I19" i="5"/>
  <c r="F19" i="5"/>
  <c r="K8" i="5"/>
  <c r="I8" i="5"/>
  <c r="F8" i="5"/>
  <c r="K16" i="5"/>
  <c r="I16" i="5"/>
  <c r="F16" i="5"/>
  <c r="H5" i="5"/>
  <c r="H6" i="5"/>
  <c r="H7" i="5"/>
  <c r="H8" i="5"/>
  <c r="H9" i="5"/>
  <c r="K9" i="5"/>
  <c r="I9" i="5"/>
  <c r="H10" i="5"/>
  <c r="K10" i="5"/>
  <c r="I10" i="5"/>
  <c r="H11" i="5"/>
  <c r="H12" i="5"/>
  <c r="H13" i="5"/>
  <c r="H14" i="5"/>
  <c r="H15" i="5"/>
  <c r="H16" i="5"/>
  <c r="H17" i="5"/>
  <c r="H18" i="5"/>
  <c r="K18" i="5"/>
  <c r="I18" i="5"/>
  <c r="H19" i="5"/>
  <c r="H20" i="5"/>
  <c r="K13" i="6"/>
  <c r="I13" i="6"/>
  <c r="N13" i="6"/>
  <c r="O13" i="6"/>
  <c r="K12" i="6"/>
  <c r="I12" i="6"/>
  <c r="N12" i="6"/>
  <c r="O12" i="6"/>
  <c r="K8" i="6"/>
  <c r="I8" i="6"/>
  <c r="K19" i="6"/>
  <c r="I19" i="6"/>
  <c r="N19" i="6"/>
  <c r="O19" i="6"/>
  <c r="I11" i="6"/>
  <c r="F11" i="6"/>
  <c r="K7" i="6"/>
  <c r="I7" i="6"/>
  <c r="N9" i="6"/>
  <c r="O9" i="6"/>
  <c r="N18" i="6"/>
  <c r="O18" i="6"/>
  <c r="N7" i="6"/>
  <c r="O7" i="6"/>
  <c r="N20" i="6"/>
  <c r="O20" i="6"/>
  <c r="K20" i="6"/>
  <c r="I20" i="6"/>
  <c r="K15" i="6"/>
  <c r="I15" i="6"/>
  <c r="K14" i="6"/>
  <c r="I14" i="6"/>
  <c r="K6" i="6"/>
  <c r="I6" i="6"/>
  <c r="N8" i="6"/>
  <c r="O8" i="6"/>
  <c r="N16" i="6"/>
  <c r="O16" i="6"/>
  <c r="N17" i="6"/>
  <c r="O17" i="6"/>
  <c r="N16" i="5"/>
  <c r="O16" i="5"/>
  <c r="N8" i="5"/>
  <c r="O8" i="5"/>
  <c r="K20" i="5"/>
  <c r="I20" i="5"/>
  <c r="N20" i="5"/>
  <c r="O20" i="5"/>
  <c r="K12" i="5"/>
  <c r="I12" i="5"/>
  <c r="N12" i="5"/>
  <c r="O12" i="5"/>
  <c r="F20" i="5"/>
  <c r="N19" i="5"/>
  <c r="O19" i="5"/>
  <c r="N15" i="5"/>
  <c r="O15" i="5"/>
  <c r="N11" i="5"/>
  <c r="O11" i="5"/>
  <c r="N7" i="5"/>
  <c r="O7" i="5"/>
  <c r="F18" i="5"/>
  <c r="F10" i="5"/>
  <c r="F9" i="5"/>
  <c r="K17" i="5"/>
  <c r="I17" i="5"/>
  <c r="F17" i="5"/>
  <c r="N18" i="5"/>
  <c r="O18" i="5"/>
  <c r="N10" i="5"/>
  <c r="O10" i="5"/>
  <c r="N9" i="5"/>
  <c r="O9" i="5"/>
  <c r="K14" i="5"/>
  <c r="I14" i="5"/>
  <c r="N14" i="5"/>
  <c r="O14" i="5"/>
  <c r="K6" i="5"/>
  <c r="I6" i="5"/>
  <c r="N6" i="5"/>
  <c r="O6" i="5"/>
  <c r="K13" i="5"/>
  <c r="I13" i="5"/>
  <c r="F13" i="5"/>
  <c r="K5" i="5"/>
  <c r="I5" i="5"/>
  <c r="N11" i="6"/>
  <c r="O11" i="6"/>
  <c r="N10" i="6"/>
  <c r="O10" i="6"/>
  <c r="N14" i="6"/>
  <c r="O14" i="6"/>
  <c r="N6" i="6"/>
  <c r="O6" i="6"/>
  <c r="N15" i="6"/>
  <c r="O15" i="6"/>
  <c r="N13" i="5"/>
  <c r="O13" i="5"/>
  <c r="F14" i="5"/>
  <c r="N17" i="5"/>
  <c r="O17" i="5"/>
  <c r="F12" i="5"/>
  <c r="F6" i="5"/>
  <c r="F5" i="5"/>
</calcChain>
</file>

<file path=xl/sharedStrings.xml><?xml version="1.0" encoding="utf-8"?>
<sst xmlns="http://schemas.openxmlformats.org/spreadsheetml/2006/main" count="46" uniqueCount="26">
  <si>
    <t xml:space="preserve">Biomass MM = </t>
  </si>
  <si>
    <t>cmol/g</t>
  </si>
  <si>
    <t xml:space="preserve">P/O = </t>
  </si>
  <si>
    <t xml:space="preserve">Theta = </t>
  </si>
  <si>
    <t>cmolCO2/cmolX/h</t>
  </si>
  <si>
    <t>molO2/cmolX/h</t>
  </si>
  <si>
    <t>D (1/h)</t>
  </si>
  <si>
    <t>X (g/L)</t>
  </si>
  <si>
    <t>CO2 (mmol/g/h)</t>
  </si>
  <si>
    <t>O2 (mmol/g/h)</t>
  </si>
  <si>
    <t>V1</t>
  </si>
  <si>
    <t>V2</t>
  </si>
  <si>
    <t>V3</t>
  </si>
  <si>
    <t>V4</t>
  </si>
  <si>
    <t>V5</t>
  </si>
  <si>
    <t>V6</t>
  </si>
  <si>
    <t>V7</t>
  </si>
  <si>
    <t>Gamma</t>
  </si>
  <si>
    <t>rATP</t>
  </si>
  <si>
    <t>Total CO2</t>
  </si>
  <si>
    <t>P/O = 1.5</t>
  </si>
  <si>
    <t>P/O = 1.7</t>
  </si>
  <si>
    <t>P/O = 2</t>
  </si>
  <si>
    <t xml:space="preserve">V3 </t>
  </si>
  <si>
    <t>V1 (rS)</t>
  </si>
  <si>
    <t>V2 (rX)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</si>
</sst>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cmol!$C$4</c:f>
              <c:strCache>
                <c:ptCount val="1"/>
                <c:pt idx="0">
                  <c:v>X (g/L)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cmol!$B$5:$B$20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0.24299999999999999</c:v>
                </c:pt>
                <c:pt idx="5">
                  <c:v>0.253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0.33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0.41</c:v>
                </c:pt>
                <c:pt idx="14">
                  <c:v>0.43</c:v>
                </c:pt>
                <c:pt idx="15">
                  <c:v>0.45</c:v>
                </c:pt>
              </c:numCache>
            </c:numRef>
          </c:xVal>
          <c:yVal>
            <c:numRef>
              <c:f>cmol!$C$5:$C$20</c:f>
              <c:numCache>
                <c:formatCode>0.00</c:formatCode>
                <c:ptCount val="16"/>
                <c:pt idx="0">
                  <c:v>13.662710000000001</c:v>
                </c:pt>
                <c:pt idx="1">
                  <c:v>13.774420000000001</c:v>
                </c:pt>
                <c:pt idx="2">
                  <c:v>13.88613</c:v>
                </c:pt>
                <c:pt idx="3">
                  <c:v>13.99784</c:v>
                </c:pt>
                <c:pt idx="4">
                  <c:v>14.093910600000001</c:v>
                </c:pt>
                <c:pt idx="5">
                  <c:v>12.063475169094545</c:v>
                </c:pt>
                <c:pt idx="6">
                  <c:v>9.5019857169013449</c:v>
                </c:pt>
                <c:pt idx="7">
                  <c:v>7.7763304983013768</c:v>
                </c:pt>
                <c:pt idx="8">
                  <c:v>6.7761756717004573</c:v>
                </c:pt>
                <c:pt idx="9">
                  <c:v>6.0870300530991699</c:v>
                </c:pt>
                <c:pt idx="10">
                  <c:v>5.5173215624995464</c:v>
                </c:pt>
                <c:pt idx="11">
                  <c:v>5.0203941519007458</c:v>
                </c:pt>
                <c:pt idx="12">
                  <c:v>4.6165047333029179</c:v>
                </c:pt>
                <c:pt idx="13">
                  <c:v>4.3148201067001537</c:v>
                </c:pt>
                <c:pt idx="14">
                  <c:v>4.0354138880979917</c:v>
                </c:pt>
                <c:pt idx="15">
                  <c:v>3.5312634375009111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B-4D8E-B503-839422AD07AE}"/>
            </c:ext>
          </c:extLst>
        </c:ser>
        <c:ser>
          <c:idx val="1"/>
          <c:order val="1"/>
          <c:tx>
            <c:strRef>
              <c:f>cmol!$D$4</c:f>
              <c:strCache>
                <c:ptCount val="1"/>
                <c:pt idx="0">
                  <c:v>CO2 (mmol/g/h)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cmol!$B$5:$B$20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0.24299999999999999</c:v>
                </c:pt>
                <c:pt idx="5">
                  <c:v>0.253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0.33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0.41</c:v>
                </c:pt>
                <c:pt idx="14">
                  <c:v>0.43</c:v>
                </c:pt>
                <c:pt idx="15">
                  <c:v>0.45</c:v>
                </c:pt>
              </c:numCache>
            </c:numRef>
          </c:xVal>
          <c:yVal>
            <c:numRef>
              <c:f>cmol!$D$5:$D$20</c:f>
              <c:numCache>
                <c:formatCode>General</c:formatCode>
                <c:ptCount val="16"/>
                <c:pt idx="0">
                  <c:v>2.1218000000000004</c:v>
                </c:pt>
                <c:pt idx="1">
                  <c:v>3.5981000000000005</c:v>
                </c:pt>
                <c:pt idx="2">
                  <c:v>5.0743999999999998</c:v>
                </c:pt>
                <c:pt idx="3">
                  <c:v>6.5507000000000009</c:v>
                </c:pt>
                <c:pt idx="4">
                  <c:v>7.8203180000000003</c:v>
                </c:pt>
                <c:pt idx="5">
                  <c:v>8.0873400000000011</c:v>
                </c:pt>
                <c:pt idx="6">
                  <c:v>10.191600000000001</c:v>
                </c:pt>
                <c:pt idx="7">
                  <c:v>12.667200000000001</c:v>
                </c:pt>
                <c:pt idx="8">
                  <c:v>15.142800000000001</c:v>
                </c:pt>
                <c:pt idx="9">
                  <c:v>17.618400000000001</c:v>
                </c:pt>
                <c:pt idx="10">
                  <c:v>20.094000000000001</c:v>
                </c:pt>
                <c:pt idx="11">
                  <c:v>22.569600000000001</c:v>
                </c:pt>
                <c:pt idx="12">
                  <c:v>25.045200000000001</c:v>
                </c:pt>
                <c:pt idx="13">
                  <c:v>27.520800000000001</c:v>
                </c:pt>
                <c:pt idx="14">
                  <c:v>29.996400000000001</c:v>
                </c:pt>
                <c:pt idx="15">
                  <c:v>32.472000000000001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0B-4D8E-B503-839422AD07AE}"/>
            </c:ext>
          </c:extLst>
        </c:ser>
        <c:ser>
          <c:idx val="2"/>
          <c:order val="2"/>
          <c:tx>
            <c:strRef>
              <c:f>cmol!$E$4</c:f>
              <c:strCache>
                <c:ptCount val="1"/>
                <c:pt idx="0">
                  <c:v>O2 (mmol/g/h)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cmol!$B$5:$B$20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0.24299999999999999</c:v>
                </c:pt>
                <c:pt idx="5">
                  <c:v>0.253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0.33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0.41</c:v>
                </c:pt>
                <c:pt idx="14">
                  <c:v>0.43</c:v>
                </c:pt>
                <c:pt idx="15">
                  <c:v>0.45</c:v>
                </c:pt>
              </c:numCache>
            </c:numRef>
          </c:xVal>
          <c:yVal>
            <c:numRef>
              <c:f>cmol!$E$5:$E$20</c:f>
              <c:numCache>
                <c:formatCode>General</c:formatCode>
                <c:ptCount val="16"/>
                <c:pt idx="0">
                  <c:v>2.1218000000000004</c:v>
                </c:pt>
                <c:pt idx="1">
                  <c:v>3.5981000000000005</c:v>
                </c:pt>
                <c:pt idx="2">
                  <c:v>5.0743999999999998</c:v>
                </c:pt>
                <c:pt idx="3">
                  <c:v>6.5507000000000009</c:v>
                </c:pt>
                <c:pt idx="4">
                  <c:v>7.8203180000000003</c:v>
                </c:pt>
                <c:pt idx="5">
                  <c:v>7.921735</c:v>
                </c:pt>
                <c:pt idx="6">
                  <c:v>7.4116499999999998</c:v>
                </c:pt>
                <c:pt idx="7">
                  <c:v>6.8115500000000004</c:v>
                </c:pt>
                <c:pt idx="8">
                  <c:v>6.211450000000001</c:v>
                </c:pt>
                <c:pt idx="9">
                  <c:v>5.6113499999999998</c:v>
                </c:pt>
                <c:pt idx="10">
                  <c:v>5.0112500000000004</c:v>
                </c:pt>
                <c:pt idx="11">
                  <c:v>4.411150000000001</c:v>
                </c:pt>
                <c:pt idx="12">
                  <c:v>3.8110499999999998</c:v>
                </c:pt>
                <c:pt idx="13">
                  <c:v>3.2109500000000004</c:v>
                </c:pt>
                <c:pt idx="14">
                  <c:v>2.610850000000001</c:v>
                </c:pt>
                <c:pt idx="15">
                  <c:v>2.0107499999999998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0B-4D8E-B503-839422AD0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96537"/>
        <c:axId val="479312579"/>
      </c:scatterChart>
      <c:valAx>
        <c:axId val="118069653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ZA"/>
                  <a:t>D (1/h)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79312579"/>
        <c:crosses val="autoZero"/>
        <c:crossBetween val="midCat"/>
      </c:valAx>
      <c:valAx>
        <c:axId val="47931257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ZA"/>
                  <a:t>Concentration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80696537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6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9.5696193113728345E-2"/>
          <c:y val="3.9227750774502655E-2"/>
          <c:w val="0.87548578726189619"/>
          <c:h val="0.83384566307319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cmol!$N$4</c:f>
              <c:strCache>
                <c:ptCount val="1"/>
                <c:pt idx="0">
                  <c:v>Gamma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cmol!$B$5:$B$20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0.24299999999999999</c:v>
                </c:pt>
                <c:pt idx="5">
                  <c:v>0.253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0.33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0.41</c:v>
                </c:pt>
                <c:pt idx="14">
                  <c:v>0.43</c:v>
                </c:pt>
                <c:pt idx="15">
                  <c:v>0.45</c:v>
                </c:pt>
              </c:numCache>
            </c:numRef>
          </c:xVal>
          <c:yVal>
            <c:numRef>
              <c:f>cmol!$N$5:$N$20</c:f>
              <c:numCache>
                <c:formatCode>General</c:formatCode>
                <c:ptCount val="16"/>
                <c:pt idx="0">
                  <c:v>-2.7008184281842821E-2</c:v>
                </c:pt>
                <c:pt idx="1">
                  <c:v>3.2121528666666666</c:v>
                </c:pt>
                <c:pt idx="2">
                  <c:v>3.0180725333333336</c:v>
                </c:pt>
                <c:pt idx="3">
                  <c:v>2.9210323666666671</c:v>
                </c:pt>
                <c:pt idx="4">
                  <c:v>2.8695172164609057</c:v>
                </c:pt>
                <c:pt idx="5">
                  <c:v>2.7909374057971017</c:v>
                </c:pt>
                <c:pt idx="6">
                  <c:v>2.6459911111111118</c:v>
                </c:pt>
                <c:pt idx="7">
                  <c:v>2.5320142528735636</c:v>
                </c:pt>
                <c:pt idx="8">
                  <c:v>2.4327440860215059</c:v>
                </c:pt>
                <c:pt idx="9">
                  <c:v>2.3455066666666666</c:v>
                </c:pt>
                <c:pt idx="10">
                  <c:v>2.2682392380952385</c:v>
                </c:pt>
                <c:pt idx="11">
                  <c:v>2.1993250450450454</c:v>
                </c:pt>
                <c:pt idx="12">
                  <c:v>2.1374789743589742</c:v>
                </c:pt>
                <c:pt idx="13">
                  <c:v>2.081666666666667</c:v>
                </c:pt>
                <c:pt idx="14">
                  <c:v>2.0310462015503878</c:v>
                </c:pt>
                <c:pt idx="15">
                  <c:v>1.984925333333333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C-4C20-8D06-7A19840FA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64075"/>
        <c:axId val="670525545"/>
      </c:scatterChart>
      <c:valAx>
        <c:axId val="195306407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/>
                  <a:t>D (1/h)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0525545"/>
        <c:crosses val="autoZero"/>
        <c:crossBetween val="midCat"/>
      </c:valAx>
      <c:valAx>
        <c:axId val="67052554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/>
                  <a:t>Gamma (mol ATP/cmolX)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064075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cmol!$G$5:$G$20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0.24299999999999999</c:v>
                </c:pt>
                <c:pt idx="5">
                  <c:v>0.253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0.33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0.41</c:v>
                </c:pt>
                <c:pt idx="14">
                  <c:v>0.43</c:v>
                </c:pt>
                <c:pt idx="15">
                  <c:v>0.45</c:v>
                </c:pt>
              </c:numCache>
            </c:numRef>
          </c:xVal>
          <c:yVal>
            <c:numRef>
              <c:f>cmol!$O$5:$O$20</c:f>
              <c:numCache>
                <c:formatCode>General</c:formatCode>
                <c:ptCount val="16"/>
                <c:pt idx="0">
                  <c:v>-1.350409214092141E-3</c:v>
                </c:pt>
                <c:pt idx="1">
                  <c:v>0.32121528666666666</c:v>
                </c:pt>
                <c:pt idx="2">
                  <c:v>0.45271088000000004</c:v>
                </c:pt>
                <c:pt idx="3">
                  <c:v>0.58420647333333342</c:v>
                </c:pt>
                <c:pt idx="4">
                  <c:v>0.69729268360000007</c:v>
                </c:pt>
                <c:pt idx="5">
                  <c:v>0.7061071636666667</c:v>
                </c:pt>
                <c:pt idx="6">
                  <c:v>0.71441760000000021</c:v>
                </c:pt>
                <c:pt idx="7">
                  <c:v>0.73428413333333342</c:v>
                </c:pt>
                <c:pt idx="8">
                  <c:v>0.75415066666666686</c:v>
                </c:pt>
                <c:pt idx="9">
                  <c:v>0.77401720000000007</c:v>
                </c:pt>
                <c:pt idx="10">
                  <c:v>0.7938837333333334</c:v>
                </c:pt>
                <c:pt idx="11">
                  <c:v>0.81375026666666683</c:v>
                </c:pt>
                <c:pt idx="12">
                  <c:v>0.83361679999999994</c:v>
                </c:pt>
                <c:pt idx="13">
                  <c:v>0.85348333333333337</c:v>
                </c:pt>
                <c:pt idx="14">
                  <c:v>0.87334986666666681</c:v>
                </c:pt>
                <c:pt idx="15">
                  <c:v>0.89321639999999991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4-410C-8ADB-FE86C44D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27402"/>
        <c:axId val="1171957044"/>
      </c:scatterChart>
      <c:valAx>
        <c:axId val="31182740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ZA"/>
                  <a:t>D (1/h)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171957044"/>
        <c:crosses val="autoZero"/>
        <c:crossBetween val="midCat"/>
      </c:valAx>
      <c:valAx>
        <c:axId val="117195704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ZA"/>
                  <a:t>rATP (mol ATP/cmolX.h)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31182740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9.5696193113728345E-2"/>
          <c:y val="3.9227750774502655E-2"/>
          <c:w val="0.87548578726189619"/>
          <c:h val="0.8338456630731981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cmol!$B$5:$B$20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0.24299999999999999</c:v>
                </c:pt>
                <c:pt idx="5">
                  <c:v>0.253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0.33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0.41</c:v>
                </c:pt>
                <c:pt idx="14">
                  <c:v>0.43</c:v>
                </c:pt>
                <c:pt idx="15">
                  <c:v>0.45</c:v>
                </c:pt>
              </c:numCache>
            </c:numRef>
          </c:xVal>
          <c:yVal>
            <c:numRef>
              <c:f>cmol!$N$5:$N$20</c:f>
              <c:numCache>
                <c:formatCode>General</c:formatCode>
                <c:ptCount val="16"/>
                <c:pt idx="0">
                  <c:v>-2.7008184281842821E-2</c:v>
                </c:pt>
                <c:pt idx="1">
                  <c:v>3.2121528666666666</c:v>
                </c:pt>
                <c:pt idx="2">
                  <c:v>3.0180725333333336</c:v>
                </c:pt>
                <c:pt idx="3">
                  <c:v>2.9210323666666671</c:v>
                </c:pt>
                <c:pt idx="4">
                  <c:v>2.8695172164609057</c:v>
                </c:pt>
                <c:pt idx="5">
                  <c:v>2.7909374057971017</c:v>
                </c:pt>
                <c:pt idx="6">
                  <c:v>2.6459911111111118</c:v>
                </c:pt>
                <c:pt idx="7">
                  <c:v>2.5320142528735636</c:v>
                </c:pt>
                <c:pt idx="8">
                  <c:v>2.4327440860215059</c:v>
                </c:pt>
                <c:pt idx="9">
                  <c:v>2.3455066666666666</c:v>
                </c:pt>
                <c:pt idx="10">
                  <c:v>2.2682392380952385</c:v>
                </c:pt>
                <c:pt idx="11">
                  <c:v>2.1993250450450454</c:v>
                </c:pt>
                <c:pt idx="12">
                  <c:v>2.1374789743589742</c:v>
                </c:pt>
                <c:pt idx="13">
                  <c:v>2.081666666666667</c:v>
                </c:pt>
                <c:pt idx="14">
                  <c:v>2.0310462015503878</c:v>
                </c:pt>
                <c:pt idx="15">
                  <c:v>1.984925333333333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4-4AD5-9213-9B9D53FDC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45759"/>
        <c:axId val="472012784"/>
      </c:scatterChart>
      <c:valAx>
        <c:axId val="171004575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/>
                  <a:t>D (1/h)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2012784"/>
        <c:crosses val="autoZero"/>
        <c:crossBetween val="midCat"/>
      </c:valAx>
      <c:valAx>
        <c:axId val="47201278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/>
                  <a:t>Gamma (mol ATP/cmolX)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004575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cmol!$G$5:$G$20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0.24299999999999999</c:v>
                </c:pt>
                <c:pt idx="5">
                  <c:v>0.253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0.33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0.41</c:v>
                </c:pt>
                <c:pt idx="14">
                  <c:v>0.43</c:v>
                </c:pt>
                <c:pt idx="15">
                  <c:v>0.45</c:v>
                </c:pt>
              </c:numCache>
            </c:numRef>
          </c:xVal>
          <c:yVal>
            <c:numRef>
              <c:f>cmol!$O$5:$O$20</c:f>
              <c:numCache>
                <c:formatCode>General</c:formatCode>
                <c:ptCount val="16"/>
                <c:pt idx="0">
                  <c:v>-1.350409214092141E-3</c:v>
                </c:pt>
                <c:pt idx="1">
                  <c:v>0.32121528666666666</c:v>
                </c:pt>
                <c:pt idx="2">
                  <c:v>0.45271088000000004</c:v>
                </c:pt>
                <c:pt idx="3">
                  <c:v>0.58420647333333342</c:v>
                </c:pt>
                <c:pt idx="4">
                  <c:v>0.69729268360000007</c:v>
                </c:pt>
                <c:pt idx="5">
                  <c:v>0.7061071636666667</c:v>
                </c:pt>
                <c:pt idx="6">
                  <c:v>0.71441760000000021</c:v>
                </c:pt>
                <c:pt idx="7">
                  <c:v>0.73428413333333342</c:v>
                </c:pt>
                <c:pt idx="8">
                  <c:v>0.75415066666666686</c:v>
                </c:pt>
                <c:pt idx="9">
                  <c:v>0.77401720000000007</c:v>
                </c:pt>
                <c:pt idx="10">
                  <c:v>0.7938837333333334</c:v>
                </c:pt>
                <c:pt idx="11">
                  <c:v>0.81375026666666683</c:v>
                </c:pt>
                <c:pt idx="12">
                  <c:v>0.83361679999999994</c:v>
                </c:pt>
                <c:pt idx="13">
                  <c:v>0.85348333333333337</c:v>
                </c:pt>
                <c:pt idx="14">
                  <c:v>0.87334986666666681</c:v>
                </c:pt>
                <c:pt idx="15">
                  <c:v>0.89321639999999991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E-483A-8BF0-AC81689A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2369"/>
        <c:axId val="393414652"/>
      </c:scatterChart>
      <c:valAx>
        <c:axId val="20174236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ZA"/>
                  <a:t>D (1/h)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393414652"/>
        <c:crosses val="autoZero"/>
        <c:crossBetween val="midCat"/>
      </c:valAx>
      <c:valAx>
        <c:axId val="39341465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ZA"/>
                  <a:t>rATP (mol ATP/cmolX.h)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201742369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cmol!$G$5:$G$20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0.24299999999999999</c:v>
                </c:pt>
                <c:pt idx="5">
                  <c:v>0.253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0.33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0.41</c:v>
                </c:pt>
                <c:pt idx="14">
                  <c:v>0.43</c:v>
                </c:pt>
                <c:pt idx="15">
                  <c:v>0.45</c:v>
                </c:pt>
              </c:numCache>
            </c:numRef>
          </c:xVal>
          <c:yVal>
            <c:numRef>
              <c:f>cmol!$O$5:$O$20</c:f>
              <c:numCache>
                <c:formatCode>General</c:formatCode>
                <c:ptCount val="16"/>
                <c:pt idx="0">
                  <c:v>-1.350409214092141E-3</c:v>
                </c:pt>
                <c:pt idx="1">
                  <c:v>0.32121528666666666</c:v>
                </c:pt>
                <c:pt idx="2">
                  <c:v>0.45271088000000004</c:v>
                </c:pt>
                <c:pt idx="3">
                  <c:v>0.58420647333333342</c:v>
                </c:pt>
                <c:pt idx="4">
                  <c:v>0.69729268360000007</c:v>
                </c:pt>
                <c:pt idx="5">
                  <c:v>0.7061071636666667</c:v>
                </c:pt>
                <c:pt idx="6">
                  <c:v>0.71441760000000021</c:v>
                </c:pt>
                <c:pt idx="7">
                  <c:v>0.73428413333333342</c:v>
                </c:pt>
                <c:pt idx="8">
                  <c:v>0.75415066666666686</c:v>
                </c:pt>
                <c:pt idx="9">
                  <c:v>0.77401720000000007</c:v>
                </c:pt>
                <c:pt idx="10">
                  <c:v>0.7938837333333334</c:v>
                </c:pt>
                <c:pt idx="11">
                  <c:v>0.81375026666666683</c:v>
                </c:pt>
                <c:pt idx="12">
                  <c:v>0.83361679999999994</c:v>
                </c:pt>
                <c:pt idx="13">
                  <c:v>0.85348333333333337</c:v>
                </c:pt>
                <c:pt idx="14">
                  <c:v>0.87334986666666681</c:v>
                </c:pt>
                <c:pt idx="15">
                  <c:v>0.89321639999999991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A-41E4-9D9B-302BAB70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2369"/>
        <c:axId val="393414652"/>
      </c:scatterChart>
      <c:valAx>
        <c:axId val="20174236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ZA"/>
                  <a:t>D (1/h)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393414652"/>
        <c:crosses val="autoZero"/>
        <c:crossBetween val="midCat"/>
      </c:valAx>
      <c:valAx>
        <c:axId val="39341465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ZA"/>
                  <a:t>rATP (mol ATP/cmolX.h)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201742369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25</xdr:row>
      <xdr:rowOff>95250</xdr:rowOff>
    </xdr:from>
    <xdr:to>
      <xdr:col>4</xdr:col>
      <xdr:colOff>552450</xdr:colOff>
      <xdr:row>38</xdr:row>
      <xdr:rowOff>28575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228600</xdr:colOff>
      <xdr:row>20</xdr:row>
      <xdr:rowOff>152400</xdr:rowOff>
    </xdr:from>
    <xdr:to>
      <xdr:col>12</xdr:col>
      <xdr:colOff>304800</xdr:colOff>
      <xdr:row>35</xdr:row>
      <xdr:rowOff>57150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4972050" cy="2905125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25</xdr:row>
      <xdr:rowOff>95250</xdr:rowOff>
    </xdr:from>
    <xdr:to>
      <xdr:col>4</xdr:col>
      <xdr:colOff>552450</xdr:colOff>
      <xdr:row>38</xdr:row>
      <xdr:rowOff>28575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6929662F-E9EA-4835-94EB-06C42B459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228600</xdr:colOff>
      <xdr:row>20</xdr:row>
      <xdr:rowOff>152400</xdr:rowOff>
    </xdr:from>
    <xdr:to>
      <xdr:col>12</xdr:col>
      <xdr:colOff>304800</xdr:colOff>
      <xdr:row>35</xdr:row>
      <xdr:rowOff>57150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84F0691F-BE13-42F2-8FFC-E3619B2A60E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48375" y="4152900"/>
          <a:ext cx="5676900" cy="29051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"/>
  <sheetViews>
    <sheetView tabSelected="1" workbookViewId="0">
      <selection activeCell="L20" sqref="L20"/>
    </sheetView>
  </sheetViews>
  <sheetFormatPr defaultColWidth="14.375" defaultRowHeight="15" customHeight="1" x14ac:dyDescent="0.25"/>
  <cols>
    <col min="1" max="3" width="11" customWidth="1"/>
    <col min="4" max="4" width="17.375" customWidth="1"/>
    <col min="5" max="6" width="13" customWidth="1"/>
    <col min="7" max="7" width="11" customWidth="1"/>
    <col min="8" max="8" width="15.75" customWidth="1"/>
    <col min="9" max="11" width="11" customWidth="1"/>
    <col min="12" max="12" width="13.75" customWidth="1"/>
    <col min="13" max="17" width="11" customWidth="1"/>
  </cols>
  <sheetData>
    <row r="1" spans="1:17" ht="15.75" customHeight="1" x14ac:dyDescent="0.25">
      <c r="A1" s="1"/>
      <c r="B1" s="1"/>
      <c r="C1" s="1"/>
      <c r="D1" s="1"/>
      <c r="E1" s="1" t="s">
        <v>0</v>
      </c>
      <c r="F1" s="1">
        <f>12+ 1.8 + 16*0.5  + 14*0.2</f>
        <v>24.6</v>
      </c>
      <c r="G1" s="1" t="s">
        <v>1</v>
      </c>
      <c r="H1" s="1" t="s">
        <v>2</v>
      </c>
      <c r="I1" s="1">
        <v>1.5</v>
      </c>
      <c r="J1" s="1" t="s">
        <v>3</v>
      </c>
      <c r="K1" s="1">
        <v>0</v>
      </c>
      <c r="L1" s="1"/>
      <c r="M1" s="1"/>
      <c r="N1" s="1"/>
      <c r="O1" s="1"/>
      <c r="P1" s="1"/>
      <c r="Q1" s="1"/>
    </row>
    <row r="2" spans="1:17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customHeight="1" x14ac:dyDescent="0.25">
      <c r="A3" s="1"/>
      <c r="B3" s="1"/>
      <c r="C3" s="1"/>
      <c r="D3" s="1"/>
      <c r="E3" s="1"/>
      <c r="F3" s="1"/>
      <c r="G3" s="1"/>
      <c r="H3" s="1" t="s">
        <v>4</v>
      </c>
      <c r="I3" s="1"/>
      <c r="J3" s="1"/>
      <c r="K3" s="1"/>
      <c r="L3" s="1" t="s">
        <v>5</v>
      </c>
      <c r="M3" s="1"/>
      <c r="N3" s="1"/>
      <c r="O3" s="1"/>
      <c r="P3" s="1"/>
      <c r="Q3" s="1"/>
    </row>
    <row r="4" spans="1:17" ht="15.75" customHeight="1" x14ac:dyDescent="0.25">
      <c r="A4" s="1"/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/>
      <c r="N4" s="1" t="s">
        <v>17</v>
      </c>
      <c r="O4" s="1" t="s">
        <v>18</v>
      </c>
      <c r="P4" s="1"/>
      <c r="Q4" s="1" t="s">
        <v>19</v>
      </c>
    </row>
    <row r="5" spans="1:17" ht="15.75" customHeight="1" x14ac:dyDescent="0.25">
      <c r="A5" s="1"/>
      <c r="B5" s="1">
        <v>0.05</v>
      </c>
      <c r="C5" s="2">
        <f t="shared" ref="C5:C9" si="0">2.2342*B5+13.551</f>
        <v>13.662710000000001</v>
      </c>
      <c r="D5" s="1">
        <f t="shared" ref="D5:D9" si="1">29.526*B5+0.6455</f>
        <v>2.1218000000000004</v>
      </c>
      <c r="E5" s="1">
        <f t="shared" ref="E5:E9" si="2">29.526*B5+0.6455</f>
        <v>2.1218000000000004</v>
      </c>
      <c r="F5" s="1">
        <f t="shared" ref="F5:F20" si="3">(1.1*G5) + H5 + I5</f>
        <v>5.2586252032520334E-2</v>
      </c>
      <c r="G5" s="1">
        <f t="shared" ref="G5:G20" si="4">B5</f>
        <v>0.05</v>
      </c>
      <c r="H5" s="1">
        <f t="shared" ref="H5:H20" si="5">(-0.1*G5+1/3*J5+2*L5)/2</f>
        <v>-2.4137479674796753E-3</v>
      </c>
      <c r="I5" s="1">
        <f t="shared" ref="I5:I20" si="6">J5+1.5*K5</f>
        <v>0</v>
      </c>
      <c r="J5" s="1">
        <v>0</v>
      </c>
      <c r="K5" s="1">
        <f t="shared" ref="K5:K20" si="7">IF(2*(Q5-H5-G5*0.1)&gt;0,2*(Q5-H5-G5*0.1),0)</f>
        <v>0</v>
      </c>
      <c r="L5" s="1">
        <f>E5/$F$1/1000</f>
        <v>8.6252032520325205E-5</v>
      </c>
      <c r="M5" s="1"/>
      <c r="N5" s="1">
        <f>(2/3*H5 - 1/3*I5 + K5 + 2*PO*L5 - Theta)/G5</f>
        <v>-2.7008184281842821E-2</v>
      </c>
      <c r="O5" s="1">
        <f>N5*G5</f>
        <v>-1.350409214092141E-3</v>
      </c>
      <c r="P5" s="1"/>
      <c r="Q5" s="1">
        <f>D5/$F$1/1000</f>
        <v>8.6252032520325205E-5</v>
      </c>
    </row>
    <row r="6" spans="1:17" ht="15.75" customHeight="1" x14ac:dyDescent="0.25">
      <c r="A6" s="1"/>
      <c r="B6" s="1">
        <v>0.1</v>
      </c>
      <c r="C6" s="2">
        <f t="shared" si="0"/>
        <v>13.774420000000001</v>
      </c>
      <c r="D6" s="1">
        <f t="shared" si="1"/>
        <v>3.5981000000000005</v>
      </c>
      <c r="E6" s="1">
        <f t="shared" si="2"/>
        <v>3.5981000000000005</v>
      </c>
      <c r="F6" s="1">
        <f t="shared" si="3"/>
        <v>0.19351326000000002</v>
      </c>
      <c r="G6" s="1">
        <f t="shared" si="4"/>
        <v>0.1</v>
      </c>
      <c r="H6" s="1">
        <f t="shared" si="5"/>
        <v>8.3513260000000006E-2</v>
      </c>
      <c r="I6" s="1">
        <f t="shared" si="6"/>
        <v>0</v>
      </c>
      <c r="J6" s="1">
        <v>0</v>
      </c>
      <c r="K6" s="1">
        <f t="shared" si="7"/>
        <v>0</v>
      </c>
      <c r="L6" s="1">
        <f t="shared" ref="L6:L20" si="8">E6*$F$1/1000</f>
        <v>8.851326000000001E-2</v>
      </c>
      <c r="M6" s="1"/>
      <c r="N6" s="1">
        <f t="shared" ref="N6:N20" si="9">(2/3*H6 - 1/3*I6 + K6 + 2*PO*L6 - Theta)/G6</f>
        <v>3.2121528666666666</v>
      </c>
      <c r="O6" s="1">
        <f t="shared" ref="O6:O20" si="10">N6*G6</f>
        <v>0.32121528666666666</v>
      </c>
      <c r="P6" s="1"/>
      <c r="Q6" s="1">
        <f t="shared" ref="Q6:Q20" si="11">D6*$F$1/1000</f>
        <v>8.851326000000001E-2</v>
      </c>
    </row>
    <row r="7" spans="1:17" ht="15.75" customHeight="1" x14ac:dyDescent="0.25">
      <c r="A7" s="1"/>
      <c r="B7" s="1">
        <v>0.15</v>
      </c>
      <c r="C7" s="2">
        <f t="shared" si="0"/>
        <v>13.88613</v>
      </c>
      <c r="D7" s="1">
        <f t="shared" si="1"/>
        <v>5.0743999999999998</v>
      </c>
      <c r="E7" s="1">
        <f t="shared" si="2"/>
        <v>5.0743999999999998</v>
      </c>
      <c r="F7" s="1">
        <f t="shared" si="3"/>
        <v>0.28233024000000001</v>
      </c>
      <c r="G7" s="1">
        <f t="shared" si="4"/>
        <v>0.15</v>
      </c>
      <c r="H7" s="1">
        <f t="shared" si="5"/>
        <v>0.11733024</v>
      </c>
      <c r="I7" s="1">
        <f t="shared" si="6"/>
        <v>0</v>
      </c>
      <c r="J7" s="1">
        <v>0</v>
      </c>
      <c r="K7" s="1">
        <f t="shared" si="7"/>
        <v>0</v>
      </c>
      <c r="L7" s="1">
        <f t="shared" si="8"/>
        <v>0.12483024000000001</v>
      </c>
      <c r="M7" s="1"/>
      <c r="N7" s="1">
        <f t="shared" si="9"/>
        <v>3.0180725333333336</v>
      </c>
      <c r="O7" s="1">
        <f t="shared" si="10"/>
        <v>0.45271088000000004</v>
      </c>
      <c r="P7" s="1"/>
      <c r="Q7" s="1">
        <f t="shared" si="11"/>
        <v>0.12483024000000001</v>
      </c>
    </row>
    <row r="8" spans="1:17" ht="15.75" customHeight="1" x14ac:dyDescent="0.25">
      <c r="A8" s="1"/>
      <c r="B8" s="1">
        <v>0.2</v>
      </c>
      <c r="C8" s="2">
        <f t="shared" si="0"/>
        <v>13.99784</v>
      </c>
      <c r="D8" s="1">
        <f t="shared" si="1"/>
        <v>6.5507000000000009</v>
      </c>
      <c r="E8" s="1">
        <f t="shared" si="2"/>
        <v>6.5507000000000009</v>
      </c>
      <c r="F8" s="1">
        <f t="shared" si="3"/>
        <v>0.37114722000000006</v>
      </c>
      <c r="G8" s="1">
        <f t="shared" si="4"/>
        <v>0.2</v>
      </c>
      <c r="H8" s="1">
        <f t="shared" si="5"/>
        <v>0.15114722000000003</v>
      </c>
      <c r="I8" s="1">
        <f t="shared" si="6"/>
        <v>0</v>
      </c>
      <c r="J8" s="1">
        <v>0</v>
      </c>
      <c r="K8" s="1">
        <f t="shared" si="7"/>
        <v>0</v>
      </c>
      <c r="L8" s="1">
        <f t="shared" si="8"/>
        <v>0.16114722000000004</v>
      </c>
      <c r="M8" s="1"/>
      <c r="N8" s="1">
        <f t="shared" si="9"/>
        <v>2.9210323666666671</v>
      </c>
      <c r="O8" s="1">
        <f t="shared" si="10"/>
        <v>0.58420647333333342</v>
      </c>
      <c r="P8" s="1"/>
      <c r="Q8" s="1">
        <f t="shared" si="11"/>
        <v>0.16114722000000004</v>
      </c>
    </row>
    <row r="9" spans="1:17" ht="15.75" customHeight="1" x14ac:dyDescent="0.25">
      <c r="A9" s="1"/>
      <c r="B9" s="1">
        <v>0.24299999999999999</v>
      </c>
      <c r="C9" s="2">
        <f t="shared" si="0"/>
        <v>14.093910600000001</v>
      </c>
      <c r="D9" s="1">
        <f t="shared" si="1"/>
        <v>7.8203180000000003</v>
      </c>
      <c r="E9" s="1">
        <f t="shared" si="2"/>
        <v>7.8203180000000003</v>
      </c>
      <c r="F9" s="1">
        <f t="shared" si="3"/>
        <v>0.44752982280000009</v>
      </c>
      <c r="G9" s="1">
        <f t="shared" si="4"/>
        <v>0.24299999999999999</v>
      </c>
      <c r="H9" s="1">
        <f t="shared" si="5"/>
        <v>0.18022982280000002</v>
      </c>
      <c r="I9" s="1">
        <f t="shared" si="6"/>
        <v>0</v>
      </c>
      <c r="J9" s="1">
        <v>0</v>
      </c>
      <c r="K9" s="1">
        <f t="shared" si="7"/>
        <v>0</v>
      </c>
      <c r="L9" s="1">
        <f t="shared" si="8"/>
        <v>0.19237982280000002</v>
      </c>
      <c r="M9" s="1"/>
      <c r="N9" s="1">
        <f t="shared" si="9"/>
        <v>2.8695172164609057</v>
      </c>
      <c r="O9" s="1">
        <f t="shared" si="10"/>
        <v>0.69729268360000007</v>
      </c>
      <c r="P9" s="1"/>
      <c r="Q9" s="1">
        <f t="shared" si="11"/>
        <v>0.19237982280000002</v>
      </c>
    </row>
    <row r="10" spans="1:17" ht="15.75" customHeight="1" x14ac:dyDescent="0.25">
      <c r="A10" s="1"/>
      <c r="B10" s="1">
        <v>0.253</v>
      </c>
      <c r="C10" s="2">
        <f t="shared" ref="C10:C20" si="12">-203133*B10^5 + 372908*B10^4 - 273102*B10^3 + 99847*B10^2 - 18267*B10 + 1347.9</f>
        <v>12.063475169094545</v>
      </c>
      <c r="D10" s="1">
        <f t="shared" ref="D10:D20" si="13">123.78*B10-23.229</f>
        <v>8.0873400000000011</v>
      </c>
      <c r="E10" s="1">
        <f t="shared" ref="E10:E20" si="14">-30.005*B10+15.513</f>
        <v>7.921735</v>
      </c>
      <c r="F10" s="1">
        <f t="shared" si="3"/>
        <v>0.4605246810000001</v>
      </c>
      <c r="G10" s="1">
        <f t="shared" si="4"/>
        <v>0.253</v>
      </c>
      <c r="H10" s="1">
        <f t="shared" si="5"/>
        <v>0.18222468100000003</v>
      </c>
      <c r="I10" s="1">
        <f t="shared" si="6"/>
        <v>0</v>
      </c>
      <c r="J10" s="1">
        <v>0</v>
      </c>
      <c r="K10" s="1">
        <f t="shared" si="7"/>
        <v>0</v>
      </c>
      <c r="L10" s="1">
        <f t="shared" si="8"/>
        <v>0.19487468100000002</v>
      </c>
      <c r="M10" s="1"/>
      <c r="N10" s="1">
        <f t="shared" si="9"/>
        <v>2.7909374057971017</v>
      </c>
      <c r="O10" s="1">
        <f t="shared" si="10"/>
        <v>0.7061071636666667</v>
      </c>
      <c r="P10" s="1"/>
      <c r="Q10" s="1">
        <f t="shared" si="11"/>
        <v>0.19894856400000002</v>
      </c>
    </row>
    <row r="11" spans="1:17" ht="15.75" customHeight="1" x14ac:dyDescent="0.25">
      <c r="A11" s="1"/>
      <c r="B11" s="1">
        <v>0.27</v>
      </c>
      <c r="C11" s="2">
        <f t="shared" si="12"/>
        <v>9.5019857169013449</v>
      </c>
      <c r="D11" s="1">
        <f t="shared" si="13"/>
        <v>10.191600000000001</v>
      </c>
      <c r="E11" s="1">
        <f t="shared" si="14"/>
        <v>7.4116499999999998</v>
      </c>
      <c r="F11" s="1">
        <f t="shared" si="3"/>
        <v>0.63048690000000018</v>
      </c>
      <c r="G11" s="1">
        <f t="shared" si="4"/>
        <v>0.27</v>
      </c>
      <c r="H11" s="1">
        <f t="shared" si="5"/>
        <v>0.16882659</v>
      </c>
      <c r="I11" s="1">
        <f t="shared" si="6"/>
        <v>0.16466031000000014</v>
      </c>
      <c r="J11" s="1">
        <v>0</v>
      </c>
      <c r="K11" s="1">
        <f t="shared" si="7"/>
        <v>0.1097735400000001</v>
      </c>
      <c r="L11" s="1">
        <f t="shared" si="8"/>
        <v>0.18232659000000001</v>
      </c>
      <c r="M11" s="1"/>
      <c r="N11" s="1">
        <f t="shared" si="9"/>
        <v>2.6459911111111118</v>
      </c>
      <c r="O11" s="1">
        <f t="shared" si="10"/>
        <v>0.71441760000000021</v>
      </c>
      <c r="P11" s="1"/>
      <c r="Q11" s="1">
        <f t="shared" si="11"/>
        <v>0.25071336000000005</v>
      </c>
    </row>
    <row r="12" spans="1:17" ht="15.75" customHeight="1" x14ac:dyDescent="0.25">
      <c r="A12" s="1"/>
      <c r="B12" s="1">
        <v>0.28999999999999998</v>
      </c>
      <c r="C12" s="2">
        <f t="shared" si="12"/>
        <v>7.7763304983013768</v>
      </c>
      <c r="D12" s="1">
        <f t="shared" si="13"/>
        <v>12.667200000000001</v>
      </c>
      <c r="E12" s="1">
        <f t="shared" si="14"/>
        <v>6.8115500000000004</v>
      </c>
      <c r="F12" s="1">
        <f t="shared" si="3"/>
        <v>0.86071110000000006</v>
      </c>
      <c r="G12" s="1">
        <f t="shared" si="4"/>
        <v>0.28999999999999998</v>
      </c>
      <c r="H12" s="1">
        <f t="shared" si="5"/>
        <v>0.15306413000000002</v>
      </c>
      <c r="I12" s="1">
        <f t="shared" si="6"/>
        <v>0.38864697000000004</v>
      </c>
      <c r="J12" s="1">
        <v>0</v>
      </c>
      <c r="K12" s="1">
        <f t="shared" si="7"/>
        <v>0.25909798000000001</v>
      </c>
      <c r="L12" s="1">
        <f t="shared" si="8"/>
        <v>0.16756413000000003</v>
      </c>
      <c r="M12" s="1"/>
      <c r="N12" s="1">
        <f t="shared" si="9"/>
        <v>2.5320142528735636</v>
      </c>
      <c r="O12" s="1">
        <f t="shared" si="10"/>
        <v>0.73428413333333342</v>
      </c>
      <c r="P12" s="1"/>
      <c r="Q12" s="1">
        <f t="shared" si="11"/>
        <v>0.31161312000000002</v>
      </c>
    </row>
    <row r="13" spans="1:17" ht="15.75" customHeight="1" x14ac:dyDescent="0.25">
      <c r="A13" s="1"/>
      <c r="B13" s="1">
        <v>0.31</v>
      </c>
      <c r="C13" s="2">
        <f t="shared" si="12"/>
        <v>6.7761756717004573</v>
      </c>
      <c r="D13" s="1">
        <f t="shared" si="13"/>
        <v>15.142800000000001</v>
      </c>
      <c r="E13" s="1">
        <f t="shared" si="14"/>
        <v>6.211450000000001</v>
      </c>
      <c r="F13" s="1">
        <f t="shared" si="3"/>
        <v>1.0909353000000002</v>
      </c>
      <c r="G13" s="1">
        <f t="shared" si="4"/>
        <v>0.31</v>
      </c>
      <c r="H13" s="1">
        <f t="shared" si="5"/>
        <v>0.13730167000000004</v>
      </c>
      <c r="I13" s="1">
        <f t="shared" si="6"/>
        <v>0.61263363000000004</v>
      </c>
      <c r="J13" s="1">
        <v>0</v>
      </c>
      <c r="K13" s="1">
        <f t="shared" si="7"/>
        <v>0.40842242000000001</v>
      </c>
      <c r="L13" s="1">
        <f t="shared" si="8"/>
        <v>0.15280167000000003</v>
      </c>
      <c r="M13" s="1"/>
      <c r="N13" s="1">
        <f t="shared" si="9"/>
        <v>2.4327440860215059</v>
      </c>
      <c r="O13" s="1">
        <f t="shared" si="10"/>
        <v>0.75415066666666686</v>
      </c>
      <c r="P13" s="1"/>
      <c r="Q13" s="1">
        <f t="shared" si="11"/>
        <v>0.37251288000000005</v>
      </c>
    </row>
    <row r="14" spans="1:17" ht="15.75" customHeight="1" x14ac:dyDescent="0.25">
      <c r="A14" s="1"/>
      <c r="B14" s="1">
        <v>0.33</v>
      </c>
      <c r="C14" s="2">
        <f t="shared" si="12"/>
        <v>6.0870300530991699</v>
      </c>
      <c r="D14" s="1">
        <f t="shared" si="13"/>
        <v>17.618400000000001</v>
      </c>
      <c r="E14" s="1">
        <f t="shared" si="14"/>
        <v>5.6113499999999998</v>
      </c>
      <c r="F14" s="1">
        <f t="shared" si="3"/>
        <v>1.3211595000000003</v>
      </c>
      <c r="G14" s="1">
        <f t="shared" si="4"/>
        <v>0.33</v>
      </c>
      <c r="H14" s="1">
        <f t="shared" si="5"/>
        <v>0.12153920999999999</v>
      </c>
      <c r="I14" s="1">
        <f t="shared" si="6"/>
        <v>0.83662029000000027</v>
      </c>
      <c r="J14" s="1">
        <v>0</v>
      </c>
      <c r="K14" s="1">
        <f t="shared" si="7"/>
        <v>0.55774686000000018</v>
      </c>
      <c r="L14" s="1">
        <f t="shared" si="8"/>
        <v>0.13803921</v>
      </c>
      <c r="M14" s="1"/>
      <c r="N14" s="1">
        <f t="shared" si="9"/>
        <v>2.3455066666666666</v>
      </c>
      <c r="O14" s="1">
        <f t="shared" si="10"/>
        <v>0.77401720000000007</v>
      </c>
      <c r="P14" s="1"/>
      <c r="Q14" s="1">
        <f t="shared" si="11"/>
        <v>0.43341264000000007</v>
      </c>
    </row>
    <row r="15" spans="1:17" ht="15.75" customHeight="1" x14ac:dyDescent="0.25">
      <c r="A15" s="1"/>
      <c r="B15" s="1">
        <v>0.35</v>
      </c>
      <c r="C15" s="2">
        <f t="shared" si="12"/>
        <v>5.5173215624995464</v>
      </c>
      <c r="D15" s="1">
        <f t="shared" si="13"/>
        <v>20.094000000000001</v>
      </c>
      <c r="E15" s="1">
        <f t="shared" si="14"/>
        <v>5.0112500000000004</v>
      </c>
      <c r="F15" s="1">
        <f t="shared" si="3"/>
        <v>1.5513837000000004</v>
      </c>
      <c r="G15" s="1">
        <f t="shared" si="4"/>
        <v>0.35</v>
      </c>
      <c r="H15" s="1">
        <f t="shared" si="5"/>
        <v>0.10577675000000002</v>
      </c>
      <c r="I15" s="1">
        <f t="shared" si="6"/>
        <v>1.0606069500000004</v>
      </c>
      <c r="J15" s="1">
        <v>0</v>
      </c>
      <c r="K15" s="1">
        <f>IF(2*(Q15-H15-G15*0.1)&gt;0,2*(Q15-H15-G15*0.1),0)</f>
        <v>0.70707130000000018</v>
      </c>
      <c r="L15" s="1">
        <f t="shared" si="8"/>
        <v>0.12327675000000002</v>
      </c>
      <c r="M15" s="1"/>
      <c r="N15" s="1">
        <f t="shared" si="9"/>
        <v>2.2682392380952385</v>
      </c>
      <c r="O15" s="1">
        <f t="shared" si="10"/>
        <v>0.7938837333333334</v>
      </c>
      <c r="P15" s="1"/>
      <c r="Q15" s="1">
        <f t="shared" si="11"/>
        <v>0.4943124000000001</v>
      </c>
    </row>
    <row r="16" spans="1:17" ht="15.75" customHeight="1" x14ac:dyDescent="0.25">
      <c r="A16" s="1"/>
      <c r="B16" s="1">
        <v>0.37</v>
      </c>
      <c r="C16" s="2">
        <f t="shared" si="12"/>
        <v>5.0203941519007458</v>
      </c>
      <c r="D16" s="1">
        <f t="shared" si="13"/>
        <v>22.569600000000001</v>
      </c>
      <c r="E16" s="1">
        <f t="shared" si="14"/>
        <v>4.411150000000001</v>
      </c>
      <c r="F16" s="1">
        <f t="shared" si="3"/>
        <v>1.7816079000000002</v>
      </c>
      <c r="G16" s="1">
        <f t="shared" si="4"/>
        <v>0.37</v>
      </c>
      <c r="H16" s="1">
        <f t="shared" si="5"/>
        <v>9.0014290000000025E-2</v>
      </c>
      <c r="I16" s="1">
        <f t="shared" si="6"/>
        <v>1.2845936100000002</v>
      </c>
      <c r="J16" s="1">
        <v>0</v>
      </c>
      <c r="K16" s="1">
        <f t="shared" si="7"/>
        <v>0.85639574000000007</v>
      </c>
      <c r="L16" s="1">
        <f t="shared" si="8"/>
        <v>0.10851429000000003</v>
      </c>
      <c r="M16" s="1"/>
      <c r="N16" s="1">
        <f t="shared" si="9"/>
        <v>2.1993250450450454</v>
      </c>
      <c r="O16" s="1">
        <f t="shared" si="10"/>
        <v>0.81375026666666683</v>
      </c>
      <c r="P16" s="1"/>
      <c r="Q16" s="1">
        <f t="shared" si="11"/>
        <v>0.55521216000000007</v>
      </c>
    </row>
    <row r="17" spans="1:17" ht="15.75" customHeight="1" x14ac:dyDescent="0.25">
      <c r="A17" s="1"/>
      <c r="B17" s="1">
        <v>0.39</v>
      </c>
      <c r="C17" s="2">
        <f t="shared" si="12"/>
        <v>4.6165047333029179</v>
      </c>
      <c r="D17" s="1">
        <f t="shared" si="13"/>
        <v>25.045200000000001</v>
      </c>
      <c r="E17" s="1">
        <f t="shared" si="14"/>
        <v>3.8110499999999998</v>
      </c>
      <c r="F17" s="1">
        <f t="shared" si="3"/>
        <v>2.0118320999999999</v>
      </c>
      <c r="G17" s="1">
        <f t="shared" si="4"/>
        <v>0.39</v>
      </c>
      <c r="H17" s="1">
        <f t="shared" si="5"/>
        <v>7.4251829999999991E-2</v>
      </c>
      <c r="I17" s="1">
        <f t="shared" si="6"/>
        <v>1.5085802699999999</v>
      </c>
      <c r="J17" s="1">
        <v>0</v>
      </c>
      <c r="K17" s="1">
        <f t="shared" si="7"/>
        <v>1.00572018</v>
      </c>
      <c r="L17" s="1">
        <f t="shared" si="8"/>
        <v>9.3751829999999994E-2</v>
      </c>
      <c r="M17" s="1"/>
      <c r="N17" s="1">
        <f t="shared" si="9"/>
        <v>2.1374789743589742</v>
      </c>
      <c r="O17" s="1">
        <f t="shared" si="10"/>
        <v>0.83361679999999994</v>
      </c>
      <c r="P17" s="1"/>
      <c r="Q17" s="1">
        <f t="shared" si="11"/>
        <v>0.61611192000000004</v>
      </c>
    </row>
    <row r="18" spans="1:17" ht="15.75" customHeight="1" x14ac:dyDescent="0.25">
      <c r="A18" s="1"/>
      <c r="B18" s="1">
        <v>0.41</v>
      </c>
      <c r="C18" s="2">
        <f t="shared" si="12"/>
        <v>4.3148201067001537</v>
      </c>
      <c r="D18" s="1">
        <f t="shared" si="13"/>
        <v>27.520800000000001</v>
      </c>
      <c r="E18" s="1">
        <f t="shared" si="14"/>
        <v>3.2109500000000004</v>
      </c>
      <c r="F18" s="1">
        <f t="shared" si="3"/>
        <v>2.2420563000000007</v>
      </c>
      <c r="G18" s="1">
        <f t="shared" si="4"/>
        <v>0.41</v>
      </c>
      <c r="H18" s="1">
        <f t="shared" si="5"/>
        <v>5.8489369999999999E-2</v>
      </c>
      <c r="I18" s="1">
        <f t="shared" si="6"/>
        <v>1.7325669300000004</v>
      </c>
      <c r="J18" s="1">
        <v>0</v>
      </c>
      <c r="K18" s="1">
        <f t="shared" si="7"/>
        <v>1.1550446200000002</v>
      </c>
      <c r="L18" s="1">
        <f t="shared" si="8"/>
        <v>7.8989370000000003E-2</v>
      </c>
      <c r="M18" s="1"/>
      <c r="N18" s="1">
        <f t="shared" si="9"/>
        <v>2.081666666666667</v>
      </c>
      <c r="O18" s="1">
        <f t="shared" si="10"/>
        <v>0.85348333333333337</v>
      </c>
      <c r="P18" s="1"/>
      <c r="Q18" s="1">
        <f t="shared" si="11"/>
        <v>0.67701168000000012</v>
      </c>
    </row>
    <row r="19" spans="1:17" ht="15.75" customHeight="1" x14ac:dyDescent="0.25">
      <c r="A19" s="1"/>
      <c r="B19" s="1">
        <v>0.43</v>
      </c>
      <c r="C19" s="2">
        <f t="shared" si="12"/>
        <v>4.0354138880979917</v>
      </c>
      <c r="D19" s="1">
        <f t="shared" si="13"/>
        <v>29.996400000000001</v>
      </c>
      <c r="E19" s="1">
        <f t="shared" si="14"/>
        <v>2.610850000000001</v>
      </c>
      <c r="F19" s="1">
        <f t="shared" si="3"/>
        <v>2.4722805000000001</v>
      </c>
      <c r="G19" s="1">
        <f t="shared" si="4"/>
        <v>0.43</v>
      </c>
      <c r="H19" s="1">
        <f t="shared" si="5"/>
        <v>4.2726910000000021E-2</v>
      </c>
      <c r="I19" s="1">
        <f t="shared" si="6"/>
        <v>1.95655359</v>
      </c>
      <c r="J19" s="1">
        <v>0</v>
      </c>
      <c r="K19" s="1">
        <f t="shared" si="7"/>
        <v>1.30436906</v>
      </c>
      <c r="L19" s="1">
        <f t="shared" si="8"/>
        <v>6.4226910000000026E-2</v>
      </c>
      <c r="M19" s="1"/>
      <c r="N19" s="1">
        <f t="shared" si="9"/>
        <v>2.0310462015503878</v>
      </c>
      <c r="O19" s="1">
        <f t="shared" si="10"/>
        <v>0.87334986666666681</v>
      </c>
      <c r="P19" s="1"/>
      <c r="Q19" s="1">
        <f t="shared" si="11"/>
        <v>0.73791144000000009</v>
      </c>
    </row>
    <row r="20" spans="1:17" ht="15.75" customHeight="1" x14ac:dyDescent="0.25">
      <c r="A20" s="1"/>
      <c r="B20" s="1">
        <v>0.45</v>
      </c>
      <c r="C20" s="2">
        <f t="shared" si="12"/>
        <v>3.5312634375009111</v>
      </c>
      <c r="D20" s="1">
        <f t="shared" si="13"/>
        <v>32.472000000000001</v>
      </c>
      <c r="E20" s="1">
        <f t="shared" si="14"/>
        <v>2.0107499999999998</v>
      </c>
      <c r="F20" s="1">
        <f t="shared" si="3"/>
        <v>2.7025047</v>
      </c>
      <c r="G20" s="1">
        <f t="shared" si="4"/>
        <v>0.45</v>
      </c>
      <c r="H20" s="1">
        <f t="shared" si="5"/>
        <v>2.6964449999999997E-2</v>
      </c>
      <c r="I20" s="1">
        <f t="shared" si="6"/>
        <v>2.18054025</v>
      </c>
      <c r="J20" s="1">
        <v>0</v>
      </c>
      <c r="K20" s="1">
        <f t="shared" si="7"/>
        <v>1.4536935</v>
      </c>
      <c r="L20" s="1">
        <f t="shared" si="8"/>
        <v>4.946445E-2</v>
      </c>
      <c r="M20" s="1"/>
      <c r="N20" s="1">
        <f t="shared" si="9"/>
        <v>1.984925333333333</v>
      </c>
      <c r="O20" s="1">
        <f t="shared" si="10"/>
        <v>0.89321639999999991</v>
      </c>
      <c r="P20" s="1"/>
      <c r="Q20" s="1">
        <f t="shared" si="11"/>
        <v>0.79881120000000005</v>
      </c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20</v>
      </c>
      <c r="P24" s="1" t="s">
        <v>21</v>
      </c>
      <c r="Q24" s="1" t="s">
        <v>22</v>
      </c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1.7943938666666674</v>
      </c>
      <c r="P25" s="1">
        <v>2.2119641066666667</v>
      </c>
      <c r="Q25" s="1">
        <v>2.8383194666666669</v>
      </c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2.2121528666666666</v>
      </c>
      <c r="P26" s="1">
        <v>2.5662059066666663</v>
      </c>
      <c r="Q26" s="1">
        <v>3.0972854666666669</v>
      </c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v>2.3514058666666671</v>
      </c>
      <c r="P27" s="1">
        <v>2.6842865066666675</v>
      </c>
      <c r="Q27" s="1">
        <v>3.1836074666666669</v>
      </c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2.4210323666666671</v>
      </c>
      <c r="P28" s="1">
        <v>2.743326806666667</v>
      </c>
      <c r="Q28" s="1">
        <v>3.2267684666666674</v>
      </c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2.4579945827160499</v>
      </c>
      <c r="P29" s="1">
        <v>2.7746691881481484</v>
      </c>
      <c r="Q29" s="1">
        <v>3.2496810962962965</v>
      </c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2.3956804888010543</v>
      </c>
      <c r="P30" s="1">
        <v>2.7037827512516475</v>
      </c>
      <c r="Q30" s="1">
        <v>3.1659361449275365</v>
      </c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2.2756207407407416</v>
      </c>
      <c r="P31" s="1">
        <v>2.5457342074074081</v>
      </c>
      <c r="Q31" s="1">
        <v>2.9509044074074078</v>
      </c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2.1871866666666673</v>
      </c>
      <c r="P32" s="1">
        <v>2.4183096045977015</v>
      </c>
      <c r="Q32" s="1">
        <v>2.7649940114942537</v>
      </c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2.1101634408602159</v>
      </c>
      <c r="P33" s="1">
        <v>2.3073268860215057</v>
      </c>
      <c r="Q33" s="1">
        <v>2.6030720537634413</v>
      </c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2.0424763636363639</v>
      </c>
      <c r="P34" s="1">
        <v>2.2097966181818185</v>
      </c>
      <c r="Q34" s="1">
        <v>2.4607770000000002</v>
      </c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1.9825249523809532</v>
      </c>
      <c r="P35" s="1">
        <v>2.1234126666666673</v>
      </c>
      <c r="Q35" s="1">
        <v>2.3347442380952388</v>
      </c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1.9290547747747753</v>
      </c>
      <c r="P36" s="1">
        <v>2.0463675207207213</v>
      </c>
      <c r="Q36" s="1">
        <v>2.2223366396396402</v>
      </c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1.8810687179487178</v>
      </c>
      <c r="P37" s="1">
        <v>1.977224441025641</v>
      </c>
      <c r="Q37" s="1">
        <v>2.1214580256410254</v>
      </c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1.8377642276422768</v>
      </c>
      <c r="P38" s="1">
        <v>1.9148270276422765</v>
      </c>
      <c r="Q38" s="1">
        <v>2.0304212276422766</v>
      </c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1.7984880620155039</v>
      </c>
      <c r="P39" s="1">
        <v>1.8582340248062017</v>
      </c>
      <c r="Q39" s="1">
        <v>1.9478529689922484</v>
      </c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1.7627031111111109</v>
      </c>
      <c r="P40" s="1">
        <v>1.8066715111111109</v>
      </c>
      <c r="Q40" s="1">
        <v>1.8726241111111108</v>
      </c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"/>
  <sheetViews>
    <sheetView workbookViewId="0">
      <selection activeCell="F1" sqref="F1"/>
    </sheetView>
  </sheetViews>
  <sheetFormatPr defaultColWidth="14.375" defaultRowHeight="15" customHeight="1" x14ac:dyDescent="0.25"/>
  <cols>
    <col min="1" max="3" width="11" customWidth="1"/>
    <col min="4" max="4" width="17.375" customWidth="1"/>
    <col min="5" max="6" width="13" customWidth="1"/>
    <col min="7" max="7" width="11" customWidth="1"/>
    <col min="8" max="8" width="15.75" customWidth="1"/>
    <col min="9" max="11" width="11" customWidth="1"/>
    <col min="12" max="12" width="13.75" customWidth="1"/>
    <col min="13" max="17" width="11" customWidth="1"/>
  </cols>
  <sheetData>
    <row r="1" spans="1:17" ht="15.75" customHeight="1" x14ac:dyDescent="0.25">
      <c r="A1" s="1"/>
      <c r="B1" s="1"/>
      <c r="C1" s="1"/>
      <c r="D1" s="1"/>
      <c r="E1" s="1" t="s">
        <v>0</v>
      </c>
      <c r="F1" s="1">
        <f>12+ 1.8 + 16*0.5  + 14*0.2</f>
        <v>24.6</v>
      </c>
      <c r="G1" s="1" t="s">
        <v>1</v>
      </c>
      <c r="H1" s="1" t="s">
        <v>2</v>
      </c>
      <c r="I1" s="1">
        <v>1.5</v>
      </c>
      <c r="J1" s="1" t="s">
        <v>3</v>
      </c>
      <c r="K1" s="1">
        <v>0</v>
      </c>
      <c r="L1" s="1"/>
      <c r="M1" s="1"/>
      <c r="N1" s="1"/>
      <c r="O1" s="1"/>
      <c r="P1" s="1"/>
      <c r="Q1" s="1"/>
    </row>
    <row r="2" spans="1:17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customHeight="1" x14ac:dyDescent="0.25">
      <c r="A3" s="1"/>
      <c r="B3" s="1"/>
      <c r="C3" s="1"/>
      <c r="D3" s="1"/>
      <c r="E3" s="1"/>
      <c r="F3" s="1"/>
      <c r="G3" s="1"/>
      <c r="H3" s="1" t="s">
        <v>4</v>
      </c>
      <c r="I3" s="1"/>
      <c r="J3" s="1"/>
      <c r="K3" s="1"/>
      <c r="L3" s="1" t="s">
        <v>5</v>
      </c>
      <c r="M3" s="1"/>
      <c r="N3" s="1"/>
      <c r="O3" s="1"/>
      <c r="P3" s="1"/>
      <c r="Q3" s="1"/>
    </row>
    <row r="4" spans="1:17" ht="15.75" customHeight="1" x14ac:dyDescent="0.25">
      <c r="A4" s="1"/>
      <c r="B4" s="1" t="s">
        <v>6</v>
      </c>
      <c r="C4" s="1" t="s">
        <v>7</v>
      </c>
      <c r="D4" s="1" t="s">
        <v>8</v>
      </c>
      <c r="E4" s="1" t="s">
        <v>9</v>
      </c>
      <c r="F4" s="1" t="s">
        <v>24</v>
      </c>
      <c r="G4" s="1" t="s">
        <v>25</v>
      </c>
      <c r="H4" s="1" t="s">
        <v>23</v>
      </c>
      <c r="I4" s="1" t="s">
        <v>13</v>
      </c>
      <c r="J4" s="1" t="s">
        <v>14</v>
      </c>
      <c r="K4" s="1" t="s">
        <v>15</v>
      </c>
      <c r="L4" s="1" t="s">
        <v>16</v>
      </c>
      <c r="M4" s="1"/>
      <c r="N4" s="1" t="s">
        <v>17</v>
      </c>
      <c r="O4" s="1" t="s">
        <v>18</v>
      </c>
      <c r="P4" s="1"/>
      <c r="Q4" s="1" t="s">
        <v>19</v>
      </c>
    </row>
    <row r="5" spans="1:17" ht="15.75" customHeight="1" x14ac:dyDescent="0.25">
      <c r="A5" s="1"/>
      <c r="B5" s="1">
        <v>0.05</v>
      </c>
      <c r="C5" s="2">
        <f t="shared" ref="C5:C9" si="0">2.2342*B5+13.551</f>
        <v>13.662710000000001</v>
      </c>
      <c r="D5" s="1">
        <f t="shared" ref="D5:D9" si="1">29.526*B5+0.6455</f>
        <v>2.1218000000000004</v>
      </c>
      <c r="E5" s="1">
        <f t="shared" ref="E5:E9" si="2">29.526*B5+0.6455</f>
        <v>2.1218000000000004</v>
      </c>
      <c r="F5" s="1">
        <f>(1.05*G5) + H5 + I5</f>
        <v>4.1543203252032521</v>
      </c>
      <c r="G5" s="1">
        <f>B5/$F$1*1000</f>
        <v>2.0325203252032518</v>
      </c>
      <c r="H5" s="1">
        <f t="shared" ref="H5:H20" si="3">(-0.1*G5+1/3*J5+2*L5)/2</f>
        <v>2.0201739837398378</v>
      </c>
      <c r="I5" s="1">
        <f t="shared" ref="I5:I20" si="4">J5+1.5*K5</f>
        <v>0</v>
      </c>
      <c r="J5" s="1">
        <v>0</v>
      </c>
      <c r="K5" s="1">
        <f>IF(2*(Q5-H5-G5*0.1)&gt;0,2*(Q5-H5-G5*0.1),0)</f>
        <v>0</v>
      </c>
      <c r="L5" s="1">
        <f>E5</f>
        <v>2.1218000000000004</v>
      </c>
      <c r="M5" s="1"/>
      <c r="N5" s="1">
        <f>(2/3*H5 - 1/3*I5 + K5 + 2*PO*L5 - Theta)/G5</f>
        <v>3.7943938666666677</v>
      </c>
      <c r="O5" s="1">
        <f>N5*G5</f>
        <v>7.7121826558265596</v>
      </c>
      <c r="P5" s="1"/>
      <c r="Q5" s="1">
        <f>D5</f>
        <v>2.1218000000000004</v>
      </c>
    </row>
    <row r="6" spans="1:17" ht="15.75" customHeight="1" x14ac:dyDescent="0.25">
      <c r="A6" s="1"/>
      <c r="B6" s="1">
        <v>0.1</v>
      </c>
      <c r="C6" s="2">
        <f t="shared" si="0"/>
        <v>13.774420000000001</v>
      </c>
      <c r="D6" s="1">
        <f t="shared" si="1"/>
        <v>3.5981000000000005</v>
      </c>
      <c r="E6" s="1">
        <f t="shared" si="2"/>
        <v>3.5981000000000005</v>
      </c>
      <c r="F6" s="1">
        <f t="shared" ref="F6:F19" si="5">(1.05*G6) + H6 + I6</f>
        <v>7.6631406504065041</v>
      </c>
      <c r="G6" s="1">
        <f t="shared" ref="G6:G20" si="6">B6/$F$1*1000</f>
        <v>4.0650406504065035</v>
      </c>
      <c r="H6" s="1">
        <f t="shared" si="3"/>
        <v>3.3948479674796754</v>
      </c>
      <c r="I6" s="1">
        <f t="shared" si="4"/>
        <v>0</v>
      </c>
      <c r="J6" s="1">
        <v>0</v>
      </c>
      <c r="K6" s="1">
        <f t="shared" ref="K5:K20" si="7">IF(2*(Q6-H6-G6*0.1)&gt;0,2*(Q6-H6-G6*0.1),0)</f>
        <v>0</v>
      </c>
      <c r="L6" s="1">
        <f t="shared" ref="L6:L20" si="8">E6</f>
        <v>3.5981000000000005</v>
      </c>
      <c r="M6" s="1"/>
      <c r="N6" s="1">
        <f t="shared" ref="N6:N20" si="9">(2/3*H6 - 1/3*I6 + K6 + 2*PO*L6 - Theta)/G6</f>
        <v>3.2121528666666674</v>
      </c>
      <c r="O6" s="1">
        <f t="shared" ref="O6:O20" si="10">N6*G6</f>
        <v>13.057531978319785</v>
      </c>
      <c r="P6" s="1"/>
      <c r="Q6" s="1">
        <f t="shared" ref="Q6:Q20" si="11">D6</f>
        <v>3.5981000000000005</v>
      </c>
    </row>
    <row r="7" spans="1:17" ht="15.75" customHeight="1" x14ac:dyDescent="0.25">
      <c r="A7" s="1"/>
      <c r="B7" s="1">
        <v>0.15</v>
      </c>
      <c r="C7" s="2">
        <f t="shared" si="0"/>
        <v>13.88613</v>
      </c>
      <c r="D7" s="1">
        <f t="shared" si="1"/>
        <v>5.0743999999999998</v>
      </c>
      <c r="E7" s="1">
        <f t="shared" si="2"/>
        <v>5.0743999999999998</v>
      </c>
      <c r="F7" s="1">
        <f t="shared" si="5"/>
        <v>11.171960975609755</v>
      </c>
      <c r="G7" s="1">
        <f t="shared" si="6"/>
        <v>6.0975609756097553</v>
      </c>
      <c r="H7" s="1">
        <f t="shared" si="3"/>
        <v>4.7695219512195122</v>
      </c>
      <c r="I7" s="1">
        <f t="shared" si="4"/>
        <v>0</v>
      </c>
      <c r="J7" s="1">
        <v>0</v>
      </c>
      <c r="K7" s="1">
        <f t="shared" si="7"/>
        <v>0</v>
      </c>
      <c r="L7" s="1">
        <f t="shared" si="8"/>
        <v>5.0743999999999998</v>
      </c>
      <c r="M7" s="1"/>
      <c r="N7" s="1">
        <f t="shared" si="9"/>
        <v>3.0180725333333336</v>
      </c>
      <c r="O7" s="1">
        <f t="shared" si="10"/>
        <v>18.402881300813007</v>
      </c>
      <c r="P7" s="1"/>
      <c r="Q7" s="1">
        <f t="shared" si="11"/>
        <v>5.0743999999999998</v>
      </c>
    </row>
    <row r="8" spans="1:17" ht="15.75" customHeight="1" x14ac:dyDescent="0.25">
      <c r="A8" s="1"/>
      <c r="B8" s="1">
        <v>0.2</v>
      </c>
      <c r="C8" s="2">
        <f t="shared" si="0"/>
        <v>13.99784</v>
      </c>
      <c r="D8" s="1">
        <f t="shared" si="1"/>
        <v>6.5507000000000009</v>
      </c>
      <c r="E8" s="1">
        <f t="shared" si="2"/>
        <v>6.5507000000000009</v>
      </c>
      <c r="F8" s="1">
        <f t="shared" si="5"/>
        <v>14.680781300813008</v>
      </c>
      <c r="G8" s="1">
        <f t="shared" si="6"/>
        <v>8.1300813008130071</v>
      </c>
      <c r="H8" s="1">
        <f t="shared" si="3"/>
        <v>6.1441959349593507</v>
      </c>
      <c r="I8" s="1">
        <f t="shared" si="4"/>
        <v>0</v>
      </c>
      <c r="J8" s="1">
        <v>0</v>
      </c>
      <c r="K8" s="1">
        <f t="shared" si="7"/>
        <v>0</v>
      </c>
      <c r="L8" s="1">
        <f t="shared" si="8"/>
        <v>6.5507000000000009</v>
      </c>
      <c r="M8" s="1"/>
      <c r="N8" s="1">
        <f t="shared" si="9"/>
        <v>2.9210323666666675</v>
      </c>
      <c r="O8" s="1">
        <f t="shared" si="10"/>
        <v>23.748230623306238</v>
      </c>
      <c r="P8" s="1"/>
      <c r="Q8" s="1">
        <f t="shared" si="11"/>
        <v>6.5507000000000009</v>
      </c>
    </row>
    <row r="9" spans="1:17" ht="15.75" customHeight="1" x14ac:dyDescent="0.25">
      <c r="A9" s="1"/>
      <c r="B9" s="1">
        <v>0.24299999999999999</v>
      </c>
      <c r="C9" s="2">
        <f t="shared" si="0"/>
        <v>14.093910600000001</v>
      </c>
      <c r="D9" s="1">
        <f t="shared" si="1"/>
        <v>7.8203180000000003</v>
      </c>
      <c r="E9" s="1">
        <f t="shared" si="2"/>
        <v>7.8203180000000003</v>
      </c>
      <c r="F9" s="1">
        <f t="shared" si="5"/>
        <v>17.698366780487802</v>
      </c>
      <c r="G9" s="1">
        <f t="shared" si="6"/>
        <v>9.8780487804878039</v>
      </c>
      <c r="H9" s="1">
        <f t="shared" si="3"/>
        <v>7.3264155609756099</v>
      </c>
      <c r="I9" s="1">
        <f t="shared" si="4"/>
        <v>0</v>
      </c>
      <c r="J9" s="1">
        <v>0</v>
      </c>
      <c r="K9" s="1">
        <f t="shared" si="7"/>
        <v>0</v>
      </c>
      <c r="L9" s="1">
        <f t="shared" si="8"/>
        <v>7.8203180000000003</v>
      </c>
      <c r="M9" s="1"/>
      <c r="N9" s="1">
        <f t="shared" si="9"/>
        <v>2.8695172164609057</v>
      </c>
      <c r="O9" s="1">
        <f t="shared" si="10"/>
        <v>28.345231040650408</v>
      </c>
      <c r="P9" s="1"/>
      <c r="Q9" s="1">
        <f t="shared" si="11"/>
        <v>7.8203180000000003</v>
      </c>
    </row>
    <row r="10" spans="1:17" ht="15.75" customHeight="1" x14ac:dyDescent="0.25">
      <c r="A10" s="1"/>
      <c r="B10" s="1">
        <v>0.253</v>
      </c>
      <c r="C10" s="2">
        <f t="shared" ref="C10:C20" si="12">-203133*B10^5 + 372908*B10^4 - 273102*B10^3 + 99847*B10^2 - 18267*B10 + 1347.9</f>
        <v>12.063475169094545</v>
      </c>
      <c r="D10" s="1">
        <f t="shared" ref="D10:D20" si="13">123.78*B10-23.229</f>
        <v>8.0873400000000011</v>
      </c>
      <c r="E10" s="1">
        <f t="shared" ref="E10:E20" si="14">-30.005*B10+15.513</f>
        <v>7.921735</v>
      </c>
      <c r="F10" s="1">
        <f t="shared" si="5"/>
        <v>18.206287845528458</v>
      </c>
      <c r="G10" s="1">
        <f t="shared" si="6"/>
        <v>10.284552845528456</v>
      </c>
      <c r="H10" s="1">
        <f t="shared" si="3"/>
        <v>7.4075073577235768</v>
      </c>
      <c r="I10" s="1">
        <f>J10+1.5*K10</f>
        <v>0</v>
      </c>
      <c r="J10" s="1">
        <v>0</v>
      </c>
      <c r="K10" s="1">
        <f>IF(2*(Q10-H10-G10*0.1)&gt;0,2*(Q10-H10-G10*0.1),0)</f>
        <v>0</v>
      </c>
      <c r="L10" s="1">
        <f t="shared" si="8"/>
        <v>7.921735</v>
      </c>
      <c r="M10" s="1"/>
      <c r="N10" s="1">
        <f t="shared" si="9"/>
        <v>2.7909374057971013</v>
      </c>
      <c r="O10" s="1">
        <f t="shared" si="10"/>
        <v>28.703543238482386</v>
      </c>
      <c r="P10" s="1"/>
      <c r="Q10" s="1">
        <f t="shared" si="11"/>
        <v>8.0873400000000011</v>
      </c>
    </row>
    <row r="11" spans="1:17" ht="15.75" customHeight="1" x14ac:dyDescent="0.25">
      <c r="A11" s="1"/>
      <c r="B11" s="1">
        <v>0.27</v>
      </c>
      <c r="C11" s="2">
        <f t="shared" si="12"/>
        <v>9.5019857169013449</v>
      </c>
      <c r="D11" s="1">
        <f t="shared" si="13"/>
        <v>10.191600000000001</v>
      </c>
      <c r="E11" s="1">
        <f t="shared" si="14"/>
        <v>7.4116499999999998</v>
      </c>
      <c r="F11" s="1">
        <f t="shared" si="5"/>
        <v>25.080768292682929</v>
      </c>
      <c r="G11" s="1">
        <f t="shared" si="6"/>
        <v>10.97560975609756</v>
      </c>
      <c r="H11" s="1">
        <f t="shared" si="3"/>
        <v>6.8628695121951218</v>
      </c>
      <c r="I11" s="1">
        <f t="shared" si="4"/>
        <v>6.6935085365853695</v>
      </c>
      <c r="J11" s="1">
        <v>0</v>
      </c>
      <c r="K11" s="1">
        <f>IF(2*(Q11-H11-G11*0.1)&gt;0,2*(Q11-H11-G11*0.1),0)</f>
        <v>4.4623390243902463</v>
      </c>
      <c r="L11" s="1">
        <f t="shared" si="8"/>
        <v>7.4116499999999998</v>
      </c>
      <c r="M11" s="1"/>
      <c r="N11" s="1">
        <f t="shared" si="9"/>
        <v>2.645991111111111</v>
      </c>
      <c r="O11" s="1">
        <f t="shared" si="10"/>
        <v>29.041365853658533</v>
      </c>
      <c r="P11" s="1"/>
      <c r="Q11" s="1">
        <f t="shared" si="11"/>
        <v>10.191600000000001</v>
      </c>
    </row>
    <row r="12" spans="1:17" ht="15.75" customHeight="1" x14ac:dyDescent="0.25">
      <c r="A12" s="1"/>
      <c r="B12" s="1">
        <v>0.28999999999999998</v>
      </c>
      <c r="C12" s="2">
        <f t="shared" si="12"/>
        <v>7.7763304983013768</v>
      </c>
      <c r="D12" s="1">
        <f t="shared" si="13"/>
        <v>12.667200000000001</v>
      </c>
      <c r="E12" s="1">
        <f t="shared" si="14"/>
        <v>6.8115500000000004</v>
      </c>
      <c r="F12" s="1">
        <f t="shared" si="5"/>
        <v>34.398825203252031</v>
      </c>
      <c r="G12" s="1">
        <f t="shared" si="6"/>
        <v>11.78861788617886</v>
      </c>
      <c r="H12" s="1">
        <f t="shared" si="3"/>
        <v>6.222119105691057</v>
      </c>
      <c r="I12" s="1">
        <f t="shared" si="4"/>
        <v>15.798657317073175</v>
      </c>
      <c r="J12" s="1">
        <v>0</v>
      </c>
      <c r="K12" s="1">
        <f t="shared" si="7"/>
        <v>10.532438211382116</v>
      </c>
      <c r="L12" s="1">
        <f t="shared" si="8"/>
        <v>6.8115500000000004</v>
      </c>
      <c r="M12" s="1"/>
      <c r="N12" s="1">
        <f t="shared" si="9"/>
        <v>2.5320142528735636</v>
      </c>
      <c r="O12" s="1">
        <f t="shared" si="10"/>
        <v>29.848948509485098</v>
      </c>
      <c r="P12" s="1"/>
      <c r="Q12" s="1">
        <f t="shared" si="11"/>
        <v>12.667200000000001</v>
      </c>
    </row>
    <row r="13" spans="1:17" ht="15.75" customHeight="1" x14ac:dyDescent="0.25">
      <c r="A13" s="1"/>
      <c r="B13" s="1">
        <v>0.31</v>
      </c>
      <c r="C13" s="2">
        <f t="shared" si="12"/>
        <v>6.7761756717004573</v>
      </c>
      <c r="D13" s="1">
        <f t="shared" si="13"/>
        <v>15.142800000000001</v>
      </c>
      <c r="E13" s="1">
        <f t="shared" si="14"/>
        <v>6.211450000000001</v>
      </c>
      <c r="F13" s="1">
        <f t="shared" si="5"/>
        <v>43.716882113821143</v>
      </c>
      <c r="G13" s="1">
        <f t="shared" si="6"/>
        <v>12.601626016260161</v>
      </c>
      <c r="H13" s="1">
        <f t="shared" si="3"/>
        <v>5.5813686991869931</v>
      </c>
      <c r="I13" s="1">
        <f t="shared" si="4"/>
        <v>24.903806097560981</v>
      </c>
      <c r="J13" s="1">
        <v>0</v>
      </c>
      <c r="K13" s="1">
        <f t="shared" si="7"/>
        <v>16.602537398373986</v>
      </c>
      <c r="L13" s="1">
        <f t="shared" si="8"/>
        <v>6.211450000000001</v>
      </c>
      <c r="M13" s="1"/>
      <c r="N13" s="1">
        <f t="shared" si="9"/>
        <v>2.4327440860215064</v>
      </c>
      <c r="O13" s="1">
        <f t="shared" si="10"/>
        <v>30.656531165311662</v>
      </c>
      <c r="P13" s="1"/>
      <c r="Q13" s="1">
        <f t="shared" si="11"/>
        <v>15.142800000000001</v>
      </c>
    </row>
    <row r="14" spans="1:17" ht="15.75" customHeight="1" x14ac:dyDescent="0.25">
      <c r="A14" s="1"/>
      <c r="B14" s="1">
        <v>0.33</v>
      </c>
      <c r="C14" s="2">
        <f t="shared" si="12"/>
        <v>6.0870300530991699</v>
      </c>
      <c r="D14" s="1">
        <f t="shared" si="13"/>
        <v>17.618400000000001</v>
      </c>
      <c r="E14" s="1">
        <f t="shared" si="14"/>
        <v>5.6113499999999998</v>
      </c>
      <c r="F14" s="1">
        <f t="shared" si="5"/>
        <v>53.034939024390248</v>
      </c>
      <c r="G14" s="1">
        <f t="shared" si="6"/>
        <v>13.414634146341463</v>
      </c>
      <c r="H14" s="1">
        <f t="shared" si="3"/>
        <v>4.9406182926829265</v>
      </c>
      <c r="I14" s="1">
        <f t="shared" si="4"/>
        <v>34.008954878048783</v>
      </c>
      <c r="J14" s="1">
        <v>0</v>
      </c>
      <c r="K14" s="1">
        <f t="shared" si="7"/>
        <v>22.672636585365854</v>
      </c>
      <c r="L14" s="1">
        <f t="shared" si="8"/>
        <v>5.6113499999999998</v>
      </c>
      <c r="M14" s="1"/>
      <c r="N14" s="1">
        <f t="shared" si="9"/>
        <v>2.3455066666666666</v>
      </c>
      <c r="O14" s="1">
        <f t="shared" si="10"/>
        <v>31.464113821138209</v>
      </c>
      <c r="P14" s="1"/>
      <c r="Q14" s="1">
        <f t="shared" si="11"/>
        <v>17.618400000000001</v>
      </c>
    </row>
    <row r="15" spans="1:17" ht="15.75" customHeight="1" x14ac:dyDescent="0.25">
      <c r="A15" s="1"/>
      <c r="B15" s="1">
        <v>0.35</v>
      </c>
      <c r="C15" s="2">
        <f t="shared" si="12"/>
        <v>5.5173215624995464</v>
      </c>
      <c r="D15" s="1">
        <f t="shared" si="13"/>
        <v>20.094000000000001</v>
      </c>
      <c r="E15" s="1">
        <f t="shared" si="14"/>
        <v>5.0112500000000004</v>
      </c>
      <c r="F15" s="1">
        <f t="shared" si="5"/>
        <v>62.352995934959353</v>
      </c>
      <c r="G15" s="1">
        <f t="shared" si="6"/>
        <v>14.227642276422761</v>
      </c>
      <c r="H15" s="1">
        <f t="shared" si="3"/>
        <v>4.2998678861788626</v>
      </c>
      <c r="I15" s="1">
        <f t="shared" si="4"/>
        <v>43.114103658536592</v>
      </c>
      <c r="J15" s="1">
        <v>0</v>
      </c>
      <c r="K15" s="1">
        <f t="shared" si="7"/>
        <v>28.742735772357726</v>
      </c>
      <c r="L15" s="1">
        <f t="shared" si="8"/>
        <v>5.0112500000000004</v>
      </c>
      <c r="M15" s="1"/>
      <c r="N15" s="1">
        <f t="shared" si="9"/>
        <v>2.268239238095239</v>
      </c>
      <c r="O15" s="1">
        <f t="shared" si="10"/>
        <v>32.271696476964777</v>
      </c>
      <c r="P15" s="1"/>
      <c r="Q15" s="1">
        <f t="shared" si="11"/>
        <v>20.094000000000001</v>
      </c>
    </row>
    <row r="16" spans="1:17" ht="15.75" customHeight="1" x14ac:dyDescent="0.25">
      <c r="A16" s="1"/>
      <c r="B16" s="1">
        <v>0.37</v>
      </c>
      <c r="C16" s="2">
        <f t="shared" si="12"/>
        <v>5.0203941519007458</v>
      </c>
      <c r="D16" s="1">
        <f t="shared" si="13"/>
        <v>22.569600000000001</v>
      </c>
      <c r="E16" s="1">
        <f t="shared" si="14"/>
        <v>4.411150000000001</v>
      </c>
      <c r="F16" s="1">
        <f t="shared" si="5"/>
        <v>71.67105284552845</v>
      </c>
      <c r="G16" s="1">
        <f t="shared" si="6"/>
        <v>15.040650406504064</v>
      </c>
      <c r="H16" s="1">
        <f>(-0.1*G16+1/3*J16+2*L16)/2</f>
        <v>3.6591174796747978</v>
      </c>
      <c r="I16" s="1">
        <f t="shared" si="4"/>
        <v>52.219252439024388</v>
      </c>
      <c r="J16" s="1">
        <v>0</v>
      </c>
      <c r="K16" s="1">
        <f t="shared" si="7"/>
        <v>34.812834959349594</v>
      </c>
      <c r="L16" s="1">
        <f t="shared" si="8"/>
        <v>4.411150000000001</v>
      </c>
      <c r="M16" s="1"/>
      <c r="N16" s="1">
        <f t="shared" si="9"/>
        <v>2.1993250450450459</v>
      </c>
      <c r="O16" s="1">
        <f t="shared" si="10"/>
        <v>33.079279132791335</v>
      </c>
      <c r="P16" s="1"/>
      <c r="Q16" s="1">
        <f t="shared" si="11"/>
        <v>22.569600000000001</v>
      </c>
    </row>
    <row r="17" spans="1:17" ht="15.75" customHeight="1" x14ac:dyDescent="0.25">
      <c r="A17" s="1"/>
      <c r="B17" s="1">
        <v>0.39</v>
      </c>
      <c r="C17" s="2">
        <f t="shared" si="12"/>
        <v>4.6165047333029179</v>
      </c>
      <c r="D17" s="1">
        <f t="shared" si="13"/>
        <v>25.045200000000001</v>
      </c>
      <c r="E17" s="1">
        <f t="shared" si="14"/>
        <v>3.8110499999999998</v>
      </c>
      <c r="F17" s="1">
        <f t="shared" si="5"/>
        <v>80.989109756097577</v>
      </c>
      <c r="G17" s="1">
        <f t="shared" si="6"/>
        <v>15.853658536585366</v>
      </c>
      <c r="H17" s="1">
        <f t="shared" si="3"/>
        <v>3.0183670731707313</v>
      </c>
      <c r="I17" s="1">
        <f t="shared" si="4"/>
        <v>61.324401219512204</v>
      </c>
      <c r="J17" s="1">
        <v>0</v>
      </c>
      <c r="K17" s="1">
        <f t="shared" si="7"/>
        <v>40.882934146341469</v>
      </c>
      <c r="L17" s="1">
        <f t="shared" si="8"/>
        <v>3.8110499999999998</v>
      </c>
      <c r="M17" s="1"/>
      <c r="N17" s="1">
        <f t="shared" si="9"/>
        <v>2.1374789743589742</v>
      </c>
      <c r="O17" s="1">
        <f t="shared" si="10"/>
        <v>33.886861788617885</v>
      </c>
      <c r="P17" s="1"/>
      <c r="Q17" s="1">
        <f t="shared" si="11"/>
        <v>25.045200000000001</v>
      </c>
    </row>
    <row r="18" spans="1:17" ht="15.75" customHeight="1" x14ac:dyDescent="0.25">
      <c r="A18" s="1"/>
      <c r="B18" s="1">
        <v>0.41</v>
      </c>
      <c r="C18" s="2">
        <f t="shared" si="12"/>
        <v>4.3148201067001537</v>
      </c>
      <c r="D18" s="1">
        <f t="shared" si="13"/>
        <v>27.520800000000001</v>
      </c>
      <c r="E18" s="1">
        <f t="shared" si="14"/>
        <v>3.2109500000000004</v>
      </c>
      <c r="F18" s="1">
        <f t="shared" si="5"/>
        <v>90.30716666666666</v>
      </c>
      <c r="G18" s="1">
        <f t="shared" si="6"/>
        <v>16.666666666666668</v>
      </c>
      <c r="H18" s="1">
        <f t="shared" si="3"/>
        <v>2.3776166666666669</v>
      </c>
      <c r="I18" s="1">
        <f t="shared" si="4"/>
        <v>70.429549999999992</v>
      </c>
      <c r="J18" s="1">
        <v>0</v>
      </c>
      <c r="K18" s="1">
        <f t="shared" si="7"/>
        <v>46.95303333333333</v>
      </c>
      <c r="L18" s="1">
        <f t="shared" si="8"/>
        <v>3.2109500000000004</v>
      </c>
      <c r="M18" s="1"/>
      <c r="N18" s="1">
        <f t="shared" si="9"/>
        <v>2.0816666666666666</v>
      </c>
      <c r="O18" s="1">
        <f t="shared" si="10"/>
        <v>34.694444444444443</v>
      </c>
      <c r="P18" s="1"/>
      <c r="Q18" s="1">
        <f t="shared" si="11"/>
        <v>27.520800000000001</v>
      </c>
    </row>
    <row r="19" spans="1:17" ht="15.75" customHeight="1" x14ac:dyDescent="0.25">
      <c r="A19" s="1"/>
      <c r="B19" s="1">
        <v>0.43</v>
      </c>
      <c r="C19" s="2">
        <f t="shared" si="12"/>
        <v>4.0354138880979917</v>
      </c>
      <c r="D19" s="1">
        <f t="shared" si="13"/>
        <v>29.996400000000001</v>
      </c>
      <c r="E19" s="1">
        <f t="shared" si="14"/>
        <v>2.610850000000001</v>
      </c>
      <c r="F19" s="1">
        <f t="shared" si="5"/>
        <v>99.625223577235786</v>
      </c>
      <c r="G19" s="1">
        <f t="shared" si="6"/>
        <v>17.479674796747968</v>
      </c>
      <c r="H19" s="1">
        <f t="shared" si="3"/>
        <v>1.7368662601626026</v>
      </c>
      <c r="I19" s="1">
        <f t="shared" si="4"/>
        <v>79.534698780487815</v>
      </c>
      <c r="J19" s="1">
        <v>0</v>
      </c>
      <c r="K19" s="1">
        <f t="shared" si="7"/>
        <v>53.023132520325206</v>
      </c>
      <c r="L19" s="1">
        <f t="shared" si="8"/>
        <v>2.610850000000001</v>
      </c>
      <c r="M19" s="1"/>
      <c r="N19" s="1">
        <f t="shared" si="9"/>
        <v>2.0310462015503878</v>
      </c>
      <c r="O19" s="1">
        <f t="shared" si="10"/>
        <v>35.502027100271007</v>
      </c>
      <c r="P19" s="1"/>
      <c r="Q19" s="1">
        <f t="shared" si="11"/>
        <v>29.996400000000001</v>
      </c>
    </row>
    <row r="20" spans="1:17" ht="15.75" customHeight="1" x14ac:dyDescent="0.25">
      <c r="A20" s="1"/>
      <c r="B20" s="1">
        <v>0.45</v>
      </c>
      <c r="C20" s="2">
        <f t="shared" si="12"/>
        <v>3.5312634375009111</v>
      </c>
      <c r="D20" s="1">
        <f t="shared" si="13"/>
        <v>32.472000000000001</v>
      </c>
      <c r="E20" s="1">
        <f t="shared" si="14"/>
        <v>2.0107499999999998</v>
      </c>
      <c r="F20" s="1">
        <f>(1.2*G20) + H20 + I20</f>
        <v>111.68718292682928</v>
      </c>
      <c r="G20" s="1">
        <f t="shared" si="6"/>
        <v>18.292682926829269</v>
      </c>
      <c r="H20" s="1">
        <f t="shared" si="3"/>
        <v>1.0961158536585365</v>
      </c>
      <c r="I20" s="1">
        <f t="shared" si="4"/>
        <v>88.639847560975625</v>
      </c>
      <c r="J20" s="1">
        <v>0</v>
      </c>
      <c r="K20" s="1">
        <f t="shared" si="7"/>
        <v>59.093231707317081</v>
      </c>
      <c r="L20" s="1">
        <f t="shared" si="8"/>
        <v>2.0107499999999998</v>
      </c>
      <c r="M20" s="1"/>
      <c r="N20" s="1">
        <f t="shared" si="9"/>
        <v>1.9849253333333334</v>
      </c>
      <c r="O20" s="1">
        <f t="shared" si="10"/>
        <v>36.309609756097565</v>
      </c>
      <c r="P20" s="1"/>
      <c r="Q20" s="1">
        <f t="shared" si="11"/>
        <v>32.472000000000001</v>
      </c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20</v>
      </c>
      <c r="P24" s="1" t="s">
        <v>21</v>
      </c>
      <c r="Q24" s="1" t="s">
        <v>22</v>
      </c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1.7943938666666674</v>
      </c>
      <c r="P25" s="1">
        <v>2.2119641066666667</v>
      </c>
      <c r="Q25" s="1">
        <v>2.8383194666666669</v>
      </c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2.2121528666666666</v>
      </c>
      <c r="P26" s="1">
        <v>2.5662059066666663</v>
      </c>
      <c r="Q26" s="1">
        <v>3.0972854666666669</v>
      </c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v>2.3514058666666671</v>
      </c>
      <c r="P27" s="1">
        <v>2.6842865066666675</v>
      </c>
      <c r="Q27" s="1">
        <v>3.1836074666666669</v>
      </c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2.4210323666666671</v>
      </c>
      <c r="P28" s="1">
        <v>2.743326806666667</v>
      </c>
      <c r="Q28" s="1">
        <v>3.2267684666666674</v>
      </c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2.4579945827160499</v>
      </c>
      <c r="P29" s="1">
        <v>2.7746691881481484</v>
      </c>
      <c r="Q29" s="1">
        <v>3.2496810962962965</v>
      </c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2.3956804888010543</v>
      </c>
      <c r="P30" s="1">
        <v>2.7037827512516475</v>
      </c>
      <c r="Q30" s="1">
        <v>3.1659361449275365</v>
      </c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2.2756207407407416</v>
      </c>
      <c r="P31" s="1">
        <v>2.5457342074074081</v>
      </c>
      <c r="Q31" s="1">
        <v>2.9509044074074078</v>
      </c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2.1871866666666673</v>
      </c>
      <c r="P32" s="1">
        <v>2.4183096045977015</v>
      </c>
      <c r="Q32" s="1">
        <v>2.7649940114942537</v>
      </c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2.1101634408602159</v>
      </c>
      <c r="P33" s="1">
        <v>2.3073268860215057</v>
      </c>
      <c r="Q33" s="1">
        <v>2.6030720537634413</v>
      </c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2.0424763636363639</v>
      </c>
      <c r="P34" s="1">
        <v>2.2097966181818185</v>
      </c>
      <c r="Q34" s="1">
        <v>2.4607770000000002</v>
      </c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1.9825249523809532</v>
      </c>
      <c r="P35" s="1">
        <v>2.1234126666666673</v>
      </c>
      <c r="Q35" s="1">
        <v>2.3347442380952388</v>
      </c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1.9290547747747753</v>
      </c>
      <c r="P36" s="1">
        <v>2.0463675207207213</v>
      </c>
      <c r="Q36" s="1">
        <v>2.2223366396396402</v>
      </c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1.8810687179487178</v>
      </c>
      <c r="P37" s="1">
        <v>1.977224441025641</v>
      </c>
      <c r="Q37" s="1">
        <v>2.1214580256410254</v>
      </c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1.8377642276422768</v>
      </c>
      <c r="P38" s="1">
        <v>1.9148270276422765</v>
      </c>
      <c r="Q38" s="1">
        <v>2.0304212276422766</v>
      </c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1.7984880620155039</v>
      </c>
      <c r="P39" s="1">
        <v>1.8582340248062017</v>
      </c>
      <c r="Q39" s="1">
        <v>1.9478529689922484</v>
      </c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1.7627031111111109</v>
      </c>
      <c r="P40" s="1">
        <v>1.8066715111111109</v>
      </c>
      <c r="Q40" s="1">
        <v>1.8726241111111108</v>
      </c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cmol</vt:lpstr>
      <vt:lpstr>gram</vt:lpstr>
      <vt:lpstr>Chart1</vt:lpstr>
      <vt:lpstr>Chart2</vt:lpstr>
      <vt:lpstr>Chart3</vt:lpstr>
      <vt:lpstr>Chart4</vt:lpstr>
      <vt:lpstr>PO</vt:lpstr>
      <vt:lpstr>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</cp:lastModifiedBy>
  <dcterms:created xsi:type="dcterms:W3CDTF">2018-01-19T07:50:49Z</dcterms:created>
  <dcterms:modified xsi:type="dcterms:W3CDTF">2018-04-24T14:48:26Z</dcterms:modified>
</cp:coreProperties>
</file>