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firstSheet="1" activeTab="5"/>
  </bookViews>
  <sheets>
    <sheet name="Instructions" sheetId="1" r:id="rId1"/>
    <sheet name="Run 1" sheetId="2" r:id="rId2"/>
    <sheet name="Run 2" sheetId="3" r:id="rId3"/>
    <sheet name="Run3" sheetId="4" r:id="rId4"/>
    <sheet name="Run 4" sheetId="7" r:id="rId5"/>
    <sheet name="webpage" sheetId="8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8" l="1"/>
  <c r="G2" i="8" l="1"/>
  <c r="F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I2" i="7"/>
  <c r="I3" i="7"/>
  <c r="J3" i="7" s="1"/>
  <c r="I4" i="7"/>
  <c r="J4" i="7" s="1"/>
  <c r="I5" i="7"/>
  <c r="J5" i="7" s="1"/>
  <c r="I6" i="7"/>
  <c r="I7" i="7"/>
  <c r="J7" i="7" s="1"/>
  <c r="I8" i="7"/>
  <c r="J8" i="7" s="1"/>
  <c r="I9" i="7"/>
  <c r="J9" i="7" s="1"/>
  <c r="I10" i="7"/>
  <c r="I11" i="7"/>
  <c r="J11" i="7" s="1"/>
  <c r="I12" i="7"/>
  <c r="J12" i="7" s="1"/>
  <c r="I13" i="7"/>
  <c r="J13" i="7" s="1"/>
  <c r="I14" i="7"/>
  <c r="I15" i="7"/>
  <c r="J15" i="7" s="1"/>
  <c r="I16" i="7"/>
  <c r="J16" i="7" s="1"/>
  <c r="I17" i="7"/>
  <c r="J17" i="7" s="1"/>
  <c r="I18" i="7"/>
  <c r="I19" i="7"/>
  <c r="J19" i="7" s="1"/>
  <c r="I20" i="7"/>
  <c r="J20" i="7" s="1"/>
  <c r="I21" i="7"/>
  <c r="J21" i="7" s="1"/>
  <c r="I22" i="7"/>
  <c r="I23" i="7"/>
  <c r="J23" i="7" s="1"/>
  <c r="I24" i="7"/>
  <c r="J24" i="7" s="1"/>
  <c r="I25" i="7"/>
  <c r="J25" i="7" s="1"/>
  <c r="I26" i="7"/>
  <c r="I27" i="7"/>
  <c r="J27" i="7" s="1"/>
  <c r="I28" i="7"/>
  <c r="I29" i="7"/>
  <c r="J29" i="7" s="1"/>
  <c r="I30" i="7"/>
  <c r="I31" i="7"/>
  <c r="J31" i="7" s="1"/>
  <c r="I32" i="7"/>
  <c r="J32" i="7" s="1"/>
  <c r="I33" i="7"/>
  <c r="J33" i="7" s="1"/>
  <c r="I34" i="7"/>
  <c r="I35" i="7"/>
  <c r="J35" i="7" s="1"/>
  <c r="I36" i="7"/>
  <c r="J36" i="7" s="1"/>
  <c r="I37" i="7"/>
  <c r="J37" i="7" s="1"/>
  <c r="I38" i="7"/>
  <c r="I39" i="7"/>
  <c r="J39" i="7" s="1"/>
  <c r="I40" i="7"/>
  <c r="I41" i="7"/>
  <c r="J41" i="7" s="1"/>
  <c r="I42" i="7"/>
  <c r="I43" i="7"/>
  <c r="J43" i="7" s="1"/>
  <c r="I44" i="7"/>
  <c r="J44" i="7" s="1"/>
  <c r="I45" i="7"/>
  <c r="J45" i="7" s="1"/>
  <c r="I46" i="7"/>
  <c r="I47" i="7"/>
  <c r="J47" i="7" s="1"/>
  <c r="I48" i="7"/>
  <c r="J48" i="7" s="1"/>
  <c r="I49" i="7"/>
  <c r="J49" i="7" s="1"/>
  <c r="I50" i="7"/>
  <c r="I51" i="7"/>
  <c r="J51" i="7" s="1"/>
  <c r="I52" i="7"/>
  <c r="J52" i="7" s="1"/>
  <c r="I53" i="7"/>
  <c r="J53" i="7" s="1"/>
  <c r="I54" i="7"/>
  <c r="I55" i="7"/>
  <c r="J55" i="7" s="1"/>
  <c r="I56" i="7"/>
  <c r="I57" i="7"/>
  <c r="J57" i="7" s="1"/>
  <c r="I58" i="7"/>
  <c r="I59" i="7"/>
  <c r="J59" i="7" s="1"/>
  <c r="I60" i="7"/>
  <c r="I61" i="7"/>
  <c r="J61" i="7" s="1"/>
  <c r="I62" i="7"/>
  <c r="I63" i="7"/>
  <c r="J63" i="7" s="1"/>
  <c r="I64" i="7"/>
  <c r="I65" i="7"/>
  <c r="J65" i="7" s="1"/>
  <c r="I66" i="7"/>
  <c r="I67" i="7"/>
  <c r="J67" i="7" s="1"/>
  <c r="I68" i="7"/>
  <c r="J68" i="7" s="1"/>
  <c r="I69" i="7"/>
  <c r="J69" i="7" s="1"/>
  <c r="I70" i="7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I87" i="7"/>
  <c r="J87" i="7" s="1"/>
  <c r="I88" i="7"/>
  <c r="J88" i="7" s="1"/>
  <c r="I89" i="7"/>
  <c r="J89" i="7" s="1"/>
  <c r="I90" i="7"/>
  <c r="I91" i="7"/>
  <c r="J91" i="7" s="1"/>
  <c r="J2" i="7"/>
  <c r="J6" i="7"/>
  <c r="J10" i="7"/>
  <c r="J14" i="7"/>
  <c r="J18" i="7"/>
  <c r="J22" i="7"/>
  <c r="J26" i="7"/>
  <c r="J28" i="7"/>
  <c r="J30" i="7"/>
  <c r="J34" i="7"/>
  <c r="J38" i="7"/>
  <c r="J40" i="7"/>
  <c r="J42" i="7"/>
  <c r="J46" i="7"/>
  <c r="J50" i="7"/>
  <c r="J54" i="7"/>
  <c r="J56" i="7"/>
  <c r="J58" i="7"/>
  <c r="J60" i="7"/>
  <c r="J62" i="7"/>
  <c r="J64" i="7"/>
  <c r="J66" i="7"/>
  <c r="J70" i="7"/>
  <c r="J78" i="7"/>
  <c r="J86" i="7"/>
  <c r="J90" i="7"/>
  <c r="G2" i="4"/>
  <c r="H2" i="8" s="1"/>
  <c r="G3" i="4"/>
  <c r="H3" i="8" s="1"/>
  <c r="G4" i="4"/>
  <c r="H4" i="8" s="1"/>
  <c r="G5" i="4"/>
  <c r="H5" i="8" s="1"/>
  <c r="G6" i="4"/>
  <c r="H6" i="8" s="1"/>
  <c r="G7" i="4"/>
  <c r="H7" i="8" s="1"/>
  <c r="G8" i="4"/>
  <c r="H8" i="8" s="1"/>
  <c r="G9" i="4"/>
  <c r="H9" i="8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E2" i="3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F2" i="2"/>
  <c r="G2" i="2" s="1"/>
  <c r="F3" i="2"/>
  <c r="G3" i="2" s="1"/>
  <c r="F4" i="2"/>
  <c r="G4" i="2" s="1"/>
  <c r="E2" i="2"/>
  <c r="E3" i="2"/>
  <c r="E4" i="2"/>
  <c r="H7" i="4" l="1"/>
  <c r="H3" i="4"/>
  <c r="H6" i="4"/>
  <c r="H2" i="4"/>
  <c r="H9" i="4"/>
  <c r="H5" i="4"/>
  <c r="H8" i="4"/>
  <c r="H4" i="4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F68" i="7"/>
  <c r="F67" i="7"/>
  <c r="E77" i="7"/>
  <c r="F77" i="7" s="1"/>
  <c r="E62" i="7"/>
  <c r="F62" i="7" s="1"/>
  <c r="E47" i="7"/>
  <c r="F47" i="7" s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3" i="7"/>
  <c r="F64" i="7"/>
  <c r="F65" i="7"/>
  <c r="F66" i="7"/>
  <c r="F69" i="7"/>
  <c r="F70" i="7"/>
  <c r="F71" i="7"/>
  <c r="F72" i="7"/>
  <c r="F73" i="7"/>
  <c r="F74" i="7"/>
  <c r="F75" i="7"/>
  <c r="F76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8" i="2" l="1"/>
  <c r="G8" i="2" s="1"/>
  <c r="E8" i="2"/>
  <c r="F12" i="2"/>
  <c r="G12" i="2" s="1"/>
  <c r="E12" i="2"/>
  <c r="F16" i="2"/>
  <c r="G16" i="2" s="1"/>
  <c r="E16" i="2"/>
  <c r="F5" i="2"/>
  <c r="G5" i="2" s="1"/>
  <c r="E5" i="2"/>
  <c r="E9" i="2"/>
  <c r="F9" i="2"/>
  <c r="G9" i="2" s="1"/>
  <c r="F13" i="2"/>
  <c r="G13" i="2" s="1"/>
  <c r="E13" i="2"/>
  <c r="F17" i="2"/>
  <c r="G17" i="2" s="1"/>
  <c r="E17" i="2"/>
  <c r="E6" i="2"/>
  <c r="F6" i="2"/>
  <c r="G6" i="2" s="1"/>
  <c r="E10" i="2"/>
  <c r="F10" i="2"/>
  <c r="G10" i="2" s="1"/>
  <c r="E14" i="2"/>
  <c r="F14" i="2"/>
  <c r="G14" i="2" s="1"/>
  <c r="E18" i="2"/>
  <c r="F18" i="2"/>
  <c r="G18" i="2" s="1"/>
  <c r="F7" i="2"/>
  <c r="G7" i="2" s="1"/>
  <c r="E7" i="2"/>
  <c r="E11" i="2"/>
  <c r="F11" i="2"/>
  <c r="G11" i="2" s="1"/>
  <c r="F15" i="2"/>
  <c r="G15" i="2" s="1"/>
  <c r="E15" i="2"/>
  <c r="E19" i="2"/>
  <c r="F19" i="2"/>
  <c r="G19" i="2" s="1"/>
</calcChain>
</file>

<file path=xl/sharedStrings.xml><?xml version="1.0" encoding="utf-8"?>
<sst xmlns="http://schemas.openxmlformats.org/spreadsheetml/2006/main" count="335" uniqueCount="52">
  <si>
    <t>Date</t>
  </si>
  <si>
    <t xml:space="preserve">Date and time </t>
  </si>
  <si>
    <t>Sample name</t>
  </si>
  <si>
    <t>Z1</t>
  </si>
  <si>
    <t>Z2</t>
  </si>
  <si>
    <t>Z3</t>
  </si>
  <si>
    <t>Z4</t>
  </si>
  <si>
    <t>Z5</t>
  </si>
  <si>
    <t>Z6</t>
  </si>
  <si>
    <t>Absorptivity</t>
  </si>
  <si>
    <t>Sample names</t>
  </si>
  <si>
    <t>Eng I dam</t>
  </si>
  <si>
    <t>Environoc</t>
  </si>
  <si>
    <t>Clarens</t>
  </si>
  <si>
    <t>Willie</t>
  </si>
  <si>
    <t>Boxer garden Juju</t>
  </si>
  <si>
    <t>Side garden Juju</t>
  </si>
  <si>
    <t>Explanation</t>
  </si>
  <si>
    <t>Park, no trees, on top of a hill, public park-no fertilizer</t>
  </si>
  <si>
    <t>Succulent garden- nothing over hanging and they don't drop much organic matter</t>
  </si>
  <si>
    <t>On top of a rock- rain removes organic matter and no fertilizer</t>
  </si>
  <si>
    <t>Contains diazotroph inoculum</t>
  </si>
  <si>
    <t>No fertilizer- might have good community of bacteria</t>
  </si>
  <si>
    <t>Sample date</t>
  </si>
  <si>
    <t>No foliage nearby sampling area, mostly near steps, dug underneath the steps to retrieve the sample</t>
  </si>
  <si>
    <t>RUN 1</t>
  </si>
  <si>
    <t>RUN 2</t>
  </si>
  <si>
    <t>Chancellor's building</t>
  </si>
  <si>
    <t>RUN 3</t>
  </si>
  <si>
    <t>pH</t>
  </si>
  <si>
    <t>Clarens, Willie, boxer garden</t>
  </si>
  <si>
    <t>Clarens, boxer garden</t>
  </si>
  <si>
    <t>Clarens, Willie</t>
  </si>
  <si>
    <t>Yasemine</t>
  </si>
  <si>
    <t>RUN 4</t>
  </si>
  <si>
    <t>Clarens, Willie, boxer garden- 5 g/L medium</t>
  </si>
  <si>
    <t>Clarens, Willie, boxer garden- 10 g/L medium</t>
  </si>
  <si>
    <t>Hours passed</t>
  </si>
  <si>
    <t>Surrounded by concrete, biomass cleared away often by groundskeepers, no fertilizer used</t>
  </si>
  <si>
    <t>Medium</t>
  </si>
  <si>
    <t>Modified Hoagland solution</t>
  </si>
  <si>
    <t>Modified burk's medium, different glucose concentrations</t>
  </si>
  <si>
    <t xml:space="preserve">Modified Burk's medium with 5g/L glucose </t>
  </si>
  <si>
    <t>Glucose [g/L]</t>
  </si>
  <si>
    <t>Glucose [mmol/L]</t>
  </si>
  <si>
    <t>Biomass (cells/mL)</t>
  </si>
  <si>
    <t>Biomass (g/L)</t>
  </si>
  <si>
    <t>Biomass (cmmol/L)</t>
  </si>
  <si>
    <t>Biomass</t>
  </si>
  <si>
    <t>Ammonia</t>
  </si>
  <si>
    <t>Time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</si>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</sst>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3" borderId="2" xfId="0" applyNumberFormat="1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3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22" fontId="4" fillId="2" borderId="3" xfId="0" applyNumberFormat="1" applyFont="1" applyFill="1" applyBorder="1"/>
    <xf numFmtId="22" fontId="0" fillId="3" borderId="3" xfId="0" applyNumberFormat="1" applyFont="1" applyFill="1" applyBorder="1"/>
    <xf numFmtId="22" fontId="0" fillId="0" borderId="3" xfId="0" applyNumberFormat="1" applyFont="1" applyBorder="1"/>
    <xf numFmtId="0" fontId="4" fillId="2" borderId="0" xfId="0" applyFont="1" applyFill="1" applyBorder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/mm/dd\ hh: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  <dxf>
      <numFmt numFmtId="165" formatCode="yyyy/mm/dd"/>
      <alignment horizontal="center" vertical="center" textRotation="0" wrapText="0" indent="0" justifyLastLine="0" shrinkToFit="0" readingOrder="0"/>
    </dxf>
    <dxf>
      <numFmt numFmtId="164" formatCode="yyyy/mm/dd\ hh:mm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Run1 Absorbance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Z1-Environoc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1'!$C$2:$C$10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3.4239999999999999</c:v>
                </c:pt>
                <c:pt idx="4">
                  <c:v>1.016</c:v>
                </c:pt>
                <c:pt idx="5">
                  <c:v>1.1000000000000001</c:v>
                </c:pt>
                <c:pt idx="6">
                  <c:v>0.78600000000000003</c:v>
                </c:pt>
                <c:pt idx="7">
                  <c:v>0.874</c:v>
                </c:pt>
                <c:pt idx="8">
                  <c:v>1.1519999999999999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A7-4ED8-AD41-C07BB30505BE}"/>
            </c:ext>
          </c:extLst>
        </c:ser>
        <c:ser>
          <c:idx val="1"/>
          <c:order val="1"/>
          <c:tx>
            <c:v>Z2-Chancellor's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1'!$C$11:$C$19</c:f>
              <c:numCache>
                <c:formatCode>0.00</c:formatCode>
                <c:ptCount val="9"/>
                <c:pt idx="0">
                  <c:v>0.13800000000000001</c:v>
                </c:pt>
                <c:pt idx="1">
                  <c:v>0.17399999999999999</c:v>
                </c:pt>
                <c:pt idx="2">
                  <c:v>2.8660000000000001</c:v>
                </c:pt>
                <c:pt idx="3">
                  <c:v>3.0779999999999998</c:v>
                </c:pt>
                <c:pt idx="4">
                  <c:v>0.75</c:v>
                </c:pt>
                <c:pt idx="5">
                  <c:v>1.65</c:v>
                </c:pt>
                <c:pt idx="6">
                  <c:v>1.4219999999999999</c:v>
                </c:pt>
                <c:pt idx="7">
                  <c:v>1.0960000000000001</c:v>
                </c:pt>
                <c:pt idx="8">
                  <c:v>1.44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A7-4ED8-AD41-C07BB305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4912"/>
        <c:axId val="153015424"/>
      </c:lineChart>
      <c:catAx>
        <c:axId val="1286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5424"/>
        <c:crosses val="autoZero"/>
        <c:auto val="1"/>
        <c:lblAlgn val="ctr"/>
        <c:lblOffset val="100"/>
        <c:noMultiLvlLbl val="0"/>
      </c:catAx>
      <c:valAx>
        <c:axId val="1530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2 Absorbance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2'!$D$2:$D$12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17.3</c:v>
                </c:pt>
                <c:pt idx="3">
                  <c:v>26.5</c:v>
                </c:pt>
                <c:pt idx="4">
                  <c:v>41.5</c:v>
                </c:pt>
                <c:pt idx="5">
                  <c:v>47.5</c:v>
                </c:pt>
                <c:pt idx="6">
                  <c:v>65.5</c:v>
                </c:pt>
                <c:pt idx="7">
                  <c:v>70.25</c:v>
                </c:pt>
                <c:pt idx="8">
                  <c:v>75.25</c:v>
                </c:pt>
                <c:pt idx="9">
                  <c:v>89.5</c:v>
                </c:pt>
                <c:pt idx="10">
                  <c:v>93.75</c:v>
                </c:pt>
              </c:numCache>
            </c:numRef>
          </c:cat>
          <c:val>
            <c:numRef>
              <c:f>'Run 2'!$C$2:$C$12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2.1999999999999999E-2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9.2999999999999999E-2</c:v>
                </c:pt>
                <c:pt idx="5">
                  <c:v>0.16800000000000001</c:v>
                </c:pt>
                <c:pt idx="6">
                  <c:v>1.242</c:v>
                </c:pt>
                <c:pt idx="7">
                  <c:v>1.284</c:v>
                </c:pt>
                <c:pt idx="8">
                  <c:v>1.056</c:v>
                </c:pt>
                <c:pt idx="9">
                  <c:v>1.306</c:v>
                </c:pt>
                <c:pt idx="10">
                  <c:v>1.353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3C-4B77-9188-38EC3ABF62AC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'Run 2'!$C$13:$C$23</c:f>
              <c:numCache>
                <c:formatCode>General</c:formatCode>
                <c:ptCount val="11"/>
                <c:pt idx="0">
                  <c:v>0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3.0000000000000001E-3</c:v>
                </c:pt>
                <c:pt idx="6">
                  <c:v>5.0999999999999997E-2</c:v>
                </c:pt>
                <c:pt idx="7">
                  <c:v>1.9E-2</c:v>
                </c:pt>
                <c:pt idx="8">
                  <c:v>0.25800000000000001</c:v>
                </c:pt>
                <c:pt idx="9">
                  <c:v>2.5999999999999999E-2</c:v>
                </c:pt>
                <c:pt idx="10">
                  <c:v>3.9E-2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3C-4B77-9188-38EC3ABF62AC}"/>
            </c:ext>
          </c:extLst>
        </c:ser>
        <c:ser>
          <c:idx val="2"/>
          <c:order val="2"/>
          <c:tx>
            <c:v>Z3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'Run 2'!$C$24:$C$34</c:f>
              <c:numCache>
                <c:formatCode>General</c:formatCode>
                <c:ptCount val="11"/>
                <c:pt idx="0">
                  <c:v>2.7E-2</c:v>
                </c:pt>
                <c:pt idx="1">
                  <c:v>6.2E-2</c:v>
                </c:pt>
                <c:pt idx="2">
                  <c:v>1.4E-2</c:v>
                </c:pt>
                <c:pt idx="3">
                  <c:v>3.2000000000000001E-2</c:v>
                </c:pt>
                <c:pt idx="4">
                  <c:v>0.25900000000000001</c:v>
                </c:pt>
                <c:pt idx="5">
                  <c:v>0.40100000000000002</c:v>
                </c:pt>
                <c:pt idx="6">
                  <c:v>1.8819999999999999</c:v>
                </c:pt>
                <c:pt idx="7">
                  <c:v>1.9490000000000001</c:v>
                </c:pt>
                <c:pt idx="8">
                  <c:v>1.47</c:v>
                </c:pt>
                <c:pt idx="9">
                  <c:v>1.262</c:v>
                </c:pt>
                <c:pt idx="10">
                  <c:v>1.492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3C-4B77-9188-38EC3ABF62AC}"/>
            </c:ext>
          </c:extLst>
        </c:ser>
        <c:ser>
          <c:idx val="3"/>
          <c:order val="3"/>
          <c:tx>
            <c:v>Z4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'Run 2'!$C$35:$C$45</c:f>
              <c:numCache>
                <c:formatCode>General</c:formatCode>
                <c:ptCount val="11"/>
                <c:pt idx="0">
                  <c:v>0.06</c:v>
                </c:pt>
                <c:pt idx="1">
                  <c:v>0.115</c:v>
                </c:pt>
                <c:pt idx="2">
                  <c:v>9.5000000000000001E-2</c:v>
                </c:pt>
                <c:pt idx="3">
                  <c:v>9.7000000000000003E-2</c:v>
                </c:pt>
                <c:pt idx="4">
                  <c:v>9.8000000000000004E-2</c:v>
                </c:pt>
                <c:pt idx="5">
                  <c:v>0.13800000000000001</c:v>
                </c:pt>
                <c:pt idx="6">
                  <c:v>1.8460000000000001</c:v>
                </c:pt>
                <c:pt idx="7">
                  <c:v>1.7230000000000001</c:v>
                </c:pt>
                <c:pt idx="8">
                  <c:v>1.4359999999999999</c:v>
                </c:pt>
                <c:pt idx="9">
                  <c:v>1.262</c:v>
                </c:pt>
                <c:pt idx="10">
                  <c:v>1.528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3C-4B77-9188-38EC3ABF62AC}"/>
            </c:ext>
          </c:extLst>
        </c:ser>
        <c:ser>
          <c:idx val="4"/>
          <c:order val="4"/>
          <c:tx>
            <c:v>Z5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'Run 2'!$C$46:$C$56</c:f>
              <c:numCache>
                <c:formatCode>General</c:formatCode>
                <c:ptCount val="11"/>
                <c:pt idx="0">
                  <c:v>0.34</c:v>
                </c:pt>
                <c:pt idx="1">
                  <c:v>0.35799999999999998</c:v>
                </c:pt>
                <c:pt idx="2">
                  <c:v>0.43</c:v>
                </c:pt>
                <c:pt idx="3">
                  <c:v>0.376</c:v>
                </c:pt>
                <c:pt idx="4">
                  <c:v>0.55000000000000004</c:v>
                </c:pt>
                <c:pt idx="5">
                  <c:v>0.46700000000000003</c:v>
                </c:pt>
                <c:pt idx="6">
                  <c:v>2.0099999999999998</c:v>
                </c:pt>
                <c:pt idx="7">
                  <c:v>1.8240000000000001</c:v>
                </c:pt>
                <c:pt idx="8">
                  <c:v>1.1830000000000001</c:v>
                </c:pt>
                <c:pt idx="9">
                  <c:v>1.7010000000000001</c:v>
                </c:pt>
                <c:pt idx="10">
                  <c:v>1.0589999999999999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3C-4B77-9188-38EC3ABF62AC}"/>
            </c:ext>
          </c:extLst>
        </c:ser>
        <c:ser>
          <c:idx val="5"/>
          <c:order val="5"/>
          <c:tx>
            <c:v>Z6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'Run 2'!$C$57:$C$67</c:f>
              <c:numCache>
                <c:formatCode>General</c:formatCode>
                <c:ptCount val="11"/>
                <c:pt idx="0">
                  <c:v>0.17699999999999999</c:v>
                </c:pt>
                <c:pt idx="1">
                  <c:v>0.19700000000000001</c:v>
                </c:pt>
                <c:pt idx="2">
                  <c:v>0.11899999999999999</c:v>
                </c:pt>
                <c:pt idx="3">
                  <c:v>0.109</c:v>
                </c:pt>
                <c:pt idx="4">
                  <c:v>0.10100000000000001</c:v>
                </c:pt>
                <c:pt idx="5">
                  <c:v>7.0000000000000007E-2</c:v>
                </c:pt>
                <c:pt idx="6">
                  <c:v>1.028</c:v>
                </c:pt>
                <c:pt idx="7">
                  <c:v>1.329</c:v>
                </c:pt>
                <c:pt idx="8">
                  <c:v>1.4119999999999999</c:v>
                </c:pt>
                <c:pt idx="9">
                  <c:v>1.524</c:v>
                </c:pt>
                <c:pt idx="10">
                  <c:v>1.7310000000000001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83C-4B77-9188-38EC3ABF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616"/>
        <c:axId val="7153920"/>
      </c:lineChart>
      <c:catAx>
        <c:axId val="71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20"/>
        <c:crosses val="autoZero"/>
        <c:auto val="1"/>
        <c:lblAlgn val="ctr"/>
        <c:lblOffset val="100"/>
        <c:noMultiLvlLbl val="0"/>
      </c:catAx>
      <c:valAx>
        <c:axId val="7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layout>
            <c:manualLayout>
              <c:xMode val="edge"/>
              <c:yMode val="edge"/>
              <c:x val="2.8014181552751687E-2"/>
              <c:y val="0.393486600353023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96944709590997"/>
          <c:y val="0.23781378717905419"/>
          <c:w val="9.8750090238952745E-2"/>
          <c:h val="0.38766369362041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3 absorbance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728695119158153E-2"/>
          <c:y val="9.8286472482447484E-2"/>
          <c:w val="0.79347273150544273"/>
          <c:h val="0.72418592468965848"/>
        </c:manualLayout>
      </c:layout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'Run3'!$C$2:$C$9</c:f>
              <c:numCache>
                <c:formatCode>General</c:formatCode>
                <c:ptCount val="8"/>
                <c:pt idx="0">
                  <c:v>2E-3</c:v>
                </c:pt>
                <c:pt idx="1">
                  <c:v>1.0580000000000001</c:v>
                </c:pt>
                <c:pt idx="2">
                  <c:v>1.294</c:v>
                </c:pt>
                <c:pt idx="3">
                  <c:v>1.522</c:v>
                </c:pt>
                <c:pt idx="4">
                  <c:v>1.516</c:v>
                </c:pt>
                <c:pt idx="5">
                  <c:v>1.53</c:v>
                </c:pt>
                <c:pt idx="6">
                  <c:v>1.61</c:v>
                </c:pt>
                <c:pt idx="7">
                  <c:v>1.599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25-49CA-8919-67D979CB2A68}"/>
            </c:ext>
          </c:extLst>
        </c:ser>
        <c:ser>
          <c:idx val="1"/>
          <c:order val="1"/>
          <c:tx>
            <c:v>Z2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'Run3'!$C$10:$C$17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25-49CA-8919-67D979CB2A6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'Run3'!$C$18:$C$25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25-49CA-8919-67D979CB2A6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'Run3'!$C$26:$C$33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25-49CA-8919-67D979CB2A6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'Run3'!$C$34:$C$41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225-49CA-8919-67D979CB2A6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'Run3'!$C$42:$C$49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225-49CA-8919-67D979CB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648"/>
        <c:axId val="7246208"/>
      </c:lineChart>
      <c:catAx>
        <c:axId val="72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208"/>
        <c:crosses val="autoZero"/>
        <c:auto val="1"/>
        <c:lblAlgn val="ctr"/>
        <c:lblOffset val="100"/>
        <c:noMultiLvlLbl val="0"/>
      </c:catAx>
      <c:valAx>
        <c:axId val="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325955554935055"/>
          <c:y val="0.13430026137580317"/>
          <c:w val="9.8255678452023168E-2"/>
          <c:h val="0.50040302768201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3 pH</a:t>
            </a:r>
            <a:endParaRPr lang="en-ZA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'Run3'!$D$2:$D$9</c:f>
              <c:numCache>
                <c:formatCode>General</c:formatCode>
                <c:ptCount val="8"/>
                <c:pt idx="0">
                  <c:v>7</c:v>
                </c:pt>
                <c:pt idx="1">
                  <c:v>5.6</c:v>
                </c:pt>
                <c:pt idx="2">
                  <c:v>6.2</c:v>
                </c:pt>
                <c:pt idx="3">
                  <c:v>6.1</c:v>
                </c:pt>
                <c:pt idx="4">
                  <c:v>5.7</c:v>
                </c:pt>
                <c:pt idx="5">
                  <c:v>6</c:v>
                </c:pt>
                <c:pt idx="6">
                  <c:v>6.4</c:v>
                </c:pt>
                <c:pt idx="7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F2-4038-A1F8-6F136E2EDF78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'Run3'!$D$10:$D$17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F2-4038-A1F8-6F136E2EDF7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'Run3'!$D$18:$D$25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F2-4038-A1F8-6F136E2EDF7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'Run3'!$D$26:$D$33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0F2-4038-A1F8-6F136E2EDF7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'Run3'!$D$34:$D$41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0F2-4038-A1F8-6F136E2EDF7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'Run3'!$D$42:$D$49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0F2-4038-A1F8-6F136E2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760"/>
        <c:axId val="7288320"/>
      </c:lineChart>
      <c:catAx>
        <c:axId val="728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20"/>
        <c:crosses val="autoZero"/>
        <c:auto val="1"/>
        <c:lblAlgn val="ctr"/>
        <c:lblOffset val="100"/>
        <c:noMultiLvlLbl val="0"/>
      </c:catAx>
      <c:valAx>
        <c:axId val="7288320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70347743476444"/>
          <c:y val="0.14732289059561085"/>
          <c:w val="6.5734328090041219E-2"/>
          <c:h val="0.587851860085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Absorbance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90506825832185"/>
          <c:y val="0.1345796714365127"/>
          <c:w val="0.79890225758551936"/>
          <c:h val="0.66982677160765014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4'!$C$2:$C$16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58-48EF-829A-408CB7946B36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4'!$C$17:$C$31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58-48EF-829A-408CB7946B36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4'!$C$32:$C$46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858-48EF-829A-408CB7946B36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4'!$C$47:$C$61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858-48EF-829A-408CB7946B36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4'!$C$62:$C$76</c:f>
              <c:numCache>
                <c:formatCode>General</c:formatCode>
                <c:ptCount val="15"/>
                <c:pt idx="0">
                  <c:v>0</c:v>
                </c:pt>
                <c:pt idx="1">
                  <c:v>6.3E-2</c:v>
                </c:pt>
                <c:pt idx="2">
                  <c:v>0.32900000000000001</c:v>
                </c:pt>
                <c:pt idx="3">
                  <c:v>0.26619999999999999</c:v>
                </c:pt>
                <c:pt idx="4">
                  <c:v>0.40360000000000001</c:v>
                </c:pt>
                <c:pt idx="5">
                  <c:v>0.45200000000000001</c:v>
                </c:pt>
                <c:pt idx="6">
                  <c:v>0.90800000000000003</c:v>
                </c:pt>
                <c:pt idx="7">
                  <c:v>1.534</c:v>
                </c:pt>
                <c:pt idx="8">
                  <c:v>1.429</c:v>
                </c:pt>
                <c:pt idx="9">
                  <c:v>1.534</c:v>
                </c:pt>
                <c:pt idx="10">
                  <c:v>1.202</c:v>
                </c:pt>
                <c:pt idx="11">
                  <c:v>1.329</c:v>
                </c:pt>
                <c:pt idx="12">
                  <c:v>1.2509999999999999</c:v>
                </c:pt>
                <c:pt idx="13">
                  <c:v>1.141</c:v>
                </c:pt>
                <c:pt idx="14">
                  <c:v>1.3140000000000001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858-48EF-829A-408CB7946B36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4'!$C$77:$C$91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858-48EF-829A-408CB794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6576"/>
        <c:axId val="7658880"/>
      </c:lineChart>
      <c:catAx>
        <c:axId val="765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</a:p>
            </c:rich>
          </c:tx>
          <c:layout>
            <c:manualLayout>
              <c:xMode val="edge"/>
              <c:yMode val="edge"/>
              <c:x val="0.40469315841623854"/>
              <c:y val="0.91842118959859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880"/>
        <c:crosses val="autoZero"/>
        <c:auto val="1"/>
        <c:lblAlgn val="ctr"/>
        <c:lblOffset val="100"/>
        <c:noMultiLvlLbl val="0"/>
      </c:catAx>
      <c:valAx>
        <c:axId val="7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412424711510574"/>
          <c:y val="0.13354070917694411"/>
          <c:w val="0.10432139406109608"/>
          <c:h val="0.476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4 pH</a:t>
            </a:r>
            <a:endParaRPr lang="en-ZA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70439107611548557"/>
          <c:h val="0.6557017351997666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4'!$D$2:$D$16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AD4-485E-AA7A-DE4885C2B3DD}"/>
            </c:ext>
          </c:extLst>
        </c:ser>
        <c:ser>
          <c:idx val="1"/>
          <c:order val="1"/>
          <c:tx>
            <c:v>Z2 - 5g/L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4'!$D$17:$D$31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AD4-485E-AA7A-DE4885C2B3DD}"/>
            </c:ext>
          </c:extLst>
        </c:ser>
        <c:ser>
          <c:idx val="2"/>
          <c:order val="2"/>
          <c:tx>
            <c:v>Z3 - 5g/L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4'!$D$32:$D$46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AD4-485E-AA7A-DE4885C2B3DD}"/>
            </c:ext>
          </c:extLst>
        </c:ser>
        <c:ser>
          <c:idx val="3"/>
          <c:order val="3"/>
          <c:tx>
            <c:v>Z4 - 10g/L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4'!$D$47:$D$61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AD4-485E-AA7A-DE4885C2B3DD}"/>
            </c:ext>
          </c:extLst>
        </c:ser>
        <c:ser>
          <c:idx val="4"/>
          <c:order val="4"/>
          <c:tx>
            <c:v>Z5 - 10g/L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4'!$D$62:$D$76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4.8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4.2</c:v>
                </c:pt>
                <c:pt idx="7">
                  <c:v>4.2</c:v>
                </c:pt>
                <c:pt idx="8">
                  <c:v>4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AD4-485E-AA7A-DE4885C2B3DD}"/>
            </c:ext>
          </c:extLst>
        </c:ser>
        <c:ser>
          <c:idx val="5"/>
          <c:order val="5"/>
          <c:tx>
            <c:v>Z6 - 10g/L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4'!$D$77:$D$91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AD4-485E-AA7A-DE4885C2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168"/>
        <c:axId val="7734016"/>
      </c:lineChart>
      <c:catAx>
        <c:axId val="77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layout>
            <c:manualLayout>
              <c:xMode val="edge"/>
              <c:yMode val="edge"/>
              <c:x val="0.43340157480314961"/>
              <c:y val="0.91166593759113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016"/>
        <c:crosses val="autoZero"/>
        <c:auto val="1"/>
        <c:lblAlgn val="ctr"/>
        <c:lblOffset val="100"/>
        <c:noMultiLvlLbl val="0"/>
      </c:catAx>
      <c:valAx>
        <c:axId val="7734016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11384514435696"/>
          <c:y val="0.1672448235637212"/>
          <c:w val="0.13742129613280982"/>
          <c:h val="0.58738480606590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glucose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4'!$F$2,'Run 4'!$F$4,'Run 4'!$F$6,'Run 4'!$F$8,'Run 4'!$F$10,'Run 4'!$F$12,'Run 4'!$F$14,'Run 4'!$F$15,'Run 4'!$F$16)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CE-47BC-B4C3-B66B6278FE08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4'!$F$17,'Run 4'!$F$19,'Run 4'!$F$21,'Run 4'!$F$23,'Run 4'!$F$25,'Run 4'!$F$27,'Run 4'!$F$29,'Run 4'!$F$30,'Run 4'!$F$31)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CE-47BC-B4C3-B66B6278FE08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4'!$F$32,'Run 4'!$F$34,'Run 4'!$F$36,'Run 4'!$F$38,'Run 4'!$F$40,'Run 4'!$F$42,'Run 4'!$F$44,'Run 4'!$F$45,'Run 4'!$F$46)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CE-47BC-B4C3-B66B6278FE08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4'!$F$47,'Run 4'!$F$49,'Run 4'!$F$51,'Run 4'!$F$53,'Run 4'!$F$55,'Run 4'!$F$57,'Run 4'!$F$59,'Run 4'!$F$60,'Run 4'!$F$61)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E-47BC-B4C3-B66B6278FE08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4'!$F$62,'Run 4'!$F$64,'Run 4'!$F$66,'Run 4'!$F$68,'Run 4'!$F$70,'Run 4'!$F$72,'Run 4'!$F$74,'Run 4'!$F$75,'Run 4'!$F$76)</c:f>
              <c:numCache>
                <c:formatCode>General</c:formatCode>
                <c:ptCount val="9"/>
                <c:pt idx="0">
                  <c:v>10.000800000000002</c:v>
                </c:pt>
                <c:pt idx="1">
                  <c:v>10.224</c:v>
                </c:pt>
                <c:pt idx="2">
                  <c:v>9.6120000000000001</c:v>
                </c:pt>
                <c:pt idx="3">
                  <c:v>5.274</c:v>
                </c:pt>
                <c:pt idx="4">
                  <c:v>0.73799999999999988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5CE-47BC-B4C3-B66B6278FE08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4'!$F$77,'Run 4'!$F$79,'Run 4'!$F$81,'Run 4'!$F$83,'Run 4'!$F$85,'Run 4'!$F$87,'Run 4'!$F$89,'Run 4'!$F$90,'Run 4'!$F$91)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E-47BC-B4C3-B66B6278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528"/>
        <c:axId val="8062848"/>
      </c:lineChart>
      <c:catAx>
        <c:axId val="78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  <a:endParaRPr lang="en-ZA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848"/>
        <c:crosses val="autoZero"/>
        <c:auto val="1"/>
        <c:lblAlgn val="ctr"/>
        <c:lblOffset val="100"/>
        <c:noMultiLvlLbl val="0"/>
      </c:catAx>
      <c:valAx>
        <c:axId val="80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Glucose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3</xdr:row>
      <xdr:rowOff>128586</xdr:rowOff>
    </xdr:from>
    <xdr:to>
      <xdr:col>21</xdr:col>
      <xdr:colOff>371475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0A04AD3-6092-4761-B38F-5E8D24E7D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258017</xdr:colOff>
      <xdr:row>19</xdr:row>
      <xdr:rowOff>84400</xdr:rowOff>
    </xdr:from>
    <xdr:to>
      <xdr:col>18</xdr:col>
      <xdr:colOff>578734</xdr:colOff>
      <xdr:row>40</xdr:row>
      <xdr:rowOff>156741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6446648-E542-4A13-9453-12DB8FF5E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176213</xdr:colOff>
      <xdr:row>1</xdr:row>
      <xdr:rowOff>14287</xdr:rowOff>
    </xdr:from>
    <xdr:to>
      <xdr:col>24</xdr:col>
      <xdr:colOff>114300</xdr:colOff>
      <xdr:row>20</xdr:row>
      <xdr:rowOff>89976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7318174-FF96-4644-9B5E-A22648AF4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105453</xdr:colOff>
      <xdr:row>22</xdr:row>
      <xdr:rowOff>112938</xdr:rowOff>
    </xdr:from>
    <xdr:to>
      <xdr:col>26</xdr:col>
      <xdr:colOff>123825</xdr:colOff>
      <xdr:row>49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07489B8-52B0-4000-951D-F5455C01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143994</xdr:colOff>
      <xdr:row>4</xdr:row>
      <xdr:rowOff>67514</xdr:rowOff>
    </xdr:from>
    <xdr:to>
      <xdr:col>30</xdr:col>
      <xdr:colOff>601755</xdr:colOff>
      <xdr:row>29</xdr:row>
      <xdr:rowOff>11766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86107D6-AE3F-4259-8BAF-905B8C6B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173690</xdr:colOff>
      <xdr:row>30</xdr:row>
      <xdr:rowOff>163604</xdr:rowOff>
    </xdr:from>
    <xdr:to>
      <xdr:col>27</xdr:col>
      <xdr:colOff>128868</xdr:colOff>
      <xdr:row>52</xdr:row>
      <xdr:rowOff>122564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B199F7C-BE27-4C5E-BA98-6E9CBFC43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77742</xdr:colOff>
      <xdr:row>62</xdr:row>
      <xdr:rowOff>52948</xdr:rowOff>
    </xdr:from>
    <xdr:to>
      <xdr:col>28</xdr:col>
      <xdr:colOff>493058</xdr:colOff>
      <xdr:row>82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8307FC5-245C-43C6-AE00-3515D47E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sults1" displayName="Results1" ref="A1:G19" totalsRowShown="0">
  <autoFilter ref="A1:G19"/>
  <sortState ref="A2:D19">
    <sortCondition ref="B1:B19"/>
  </sortState>
  <tableColumns count="7">
    <tableColumn id="1" name="Date" dataDxfId="21"/>
    <tableColumn id="4" name="Sample name" dataDxfId="20"/>
    <tableColumn id="5" name="Absorptivity" dataDxfId="19"/>
    <tableColumn id="2" name="Hours passed"/>
    <tableColumn id="3" name="Biomass (cells/mL)" dataDxfId="18">
      <calculatedColumnFormula>4.9*10^7*Results1[[#This Row],[Absorptivity]]</calculatedColumnFormula>
    </tableColumn>
    <tableColumn id="6" name="Biomass (g/L)" dataDxfId="17">
      <calculatedColumnFormula>2.464*Results1[[#This Row],[Absorptivity]]+0.023</calculatedColumnFormula>
    </tableColumn>
    <tableColumn id="7" name="Biomass (cmmol/L)" dataDxfId="16">
      <calculatedColumnFormula>1000*Results1[[#This Row],[Biomass (g/L)]]/24.6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sults2" displayName="Results2" ref="A1:G67" totalsRowShown="0">
  <autoFilter ref="A1:G67"/>
  <sortState ref="A2:C67">
    <sortCondition ref="B1:B67"/>
  </sortState>
  <tableColumns count="7">
    <tableColumn id="1" name="Date and time " dataDxfId="15"/>
    <tableColumn id="8" name="Sample name" dataDxfId="14"/>
    <tableColumn id="9" name="Absorptivity" dataDxfId="13"/>
    <tableColumn id="2" name="Hours passed"/>
    <tableColumn id="3" name="Biomass (cells/mL)" dataDxfId="12">
      <calculatedColumnFormula>4.9*10^7*Results2[[#This Row],[Absorptivity]]</calculatedColumnFormula>
    </tableColumn>
    <tableColumn id="4" name="Biomass (g/L)" dataDxfId="11">
      <calculatedColumnFormula>2.464*Results2[[#This Row],[Absorptivity]]+0.023</calculatedColumnFormula>
    </tableColumn>
    <tableColumn id="5" name="Biomass (cmmol/L)" dataDxfId="10">
      <calculatedColumnFormula>1000*Results2[[#This Row],[Biomass (g/L)]]/24.6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49" totalsRowShown="0">
  <autoFilter ref="A1:I49">
    <filterColumn colId="1">
      <filters>
        <filter val="Z1"/>
      </filters>
    </filterColumn>
  </autoFilter>
  <sortState ref="A2:E49">
    <sortCondition ref="B1:B49"/>
  </sortState>
  <tableColumns count="9">
    <tableColumn id="1" name="Sample date" dataDxfId="9"/>
    <tableColumn id="2" name="Sample name"/>
    <tableColumn id="3" name="Absorptivity"/>
    <tableColumn id="4" name="pH"/>
    <tableColumn id="5" name="Time"/>
    <tableColumn id="6" name="Biomass (cells/mL)" dataDxfId="8">
      <calculatedColumnFormula>4.9*10^7*Table3[[#This Row],[Absorptivity]]</calculatedColumnFormula>
    </tableColumn>
    <tableColumn id="7" name="Biomass (g/L)" dataDxfId="7">
      <calculatedColumnFormula>2.464*Table3[[#This Row],[Absorptivity]]+0.023</calculatedColumnFormula>
    </tableColumn>
    <tableColumn id="8" name="Biomass" dataDxfId="6">
      <calculatedColumnFormula>1000*Table3[[#This Row],[Biomass (g/L)]]/24.6</calculatedColumnFormula>
    </tableColumn>
    <tableColumn id="9" name="Ammonia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J91" totalsRowShown="0">
  <autoFilter ref="A1:J91">
    <filterColumn colId="1">
      <filters>
        <filter val="Z5"/>
      </filters>
    </filterColumn>
  </autoFilter>
  <sortState ref="A2:E84">
    <sortCondition ref="B1:B84"/>
  </sortState>
  <tableColumns count="10">
    <tableColumn id="1" name="Sample date" dataDxfId="4"/>
    <tableColumn id="2" name="Sample name"/>
    <tableColumn id="3" name="Absorptivity"/>
    <tableColumn id="6" name="pH"/>
    <tableColumn id="4" name="Glucose [mmol/L]"/>
    <tableColumn id="8" name="Glucose [g/L]" dataDxfId="3">
      <calculatedColumnFormula>Table35[[#This Row],[Glucose '[mmol/L']]]*180/1000</calculatedColumnFormula>
    </tableColumn>
    <tableColumn id="7" name="Hours passed"/>
    <tableColumn id="5" name="Biomass (cells/mL)" dataDxfId="2">
      <calculatedColumnFormula>4.9*10^7*Table35[[#This Row],[Absorptivity]]</calculatedColumnFormula>
    </tableColumn>
    <tableColumn id="9" name="Biomass (g/L)" dataDxfId="1">
      <calculatedColumnFormula>2.464*Table35[[#This Row],[Absorptivity]]+0.023</calculatedColumnFormula>
    </tableColumn>
    <tableColumn id="10" name="Biomass (cmmol/L)" dataDxfId="0">
      <calculatedColumnFormula>1000*Table35[[#This Row],[Biomass (g/L)]]/24.6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0" sqref="B20"/>
    </sheetView>
  </sheetViews>
  <sheetFormatPr defaultRowHeight="15" x14ac:dyDescent="0.25"/>
  <cols>
    <col min="1" max="1" width="14" bestFit="1" customWidth="1"/>
    <col min="2" max="2" width="19.7109375" bestFit="1" customWidth="1"/>
    <col min="3" max="3" width="92.7109375" bestFit="1" customWidth="1"/>
  </cols>
  <sheetData>
    <row r="1" spans="1:3" x14ac:dyDescent="0.25">
      <c r="A1" s="8" t="s">
        <v>10</v>
      </c>
      <c r="C1" s="8" t="s">
        <v>17</v>
      </c>
    </row>
    <row r="2" spans="1:3" x14ac:dyDescent="0.25">
      <c r="A2" s="9" t="s">
        <v>25</v>
      </c>
    </row>
    <row r="3" spans="1:3" x14ac:dyDescent="0.25">
      <c r="A3" t="s">
        <v>3</v>
      </c>
      <c r="B3" t="s">
        <v>12</v>
      </c>
      <c r="C3" t="s">
        <v>21</v>
      </c>
    </row>
    <row r="4" spans="1:3" x14ac:dyDescent="0.25">
      <c r="A4" t="s">
        <v>4</v>
      </c>
      <c r="B4" t="s">
        <v>27</v>
      </c>
      <c r="C4" t="s">
        <v>38</v>
      </c>
    </row>
    <row r="5" spans="1:3" x14ac:dyDescent="0.25">
      <c r="A5" t="s">
        <v>39</v>
      </c>
      <c r="B5" t="s">
        <v>40</v>
      </c>
    </row>
    <row r="7" spans="1:3" x14ac:dyDescent="0.25">
      <c r="A7" s="9" t="s">
        <v>26</v>
      </c>
    </row>
    <row r="8" spans="1:3" x14ac:dyDescent="0.25">
      <c r="A8" t="s">
        <v>3</v>
      </c>
      <c r="B8" t="s">
        <v>11</v>
      </c>
      <c r="C8" t="s">
        <v>22</v>
      </c>
    </row>
    <row r="9" spans="1:3" x14ac:dyDescent="0.25">
      <c r="A9" t="s">
        <v>4</v>
      </c>
      <c r="B9" t="s">
        <v>12</v>
      </c>
      <c r="C9" t="s">
        <v>21</v>
      </c>
    </row>
    <row r="10" spans="1:3" x14ac:dyDescent="0.25">
      <c r="A10" t="s">
        <v>5</v>
      </c>
      <c r="B10" t="s">
        <v>13</v>
      </c>
      <c r="C10" t="s">
        <v>20</v>
      </c>
    </row>
    <row r="11" spans="1:3" x14ac:dyDescent="0.25">
      <c r="A11" t="s">
        <v>6</v>
      </c>
      <c r="B11" t="s">
        <v>14</v>
      </c>
      <c r="C11" t="s">
        <v>24</v>
      </c>
    </row>
    <row r="12" spans="1:3" x14ac:dyDescent="0.25">
      <c r="A12" t="s">
        <v>7</v>
      </c>
      <c r="B12" t="s">
        <v>15</v>
      </c>
      <c r="C12" t="s">
        <v>18</v>
      </c>
    </row>
    <row r="13" spans="1:3" x14ac:dyDescent="0.25">
      <c r="A13" t="s">
        <v>8</v>
      </c>
      <c r="B13" t="s">
        <v>16</v>
      </c>
      <c r="C13" t="s">
        <v>19</v>
      </c>
    </row>
    <row r="14" spans="1:3" x14ac:dyDescent="0.25">
      <c r="A14" t="s">
        <v>39</v>
      </c>
      <c r="B14" t="s">
        <v>40</v>
      </c>
    </row>
    <row r="16" spans="1:3" x14ac:dyDescent="0.25">
      <c r="A16" s="9" t="s">
        <v>28</v>
      </c>
    </row>
    <row r="17" spans="1:3" x14ac:dyDescent="0.25">
      <c r="A17" t="s">
        <v>3</v>
      </c>
      <c r="B17">
        <v>345</v>
      </c>
      <c r="C17" t="s">
        <v>30</v>
      </c>
    </row>
    <row r="18" spans="1:3" x14ac:dyDescent="0.25">
      <c r="A18" t="s">
        <v>4</v>
      </c>
      <c r="B18">
        <v>345</v>
      </c>
      <c r="C18" t="s">
        <v>30</v>
      </c>
    </row>
    <row r="19" spans="1:3" x14ac:dyDescent="0.25">
      <c r="A19" t="s">
        <v>5</v>
      </c>
      <c r="B19">
        <v>345</v>
      </c>
      <c r="C19" t="s">
        <v>30</v>
      </c>
    </row>
    <row r="20" spans="1:3" x14ac:dyDescent="0.25">
      <c r="A20" t="s">
        <v>6</v>
      </c>
      <c r="B20">
        <v>35</v>
      </c>
      <c r="C20" t="s">
        <v>31</v>
      </c>
    </row>
    <row r="21" spans="1:3" x14ac:dyDescent="0.25">
      <c r="A21" t="s">
        <v>7</v>
      </c>
      <c r="B21">
        <v>34</v>
      </c>
      <c r="C21" t="s">
        <v>32</v>
      </c>
    </row>
    <row r="22" spans="1:3" x14ac:dyDescent="0.25">
      <c r="A22" t="s">
        <v>8</v>
      </c>
      <c r="B22" t="s">
        <v>33</v>
      </c>
    </row>
    <row r="23" spans="1:3" x14ac:dyDescent="0.25">
      <c r="A23" t="s">
        <v>39</v>
      </c>
      <c r="B23" t="s">
        <v>42</v>
      </c>
    </row>
    <row r="25" spans="1:3" x14ac:dyDescent="0.25">
      <c r="A25" s="9" t="s">
        <v>34</v>
      </c>
    </row>
    <row r="26" spans="1:3" x14ac:dyDescent="0.25">
      <c r="A26" t="s">
        <v>3</v>
      </c>
      <c r="B26">
        <v>345</v>
      </c>
      <c r="C26" t="s">
        <v>35</v>
      </c>
    </row>
    <row r="27" spans="1:3" x14ac:dyDescent="0.25">
      <c r="A27" t="s">
        <v>4</v>
      </c>
      <c r="B27">
        <v>345</v>
      </c>
      <c r="C27" t="s">
        <v>35</v>
      </c>
    </row>
    <row r="28" spans="1:3" x14ac:dyDescent="0.25">
      <c r="A28" t="s">
        <v>5</v>
      </c>
      <c r="B28">
        <v>345</v>
      </c>
      <c r="C28" t="s">
        <v>35</v>
      </c>
    </row>
    <row r="29" spans="1:3" x14ac:dyDescent="0.25">
      <c r="A29" t="s">
        <v>6</v>
      </c>
      <c r="B29">
        <v>345</v>
      </c>
      <c r="C29" t="s">
        <v>36</v>
      </c>
    </row>
    <row r="30" spans="1:3" x14ac:dyDescent="0.25">
      <c r="A30" t="s">
        <v>7</v>
      </c>
      <c r="B30">
        <v>345</v>
      </c>
      <c r="C30" t="s">
        <v>36</v>
      </c>
    </row>
    <row r="31" spans="1:3" x14ac:dyDescent="0.25">
      <c r="A31" t="s">
        <v>8</v>
      </c>
      <c r="B31">
        <v>345</v>
      </c>
      <c r="C31" t="s">
        <v>36</v>
      </c>
    </row>
    <row r="32" spans="1:3" x14ac:dyDescent="0.25">
      <c r="A32" t="s">
        <v>39</v>
      </c>
      <c r="B32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E1" sqref="E1:G19"/>
    </sheetView>
  </sheetViews>
  <sheetFormatPr defaultRowHeight="15" x14ac:dyDescent="0.25"/>
  <cols>
    <col min="1" max="1" width="15.85546875" style="4" bestFit="1" customWidth="1"/>
    <col min="2" max="2" width="17.7109375" style="3" bestFit="1" customWidth="1"/>
    <col min="3" max="3" width="16.42578125" style="12" bestFit="1" customWidth="1"/>
    <col min="4" max="4" width="15" bestFit="1" customWidth="1"/>
    <col min="5" max="5" width="20.140625" bestFit="1" customWidth="1"/>
    <col min="6" max="6" width="15.140625" bestFit="1" customWidth="1"/>
    <col min="7" max="7" width="20.42578125" bestFit="1" customWidth="1"/>
  </cols>
  <sheetData>
    <row r="1" spans="1:7" x14ac:dyDescent="0.25">
      <c r="A1" s="4" t="s">
        <v>0</v>
      </c>
      <c r="B1" s="3" t="s">
        <v>2</v>
      </c>
      <c r="C1" s="12" t="s">
        <v>9</v>
      </c>
      <c r="D1" t="s">
        <v>37</v>
      </c>
      <c r="E1" t="s">
        <v>45</v>
      </c>
      <c r="F1" t="s">
        <v>46</v>
      </c>
      <c r="G1" t="s">
        <v>47</v>
      </c>
    </row>
    <row r="2" spans="1:7" x14ac:dyDescent="0.25">
      <c r="A2" s="4">
        <v>43857.5</v>
      </c>
      <c r="B2" s="4" t="s">
        <v>3</v>
      </c>
      <c r="C2" s="12">
        <v>0</v>
      </c>
      <c r="D2">
        <v>0</v>
      </c>
      <c r="E2">
        <f>4.9*10^7*Results1[[#This Row],[Absorptivity]]</f>
        <v>0</v>
      </c>
      <c r="F2">
        <f>2.464*Results1[[#This Row],[Absorptivity]]+0.023</f>
        <v>2.3E-2</v>
      </c>
      <c r="G2">
        <f>1000*Results1[[#This Row],[Biomass (g/L)]]/24.6</f>
        <v>0.93495934959349591</v>
      </c>
    </row>
    <row r="3" spans="1:7" x14ac:dyDescent="0.25">
      <c r="A3" s="4">
        <v>43858.458333333336</v>
      </c>
      <c r="B3" s="5" t="s">
        <v>3</v>
      </c>
      <c r="C3" s="12">
        <v>0</v>
      </c>
      <c r="D3">
        <v>23</v>
      </c>
      <c r="E3">
        <f>4.9*10^7*Results1[[#This Row],[Absorptivity]]</f>
        <v>0</v>
      </c>
      <c r="F3">
        <f>2.464*Results1[[#This Row],[Absorptivity]]+0.023</f>
        <v>2.3E-2</v>
      </c>
      <c r="G3">
        <f>1000*Results1[[#This Row],[Biomass (g/L)]]/24.6</f>
        <v>0.93495934959349591</v>
      </c>
    </row>
    <row r="4" spans="1:7" x14ac:dyDescent="0.25">
      <c r="A4" s="4">
        <v>43859.458333333336</v>
      </c>
      <c r="B4" s="4" t="s">
        <v>3</v>
      </c>
      <c r="C4" s="12">
        <v>0</v>
      </c>
      <c r="D4">
        <v>47</v>
      </c>
      <c r="E4">
        <f>4.9*10^7*Results1[[#This Row],[Absorptivity]]</f>
        <v>0</v>
      </c>
      <c r="F4">
        <f>2.464*Results1[[#This Row],[Absorptivity]]+0.023</f>
        <v>2.3E-2</v>
      </c>
      <c r="G4">
        <f>1000*Results1[[#This Row],[Biomass (g/L)]]/24.6</f>
        <v>0.93495934959349591</v>
      </c>
    </row>
    <row r="5" spans="1:7" x14ac:dyDescent="0.25">
      <c r="A5" s="4">
        <v>43861.4375</v>
      </c>
      <c r="B5" s="5" t="s">
        <v>3</v>
      </c>
      <c r="C5" s="12">
        <f>1.712*2</f>
        <v>3.4239999999999999</v>
      </c>
      <c r="D5">
        <v>70.5</v>
      </c>
      <c r="E5">
        <f>4.9*10^7*Results1[[#This Row],[Absorptivity]]</f>
        <v>167776000</v>
      </c>
      <c r="F5">
        <f>2.464*Results1[[#This Row],[Absorptivity]]+0.023</f>
        <v>8.4597359999999995</v>
      </c>
      <c r="G5">
        <f>1000*Results1[[#This Row],[Biomass (g/L)]]/24.6</f>
        <v>343.8917073170731</v>
      </c>
    </row>
    <row r="6" spans="1:7" x14ac:dyDescent="0.25">
      <c r="A6" s="4">
        <v>43864.322916666664</v>
      </c>
      <c r="B6" s="4" t="s">
        <v>3</v>
      </c>
      <c r="C6" s="12">
        <f>0.508*2</f>
        <v>1.016</v>
      </c>
      <c r="D6">
        <v>91.75</v>
      </c>
      <c r="E6">
        <f>4.9*10^7*Results1[[#This Row],[Absorptivity]]</f>
        <v>49784000</v>
      </c>
      <c r="F6">
        <f>2.464*Results1[[#This Row],[Absorptivity]]+0.023</f>
        <v>2.526424</v>
      </c>
      <c r="G6">
        <f>1000*Results1[[#This Row],[Biomass (g/L)]]/24.6</f>
        <v>102.700162601626</v>
      </c>
    </row>
    <row r="7" spans="1:7" x14ac:dyDescent="0.25">
      <c r="A7" s="4">
        <v>43865.3125</v>
      </c>
      <c r="B7" s="5" t="s">
        <v>3</v>
      </c>
      <c r="C7" s="12">
        <f>0.55*2</f>
        <v>1.1000000000000001</v>
      </c>
      <c r="D7">
        <v>115.5</v>
      </c>
      <c r="E7">
        <f>4.9*10^7*Results1[[#This Row],[Absorptivity]]</f>
        <v>53900000.000000007</v>
      </c>
      <c r="F7">
        <f>2.464*Results1[[#This Row],[Absorptivity]]+0.023</f>
        <v>2.7334000000000005</v>
      </c>
      <c r="G7">
        <f>1000*Results1[[#This Row],[Biomass (g/L)]]/24.6</f>
        <v>111.11382113821139</v>
      </c>
    </row>
    <row r="8" spans="1:7" x14ac:dyDescent="0.25">
      <c r="A8" s="4">
        <v>43866.305555555555</v>
      </c>
      <c r="B8" s="4" t="s">
        <v>3</v>
      </c>
      <c r="C8" s="12">
        <f>0.393*2</f>
        <v>0.78600000000000003</v>
      </c>
      <c r="D8">
        <v>139.5</v>
      </c>
      <c r="E8">
        <f>4.9*10^7*Results1[[#This Row],[Absorptivity]]</f>
        <v>38514000</v>
      </c>
      <c r="F8">
        <f>2.464*Results1[[#This Row],[Absorptivity]]+0.023</f>
        <v>1.9597039999999999</v>
      </c>
      <c r="G8">
        <f>1000*Results1[[#This Row],[Biomass (g/L)]]/24.6</f>
        <v>79.66276422764227</v>
      </c>
    </row>
    <row r="9" spans="1:7" x14ac:dyDescent="0.25">
      <c r="A9" s="4">
        <v>43867.302083333336</v>
      </c>
      <c r="B9" s="5" t="s">
        <v>3</v>
      </c>
      <c r="C9" s="12">
        <f>0.437*2</f>
        <v>0.874</v>
      </c>
      <c r="D9">
        <v>163.25</v>
      </c>
      <c r="E9">
        <f>4.9*10^7*Results1[[#This Row],[Absorptivity]]</f>
        <v>42826000</v>
      </c>
      <c r="F9">
        <f>2.464*Results1[[#This Row],[Absorptivity]]+0.023</f>
        <v>2.176536</v>
      </c>
      <c r="G9">
        <f>1000*Results1[[#This Row],[Biomass (g/L)]]/24.6</f>
        <v>88.4770731707317</v>
      </c>
    </row>
    <row r="10" spans="1:7" x14ac:dyDescent="0.25">
      <c r="A10" s="4">
        <v>43868.302083333336</v>
      </c>
      <c r="B10" s="4" t="s">
        <v>3</v>
      </c>
      <c r="C10" s="12">
        <f>0.576*2</f>
        <v>1.1519999999999999</v>
      </c>
      <c r="D10">
        <v>187.25</v>
      </c>
      <c r="E10">
        <f>4.9*10^7*Results1[[#This Row],[Absorptivity]]</f>
        <v>56447999.999999993</v>
      </c>
      <c r="F10">
        <f>2.464*Results1[[#This Row],[Absorptivity]]+0.023</f>
        <v>2.8615279999999998</v>
      </c>
      <c r="G10">
        <f>1000*Results1[[#This Row],[Biomass (g/L)]]/24.6</f>
        <v>116.32227642276422</v>
      </c>
    </row>
    <row r="11" spans="1:7" x14ac:dyDescent="0.25">
      <c r="A11" s="4">
        <v>43857.5</v>
      </c>
      <c r="B11" s="4" t="s">
        <v>4</v>
      </c>
      <c r="C11" s="12">
        <f>0.069*2</f>
        <v>0.13800000000000001</v>
      </c>
      <c r="D11">
        <v>0</v>
      </c>
      <c r="E11">
        <f>4.9*10^7*Results1[[#This Row],[Absorptivity]]</f>
        <v>6762000.0000000009</v>
      </c>
      <c r="F11">
        <f>2.464*Results1[[#This Row],[Absorptivity]]+0.023</f>
        <v>0.36303200000000002</v>
      </c>
      <c r="G11">
        <f>1000*Results1[[#This Row],[Biomass (g/L)]]/24.6</f>
        <v>14.75739837398374</v>
      </c>
    </row>
    <row r="12" spans="1:7" x14ac:dyDescent="0.25">
      <c r="A12" s="4">
        <v>43858.458333333336</v>
      </c>
      <c r="B12" s="5" t="s">
        <v>4</v>
      </c>
      <c r="C12" s="12">
        <f>0.087*2</f>
        <v>0.17399999999999999</v>
      </c>
      <c r="D12">
        <v>23</v>
      </c>
      <c r="E12">
        <f>4.9*10^7*Results1[[#This Row],[Absorptivity]]</f>
        <v>8526000</v>
      </c>
      <c r="F12">
        <f>2.464*Results1[[#This Row],[Absorptivity]]+0.023</f>
        <v>0.45173599999999997</v>
      </c>
      <c r="G12">
        <f>1000*Results1[[#This Row],[Biomass (g/L)]]/24.6</f>
        <v>18.363252032520325</v>
      </c>
    </row>
    <row r="13" spans="1:7" x14ac:dyDescent="0.25">
      <c r="A13" s="4">
        <v>43859.458333333336</v>
      </c>
      <c r="B13" s="4" t="s">
        <v>4</v>
      </c>
      <c r="C13" s="12">
        <f>1.433*2</f>
        <v>2.8660000000000001</v>
      </c>
      <c r="D13">
        <v>47</v>
      </c>
      <c r="E13">
        <f>4.9*10^7*Results1[[#This Row],[Absorptivity]]</f>
        <v>140434000</v>
      </c>
      <c r="F13">
        <f>2.464*Results1[[#This Row],[Absorptivity]]+0.023</f>
        <v>7.0848240000000002</v>
      </c>
      <c r="G13">
        <f>1000*Results1[[#This Row],[Biomass (g/L)]]/24.6</f>
        <v>288.0009756097561</v>
      </c>
    </row>
    <row r="14" spans="1:7" x14ac:dyDescent="0.25">
      <c r="A14" s="4">
        <v>43861.4375</v>
      </c>
      <c r="B14" s="5" t="s">
        <v>4</v>
      </c>
      <c r="C14" s="12">
        <f>1.539*2</f>
        <v>3.0779999999999998</v>
      </c>
      <c r="D14">
        <v>70.5</v>
      </c>
      <c r="E14">
        <f>4.9*10^7*Results1[[#This Row],[Absorptivity]]</f>
        <v>150822000</v>
      </c>
      <c r="F14">
        <f>2.464*Results1[[#This Row],[Absorptivity]]+0.023</f>
        <v>7.6071919999999995</v>
      </c>
      <c r="G14">
        <f>1000*Results1[[#This Row],[Biomass (g/L)]]/24.6</f>
        <v>309.2354471544715</v>
      </c>
    </row>
    <row r="15" spans="1:7" x14ac:dyDescent="0.25">
      <c r="A15" s="4">
        <v>43864.322916666664</v>
      </c>
      <c r="B15" s="4" t="s">
        <v>4</v>
      </c>
      <c r="C15" s="12">
        <f>0.375*2</f>
        <v>0.75</v>
      </c>
      <c r="D15">
        <v>91.75</v>
      </c>
      <c r="E15">
        <f>4.9*10^7*Results1[[#This Row],[Absorptivity]]</f>
        <v>36750000</v>
      </c>
      <c r="F15">
        <f>2.464*Results1[[#This Row],[Absorptivity]]+0.023</f>
        <v>1.8709999999999998</v>
      </c>
      <c r="G15">
        <f>1000*Results1[[#This Row],[Biomass (g/L)]]/24.6</f>
        <v>76.056910569105682</v>
      </c>
    </row>
    <row r="16" spans="1:7" x14ac:dyDescent="0.25">
      <c r="A16" s="4">
        <v>43865.3125</v>
      </c>
      <c r="B16" s="5" t="s">
        <v>4</v>
      </c>
      <c r="C16" s="12">
        <f>0.825*2</f>
        <v>1.65</v>
      </c>
      <c r="D16">
        <v>115.5</v>
      </c>
      <c r="E16">
        <f>4.9*10^7*Results1[[#This Row],[Absorptivity]]</f>
        <v>80850000</v>
      </c>
      <c r="F16">
        <f>2.464*Results1[[#This Row],[Absorptivity]]+0.023</f>
        <v>4.0885999999999996</v>
      </c>
      <c r="G16">
        <f>1000*Results1[[#This Row],[Biomass (g/L)]]/24.6</f>
        <v>166.20325203252028</v>
      </c>
    </row>
    <row r="17" spans="1:7" x14ac:dyDescent="0.25">
      <c r="A17" s="4">
        <v>43866.305555555555</v>
      </c>
      <c r="B17" s="4" t="s">
        <v>4</v>
      </c>
      <c r="C17" s="12">
        <f>0.711*2</f>
        <v>1.4219999999999999</v>
      </c>
      <c r="D17">
        <v>139.5</v>
      </c>
      <c r="E17">
        <f>4.9*10^7*Results1[[#This Row],[Absorptivity]]</f>
        <v>69678000</v>
      </c>
      <c r="F17">
        <f>2.464*Results1[[#This Row],[Absorptivity]]+0.023</f>
        <v>3.5268079999999999</v>
      </c>
      <c r="G17">
        <f>1000*Results1[[#This Row],[Biomass (g/L)]]/24.6</f>
        <v>143.3661788617886</v>
      </c>
    </row>
    <row r="18" spans="1:7" x14ac:dyDescent="0.25">
      <c r="A18" s="4">
        <v>43867.302083333336</v>
      </c>
      <c r="B18" s="5" t="s">
        <v>4</v>
      </c>
      <c r="C18" s="12">
        <f>0.548*2</f>
        <v>1.0960000000000001</v>
      </c>
      <c r="D18">
        <v>163.25</v>
      </c>
      <c r="E18">
        <f>4.9*10^7*Results1[[#This Row],[Absorptivity]]</f>
        <v>53704000.000000007</v>
      </c>
      <c r="F18">
        <f>2.464*Results1[[#This Row],[Absorptivity]]+0.023</f>
        <v>2.7235440000000004</v>
      </c>
      <c r="G18">
        <f>1000*Results1[[#This Row],[Biomass (g/L)]]/24.6</f>
        <v>110.71317073170732</v>
      </c>
    </row>
    <row r="19" spans="1:7" x14ac:dyDescent="0.25">
      <c r="A19" s="4">
        <v>43868.302083333336</v>
      </c>
      <c r="B19" s="4" t="s">
        <v>4</v>
      </c>
      <c r="C19" s="12">
        <f>0.72*2</f>
        <v>1.44</v>
      </c>
      <c r="D19">
        <v>187.25</v>
      </c>
      <c r="E19">
        <f>4.9*10^7*Results1[[#This Row],[Absorptivity]]</f>
        <v>70560000</v>
      </c>
      <c r="F19">
        <f>2.464*Results1[[#This Row],[Absorptivity]]+0.023</f>
        <v>3.5711599999999999</v>
      </c>
      <c r="G19">
        <f>1000*Results1[[#This Row],[Biomass (g/L)]]/24.6</f>
        <v>145.1691056910569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79" zoomScaleNormal="79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20.140625" style="3" customWidth="1"/>
    <col min="2" max="2" width="16.28515625" style="6" customWidth="1"/>
    <col min="3" max="3" width="16.28515625" style="1" customWidth="1"/>
    <col min="4" max="4" width="16" bestFit="1" customWidth="1"/>
    <col min="5" max="5" width="21.42578125" bestFit="1" customWidth="1"/>
    <col min="6" max="6" width="16.5703125" bestFit="1" customWidth="1"/>
    <col min="7" max="7" width="22" bestFit="1" customWidth="1"/>
  </cols>
  <sheetData>
    <row r="1" spans="1:7" x14ac:dyDescent="0.25">
      <c r="A1" s="3" t="s">
        <v>1</v>
      </c>
      <c r="B1" s="6" t="s">
        <v>2</v>
      </c>
      <c r="C1" s="1" t="s">
        <v>9</v>
      </c>
      <c r="D1" t="s">
        <v>37</v>
      </c>
      <c r="E1" t="s">
        <v>45</v>
      </c>
      <c r="F1" t="s">
        <v>46</v>
      </c>
      <c r="G1" t="s">
        <v>47</v>
      </c>
    </row>
    <row r="2" spans="1:7" x14ac:dyDescent="0.25">
      <c r="A2" s="4">
        <v>43871.541666666664</v>
      </c>
      <c r="B2" s="7" t="s">
        <v>3</v>
      </c>
      <c r="C2" s="1">
        <v>2.1000000000000001E-2</v>
      </c>
      <c r="D2">
        <v>0</v>
      </c>
      <c r="E2">
        <f>4.9*10^7*Results2[[#This Row],[Absorptivity]]</f>
        <v>1029000.0000000001</v>
      </c>
      <c r="F2">
        <f>2.464*Results2[[#This Row],[Absorptivity]]+0.023</f>
        <v>7.4744000000000005E-2</v>
      </c>
      <c r="G2">
        <f>1000*Results2[[#This Row],[Biomass (g/L)]]/24.6</f>
        <v>3.0383739837398371</v>
      </c>
    </row>
    <row r="3" spans="1:7" x14ac:dyDescent="0.25">
      <c r="A3" s="4">
        <v>43871.583333333336</v>
      </c>
      <c r="B3" s="7" t="s">
        <v>3</v>
      </c>
      <c r="C3" s="1">
        <v>2.1999999999999999E-2</v>
      </c>
      <c r="D3">
        <v>1</v>
      </c>
      <c r="E3">
        <f>4.9*10^7*Results2[[#This Row],[Absorptivity]]</f>
        <v>1078000</v>
      </c>
      <c r="F3">
        <f>2.464*Results2[[#This Row],[Absorptivity]]+0.023</f>
        <v>7.7207999999999999E-2</v>
      </c>
      <c r="G3">
        <f>1000*Results2[[#This Row],[Biomass (g/L)]]/24.6</f>
        <v>3.1385365853658533</v>
      </c>
    </row>
    <row r="4" spans="1:7" x14ac:dyDescent="0.25">
      <c r="A4" s="4">
        <v>43872.262499999997</v>
      </c>
      <c r="B4" s="7" t="s">
        <v>3</v>
      </c>
      <c r="C4" s="1">
        <v>1.2999999999999999E-2</v>
      </c>
      <c r="D4">
        <v>17.3</v>
      </c>
      <c r="E4">
        <f>4.9*10^7*Results2[[#This Row],[Absorptivity]]</f>
        <v>637000</v>
      </c>
      <c r="F4">
        <f>2.464*Results2[[#This Row],[Absorptivity]]+0.023</f>
        <v>5.5031999999999998E-2</v>
      </c>
      <c r="G4">
        <f>1000*Results2[[#This Row],[Biomass (g/L)]]/24.6</f>
        <v>2.2370731707317071</v>
      </c>
    </row>
    <row r="5" spans="1:7" x14ac:dyDescent="0.25">
      <c r="A5" s="4">
        <v>43872.645833333336</v>
      </c>
      <c r="B5" s="7" t="s">
        <v>3</v>
      </c>
      <c r="C5" s="1">
        <v>1.9E-2</v>
      </c>
      <c r="D5">
        <v>26.5</v>
      </c>
      <c r="E5">
        <f>4.9*10^7*Results2[[#This Row],[Absorptivity]]</f>
        <v>931000</v>
      </c>
      <c r="F5">
        <f>2.464*Results2[[#This Row],[Absorptivity]]+0.023</f>
        <v>6.9815999999999989E-2</v>
      </c>
      <c r="G5">
        <f>1000*Results2[[#This Row],[Biomass (g/L)]]/24.6</f>
        <v>2.8380487804878043</v>
      </c>
    </row>
    <row r="6" spans="1:7" x14ac:dyDescent="0.25">
      <c r="A6" s="4">
        <v>43873.270833333336</v>
      </c>
      <c r="B6" s="7" t="s">
        <v>3</v>
      </c>
      <c r="C6" s="1">
        <v>9.2999999999999999E-2</v>
      </c>
      <c r="D6">
        <v>41.5</v>
      </c>
      <c r="E6">
        <f>4.9*10^7*Results2[[#This Row],[Absorptivity]]</f>
        <v>4557000</v>
      </c>
      <c r="F6">
        <f>2.464*Results2[[#This Row],[Absorptivity]]+0.023</f>
        <v>0.25215199999999999</v>
      </c>
      <c r="G6">
        <f>1000*Results2[[#This Row],[Biomass (g/L)]]/24.6</f>
        <v>10.250081300813006</v>
      </c>
    </row>
    <row r="7" spans="1:7" x14ac:dyDescent="0.25">
      <c r="A7" s="4">
        <v>43873.520833333336</v>
      </c>
      <c r="B7" s="7" t="s">
        <v>3</v>
      </c>
      <c r="C7" s="1">
        <v>0.16800000000000001</v>
      </c>
      <c r="D7">
        <v>47.5</v>
      </c>
      <c r="E7">
        <f>4.9*10^7*Results2[[#This Row],[Absorptivity]]</f>
        <v>8232000.0000000009</v>
      </c>
      <c r="F7">
        <f>2.464*Results2[[#This Row],[Absorptivity]]+0.023</f>
        <v>0.43695200000000006</v>
      </c>
      <c r="G7">
        <f>1000*Results2[[#This Row],[Biomass (g/L)]]/24.6</f>
        <v>17.762276422764227</v>
      </c>
    </row>
    <row r="8" spans="1:7" x14ac:dyDescent="0.25">
      <c r="A8" s="4">
        <v>43874.270833333336</v>
      </c>
      <c r="B8" s="7" t="s">
        <v>3</v>
      </c>
      <c r="C8" s="1">
        <v>1.242</v>
      </c>
      <c r="D8">
        <v>65.5</v>
      </c>
      <c r="E8">
        <f>4.9*10^7*Results2[[#This Row],[Absorptivity]]</f>
        <v>60858000</v>
      </c>
      <c r="F8">
        <f>2.464*Results2[[#This Row],[Absorptivity]]+0.023</f>
        <v>3.083288</v>
      </c>
      <c r="G8">
        <f>1000*Results2[[#This Row],[Biomass (g/L)]]/24.6</f>
        <v>125.33691056910568</v>
      </c>
    </row>
    <row r="9" spans="1:7" x14ac:dyDescent="0.25">
      <c r="A9" s="4">
        <v>43874.46875</v>
      </c>
      <c r="B9" s="7" t="s">
        <v>3</v>
      </c>
      <c r="C9" s="1">
        <v>1.284</v>
      </c>
      <c r="D9">
        <v>70.25</v>
      </c>
      <c r="E9">
        <f>4.9*10^7*Results2[[#This Row],[Absorptivity]]</f>
        <v>62916000</v>
      </c>
      <c r="F9">
        <f>2.464*Results2[[#This Row],[Absorptivity]]+0.023</f>
        <v>3.1867760000000001</v>
      </c>
      <c r="G9">
        <f>1000*Results2[[#This Row],[Biomass (g/L)]]/24.6</f>
        <v>129.54373983739836</v>
      </c>
    </row>
    <row r="10" spans="1:7" x14ac:dyDescent="0.25">
      <c r="A10" s="4">
        <v>43874.677083333336</v>
      </c>
      <c r="B10" s="7" t="s">
        <v>3</v>
      </c>
      <c r="C10" s="1">
        <v>1.056</v>
      </c>
      <c r="D10">
        <v>75.25</v>
      </c>
      <c r="E10">
        <f>4.9*10^7*Results2[[#This Row],[Absorptivity]]</f>
        <v>51744000</v>
      </c>
      <c r="F10">
        <f>2.464*Results2[[#This Row],[Absorptivity]]+0.023</f>
        <v>2.6249840000000004</v>
      </c>
      <c r="G10">
        <f>1000*Results2[[#This Row],[Biomass (g/L)]]/24.6</f>
        <v>106.70666666666668</v>
      </c>
    </row>
    <row r="11" spans="1:7" x14ac:dyDescent="0.25">
      <c r="A11" s="4">
        <v>43875.270833333336</v>
      </c>
      <c r="B11" s="7" t="s">
        <v>3</v>
      </c>
      <c r="C11" s="1">
        <v>1.306</v>
      </c>
      <c r="D11">
        <v>89.5</v>
      </c>
      <c r="E11">
        <f>4.9*10^7*Results2[[#This Row],[Absorptivity]]</f>
        <v>63994000</v>
      </c>
      <c r="F11">
        <f>2.464*Results2[[#This Row],[Absorptivity]]+0.023</f>
        <v>3.2409840000000001</v>
      </c>
      <c r="G11">
        <f>1000*Results2[[#This Row],[Biomass (g/L)]]/24.6</f>
        <v>131.74731707317073</v>
      </c>
    </row>
    <row r="12" spans="1:7" x14ac:dyDescent="0.25">
      <c r="A12" s="4">
        <v>43875.447916666664</v>
      </c>
      <c r="B12" s="7" t="s">
        <v>3</v>
      </c>
      <c r="C12" s="1">
        <v>1.353</v>
      </c>
      <c r="D12">
        <v>93.75</v>
      </c>
      <c r="E12">
        <f>4.9*10^7*Results2[[#This Row],[Absorptivity]]</f>
        <v>66297000</v>
      </c>
      <c r="F12">
        <f>2.464*Results2[[#This Row],[Absorptivity]]+0.023</f>
        <v>3.356792</v>
      </c>
      <c r="G12">
        <f>1000*Results2[[#This Row],[Biomass (g/L)]]/24.6</f>
        <v>136.45495934959348</v>
      </c>
    </row>
    <row r="13" spans="1:7" x14ac:dyDescent="0.25">
      <c r="A13" s="4">
        <v>43871.541666666664</v>
      </c>
      <c r="B13" s="2" t="s">
        <v>4</v>
      </c>
      <c r="C13" s="1">
        <v>0</v>
      </c>
      <c r="D13">
        <v>0</v>
      </c>
      <c r="E13">
        <f>4.9*10^7*Results2[[#This Row],[Absorptivity]]</f>
        <v>0</v>
      </c>
      <c r="F13">
        <f>2.464*Results2[[#This Row],[Absorptivity]]+0.023</f>
        <v>2.3E-2</v>
      </c>
      <c r="G13">
        <f>1000*Results2[[#This Row],[Biomass (g/L)]]/24.6</f>
        <v>0.93495934959349591</v>
      </c>
    </row>
    <row r="14" spans="1:7" x14ac:dyDescent="0.25">
      <c r="A14" s="4">
        <v>43871.583333333336</v>
      </c>
      <c r="B14" s="2" t="s">
        <v>4</v>
      </c>
      <c r="C14" s="1">
        <v>3.0000000000000001E-3</v>
      </c>
      <c r="D14">
        <v>1</v>
      </c>
      <c r="E14">
        <f>4.9*10^7*Results2[[#This Row],[Absorptivity]]</f>
        <v>147000</v>
      </c>
      <c r="F14">
        <f>2.464*Results2[[#This Row],[Absorptivity]]+0.023</f>
        <v>3.0391999999999999E-2</v>
      </c>
      <c r="G14">
        <f>1000*Results2[[#This Row],[Biomass (g/L)]]/24.6</f>
        <v>1.2354471544715446</v>
      </c>
    </row>
    <row r="15" spans="1:7" x14ac:dyDescent="0.25">
      <c r="A15" s="4">
        <v>43872.262499999997</v>
      </c>
      <c r="B15" s="2" t="s">
        <v>4</v>
      </c>
      <c r="C15" s="1">
        <v>2E-3</v>
      </c>
      <c r="D15">
        <v>17.3</v>
      </c>
      <c r="E15">
        <f>4.9*10^7*Results2[[#This Row],[Absorptivity]]</f>
        <v>98000</v>
      </c>
      <c r="F15">
        <f>2.464*Results2[[#This Row],[Absorptivity]]+0.023</f>
        <v>2.7928000000000001E-2</v>
      </c>
      <c r="G15">
        <f>1000*Results2[[#This Row],[Biomass (g/L)]]/24.6</f>
        <v>1.1352845528455284</v>
      </c>
    </row>
    <row r="16" spans="1:7" x14ac:dyDescent="0.25">
      <c r="A16" s="4">
        <v>43872.645833333336</v>
      </c>
      <c r="B16" s="2" t="s">
        <v>4</v>
      </c>
      <c r="C16" s="1">
        <v>3.0000000000000001E-3</v>
      </c>
      <c r="D16">
        <v>26.5</v>
      </c>
      <c r="E16">
        <f>4.9*10^7*Results2[[#This Row],[Absorptivity]]</f>
        <v>147000</v>
      </c>
      <c r="F16">
        <f>2.464*Results2[[#This Row],[Absorptivity]]+0.023</f>
        <v>3.0391999999999999E-2</v>
      </c>
      <c r="G16">
        <f>1000*Results2[[#This Row],[Biomass (g/L)]]/24.6</f>
        <v>1.2354471544715446</v>
      </c>
    </row>
    <row r="17" spans="1:7" x14ac:dyDescent="0.25">
      <c r="A17" s="4">
        <v>43873.270833333336</v>
      </c>
      <c r="B17" s="2" t="s">
        <v>4</v>
      </c>
      <c r="C17" s="1">
        <v>0</v>
      </c>
      <c r="D17">
        <v>41.5</v>
      </c>
      <c r="E17">
        <f>4.9*10^7*Results2[[#This Row],[Absorptivity]]</f>
        <v>0</v>
      </c>
      <c r="F17">
        <f>2.464*Results2[[#This Row],[Absorptivity]]+0.023</f>
        <v>2.3E-2</v>
      </c>
      <c r="G17">
        <f>1000*Results2[[#This Row],[Biomass (g/L)]]/24.6</f>
        <v>0.93495934959349591</v>
      </c>
    </row>
    <row r="18" spans="1:7" x14ac:dyDescent="0.25">
      <c r="A18" s="4">
        <v>43873.520833333336</v>
      </c>
      <c r="B18" s="2" t="s">
        <v>4</v>
      </c>
      <c r="C18" s="1">
        <v>3.0000000000000001E-3</v>
      </c>
      <c r="D18">
        <v>47.5</v>
      </c>
      <c r="E18">
        <f>4.9*10^7*Results2[[#This Row],[Absorptivity]]</f>
        <v>147000</v>
      </c>
      <c r="F18">
        <f>2.464*Results2[[#This Row],[Absorptivity]]+0.023</f>
        <v>3.0391999999999999E-2</v>
      </c>
      <c r="G18">
        <f>1000*Results2[[#This Row],[Biomass (g/L)]]/24.6</f>
        <v>1.2354471544715446</v>
      </c>
    </row>
    <row r="19" spans="1:7" x14ac:dyDescent="0.25">
      <c r="A19" s="4">
        <v>43874.270833333336</v>
      </c>
      <c r="B19" s="2" t="s">
        <v>4</v>
      </c>
      <c r="C19" s="1">
        <v>5.0999999999999997E-2</v>
      </c>
      <c r="D19">
        <v>65.5</v>
      </c>
      <c r="E19">
        <f>4.9*10^7*Results2[[#This Row],[Absorptivity]]</f>
        <v>2499000</v>
      </c>
      <c r="F19">
        <f>2.464*Results2[[#This Row],[Absorptivity]]+0.023</f>
        <v>0.14866399999999999</v>
      </c>
      <c r="G19">
        <f>1000*Results2[[#This Row],[Biomass (g/L)]]/24.6</f>
        <v>6.0432520325203241</v>
      </c>
    </row>
    <row r="20" spans="1:7" x14ac:dyDescent="0.25">
      <c r="A20" s="4">
        <v>43874.46875</v>
      </c>
      <c r="B20" s="2" t="s">
        <v>4</v>
      </c>
      <c r="C20" s="1">
        <v>1.9E-2</v>
      </c>
      <c r="D20">
        <v>70.25</v>
      </c>
      <c r="E20">
        <f>4.9*10^7*Results2[[#This Row],[Absorptivity]]</f>
        <v>931000</v>
      </c>
      <c r="F20">
        <f>2.464*Results2[[#This Row],[Absorptivity]]+0.023</f>
        <v>6.9815999999999989E-2</v>
      </c>
      <c r="G20">
        <f>1000*Results2[[#This Row],[Biomass (g/L)]]/24.6</f>
        <v>2.8380487804878043</v>
      </c>
    </row>
    <row r="21" spans="1:7" x14ac:dyDescent="0.25">
      <c r="A21" s="4">
        <v>43874.677083333336</v>
      </c>
      <c r="B21" s="2" t="s">
        <v>4</v>
      </c>
      <c r="C21" s="1">
        <v>0.25800000000000001</v>
      </c>
      <c r="D21">
        <v>75.25</v>
      </c>
      <c r="E21">
        <f>4.9*10^7*Results2[[#This Row],[Absorptivity]]</f>
        <v>12642000</v>
      </c>
      <c r="F21">
        <f>2.464*Results2[[#This Row],[Absorptivity]]+0.023</f>
        <v>0.65871200000000008</v>
      </c>
      <c r="G21">
        <f>1000*Results2[[#This Row],[Biomass (g/L)]]/24.6</f>
        <v>26.776910569105695</v>
      </c>
    </row>
    <row r="22" spans="1:7" x14ac:dyDescent="0.25">
      <c r="A22" s="4">
        <v>43875.270833333336</v>
      </c>
      <c r="B22" s="2" t="s">
        <v>4</v>
      </c>
      <c r="C22" s="1">
        <v>2.5999999999999999E-2</v>
      </c>
      <c r="D22">
        <v>89.5</v>
      </c>
      <c r="E22">
        <f>4.9*10^7*Results2[[#This Row],[Absorptivity]]</f>
        <v>1274000</v>
      </c>
      <c r="F22">
        <f>2.464*Results2[[#This Row],[Absorptivity]]+0.023</f>
        <v>8.7064000000000002E-2</v>
      </c>
      <c r="G22">
        <f>1000*Results2[[#This Row],[Biomass (g/L)]]/24.6</f>
        <v>3.5391869918699186</v>
      </c>
    </row>
    <row r="23" spans="1:7" x14ac:dyDescent="0.25">
      <c r="A23" s="4">
        <v>43875.447916666664</v>
      </c>
      <c r="B23" s="2" t="s">
        <v>4</v>
      </c>
      <c r="C23" s="1">
        <v>3.9E-2</v>
      </c>
      <c r="D23">
        <v>93.75</v>
      </c>
      <c r="E23">
        <f>4.9*10^7*Results2[[#This Row],[Absorptivity]]</f>
        <v>1911000</v>
      </c>
      <c r="F23">
        <f>2.464*Results2[[#This Row],[Absorptivity]]+0.023</f>
        <v>0.11909600000000001</v>
      </c>
      <c r="G23">
        <f>1000*Results2[[#This Row],[Biomass (g/L)]]/24.6</f>
        <v>4.8413008130081296</v>
      </c>
    </row>
    <row r="24" spans="1:7" x14ac:dyDescent="0.25">
      <c r="A24" s="4">
        <v>43871.541666666664</v>
      </c>
      <c r="B24" s="7" t="s">
        <v>5</v>
      </c>
      <c r="C24" s="1">
        <v>2.7E-2</v>
      </c>
      <c r="D24">
        <v>0</v>
      </c>
      <c r="E24">
        <f>4.9*10^7*Results2[[#This Row],[Absorptivity]]</f>
        <v>1323000</v>
      </c>
      <c r="F24">
        <f>2.464*Results2[[#This Row],[Absorptivity]]+0.023</f>
        <v>8.9527999999999996E-2</v>
      </c>
      <c r="G24">
        <f>1000*Results2[[#This Row],[Biomass (g/L)]]/24.6</f>
        <v>3.6393495934959343</v>
      </c>
    </row>
    <row r="25" spans="1:7" x14ac:dyDescent="0.25">
      <c r="A25" s="4">
        <v>43871.583333333336</v>
      </c>
      <c r="B25" s="7" t="s">
        <v>5</v>
      </c>
      <c r="C25" s="1">
        <v>6.2E-2</v>
      </c>
      <c r="D25">
        <v>1</v>
      </c>
      <c r="E25">
        <f>4.9*10^7*Results2[[#This Row],[Absorptivity]]</f>
        <v>3038000</v>
      </c>
      <c r="F25">
        <f>2.464*Results2[[#This Row],[Absorptivity]]+0.023</f>
        <v>0.17576799999999998</v>
      </c>
      <c r="G25">
        <f>1000*Results2[[#This Row],[Biomass (g/L)]]/24.6</f>
        <v>7.1450406504065027</v>
      </c>
    </row>
    <row r="26" spans="1:7" x14ac:dyDescent="0.25">
      <c r="A26" s="4">
        <v>43872.262499942131</v>
      </c>
      <c r="B26" s="7" t="s">
        <v>5</v>
      </c>
      <c r="C26" s="1">
        <v>1.4E-2</v>
      </c>
      <c r="D26">
        <v>17.3</v>
      </c>
      <c r="E26">
        <f>4.9*10^7*Results2[[#This Row],[Absorptivity]]</f>
        <v>686000</v>
      </c>
      <c r="F26">
        <f>2.464*Results2[[#This Row],[Absorptivity]]+0.023</f>
        <v>5.7495999999999998E-2</v>
      </c>
      <c r="G26">
        <f>1000*Results2[[#This Row],[Biomass (g/L)]]/24.6</f>
        <v>2.3372357723577233</v>
      </c>
    </row>
    <row r="27" spans="1:7" x14ac:dyDescent="0.25">
      <c r="A27" s="4">
        <v>43872.645833333336</v>
      </c>
      <c r="B27" s="7" t="s">
        <v>5</v>
      </c>
      <c r="C27" s="1">
        <v>3.2000000000000001E-2</v>
      </c>
      <c r="D27">
        <v>26.5</v>
      </c>
      <c r="E27">
        <f>4.9*10^7*Results2[[#This Row],[Absorptivity]]</f>
        <v>1568000</v>
      </c>
      <c r="F27">
        <f>2.464*Results2[[#This Row],[Absorptivity]]+0.023</f>
        <v>0.10184799999999999</v>
      </c>
      <c r="G27">
        <f>1000*Results2[[#This Row],[Biomass (g/L)]]/24.6</f>
        <v>4.1401626016260158</v>
      </c>
    </row>
    <row r="28" spans="1:7" x14ac:dyDescent="0.25">
      <c r="A28" s="4">
        <v>43873.270833333336</v>
      </c>
      <c r="B28" s="7" t="s">
        <v>5</v>
      </c>
      <c r="C28" s="1">
        <v>0.25900000000000001</v>
      </c>
      <c r="D28">
        <v>41.5</v>
      </c>
      <c r="E28">
        <f>4.9*10^7*Results2[[#This Row],[Absorptivity]]</f>
        <v>12691000</v>
      </c>
      <c r="F28">
        <f>2.464*Results2[[#This Row],[Absorptivity]]+0.023</f>
        <v>0.66117599999999999</v>
      </c>
      <c r="G28">
        <f>1000*Results2[[#This Row],[Biomass (g/L)]]/24.6</f>
        <v>26.877073170731702</v>
      </c>
    </row>
    <row r="29" spans="1:7" x14ac:dyDescent="0.25">
      <c r="A29" s="4">
        <v>43873.520833333336</v>
      </c>
      <c r="B29" s="7" t="s">
        <v>5</v>
      </c>
      <c r="C29" s="1">
        <v>0.40100000000000002</v>
      </c>
      <c r="D29">
        <v>47.5</v>
      </c>
      <c r="E29">
        <f>4.9*10^7*Results2[[#This Row],[Absorptivity]]</f>
        <v>19649000</v>
      </c>
      <c r="F29">
        <f>2.464*Results2[[#This Row],[Absorptivity]]+0.023</f>
        <v>1.011064</v>
      </c>
      <c r="G29">
        <f>1000*Results2[[#This Row],[Biomass (g/L)]]/24.6</f>
        <v>41.10016260162601</v>
      </c>
    </row>
    <row r="30" spans="1:7" x14ac:dyDescent="0.25">
      <c r="A30" s="4">
        <v>43874.270833333336</v>
      </c>
      <c r="B30" s="7" t="s">
        <v>5</v>
      </c>
      <c r="C30" s="1">
        <v>1.8819999999999999</v>
      </c>
      <c r="D30">
        <v>65.5</v>
      </c>
      <c r="E30">
        <f>4.9*10^7*Results2[[#This Row],[Absorptivity]]</f>
        <v>92218000</v>
      </c>
      <c r="F30">
        <f>2.464*Results2[[#This Row],[Absorptivity]]+0.023</f>
        <v>4.6602479999999993</v>
      </c>
      <c r="G30">
        <f>1000*Results2[[#This Row],[Biomass (g/L)]]/24.6</f>
        <v>189.44097560975607</v>
      </c>
    </row>
    <row r="31" spans="1:7" x14ac:dyDescent="0.25">
      <c r="A31" s="4">
        <v>43874.46875</v>
      </c>
      <c r="B31" s="7" t="s">
        <v>5</v>
      </c>
      <c r="C31" s="1">
        <v>1.9490000000000001</v>
      </c>
      <c r="D31">
        <v>70.25</v>
      </c>
      <c r="E31">
        <f>4.9*10^7*Results2[[#This Row],[Absorptivity]]</f>
        <v>95501000</v>
      </c>
      <c r="F31">
        <f>2.464*Results2[[#This Row],[Absorptivity]]+0.023</f>
        <v>4.8253360000000001</v>
      </c>
      <c r="G31">
        <f>1000*Results2[[#This Row],[Biomass (g/L)]]/24.6</f>
        <v>196.15186991869919</v>
      </c>
    </row>
    <row r="32" spans="1:7" x14ac:dyDescent="0.25">
      <c r="A32" s="4">
        <v>43874.677083333336</v>
      </c>
      <c r="B32" s="7" t="s">
        <v>5</v>
      </c>
      <c r="C32" s="1">
        <v>1.47</v>
      </c>
      <c r="D32">
        <v>75.25</v>
      </c>
      <c r="E32">
        <f>4.9*10^7*Results2[[#This Row],[Absorptivity]]</f>
        <v>72030000</v>
      </c>
      <c r="F32">
        <f>2.464*Results2[[#This Row],[Absorptivity]]+0.023</f>
        <v>3.6450800000000001</v>
      </c>
      <c r="G32">
        <f>1000*Results2[[#This Row],[Biomass (g/L)]]/24.6</f>
        <v>148.17398373983738</v>
      </c>
    </row>
    <row r="33" spans="1:7" x14ac:dyDescent="0.25">
      <c r="A33" s="4">
        <v>43875.270833333336</v>
      </c>
      <c r="B33" s="7" t="s">
        <v>5</v>
      </c>
      <c r="C33" s="1">
        <v>1.262</v>
      </c>
      <c r="D33">
        <v>89.5</v>
      </c>
      <c r="E33">
        <f>4.9*10^7*Results2[[#This Row],[Absorptivity]]</f>
        <v>61838000</v>
      </c>
      <c r="F33">
        <f>2.464*Results2[[#This Row],[Absorptivity]]+0.023</f>
        <v>3.132568</v>
      </c>
      <c r="G33">
        <f>1000*Results2[[#This Row],[Biomass (g/L)]]/24.6</f>
        <v>127.34016260162602</v>
      </c>
    </row>
    <row r="34" spans="1:7" x14ac:dyDescent="0.25">
      <c r="A34" s="4">
        <v>43875.447916608799</v>
      </c>
      <c r="B34" s="7" t="s">
        <v>5</v>
      </c>
      <c r="C34" s="1">
        <v>1.492</v>
      </c>
      <c r="D34">
        <v>93.75</v>
      </c>
      <c r="E34">
        <f>4.9*10^7*Results2[[#This Row],[Absorptivity]]</f>
        <v>73108000</v>
      </c>
      <c r="F34">
        <f>2.464*Results2[[#This Row],[Absorptivity]]+0.023</f>
        <v>3.6992880000000001</v>
      </c>
      <c r="G34">
        <f>1000*Results2[[#This Row],[Biomass (g/L)]]/24.6</f>
        <v>150.37756097560975</v>
      </c>
    </row>
    <row r="35" spans="1:7" x14ac:dyDescent="0.25">
      <c r="A35" s="4">
        <v>43871.541666666664</v>
      </c>
      <c r="B35" s="2" t="s">
        <v>6</v>
      </c>
      <c r="C35" s="1">
        <v>0.06</v>
      </c>
      <c r="D35">
        <v>0</v>
      </c>
      <c r="E35">
        <f>4.9*10^7*Results2[[#This Row],[Absorptivity]]</f>
        <v>2940000</v>
      </c>
      <c r="F35">
        <f>2.464*Results2[[#This Row],[Absorptivity]]+0.023</f>
        <v>0.17083999999999999</v>
      </c>
      <c r="G35">
        <f>1000*Results2[[#This Row],[Biomass (g/L)]]/24.6</f>
        <v>6.9447154471544712</v>
      </c>
    </row>
    <row r="36" spans="1:7" x14ac:dyDescent="0.25">
      <c r="A36" s="4">
        <v>43871.583333333336</v>
      </c>
      <c r="B36" s="2" t="s">
        <v>6</v>
      </c>
      <c r="C36" s="1">
        <v>0.115</v>
      </c>
      <c r="D36">
        <v>1</v>
      </c>
      <c r="E36">
        <f>4.9*10^7*Results2[[#This Row],[Absorptivity]]</f>
        <v>5635000</v>
      </c>
      <c r="F36">
        <f>2.464*Results2[[#This Row],[Absorptivity]]+0.023</f>
        <v>0.30636000000000002</v>
      </c>
      <c r="G36">
        <f>1000*Results2[[#This Row],[Biomass (g/L)]]/24.6</f>
        <v>12.453658536585365</v>
      </c>
    </row>
    <row r="37" spans="1:7" x14ac:dyDescent="0.25">
      <c r="A37" s="4">
        <v>43872.262499942131</v>
      </c>
      <c r="B37" s="2" t="s">
        <v>6</v>
      </c>
      <c r="C37" s="1">
        <v>9.5000000000000001E-2</v>
      </c>
      <c r="D37">
        <v>17.3</v>
      </c>
      <c r="E37">
        <f>4.9*10^7*Results2[[#This Row],[Absorptivity]]</f>
        <v>4655000</v>
      </c>
      <c r="F37">
        <f>2.464*Results2[[#This Row],[Absorptivity]]+0.023</f>
        <v>0.25708000000000003</v>
      </c>
      <c r="G37">
        <f>1000*Results2[[#This Row],[Biomass (g/L)]]/24.6</f>
        <v>10.450406504065041</v>
      </c>
    </row>
    <row r="38" spans="1:7" x14ac:dyDescent="0.25">
      <c r="A38" s="4">
        <v>43872.645833333336</v>
      </c>
      <c r="B38" s="2" t="s">
        <v>6</v>
      </c>
      <c r="C38" s="1">
        <v>9.7000000000000003E-2</v>
      </c>
      <c r="D38">
        <v>26.5</v>
      </c>
      <c r="E38">
        <f>4.9*10^7*Results2[[#This Row],[Absorptivity]]</f>
        <v>4753000</v>
      </c>
      <c r="F38">
        <f>2.464*Results2[[#This Row],[Absorptivity]]+0.023</f>
        <v>0.26200800000000002</v>
      </c>
      <c r="G38">
        <f>1000*Results2[[#This Row],[Biomass (g/L)]]/24.6</f>
        <v>10.650731707317075</v>
      </c>
    </row>
    <row r="39" spans="1:7" x14ac:dyDescent="0.25">
      <c r="A39" s="4">
        <v>43873.270833333336</v>
      </c>
      <c r="B39" s="2" t="s">
        <v>6</v>
      </c>
      <c r="C39" s="1">
        <v>9.8000000000000004E-2</v>
      </c>
      <c r="D39">
        <v>41.5</v>
      </c>
      <c r="E39">
        <f>4.9*10^7*Results2[[#This Row],[Absorptivity]]</f>
        <v>4802000</v>
      </c>
      <c r="F39">
        <f>2.464*Results2[[#This Row],[Absorptivity]]+0.023</f>
        <v>0.26447200000000004</v>
      </c>
      <c r="G39">
        <f>1000*Results2[[#This Row],[Biomass (g/L)]]/24.6</f>
        <v>10.75089430894309</v>
      </c>
    </row>
    <row r="40" spans="1:7" x14ac:dyDescent="0.25">
      <c r="A40" s="4">
        <v>43873.520833333336</v>
      </c>
      <c r="B40" s="2" t="s">
        <v>6</v>
      </c>
      <c r="C40" s="1">
        <v>0.13800000000000001</v>
      </c>
      <c r="D40">
        <v>47.5</v>
      </c>
      <c r="E40">
        <f>4.9*10^7*Results2[[#This Row],[Absorptivity]]</f>
        <v>6762000.0000000009</v>
      </c>
      <c r="F40">
        <f>2.464*Results2[[#This Row],[Absorptivity]]+0.023</f>
        <v>0.36303200000000002</v>
      </c>
      <c r="G40">
        <f>1000*Results2[[#This Row],[Biomass (g/L)]]/24.6</f>
        <v>14.75739837398374</v>
      </c>
    </row>
    <row r="41" spans="1:7" x14ac:dyDescent="0.25">
      <c r="A41" s="4">
        <v>43874.270833333336</v>
      </c>
      <c r="B41" s="2" t="s">
        <v>6</v>
      </c>
      <c r="C41" s="1">
        <v>1.8460000000000001</v>
      </c>
      <c r="D41">
        <v>65.5</v>
      </c>
      <c r="E41">
        <f>4.9*10^7*Results2[[#This Row],[Absorptivity]]</f>
        <v>90454000</v>
      </c>
      <c r="F41">
        <f>2.464*Results2[[#This Row],[Absorptivity]]+0.023</f>
        <v>4.5715440000000003</v>
      </c>
      <c r="G41">
        <f>1000*Results2[[#This Row],[Biomass (g/L)]]/24.6</f>
        <v>185.83512195121949</v>
      </c>
    </row>
    <row r="42" spans="1:7" x14ac:dyDescent="0.25">
      <c r="A42" s="4">
        <v>43874.46875</v>
      </c>
      <c r="B42" s="2" t="s">
        <v>6</v>
      </c>
      <c r="C42" s="1">
        <v>1.7230000000000001</v>
      </c>
      <c r="D42">
        <v>70.25</v>
      </c>
      <c r="E42">
        <f>4.9*10^7*Results2[[#This Row],[Absorptivity]]</f>
        <v>84427000</v>
      </c>
      <c r="F42">
        <f>2.464*Results2[[#This Row],[Absorptivity]]+0.023</f>
        <v>4.268472</v>
      </c>
      <c r="G42">
        <f>1000*Results2[[#This Row],[Biomass (g/L)]]/24.6</f>
        <v>173.5151219512195</v>
      </c>
    </row>
    <row r="43" spans="1:7" x14ac:dyDescent="0.25">
      <c r="A43" s="4">
        <v>43874.677083333336</v>
      </c>
      <c r="B43" s="2" t="s">
        <v>6</v>
      </c>
      <c r="C43" s="1">
        <v>1.4359999999999999</v>
      </c>
      <c r="D43">
        <v>75.25</v>
      </c>
      <c r="E43">
        <f>4.9*10^7*Results2[[#This Row],[Absorptivity]]</f>
        <v>70364000</v>
      </c>
      <c r="F43">
        <f>2.464*Results2[[#This Row],[Absorptivity]]+0.023</f>
        <v>3.5613039999999998</v>
      </c>
      <c r="G43">
        <f>1000*Results2[[#This Row],[Biomass (g/L)]]/24.6</f>
        <v>144.76845528455283</v>
      </c>
    </row>
    <row r="44" spans="1:7" x14ac:dyDescent="0.25">
      <c r="A44" s="4">
        <v>43875.270833333336</v>
      </c>
      <c r="B44" s="2" t="s">
        <v>6</v>
      </c>
      <c r="C44" s="1">
        <v>1.262</v>
      </c>
      <c r="D44">
        <v>89.5</v>
      </c>
      <c r="E44">
        <f>4.9*10^7*Results2[[#This Row],[Absorptivity]]</f>
        <v>61838000</v>
      </c>
      <c r="F44">
        <f>2.464*Results2[[#This Row],[Absorptivity]]+0.023</f>
        <v>3.132568</v>
      </c>
      <c r="G44">
        <f>1000*Results2[[#This Row],[Biomass (g/L)]]/24.6</f>
        <v>127.34016260162602</v>
      </c>
    </row>
    <row r="45" spans="1:7" x14ac:dyDescent="0.25">
      <c r="A45" s="4">
        <v>43875.447916608799</v>
      </c>
      <c r="B45" s="2" t="s">
        <v>6</v>
      </c>
      <c r="C45" s="1">
        <v>1.528</v>
      </c>
      <c r="D45">
        <v>93.75</v>
      </c>
      <c r="E45">
        <f>4.9*10^7*Results2[[#This Row],[Absorptivity]]</f>
        <v>74872000</v>
      </c>
      <c r="F45">
        <f>2.464*Results2[[#This Row],[Absorptivity]]+0.023</f>
        <v>3.787992</v>
      </c>
      <c r="G45">
        <f>1000*Results2[[#This Row],[Biomass (g/L)]]/24.6</f>
        <v>153.98341463414633</v>
      </c>
    </row>
    <row r="46" spans="1:7" x14ac:dyDescent="0.25">
      <c r="A46" s="4">
        <v>43871.541666666664</v>
      </c>
      <c r="B46" s="7" t="s">
        <v>7</v>
      </c>
      <c r="C46" s="1">
        <v>0.34</v>
      </c>
      <c r="D46">
        <v>0</v>
      </c>
      <c r="E46">
        <f>4.9*10^7*Results2[[#This Row],[Absorptivity]]</f>
        <v>16660000.000000002</v>
      </c>
      <c r="F46">
        <f>2.464*Results2[[#This Row],[Absorptivity]]+0.023</f>
        <v>0.86076000000000008</v>
      </c>
      <c r="G46">
        <f>1000*Results2[[#This Row],[Biomass (g/L)]]/24.6</f>
        <v>34.990243902439026</v>
      </c>
    </row>
    <row r="47" spans="1:7" x14ac:dyDescent="0.25">
      <c r="A47" s="4">
        <v>43871.583333333336</v>
      </c>
      <c r="B47" s="7" t="s">
        <v>7</v>
      </c>
      <c r="C47" s="1">
        <v>0.35799999999999998</v>
      </c>
      <c r="D47">
        <v>1</v>
      </c>
      <c r="E47">
        <f>4.9*10^7*Results2[[#This Row],[Absorptivity]]</f>
        <v>17542000</v>
      </c>
      <c r="F47">
        <f>2.464*Results2[[#This Row],[Absorptivity]]+0.023</f>
        <v>0.90511199999999992</v>
      </c>
      <c r="G47">
        <f>1000*Results2[[#This Row],[Biomass (g/L)]]/24.6</f>
        <v>36.793170731707313</v>
      </c>
    </row>
    <row r="48" spans="1:7" x14ac:dyDescent="0.25">
      <c r="A48" s="4">
        <v>43872.262499942131</v>
      </c>
      <c r="B48" s="7" t="s">
        <v>7</v>
      </c>
      <c r="C48" s="1">
        <v>0.43</v>
      </c>
      <c r="D48">
        <v>17.3</v>
      </c>
      <c r="E48">
        <f>4.9*10^7*Results2[[#This Row],[Absorptivity]]</f>
        <v>21070000</v>
      </c>
      <c r="F48">
        <f>2.464*Results2[[#This Row],[Absorptivity]]+0.023</f>
        <v>1.0825199999999999</v>
      </c>
      <c r="G48">
        <f>1000*Results2[[#This Row],[Biomass (g/L)]]/24.6</f>
        <v>44.004878048780483</v>
      </c>
    </row>
    <row r="49" spans="1:7" x14ac:dyDescent="0.25">
      <c r="A49" s="4">
        <v>43872.645833333336</v>
      </c>
      <c r="B49" s="7" t="s">
        <v>7</v>
      </c>
      <c r="C49" s="1">
        <v>0.376</v>
      </c>
      <c r="D49">
        <v>26.5</v>
      </c>
      <c r="E49">
        <f>4.9*10^7*Results2[[#This Row],[Absorptivity]]</f>
        <v>18424000</v>
      </c>
      <c r="F49">
        <f>2.464*Results2[[#This Row],[Absorptivity]]+0.023</f>
        <v>0.94946399999999997</v>
      </c>
      <c r="G49">
        <f>1000*Results2[[#This Row],[Biomass (g/L)]]/24.6</f>
        <v>38.596097560975608</v>
      </c>
    </row>
    <row r="50" spans="1:7" x14ac:dyDescent="0.25">
      <c r="A50" s="4">
        <v>43873.270833333336</v>
      </c>
      <c r="B50" s="7" t="s">
        <v>7</v>
      </c>
      <c r="C50" s="1">
        <v>0.55000000000000004</v>
      </c>
      <c r="D50">
        <v>41.5</v>
      </c>
      <c r="E50">
        <f>4.9*10^7*Results2[[#This Row],[Absorptivity]]</f>
        <v>26950000.000000004</v>
      </c>
      <c r="F50">
        <f>2.464*Results2[[#This Row],[Absorptivity]]+0.023</f>
        <v>1.3782000000000001</v>
      </c>
      <c r="G50">
        <f>1000*Results2[[#This Row],[Biomass (g/L)]]/24.6</f>
        <v>56.024390243902438</v>
      </c>
    </row>
    <row r="51" spans="1:7" x14ac:dyDescent="0.25">
      <c r="A51" s="4">
        <v>43873.520833333336</v>
      </c>
      <c r="B51" s="7" t="s">
        <v>7</v>
      </c>
      <c r="C51" s="1">
        <v>0.46700000000000003</v>
      </c>
      <c r="D51">
        <v>47.5</v>
      </c>
      <c r="E51">
        <f>4.9*10^7*Results2[[#This Row],[Absorptivity]]</f>
        <v>22883000</v>
      </c>
      <c r="F51">
        <f>2.464*Results2[[#This Row],[Absorptivity]]+0.023</f>
        <v>1.1736880000000001</v>
      </c>
      <c r="G51">
        <f>1000*Results2[[#This Row],[Biomass (g/L)]]/24.6</f>
        <v>47.710894308943089</v>
      </c>
    </row>
    <row r="52" spans="1:7" x14ac:dyDescent="0.25">
      <c r="A52" s="4">
        <v>43874.270833333336</v>
      </c>
      <c r="B52" s="7" t="s">
        <v>7</v>
      </c>
      <c r="C52" s="1">
        <v>2.0099999999999998</v>
      </c>
      <c r="D52">
        <v>65.5</v>
      </c>
      <c r="E52">
        <f>4.9*10^7*Results2[[#This Row],[Absorptivity]]</f>
        <v>98489999.999999985</v>
      </c>
      <c r="F52">
        <f>2.464*Results2[[#This Row],[Absorptivity]]+0.023</f>
        <v>4.9756399999999994</v>
      </c>
      <c r="G52">
        <f>1000*Results2[[#This Row],[Biomass (g/L)]]/24.6</f>
        <v>202.26178861788614</v>
      </c>
    </row>
    <row r="53" spans="1:7" x14ac:dyDescent="0.25">
      <c r="A53" s="4">
        <v>43874.46875</v>
      </c>
      <c r="B53" s="7" t="s">
        <v>7</v>
      </c>
      <c r="C53" s="1">
        <v>1.8240000000000001</v>
      </c>
      <c r="D53">
        <v>70.25</v>
      </c>
      <c r="E53">
        <f>4.9*10^7*Results2[[#This Row],[Absorptivity]]</f>
        <v>89376000</v>
      </c>
      <c r="F53">
        <f>2.464*Results2[[#This Row],[Absorptivity]]+0.023</f>
        <v>4.5173359999999994</v>
      </c>
      <c r="G53">
        <f>1000*Results2[[#This Row],[Biomass (g/L)]]/24.6</f>
        <v>183.63154471544712</v>
      </c>
    </row>
    <row r="54" spans="1:7" x14ac:dyDescent="0.25">
      <c r="A54" s="4">
        <v>43874.677083333336</v>
      </c>
      <c r="B54" s="7" t="s">
        <v>7</v>
      </c>
      <c r="C54" s="1">
        <v>1.1830000000000001</v>
      </c>
      <c r="D54">
        <v>75.25</v>
      </c>
      <c r="E54">
        <f>4.9*10^7*Results2[[#This Row],[Absorptivity]]</f>
        <v>57967000</v>
      </c>
      <c r="F54">
        <f>2.464*Results2[[#This Row],[Absorptivity]]+0.023</f>
        <v>2.9379120000000003</v>
      </c>
      <c r="G54">
        <f>1000*Results2[[#This Row],[Biomass (g/L)]]/24.6</f>
        <v>119.42731707317074</v>
      </c>
    </row>
    <row r="55" spans="1:7" x14ac:dyDescent="0.25">
      <c r="A55" s="4">
        <v>43875.270833333336</v>
      </c>
      <c r="B55" s="7" t="s">
        <v>7</v>
      </c>
      <c r="C55" s="1">
        <v>1.7010000000000001</v>
      </c>
      <c r="D55">
        <v>89.5</v>
      </c>
      <c r="E55">
        <f>4.9*10^7*Results2[[#This Row],[Absorptivity]]</f>
        <v>83349000</v>
      </c>
      <c r="F55">
        <f>2.464*Results2[[#This Row],[Absorptivity]]+0.023</f>
        <v>4.214264</v>
      </c>
      <c r="G55">
        <f>1000*Results2[[#This Row],[Biomass (g/L)]]/24.6</f>
        <v>171.31154471544716</v>
      </c>
    </row>
    <row r="56" spans="1:7" x14ac:dyDescent="0.25">
      <c r="A56" s="4">
        <v>43875.447916608799</v>
      </c>
      <c r="B56" s="7" t="s">
        <v>7</v>
      </c>
      <c r="C56" s="1">
        <v>1.0589999999999999</v>
      </c>
      <c r="D56">
        <v>93.75</v>
      </c>
      <c r="E56">
        <f>4.9*10^7*Results2[[#This Row],[Absorptivity]]</f>
        <v>51891000</v>
      </c>
      <c r="F56">
        <f>2.464*Results2[[#This Row],[Absorptivity]]+0.023</f>
        <v>2.6323759999999998</v>
      </c>
      <c r="G56">
        <f>1000*Results2[[#This Row],[Biomass (g/L)]]/24.6</f>
        <v>107.00715447154469</v>
      </c>
    </row>
    <row r="57" spans="1:7" x14ac:dyDescent="0.25">
      <c r="A57" s="4">
        <v>43871.541666666664</v>
      </c>
      <c r="B57" s="2" t="s">
        <v>8</v>
      </c>
      <c r="C57" s="1">
        <v>0.17699999999999999</v>
      </c>
      <c r="D57">
        <v>0</v>
      </c>
      <c r="E57">
        <f>4.9*10^7*Results2[[#This Row],[Absorptivity]]</f>
        <v>8673000</v>
      </c>
      <c r="F57">
        <f>2.464*Results2[[#This Row],[Absorptivity]]+0.023</f>
        <v>0.45912799999999998</v>
      </c>
      <c r="G57">
        <f>1000*Results2[[#This Row],[Biomass (g/L)]]/24.6</f>
        <v>18.663739837398371</v>
      </c>
    </row>
    <row r="58" spans="1:7" x14ac:dyDescent="0.25">
      <c r="A58" s="4">
        <v>43871.583333333336</v>
      </c>
      <c r="B58" s="2" t="s">
        <v>8</v>
      </c>
      <c r="C58" s="1">
        <v>0.19700000000000001</v>
      </c>
      <c r="D58">
        <v>1</v>
      </c>
      <c r="E58">
        <f>4.9*10^7*Results2[[#This Row],[Absorptivity]]</f>
        <v>9653000</v>
      </c>
      <c r="F58">
        <f>2.464*Results2[[#This Row],[Absorptivity]]+0.023</f>
        <v>0.50840799999999997</v>
      </c>
      <c r="G58">
        <f>1000*Results2[[#This Row],[Biomass (g/L)]]/24.6</f>
        <v>20.666991869918697</v>
      </c>
    </row>
    <row r="59" spans="1:7" x14ac:dyDescent="0.25">
      <c r="A59" s="4">
        <v>43872.262499942131</v>
      </c>
      <c r="B59" s="2" t="s">
        <v>8</v>
      </c>
      <c r="C59" s="1">
        <v>0.11899999999999999</v>
      </c>
      <c r="D59">
        <v>17.3</v>
      </c>
      <c r="E59">
        <f>4.9*10^7*Results2[[#This Row],[Absorptivity]]</f>
        <v>5831000</v>
      </c>
      <c r="F59">
        <f>2.464*Results2[[#This Row],[Absorptivity]]+0.023</f>
        <v>0.316216</v>
      </c>
      <c r="G59">
        <f>1000*Results2[[#This Row],[Biomass (g/L)]]/24.6</f>
        <v>12.85430894308943</v>
      </c>
    </row>
    <row r="60" spans="1:7" x14ac:dyDescent="0.25">
      <c r="A60" s="4">
        <v>43872.645833333336</v>
      </c>
      <c r="B60" s="2" t="s">
        <v>8</v>
      </c>
      <c r="C60" s="1">
        <v>0.109</v>
      </c>
      <c r="D60">
        <v>26.5</v>
      </c>
      <c r="E60">
        <f>4.9*10^7*Results2[[#This Row],[Absorptivity]]</f>
        <v>5341000</v>
      </c>
      <c r="F60">
        <f>2.464*Results2[[#This Row],[Absorptivity]]+0.023</f>
        <v>0.291576</v>
      </c>
      <c r="G60">
        <f>1000*Results2[[#This Row],[Biomass (g/L)]]/24.6</f>
        <v>11.852682926829269</v>
      </c>
    </row>
    <row r="61" spans="1:7" x14ac:dyDescent="0.25">
      <c r="A61" s="4">
        <v>43873.270833333336</v>
      </c>
      <c r="B61" s="2" t="s">
        <v>8</v>
      </c>
      <c r="C61" s="1">
        <v>0.10100000000000001</v>
      </c>
      <c r="D61">
        <v>41.5</v>
      </c>
      <c r="E61">
        <f>4.9*10^7*Results2[[#This Row],[Absorptivity]]</f>
        <v>4949000</v>
      </c>
      <c r="F61">
        <f>2.464*Results2[[#This Row],[Absorptivity]]+0.023</f>
        <v>0.27186399999999999</v>
      </c>
      <c r="G61">
        <f>1000*Results2[[#This Row],[Biomass (g/L)]]/24.6</f>
        <v>11.051382113821136</v>
      </c>
    </row>
    <row r="62" spans="1:7" x14ac:dyDescent="0.25">
      <c r="A62" s="4">
        <v>43873.520833333336</v>
      </c>
      <c r="B62" s="2" t="s">
        <v>8</v>
      </c>
      <c r="C62" s="1">
        <v>7.0000000000000007E-2</v>
      </c>
      <c r="D62">
        <v>47.5</v>
      </c>
      <c r="E62">
        <f>4.9*10^7*Results2[[#This Row],[Absorptivity]]</f>
        <v>3430000.0000000005</v>
      </c>
      <c r="F62">
        <f>2.464*Results2[[#This Row],[Absorptivity]]+0.023</f>
        <v>0.19548000000000001</v>
      </c>
      <c r="G62">
        <f>1000*Results2[[#This Row],[Biomass (g/L)]]/24.6</f>
        <v>7.9463414634146341</v>
      </c>
    </row>
    <row r="63" spans="1:7" x14ac:dyDescent="0.25">
      <c r="A63" s="4">
        <v>43874.270833333336</v>
      </c>
      <c r="B63" s="2" t="s">
        <v>8</v>
      </c>
      <c r="C63" s="1">
        <v>1.028</v>
      </c>
      <c r="D63">
        <v>65.5</v>
      </c>
      <c r="E63">
        <f>4.9*10^7*Results2[[#This Row],[Absorptivity]]</f>
        <v>50372000</v>
      </c>
      <c r="F63">
        <f>2.464*Results2[[#This Row],[Absorptivity]]+0.023</f>
        <v>2.5559920000000003</v>
      </c>
      <c r="G63">
        <f>1000*Results2[[#This Row],[Biomass (g/L)]]/24.6</f>
        <v>103.90211382113822</v>
      </c>
    </row>
    <row r="64" spans="1:7" x14ac:dyDescent="0.25">
      <c r="A64" s="4">
        <v>43874.46875</v>
      </c>
      <c r="B64" s="2" t="s">
        <v>8</v>
      </c>
      <c r="C64" s="1">
        <v>1.329</v>
      </c>
      <c r="D64">
        <v>70.25</v>
      </c>
      <c r="E64">
        <f>4.9*10^7*Results2[[#This Row],[Absorptivity]]</f>
        <v>65121000</v>
      </c>
      <c r="F64">
        <f>2.464*Results2[[#This Row],[Absorptivity]]+0.023</f>
        <v>3.2976559999999999</v>
      </c>
      <c r="G64">
        <f>1000*Results2[[#This Row],[Biomass (g/L)]]/24.6</f>
        <v>134.05105691056909</v>
      </c>
    </row>
    <row r="65" spans="1:7" x14ac:dyDescent="0.25">
      <c r="A65" s="4">
        <v>43874.677083333336</v>
      </c>
      <c r="B65" s="2" t="s">
        <v>8</v>
      </c>
      <c r="C65" s="1">
        <v>1.4119999999999999</v>
      </c>
      <c r="D65">
        <v>75.25</v>
      </c>
      <c r="E65">
        <f>4.9*10^7*Results2[[#This Row],[Absorptivity]]</f>
        <v>69188000</v>
      </c>
      <c r="F65">
        <f>2.464*Results2[[#This Row],[Absorptivity]]+0.023</f>
        <v>3.5021679999999997</v>
      </c>
      <c r="G65">
        <f>1000*Results2[[#This Row],[Biomass (g/L)]]/24.6</f>
        <v>142.36455284552844</v>
      </c>
    </row>
    <row r="66" spans="1:7" x14ac:dyDescent="0.25">
      <c r="A66" s="4">
        <v>43875.270833333336</v>
      </c>
      <c r="B66" s="2" t="s">
        <v>8</v>
      </c>
      <c r="C66" s="1">
        <v>1.524</v>
      </c>
      <c r="D66">
        <v>89.5</v>
      </c>
      <c r="E66">
        <f>4.9*10^7*Results2[[#This Row],[Absorptivity]]</f>
        <v>74676000</v>
      </c>
      <c r="F66">
        <f>2.464*Results2[[#This Row],[Absorptivity]]+0.023</f>
        <v>3.7781359999999999</v>
      </c>
      <c r="G66">
        <f>1000*Results2[[#This Row],[Biomass (g/L)]]/24.6</f>
        <v>153.58276422764226</v>
      </c>
    </row>
    <row r="67" spans="1:7" x14ac:dyDescent="0.25">
      <c r="A67" s="4">
        <v>43875.447916608799</v>
      </c>
      <c r="B67" s="2" t="s">
        <v>8</v>
      </c>
      <c r="C67" s="1">
        <v>1.7310000000000001</v>
      </c>
      <c r="D67">
        <v>93.75</v>
      </c>
      <c r="E67">
        <f>4.9*10^7*Results2[[#This Row],[Absorptivity]]</f>
        <v>84819000</v>
      </c>
      <c r="F67">
        <f>2.464*Results2[[#This Row],[Absorptivity]]+0.023</f>
        <v>4.2881840000000002</v>
      </c>
      <c r="G67">
        <f>1000*Results2[[#This Row],[Biomass (g/L)]]/24.6</f>
        <v>174.31642276422764</v>
      </c>
    </row>
    <row r="68" spans="1:7" x14ac:dyDescent="0.25">
      <c r="B68" s="2"/>
    </row>
    <row r="69" spans="1:7" x14ac:dyDescent="0.25">
      <c r="B69" s="2"/>
    </row>
    <row r="70" spans="1:7" x14ac:dyDescent="0.25">
      <c r="B70" s="2"/>
    </row>
    <row r="71" spans="1:7" x14ac:dyDescent="0.25">
      <c r="B71" s="2"/>
    </row>
    <row r="72" spans="1:7" x14ac:dyDescent="0.25">
      <c r="B72" s="2"/>
    </row>
    <row r="73" spans="1:7" x14ac:dyDescent="0.25">
      <c r="B73" s="2"/>
    </row>
    <row r="74" spans="1:7" x14ac:dyDescent="0.25">
      <c r="B74" s="2"/>
    </row>
    <row r="75" spans="1:7" x14ac:dyDescent="0.25">
      <c r="B75" s="2"/>
    </row>
    <row r="76" spans="1:7" x14ac:dyDescent="0.25">
      <c r="B76" s="2"/>
    </row>
    <row r="77" spans="1:7" x14ac:dyDescent="0.25">
      <c r="B77" s="2"/>
    </row>
    <row r="78" spans="1:7" x14ac:dyDescent="0.25">
      <c r="B78" s="2"/>
    </row>
    <row r="79" spans="1:7" x14ac:dyDescent="0.25">
      <c r="B79" s="2"/>
    </row>
    <row r="80" spans="1:7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pane ySplit="1" topLeftCell="A2" activePane="bottomLeft" state="frozen"/>
      <selection pane="bottomLeft" activeCell="K55" sqref="K55"/>
    </sheetView>
  </sheetViews>
  <sheetFormatPr defaultRowHeight="15" x14ac:dyDescent="0.25"/>
  <cols>
    <col min="1" max="1" width="15.85546875" style="10" bestFit="1" customWidth="1"/>
    <col min="2" max="2" width="15.42578125" bestFit="1" customWidth="1"/>
    <col min="3" max="3" width="14.140625" bestFit="1" customWidth="1"/>
    <col min="5" max="5" width="15" bestFit="1" customWidth="1"/>
    <col min="6" max="6" width="20.140625" bestFit="1" customWidth="1"/>
    <col min="7" max="7" width="15.140625" bestFit="1" customWidth="1"/>
    <col min="8" max="8" width="20.42578125" bestFit="1" customWidth="1"/>
  </cols>
  <sheetData>
    <row r="1" spans="1:9" x14ac:dyDescent="0.25">
      <c r="A1" s="10" t="s">
        <v>23</v>
      </c>
      <c r="B1" t="s">
        <v>2</v>
      </c>
      <c r="C1" t="s">
        <v>9</v>
      </c>
      <c r="D1" t="s">
        <v>29</v>
      </c>
      <c r="E1" t="s">
        <v>50</v>
      </c>
      <c r="F1" t="s">
        <v>45</v>
      </c>
      <c r="G1" t="s">
        <v>46</v>
      </c>
      <c r="H1" t="s">
        <v>48</v>
      </c>
      <c r="I1" t="s">
        <v>49</v>
      </c>
    </row>
    <row r="2" spans="1:9" x14ac:dyDescent="0.25">
      <c r="A2" s="10">
        <v>43875.541666666664</v>
      </c>
      <c r="B2" s="11" t="s">
        <v>3</v>
      </c>
      <c r="C2">
        <v>2E-3</v>
      </c>
      <c r="D2">
        <v>7</v>
      </c>
      <c r="E2">
        <v>0</v>
      </c>
      <c r="F2">
        <f>4.9*10^7*Table3[[#This Row],[Absorptivity]]</f>
        <v>98000</v>
      </c>
      <c r="G2">
        <f>2.464*Table3[[#This Row],[Absorptivity]]+0.023</f>
        <v>2.7928000000000001E-2</v>
      </c>
      <c r="H2">
        <f>1000*Table3[[#This Row],[Biomass (g/L)]]/24.6</f>
        <v>1.1352845528455284</v>
      </c>
      <c r="I2" s="1">
        <v>0</v>
      </c>
    </row>
    <row r="3" spans="1:9" x14ac:dyDescent="0.25">
      <c r="A3" s="10">
        <v>43878.277777777781</v>
      </c>
      <c r="B3" s="7" t="s">
        <v>3</v>
      </c>
      <c r="C3">
        <v>1.0580000000000001</v>
      </c>
      <c r="D3">
        <v>5.6</v>
      </c>
      <c r="E3">
        <v>65.599999999999994</v>
      </c>
      <c r="F3">
        <f>4.9*10^7*Table3[[#This Row],[Absorptivity]]</f>
        <v>51842000</v>
      </c>
      <c r="G3">
        <f>2.464*Table3[[#This Row],[Absorptivity]]+0.023</f>
        <v>2.629912</v>
      </c>
      <c r="H3">
        <f>1000*Table3[[#This Row],[Biomass (g/L)]]/24.6</f>
        <v>106.90699186991868</v>
      </c>
      <c r="I3" s="1">
        <v>0</v>
      </c>
    </row>
    <row r="4" spans="1:9" x14ac:dyDescent="0.25">
      <c r="A4" s="10">
        <v>43878.458333333336</v>
      </c>
      <c r="B4" s="7" t="s">
        <v>3</v>
      </c>
      <c r="C4">
        <v>1.294</v>
      </c>
      <c r="D4">
        <v>6.2</v>
      </c>
      <c r="E4">
        <v>70</v>
      </c>
      <c r="F4">
        <f>4.9*10^7*Table3[[#This Row],[Absorptivity]]</f>
        <v>63406000</v>
      </c>
      <c r="G4">
        <f>2.464*Table3[[#This Row],[Absorptivity]]+0.023</f>
        <v>3.2114160000000003</v>
      </c>
      <c r="H4">
        <f>1000*Table3[[#This Row],[Biomass (g/L)]]/24.6</f>
        <v>130.54536585365852</v>
      </c>
      <c r="I4" s="1">
        <v>0</v>
      </c>
    </row>
    <row r="5" spans="1:9" x14ac:dyDescent="0.25">
      <c r="A5" s="10">
        <v>43879.277777777781</v>
      </c>
      <c r="B5" s="7" t="s">
        <v>3</v>
      </c>
      <c r="C5">
        <v>1.522</v>
      </c>
      <c r="D5">
        <v>6.1</v>
      </c>
      <c r="E5">
        <v>89.6</v>
      </c>
      <c r="F5">
        <f>4.9*10^7*Table3[[#This Row],[Absorptivity]]</f>
        <v>74578000</v>
      </c>
      <c r="G5">
        <f>2.464*Table3[[#This Row],[Absorptivity]]+0.023</f>
        <v>3.7732080000000003</v>
      </c>
      <c r="H5">
        <f>1000*Table3[[#This Row],[Biomass (g/L)]]/24.6</f>
        <v>153.38243902439027</v>
      </c>
      <c r="I5" s="1">
        <v>0</v>
      </c>
    </row>
    <row r="6" spans="1:9" x14ac:dyDescent="0.25">
      <c r="A6" s="10">
        <v>43879.666666666664</v>
      </c>
      <c r="B6" s="7" t="s">
        <v>3</v>
      </c>
      <c r="C6">
        <v>1.516</v>
      </c>
      <c r="D6">
        <v>5.7</v>
      </c>
      <c r="E6">
        <v>99</v>
      </c>
      <c r="F6">
        <f>4.9*10^7*Table3[[#This Row],[Absorptivity]]</f>
        <v>74284000</v>
      </c>
      <c r="G6">
        <f>2.464*Table3[[#This Row],[Absorptivity]]+0.023</f>
        <v>3.7584240000000002</v>
      </c>
      <c r="H6">
        <f>1000*Table3[[#This Row],[Biomass (g/L)]]/24.6</f>
        <v>152.78146341463415</v>
      </c>
      <c r="I6" s="1">
        <v>0</v>
      </c>
    </row>
    <row r="7" spans="1:9" x14ac:dyDescent="0.25">
      <c r="A7" s="10">
        <v>43880.277777777781</v>
      </c>
      <c r="B7" s="7" t="s">
        <v>3</v>
      </c>
      <c r="C7">
        <v>1.53</v>
      </c>
      <c r="D7">
        <v>6</v>
      </c>
      <c r="E7">
        <v>113.6</v>
      </c>
      <c r="F7">
        <f>4.9*10^7*Table3[[#This Row],[Absorptivity]]</f>
        <v>74970000</v>
      </c>
      <c r="G7">
        <f>2.464*Table3[[#This Row],[Absorptivity]]+0.023</f>
        <v>3.7929200000000001</v>
      </c>
      <c r="H7">
        <f>1000*Table3[[#This Row],[Biomass (g/L)]]/24.6</f>
        <v>154.18373983739838</v>
      </c>
      <c r="I7" s="1">
        <v>0</v>
      </c>
    </row>
    <row r="8" spans="1:9" x14ac:dyDescent="0.25">
      <c r="A8" s="10">
        <v>43880.583333333336</v>
      </c>
      <c r="B8" s="7" t="s">
        <v>3</v>
      </c>
      <c r="C8">
        <v>1.61</v>
      </c>
      <c r="D8">
        <v>6.4</v>
      </c>
      <c r="E8">
        <v>121</v>
      </c>
      <c r="F8">
        <f>4.9*10^7*Table3[[#This Row],[Absorptivity]]</f>
        <v>78890000</v>
      </c>
      <c r="G8">
        <f>2.464*Table3[[#This Row],[Absorptivity]]+0.023</f>
        <v>3.9900400000000005</v>
      </c>
      <c r="H8">
        <f>1000*Table3[[#This Row],[Biomass (g/L)]]/24.6</f>
        <v>162.19674796747969</v>
      </c>
      <c r="I8" s="1">
        <v>0</v>
      </c>
    </row>
    <row r="9" spans="1:9" x14ac:dyDescent="0.25">
      <c r="A9" s="10">
        <v>43881.277777777781</v>
      </c>
      <c r="B9" s="7" t="s">
        <v>3</v>
      </c>
      <c r="C9">
        <v>1.599</v>
      </c>
      <c r="D9">
        <v>7</v>
      </c>
      <c r="E9">
        <v>137.6</v>
      </c>
      <c r="F9">
        <f>4.9*10^7*Table3[[#This Row],[Absorptivity]]</f>
        <v>78351000</v>
      </c>
      <c r="G9">
        <f>2.464*Table3[[#This Row],[Absorptivity]]+0.023</f>
        <v>3.962936</v>
      </c>
      <c r="H9">
        <f>1000*Table3[[#This Row],[Biomass (g/L)]]/24.6</f>
        <v>161.09495934959349</v>
      </c>
      <c r="I9" s="1">
        <v>0</v>
      </c>
    </row>
    <row r="10" spans="1:9" hidden="1" x14ac:dyDescent="0.25">
      <c r="A10" s="10">
        <v>43875.541666666664</v>
      </c>
      <c r="B10" s="7" t="s">
        <v>4</v>
      </c>
      <c r="C10">
        <v>2.5999999999999999E-2</v>
      </c>
      <c r="D10">
        <v>7</v>
      </c>
      <c r="E10">
        <v>0</v>
      </c>
      <c r="F10">
        <f>4.9*10^7*Table3[[#This Row],[Absorptivity]]</f>
        <v>1274000</v>
      </c>
      <c r="G10">
        <f>2.464*Table3[[#This Row],[Absorptivity]]+0.023</f>
        <v>8.7064000000000002E-2</v>
      </c>
      <c r="H10">
        <f>1000*Table3[[#This Row],[Biomass (g/L)]]/24.6</f>
        <v>3.5391869918699186</v>
      </c>
      <c r="I10" s="1"/>
    </row>
    <row r="11" spans="1:9" hidden="1" x14ac:dyDescent="0.25">
      <c r="A11" s="10">
        <v>43878.277777777781</v>
      </c>
      <c r="B11" s="2" t="s">
        <v>4</v>
      </c>
      <c r="C11">
        <v>1.0960000000000001</v>
      </c>
      <c r="D11">
        <v>5.9</v>
      </c>
      <c r="E11">
        <v>65.599999999999994</v>
      </c>
      <c r="F11">
        <f>4.9*10^7*Table3[[#This Row],[Absorptivity]]</f>
        <v>53704000.000000007</v>
      </c>
      <c r="G11">
        <f>2.464*Table3[[#This Row],[Absorptivity]]+0.023</f>
        <v>2.7235440000000004</v>
      </c>
      <c r="H11">
        <f>1000*Table3[[#This Row],[Biomass (g/L)]]/24.6</f>
        <v>110.71317073170732</v>
      </c>
      <c r="I11" s="1"/>
    </row>
    <row r="12" spans="1:9" hidden="1" x14ac:dyDescent="0.25">
      <c r="A12" s="10">
        <v>43878.458333333336</v>
      </c>
      <c r="B12" s="2" t="s">
        <v>4</v>
      </c>
      <c r="C12">
        <v>1.2849999999999999</v>
      </c>
      <c r="D12">
        <v>6.2</v>
      </c>
      <c r="E12">
        <v>70</v>
      </c>
      <c r="F12">
        <f>4.9*10^7*Table3[[#This Row],[Absorptivity]]</f>
        <v>62964999.999999993</v>
      </c>
      <c r="G12">
        <f>2.464*Table3[[#This Row],[Absorptivity]]+0.023</f>
        <v>3.1892399999999999</v>
      </c>
      <c r="H12">
        <f>1000*Table3[[#This Row],[Biomass (g/L)]]/24.6</f>
        <v>129.64390243902437</v>
      </c>
      <c r="I12" s="1"/>
    </row>
    <row r="13" spans="1:9" hidden="1" x14ac:dyDescent="0.25">
      <c r="A13" s="10">
        <v>43879.277777777781</v>
      </c>
      <c r="B13" s="2" t="s">
        <v>4</v>
      </c>
      <c r="C13">
        <v>1.571</v>
      </c>
      <c r="D13">
        <v>6.7</v>
      </c>
      <c r="E13">
        <v>89.6</v>
      </c>
      <c r="F13">
        <f>4.9*10^7*Table3[[#This Row],[Absorptivity]]</f>
        <v>76979000</v>
      </c>
      <c r="G13">
        <f>2.464*Table3[[#This Row],[Absorptivity]]+0.023</f>
        <v>3.8939439999999998</v>
      </c>
      <c r="H13">
        <f>1000*Table3[[#This Row],[Biomass (g/L)]]/24.6</f>
        <v>158.29040650406503</v>
      </c>
      <c r="I13" s="1"/>
    </row>
    <row r="14" spans="1:9" hidden="1" x14ac:dyDescent="0.25">
      <c r="A14" s="10">
        <v>43879.666666666664</v>
      </c>
      <c r="B14" s="2" t="s">
        <v>4</v>
      </c>
      <c r="C14">
        <v>1.391</v>
      </c>
      <c r="D14">
        <v>6.5</v>
      </c>
      <c r="E14">
        <v>99</v>
      </c>
      <c r="F14">
        <f>4.9*10^7*Table3[[#This Row],[Absorptivity]]</f>
        <v>68159000</v>
      </c>
      <c r="G14">
        <f>2.464*Table3[[#This Row],[Absorptivity]]+0.023</f>
        <v>3.4504239999999999</v>
      </c>
      <c r="H14">
        <f>1000*Table3[[#This Row],[Biomass (g/L)]]/24.6</f>
        <v>140.2611382113821</v>
      </c>
      <c r="I14" s="1"/>
    </row>
    <row r="15" spans="1:9" hidden="1" x14ac:dyDescent="0.25">
      <c r="A15" s="10">
        <v>43880.277777777781</v>
      </c>
      <c r="B15" s="2" t="s">
        <v>4</v>
      </c>
      <c r="C15">
        <v>1.5289999999999999</v>
      </c>
      <c r="D15">
        <v>6.3</v>
      </c>
      <c r="E15">
        <v>113.6</v>
      </c>
      <c r="F15">
        <f>4.9*10^7*Table3[[#This Row],[Absorptivity]]</f>
        <v>74921000</v>
      </c>
      <c r="G15">
        <f>2.464*Table3[[#This Row],[Absorptivity]]+0.023</f>
        <v>3.7904559999999998</v>
      </c>
      <c r="H15">
        <f>1000*Table3[[#This Row],[Biomass (g/L)]]/24.6</f>
        <v>154.08357723577234</v>
      </c>
      <c r="I15" s="1"/>
    </row>
    <row r="16" spans="1:9" hidden="1" x14ac:dyDescent="0.25">
      <c r="A16" s="10">
        <v>43880.583333333336</v>
      </c>
      <c r="B16" s="2" t="s">
        <v>4</v>
      </c>
      <c r="C16">
        <v>1.607</v>
      </c>
      <c r="D16">
        <v>6.4</v>
      </c>
      <c r="E16">
        <v>121</v>
      </c>
      <c r="F16">
        <f>4.9*10^7*Table3[[#This Row],[Absorptivity]]</f>
        <v>78743000</v>
      </c>
      <c r="G16">
        <f>2.464*Table3[[#This Row],[Absorptivity]]+0.023</f>
        <v>3.9826480000000002</v>
      </c>
      <c r="H16">
        <f>1000*Table3[[#This Row],[Biomass (g/L)]]/24.6</f>
        <v>161.89626016260164</v>
      </c>
      <c r="I16" s="1"/>
    </row>
    <row r="17" spans="1:9" hidden="1" x14ac:dyDescent="0.25">
      <c r="A17" s="10">
        <v>43881.277777777781</v>
      </c>
      <c r="B17" s="2" t="s">
        <v>4</v>
      </c>
      <c r="C17">
        <v>1.6220000000000001</v>
      </c>
      <c r="D17">
        <v>7.1</v>
      </c>
      <c r="E17">
        <v>137.6</v>
      </c>
      <c r="F17">
        <f>4.9*10^7*Table3[[#This Row],[Absorptivity]]</f>
        <v>79478000</v>
      </c>
      <c r="G17">
        <f>2.464*Table3[[#This Row],[Absorptivity]]+0.023</f>
        <v>4.0196079999999998</v>
      </c>
      <c r="H17">
        <f>1000*Table3[[#This Row],[Biomass (g/L)]]/24.6</f>
        <v>163.39869918699185</v>
      </c>
      <c r="I17" s="1"/>
    </row>
    <row r="18" spans="1:9" hidden="1" x14ac:dyDescent="0.25">
      <c r="A18" s="10">
        <v>43875.541666666664</v>
      </c>
      <c r="B18" s="2" t="s">
        <v>5</v>
      </c>
      <c r="C18">
        <v>4.3999999999999997E-2</v>
      </c>
      <c r="D18">
        <v>7</v>
      </c>
      <c r="E18">
        <v>0</v>
      </c>
      <c r="F18">
        <f>4.9*10^7*Table3[[#This Row],[Absorptivity]]</f>
        <v>2156000</v>
      </c>
      <c r="G18">
        <f>2.464*Table3[[#This Row],[Absorptivity]]+0.023</f>
        <v>0.13141600000000001</v>
      </c>
      <c r="H18">
        <f>1000*Table3[[#This Row],[Biomass (g/L)]]/24.6</f>
        <v>5.3421138211382111</v>
      </c>
      <c r="I18" s="1"/>
    </row>
    <row r="19" spans="1:9" hidden="1" x14ac:dyDescent="0.25">
      <c r="A19" s="10">
        <v>43878.277777777781</v>
      </c>
      <c r="B19" s="7" t="s">
        <v>5</v>
      </c>
      <c r="C19">
        <v>1.3340000000000001</v>
      </c>
      <c r="D19">
        <v>6.6</v>
      </c>
      <c r="E19">
        <v>65.599999999999994</v>
      </c>
      <c r="F19">
        <f>4.9*10^7*Table3[[#This Row],[Absorptivity]]</f>
        <v>65366000</v>
      </c>
      <c r="G19">
        <f>2.464*Table3[[#This Row],[Absorptivity]]+0.023</f>
        <v>3.3099760000000003</v>
      </c>
      <c r="H19">
        <f>1000*Table3[[#This Row],[Biomass (g/L)]]/24.6</f>
        <v>134.5518699186992</v>
      </c>
      <c r="I19" s="1"/>
    </row>
    <row r="20" spans="1:9" hidden="1" x14ac:dyDescent="0.25">
      <c r="A20" s="10">
        <v>43878.458333333336</v>
      </c>
      <c r="B20" s="7" t="s">
        <v>5</v>
      </c>
      <c r="C20">
        <v>1.256</v>
      </c>
      <c r="D20">
        <v>6.1</v>
      </c>
      <c r="E20">
        <v>70</v>
      </c>
      <c r="F20">
        <f>4.9*10^7*Table3[[#This Row],[Absorptivity]]</f>
        <v>61544000</v>
      </c>
      <c r="G20">
        <f>2.464*Table3[[#This Row],[Absorptivity]]+0.023</f>
        <v>3.1177839999999999</v>
      </c>
      <c r="H20">
        <f>1000*Table3[[#This Row],[Biomass (g/L)]]/24.6</f>
        <v>126.73918699186991</v>
      </c>
      <c r="I20" s="1"/>
    </row>
    <row r="21" spans="1:9" hidden="1" x14ac:dyDescent="0.25">
      <c r="A21" s="10">
        <v>43879.277777777781</v>
      </c>
      <c r="B21" s="7" t="s">
        <v>5</v>
      </c>
      <c r="C21">
        <v>1.611</v>
      </c>
      <c r="D21">
        <v>6.6</v>
      </c>
      <c r="E21">
        <v>89.6</v>
      </c>
      <c r="F21">
        <f>4.9*10^7*Table3[[#This Row],[Absorptivity]]</f>
        <v>78939000</v>
      </c>
      <c r="G21">
        <f>2.464*Table3[[#This Row],[Absorptivity]]+0.023</f>
        <v>3.9925039999999998</v>
      </c>
      <c r="H21">
        <f>1000*Table3[[#This Row],[Biomass (g/L)]]/24.6</f>
        <v>162.29691056910568</v>
      </c>
      <c r="I21" s="1"/>
    </row>
    <row r="22" spans="1:9" hidden="1" x14ac:dyDescent="0.25">
      <c r="A22" s="10">
        <v>43879.666666608799</v>
      </c>
      <c r="B22" s="7" t="s">
        <v>5</v>
      </c>
      <c r="C22">
        <v>1.391</v>
      </c>
      <c r="D22">
        <v>6.4</v>
      </c>
      <c r="E22">
        <v>99</v>
      </c>
      <c r="F22">
        <f>4.9*10^7*Table3[[#This Row],[Absorptivity]]</f>
        <v>68159000</v>
      </c>
      <c r="G22">
        <f>2.464*Table3[[#This Row],[Absorptivity]]+0.023</f>
        <v>3.4504239999999999</v>
      </c>
      <c r="H22">
        <f>1000*Table3[[#This Row],[Biomass (g/L)]]/24.6</f>
        <v>140.2611382113821</v>
      </c>
      <c r="I22" s="1"/>
    </row>
    <row r="23" spans="1:9" hidden="1" x14ac:dyDescent="0.25">
      <c r="A23" s="10">
        <v>43880.277777777781</v>
      </c>
      <c r="B23" s="7" t="s">
        <v>5</v>
      </c>
      <c r="C23">
        <v>1.5589999999999999</v>
      </c>
      <c r="D23">
        <v>6.4</v>
      </c>
      <c r="E23">
        <v>113.6</v>
      </c>
      <c r="F23">
        <f>4.9*10^7*Table3[[#This Row],[Absorptivity]]</f>
        <v>76391000</v>
      </c>
      <c r="G23">
        <f>2.464*Table3[[#This Row],[Absorptivity]]+0.023</f>
        <v>3.864376</v>
      </c>
      <c r="H23">
        <f>1000*Table3[[#This Row],[Biomass (g/L)]]/24.6</f>
        <v>157.08845528455285</v>
      </c>
      <c r="I23" s="1"/>
    </row>
    <row r="24" spans="1:9" hidden="1" x14ac:dyDescent="0.25">
      <c r="A24" s="10">
        <v>43880.583333333336</v>
      </c>
      <c r="B24" s="7" t="s">
        <v>5</v>
      </c>
      <c r="C24">
        <v>1.3839999999999999</v>
      </c>
      <c r="D24">
        <v>6.9</v>
      </c>
      <c r="E24">
        <v>121</v>
      </c>
      <c r="F24">
        <f>4.9*10^7*Table3[[#This Row],[Absorptivity]]</f>
        <v>67816000</v>
      </c>
      <c r="G24">
        <f>2.464*Table3[[#This Row],[Absorptivity]]+0.023</f>
        <v>3.433176</v>
      </c>
      <c r="H24">
        <f>1000*Table3[[#This Row],[Biomass (g/L)]]/24.6</f>
        <v>139.56</v>
      </c>
      <c r="I24" s="1"/>
    </row>
    <row r="25" spans="1:9" hidden="1" x14ac:dyDescent="0.25">
      <c r="A25" s="10">
        <v>43881.277777777781</v>
      </c>
      <c r="B25" s="7" t="s">
        <v>5</v>
      </c>
      <c r="C25">
        <v>1.391</v>
      </c>
      <c r="D25">
        <v>6.3</v>
      </c>
      <c r="E25">
        <v>137.6</v>
      </c>
      <c r="F25">
        <f>4.9*10^7*Table3[[#This Row],[Absorptivity]]</f>
        <v>68159000</v>
      </c>
      <c r="G25">
        <f>2.464*Table3[[#This Row],[Absorptivity]]+0.023</f>
        <v>3.4504239999999999</v>
      </c>
      <c r="H25">
        <f>1000*Table3[[#This Row],[Biomass (g/L)]]/24.6</f>
        <v>140.2611382113821</v>
      </c>
      <c r="I25" s="1"/>
    </row>
    <row r="26" spans="1:9" hidden="1" x14ac:dyDescent="0.25">
      <c r="A26" s="10">
        <v>43875.541666666664</v>
      </c>
      <c r="B26" s="7" t="s">
        <v>6</v>
      </c>
      <c r="C26">
        <v>3.5000000000000003E-2</v>
      </c>
      <c r="D26">
        <v>7</v>
      </c>
      <c r="E26">
        <v>0</v>
      </c>
      <c r="F26">
        <f>4.9*10^7*Table3[[#This Row],[Absorptivity]]</f>
        <v>1715000.0000000002</v>
      </c>
      <c r="G26">
        <f>2.464*Table3[[#This Row],[Absorptivity]]+0.023</f>
        <v>0.10924</v>
      </c>
      <c r="H26">
        <f>1000*Table3[[#This Row],[Biomass (g/L)]]/24.6</f>
        <v>4.4406504065040648</v>
      </c>
      <c r="I26" s="1"/>
    </row>
    <row r="27" spans="1:9" hidden="1" x14ac:dyDescent="0.25">
      <c r="A27" s="10">
        <v>43878.277777777781</v>
      </c>
      <c r="B27" s="2" t="s">
        <v>6</v>
      </c>
      <c r="C27">
        <v>1.2430000000000001</v>
      </c>
      <c r="D27">
        <v>6.2</v>
      </c>
      <c r="E27">
        <v>65.599999999999994</v>
      </c>
      <c r="F27">
        <f>4.9*10^7*Table3[[#This Row],[Absorptivity]]</f>
        <v>60907000.000000007</v>
      </c>
      <c r="G27">
        <f>2.464*Table3[[#This Row],[Absorptivity]]+0.023</f>
        <v>3.0857520000000003</v>
      </c>
      <c r="H27">
        <f>1000*Table3[[#This Row],[Biomass (g/L)]]/24.6</f>
        <v>125.43707317073172</v>
      </c>
      <c r="I27" s="1"/>
    </row>
    <row r="28" spans="1:9" hidden="1" x14ac:dyDescent="0.25">
      <c r="A28" s="10">
        <v>43878.458333333336</v>
      </c>
      <c r="B28" s="2" t="s">
        <v>6</v>
      </c>
      <c r="C28">
        <v>1.133</v>
      </c>
      <c r="D28">
        <v>6.2</v>
      </c>
      <c r="E28">
        <v>70</v>
      </c>
      <c r="F28">
        <f>4.9*10^7*Table3[[#This Row],[Absorptivity]]</f>
        <v>55517000</v>
      </c>
      <c r="G28">
        <f>2.464*Table3[[#This Row],[Absorptivity]]+0.023</f>
        <v>2.8147120000000001</v>
      </c>
      <c r="H28">
        <f>1000*Table3[[#This Row],[Biomass (g/L)]]/24.6</f>
        <v>114.41918699186991</v>
      </c>
      <c r="I28" s="1"/>
    </row>
    <row r="29" spans="1:9" hidden="1" x14ac:dyDescent="0.25">
      <c r="A29" s="10">
        <v>43879.277777777781</v>
      </c>
      <c r="B29" s="2" t="s">
        <v>6</v>
      </c>
      <c r="C29">
        <v>1.403</v>
      </c>
      <c r="D29">
        <v>6.2</v>
      </c>
      <c r="E29">
        <v>89.6</v>
      </c>
      <c r="F29">
        <f>4.9*10^7*Table3[[#This Row],[Absorptivity]]</f>
        <v>68747000</v>
      </c>
      <c r="G29">
        <f>2.464*Table3[[#This Row],[Absorptivity]]+0.023</f>
        <v>3.4799920000000002</v>
      </c>
      <c r="H29">
        <f>1000*Table3[[#This Row],[Biomass (g/L)]]/24.6</f>
        <v>141.46308943089431</v>
      </c>
      <c r="I29" s="1"/>
    </row>
    <row r="30" spans="1:9" hidden="1" x14ac:dyDescent="0.25">
      <c r="A30" s="10">
        <v>43879.666666608799</v>
      </c>
      <c r="B30" s="2" t="s">
        <v>6</v>
      </c>
      <c r="C30">
        <v>1.4019999999999999</v>
      </c>
      <c r="D30">
        <v>5.9</v>
      </c>
      <c r="E30">
        <v>99</v>
      </c>
      <c r="F30">
        <f>4.9*10^7*Table3[[#This Row],[Absorptivity]]</f>
        <v>68698000</v>
      </c>
      <c r="G30">
        <f>2.464*Table3[[#This Row],[Absorptivity]]+0.023</f>
        <v>3.477528</v>
      </c>
      <c r="H30">
        <f>1000*Table3[[#This Row],[Biomass (g/L)]]/24.6</f>
        <v>141.36292682926828</v>
      </c>
      <c r="I30" s="1"/>
    </row>
    <row r="31" spans="1:9" hidden="1" x14ac:dyDescent="0.25">
      <c r="A31" s="10">
        <v>43880.277777777781</v>
      </c>
      <c r="B31" s="2" t="s">
        <v>6</v>
      </c>
      <c r="C31">
        <v>1.3140000000000001</v>
      </c>
      <c r="D31">
        <v>6.4</v>
      </c>
      <c r="E31">
        <v>113.6</v>
      </c>
      <c r="F31">
        <f>4.9*10^7*Table3[[#This Row],[Absorptivity]]</f>
        <v>64386000</v>
      </c>
      <c r="G31">
        <f>2.464*Table3[[#This Row],[Absorptivity]]+0.023</f>
        <v>3.2606960000000003</v>
      </c>
      <c r="H31">
        <f>1000*Table3[[#This Row],[Biomass (g/L)]]/24.6</f>
        <v>132.54861788617887</v>
      </c>
      <c r="I31" s="1"/>
    </row>
    <row r="32" spans="1:9" hidden="1" x14ac:dyDescent="0.25">
      <c r="A32" s="10">
        <v>43880.583333333336</v>
      </c>
      <c r="B32" s="2" t="s">
        <v>6</v>
      </c>
      <c r="C32">
        <v>1.4419999999999999</v>
      </c>
      <c r="D32">
        <v>6.4</v>
      </c>
      <c r="E32">
        <v>121</v>
      </c>
      <c r="F32">
        <f>4.9*10^7*Table3[[#This Row],[Absorptivity]]</f>
        <v>70658000</v>
      </c>
      <c r="G32">
        <f>2.464*Table3[[#This Row],[Absorptivity]]+0.023</f>
        <v>3.5760879999999999</v>
      </c>
      <c r="H32">
        <f>1000*Table3[[#This Row],[Biomass (g/L)]]/24.6</f>
        <v>145.36943089430892</v>
      </c>
      <c r="I32" s="1"/>
    </row>
    <row r="33" spans="1:9" hidden="1" x14ac:dyDescent="0.25">
      <c r="A33" s="10">
        <v>43881.277777777781</v>
      </c>
      <c r="B33" s="2" t="s">
        <v>6</v>
      </c>
      <c r="C33">
        <v>1.34</v>
      </c>
      <c r="D33">
        <v>6.9</v>
      </c>
      <c r="E33">
        <v>137.6</v>
      </c>
      <c r="F33">
        <f>4.9*10^7*Table3[[#This Row],[Absorptivity]]</f>
        <v>65660000.000000007</v>
      </c>
      <c r="G33">
        <f>2.464*Table3[[#This Row],[Absorptivity]]+0.023</f>
        <v>3.3247600000000004</v>
      </c>
      <c r="H33">
        <f>1000*Table3[[#This Row],[Biomass (g/L)]]/24.6</f>
        <v>135.15284552845529</v>
      </c>
      <c r="I33" s="1"/>
    </row>
    <row r="34" spans="1:9" hidden="1" x14ac:dyDescent="0.25">
      <c r="A34" s="10">
        <v>43875.541666666664</v>
      </c>
      <c r="B34" s="2" t="s">
        <v>7</v>
      </c>
      <c r="C34">
        <v>2E-3</v>
      </c>
      <c r="D34">
        <v>7</v>
      </c>
      <c r="E34">
        <v>0</v>
      </c>
      <c r="F34">
        <f>4.9*10^7*Table3[[#This Row],[Absorptivity]]</f>
        <v>98000</v>
      </c>
      <c r="G34">
        <f>2.464*Table3[[#This Row],[Absorptivity]]+0.023</f>
        <v>2.7928000000000001E-2</v>
      </c>
      <c r="H34">
        <f>1000*Table3[[#This Row],[Biomass (g/L)]]/24.6</f>
        <v>1.1352845528455284</v>
      </c>
      <c r="I34" s="1"/>
    </row>
    <row r="35" spans="1:9" hidden="1" x14ac:dyDescent="0.25">
      <c r="A35" s="10">
        <v>43878.277777777781</v>
      </c>
      <c r="B35" s="7" t="s">
        <v>7</v>
      </c>
      <c r="C35">
        <v>1.2130000000000001</v>
      </c>
      <c r="D35">
        <v>6.3</v>
      </c>
      <c r="E35">
        <v>65.599999999999994</v>
      </c>
      <c r="F35">
        <f>4.9*10^7*Table3[[#This Row],[Absorptivity]]</f>
        <v>59437000.000000007</v>
      </c>
      <c r="G35">
        <f>2.464*Table3[[#This Row],[Absorptivity]]+0.023</f>
        <v>3.0118320000000001</v>
      </c>
      <c r="H35">
        <f>1000*Table3[[#This Row],[Biomass (g/L)]]/24.6</f>
        <v>122.43219512195121</v>
      </c>
      <c r="I35" s="1"/>
    </row>
    <row r="36" spans="1:9" hidden="1" x14ac:dyDescent="0.25">
      <c r="A36" s="10">
        <v>43878.458333333336</v>
      </c>
      <c r="B36" s="7" t="s">
        <v>7</v>
      </c>
      <c r="C36">
        <v>1.252</v>
      </c>
      <c r="D36">
        <v>6.5</v>
      </c>
      <c r="E36">
        <v>70</v>
      </c>
      <c r="F36">
        <f>4.9*10^7*Table3[[#This Row],[Absorptivity]]</f>
        <v>61348000</v>
      </c>
      <c r="G36">
        <f>2.464*Table3[[#This Row],[Absorptivity]]+0.023</f>
        <v>3.1079280000000002</v>
      </c>
      <c r="H36">
        <f>1000*Table3[[#This Row],[Biomass (g/L)]]/24.6</f>
        <v>126.33853658536586</v>
      </c>
      <c r="I36" s="1"/>
    </row>
    <row r="37" spans="1:9" hidden="1" x14ac:dyDescent="0.25">
      <c r="A37" s="10">
        <v>43879.277777777781</v>
      </c>
      <c r="B37" s="7" t="s">
        <v>7</v>
      </c>
      <c r="C37">
        <v>1.5109999999999999</v>
      </c>
      <c r="D37">
        <v>6.3</v>
      </c>
      <c r="E37">
        <v>89.6</v>
      </c>
      <c r="F37">
        <f>4.9*10^7*Table3[[#This Row],[Absorptivity]]</f>
        <v>74039000</v>
      </c>
      <c r="G37">
        <f>2.464*Table3[[#This Row],[Absorptivity]]+0.023</f>
        <v>3.7461039999999999</v>
      </c>
      <c r="H37">
        <f>1000*Table3[[#This Row],[Biomass (g/L)]]/24.6</f>
        <v>152.28065040650404</v>
      </c>
      <c r="I37" s="1"/>
    </row>
    <row r="38" spans="1:9" hidden="1" x14ac:dyDescent="0.25">
      <c r="A38" s="10">
        <v>43879.666666608799</v>
      </c>
      <c r="B38" s="7" t="s">
        <v>7</v>
      </c>
      <c r="C38">
        <v>0.97299999999999998</v>
      </c>
      <c r="D38">
        <v>5.2</v>
      </c>
      <c r="E38">
        <v>99</v>
      </c>
      <c r="F38">
        <f>4.9*10^7*Table3[[#This Row],[Absorptivity]]</f>
        <v>47677000</v>
      </c>
      <c r="G38">
        <f>2.464*Table3[[#This Row],[Absorptivity]]+0.023</f>
        <v>2.4204720000000002</v>
      </c>
      <c r="H38">
        <f>1000*Table3[[#This Row],[Biomass (g/L)]]/24.6</f>
        <v>98.393170731707315</v>
      </c>
      <c r="I38" s="1"/>
    </row>
    <row r="39" spans="1:9" hidden="1" x14ac:dyDescent="0.25">
      <c r="A39" s="10">
        <v>43880.277777777781</v>
      </c>
      <c r="B39" s="7" t="s">
        <v>7</v>
      </c>
      <c r="C39">
        <v>1.556</v>
      </c>
      <c r="D39">
        <v>5.7</v>
      </c>
      <c r="E39">
        <v>113.6</v>
      </c>
      <c r="F39">
        <f>4.9*10^7*Table3[[#This Row],[Absorptivity]]</f>
        <v>76244000</v>
      </c>
      <c r="G39">
        <f>2.464*Table3[[#This Row],[Absorptivity]]+0.023</f>
        <v>3.8569840000000002</v>
      </c>
      <c r="H39">
        <f>1000*Table3[[#This Row],[Biomass (g/L)]]/24.6</f>
        <v>156.78796747967479</v>
      </c>
      <c r="I39" s="1"/>
    </row>
    <row r="40" spans="1:9" hidden="1" x14ac:dyDescent="0.25">
      <c r="A40" s="10">
        <v>43880.583333333336</v>
      </c>
      <c r="B40" s="7" t="s">
        <v>7</v>
      </c>
      <c r="C40">
        <v>1.617</v>
      </c>
      <c r="D40">
        <v>6.6</v>
      </c>
      <c r="E40">
        <v>121</v>
      </c>
      <c r="F40">
        <f>4.9*10^7*Table3[[#This Row],[Absorptivity]]</f>
        <v>79233000</v>
      </c>
      <c r="G40">
        <f>2.464*Table3[[#This Row],[Absorptivity]]+0.023</f>
        <v>4.007288</v>
      </c>
      <c r="H40">
        <f>1000*Table3[[#This Row],[Biomass (g/L)]]/24.6</f>
        <v>162.89788617886177</v>
      </c>
      <c r="I40" s="1"/>
    </row>
    <row r="41" spans="1:9" hidden="1" x14ac:dyDescent="0.25">
      <c r="A41" s="10">
        <v>43881.277777777781</v>
      </c>
      <c r="B41" s="7" t="s">
        <v>7</v>
      </c>
      <c r="C41">
        <v>1.5960000000000001</v>
      </c>
      <c r="D41">
        <v>6.9</v>
      </c>
      <c r="E41">
        <v>137.6</v>
      </c>
      <c r="F41">
        <f>4.9*10^7*Table3[[#This Row],[Absorptivity]]</f>
        <v>78204000</v>
      </c>
      <c r="G41">
        <f>2.464*Table3[[#This Row],[Absorptivity]]+0.023</f>
        <v>3.9555440000000002</v>
      </c>
      <c r="H41">
        <f>1000*Table3[[#This Row],[Biomass (g/L)]]/24.6</f>
        <v>160.79447154471546</v>
      </c>
      <c r="I41" s="1"/>
    </row>
    <row r="42" spans="1:9" hidden="1" x14ac:dyDescent="0.25">
      <c r="A42" s="10">
        <v>43875.541666666664</v>
      </c>
      <c r="B42" s="7" t="s">
        <v>8</v>
      </c>
      <c r="C42">
        <v>1.4999999999999999E-2</v>
      </c>
      <c r="D42">
        <v>7</v>
      </c>
      <c r="E42">
        <v>0</v>
      </c>
      <c r="F42">
        <f>4.9*10^7*Table3[[#This Row],[Absorptivity]]</f>
        <v>735000</v>
      </c>
      <c r="G42">
        <f>2.464*Table3[[#This Row],[Absorptivity]]+0.023</f>
        <v>5.9959999999999999E-2</v>
      </c>
      <c r="H42">
        <f>1000*Table3[[#This Row],[Biomass (g/L)]]/24.6</f>
        <v>2.4373983739837399</v>
      </c>
      <c r="I42" s="1"/>
    </row>
    <row r="43" spans="1:9" hidden="1" x14ac:dyDescent="0.25">
      <c r="A43" s="10">
        <v>43878.277777777781</v>
      </c>
      <c r="B43" s="2" t="s">
        <v>8</v>
      </c>
      <c r="C43">
        <v>1.48</v>
      </c>
      <c r="D43">
        <v>5.2</v>
      </c>
      <c r="E43">
        <v>65.599999999999994</v>
      </c>
      <c r="F43">
        <f>4.9*10^7*Table3[[#This Row],[Absorptivity]]</f>
        <v>72520000</v>
      </c>
      <c r="G43">
        <f>2.464*Table3[[#This Row],[Absorptivity]]+0.023</f>
        <v>3.6697199999999999</v>
      </c>
      <c r="H43">
        <f>1000*Table3[[#This Row],[Biomass (g/L)]]/24.6</f>
        <v>149.17560975609754</v>
      </c>
      <c r="I43" s="1"/>
    </row>
    <row r="44" spans="1:9" hidden="1" x14ac:dyDescent="0.25">
      <c r="A44" s="10">
        <v>43878.458333333336</v>
      </c>
      <c r="B44" s="2" t="s">
        <v>8</v>
      </c>
      <c r="C44">
        <v>1.4550000000000001</v>
      </c>
      <c r="D44">
        <v>5.2</v>
      </c>
      <c r="E44">
        <v>70</v>
      </c>
      <c r="F44">
        <f>4.9*10^7*Table3[[#This Row],[Absorptivity]]</f>
        <v>71295000</v>
      </c>
      <c r="G44">
        <f>2.464*Table3[[#This Row],[Absorptivity]]+0.023</f>
        <v>3.6081200000000004</v>
      </c>
      <c r="H44">
        <f>1000*Table3[[#This Row],[Biomass (g/L)]]/24.6</f>
        <v>146.67154471544717</v>
      </c>
      <c r="I44" s="1"/>
    </row>
    <row r="45" spans="1:9" hidden="1" x14ac:dyDescent="0.25">
      <c r="A45" s="10">
        <v>43879.277777777781</v>
      </c>
      <c r="B45" s="2" t="s">
        <v>8</v>
      </c>
      <c r="C45">
        <v>1.492</v>
      </c>
      <c r="D45">
        <v>5.4</v>
      </c>
      <c r="E45">
        <v>89.6</v>
      </c>
      <c r="F45">
        <f>4.9*10^7*Table3[[#This Row],[Absorptivity]]</f>
        <v>73108000</v>
      </c>
      <c r="G45">
        <f>2.464*Table3[[#This Row],[Absorptivity]]+0.023</f>
        <v>3.6992880000000001</v>
      </c>
      <c r="H45">
        <f>1000*Table3[[#This Row],[Biomass (g/L)]]/24.6</f>
        <v>150.37756097560975</v>
      </c>
      <c r="I45" s="1"/>
    </row>
    <row r="46" spans="1:9" hidden="1" x14ac:dyDescent="0.25">
      <c r="A46" s="10">
        <v>43879.666666608799</v>
      </c>
      <c r="B46" s="2" t="s">
        <v>8</v>
      </c>
      <c r="C46">
        <v>1.4179999999999999</v>
      </c>
      <c r="D46">
        <v>5.5</v>
      </c>
      <c r="E46">
        <v>99</v>
      </c>
      <c r="F46">
        <f>4.9*10^7*Table3[[#This Row],[Absorptivity]]</f>
        <v>69482000</v>
      </c>
      <c r="G46">
        <f>2.464*Table3[[#This Row],[Absorptivity]]+0.023</f>
        <v>3.5169519999999999</v>
      </c>
      <c r="H46">
        <f>1000*Table3[[#This Row],[Biomass (g/L)]]/24.6</f>
        <v>142.96552845528453</v>
      </c>
      <c r="I46" s="1"/>
    </row>
    <row r="47" spans="1:9" hidden="1" x14ac:dyDescent="0.25">
      <c r="A47" s="10">
        <v>43880.277777777781</v>
      </c>
      <c r="B47" s="2" t="s">
        <v>8</v>
      </c>
      <c r="C47">
        <v>1.4390000000000001</v>
      </c>
      <c r="D47">
        <v>5.8</v>
      </c>
      <c r="E47">
        <v>113.6</v>
      </c>
      <c r="F47">
        <f>4.9*10^7*Table3[[#This Row],[Absorptivity]]</f>
        <v>70511000</v>
      </c>
      <c r="G47">
        <f>2.464*Table3[[#This Row],[Absorptivity]]+0.023</f>
        <v>3.5686960000000001</v>
      </c>
      <c r="H47">
        <f>1000*Table3[[#This Row],[Biomass (g/L)]]/24.6</f>
        <v>145.06894308943089</v>
      </c>
      <c r="I47" s="1"/>
    </row>
    <row r="48" spans="1:9" hidden="1" x14ac:dyDescent="0.25">
      <c r="A48" s="10">
        <v>43880.583333333336</v>
      </c>
      <c r="B48" s="2" t="s">
        <v>8</v>
      </c>
      <c r="C48">
        <v>1.4830000000000001</v>
      </c>
      <c r="D48">
        <v>6.3</v>
      </c>
      <c r="E48">
        <v>121</v>
      </c>
      <c r="F48">
        <f>4.9*10^7*Table3[[#This Row],[Absorptivity]]</f>
        <v>72667000</v>
      </c>
      <c r="G48">
        <f>2.464*Table3[[#This Row],[Absorptivity]]+0.023</f>
        <v>3.6771120000000002</v>
      </c>
      <c r="H48">
        <f>1000*Table3[[#This Row],[Biomass (g/L)]]/24.6</f>
        <v>149.4760975609756</v>
      </c>
      <c r="I48" s="1"/>
    </row>
    <row r="49" spans="1:9" hidden="1" x14ac:dyDescent="0.25">
      <c r="A49" s="10">
        <v>43881.277777777781</v>
      </c>
      <c r="B49" s="2" t="s">
        <v>8</v>
      </c>
      <c r="C49">
        <v>1.542</v>
      </c>
      <c r="D49">
        <v>6.7</v>
      </c>
      <c r="E49">
        <v>137.6</v>
      </c>
      <c r="F49">
        <f>4.9*10^7*Table3[[#This Row],[Absorptivity]]</f>
        <v>75558000</v>
      </c>
      <c r="G49">
        <f>2.464*Table3[[#This Row],[Absorptivity]]+0.023</f>
        <v>3.8224880000000003</v>
      </c>
      <c r="H49">
        <f>1000*Table3[[#This Row],[Biomass (g/L)]]/24.6</f>
        <v>155.38569105691056</v>
      </c>
      <c r="I49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zoomScale="85" zoomScaleNormal="85" workbookViewId="0">
      <pane ySplit="1" topLeftCell="A2" activePane="bottomLeft" state="frozen"/>
      <selection pane="bottomLeft" sqref="A1:J76"/>
    </sheetView>
  </sheetViews>
  <sheetFormatPr defaultRowHeight="15" x14ac:dyDescent="0.25"/>
  <cols>
    <col min="1" max="1" width="15.85546875" style="10" bestFit="1" customWidth="1"/>
    <col min="2" max="2" width="15.42578125" bestFit="1" customWidth="1"/>
    <col min="3" max="3" width="14.140625" bestFit="1" customWidth="1"/>
    <col min="4" max="4" width="5.7109375" bestFit="1" customWidth="1"/>
    <col min="5" max="5" width="19.28515625" bestFit="1" customWidth="1"/>
    <col min="6" max="7" width="15" bestFit="1" customWidth="1"/>
    <col min="8" max="8" width="20.140625" bestFit="1" customWidth="1"/>
    <col min="9" max="9" width="15.42578125" bestFit="1" customWidth="1"/>
    <col min="10" max="10" width="20.42578125" bestFit="1" customWidth="1"/>
  </cols>
  <sheetData>
    <row r="1" spans="1:10" x14ac:dyDescent="0.25">
      <c r="A1" s="10" t="s">
        <v>23</v>
      </c>
      <c r="B1" t="s">
        <v>2</v>
      </c>
      <c r="C1" t="s">
        <v>9</v>
      </c>
      <c r="D1" t="s">
        <v>29</v>
      </c>
      <c r="E1" t="s">
        <v>44</v>
      </c>
      <c r="F1" t="s">
        <v>43</v>
      </c>
      <c r="G1" t="s">
        <v>37</v>
      </c>
      <c r="H1" t="s">
        <v>45</v>
      </c>
      <c r="I1" t="s">
        <v>46</v>
      </c>
      <c r="J1" t="s">
        <v>47</v>
      </c>
    </row>
    <row r="2" spans="1:10" hidden="1" x14ac:dyDescent="0.25">
      <c r="A2" s="10">
        <v>43885.277777777781</v>
      </c>
      <c r="B2" s="7" t="s">
        <v>3</v>
      </c>
      <c r="C2">
        <v>0</v>
      </c>
      <c r="D2">
        <v>5.2</v>
      </c>
      <c r="E2">
        <v>27.78</v>
      </c>
      <c r="F2">
        <f>Table35[[#This Row],[Glucose '[mmol/L']]]*180/1000</f>
        <v>5.0004000000000008</v>
      </c>
      <c r="G2">
        <v>0</v>
      </c>
      <c r="H2">
        <f>4.9*10^7*Table35[[#This Row],[Absorptivity]]</f>
        <v>0</v>
      </c>
      <c r="I2">
        <f>2.464*Table35[[#This Row],[Absorptivity]]+0.023</f>
        <v>2.3E-2</v>
      </c>
      <c r="J2">
        <f>1000*Table35[[#This Row],[Biomass (g/L)]]/24.6</f>
        <v>0.93495934959349591</v>
      </c>
    </row>
    <row r="3" spans="1:10" hidden="1" x14ac:dyDescent="0.25">
      <c r="A3" s="10">
        <v>43885.486111111109</v>
      </c>
      <c r="B3" s="7" t="s">
        <v>3</v>
      </c>
      <c r="C3">
        <v>1.4999999999999999E-2</v>
      </c>
      <c r="D3">
        <v>5.2</v>
      </c>
      <c r="F3">
        <f>Table35[[#This Row],[Glucose '[mmol/L']]]*180/1000</f>
        <v>0</v>
      </c>
      <c r="G3">
        <v>5</v>
      </c>
      <c r="H3">
        <f>4.9*10^7*Table35[[#This Row],[Absorptivity]]</f>
        <v>735000</v>
      </c>
      <c r="I3">
        <f>2.464*Table35[[#This Row],[Absorptivity]]+0.023</f>
        <v>5.9959999999999999E-2</v>
      </c>
      <c r="J3">
        <f>1000*Table35[[#This Row],[Biomass (g/L)]]/24.6</f>
        <v>2.4373983739837399</v>
      </c>
    </row>
    <row r="4" spans="1:10" hidden="1" x14ac:dyDescent="0.25">
      <c r="A4" s="10">
        <v>43886.277777777781</v>
      </c>
      <c r="B4" s="7" t="s">
        <v>3</v>
      </c>
      <c r="C4">
        <v>8.7999999999999995E-2</v>
      </c>
      <c r="D4">
        <v>5.0999999999999996</v>
      </c>
      <c r="E4">
        <v>12.7</v>
      </c>
      <c r="F4">
        <f>Table35[[#This Row],[Glucose '[mmol/L']]]*180/1000</f>
        <v>2.286</v>
      </c>
      <c r="G4">
        <v>24</v>
      </c>
      <c r="H4">
        <f>4.9*10^7*Table35[[#This Row],[Absorptivity]]</f>
        <v>4312000</v>
      </c>
      <c r="I4">
        <f>2.464*Table35[[#This Row],[Absorptivity]]+0.023</f>
        <v>0.23983199999999999</v>
      </c>
      <c r="J4">
        <f>1000*Table35[[#This Row],[Biomass (g/L)]]/24.6</f>
        <v>9.7492682926829257</v>
      </c>
    </row>
    <row r="5" spans="1:10" hidden="1" x14ac:dyDescent="0.25">
      <c r="A5" s="10">
        <v>43886.611111111109</v>
      </c>
      <c r="B5" s="7" t="s">
        <v>3</v>
      </c>
      <c r="C5">
        <v>6.5100000000000005E-2</v>
      </c>
      <c r="D5">
        <v>4.9000000000000004</v>
      </c>
      <c r="F5">
        <f>Table35[[#This Row],[Glucose '[mmol/L']]]*180/1000</f>
        <v>0</v>
      </c>
      <c r="G5">
        <v>32</v>
      </c>
      <c r="H5">
        <f>4.9*10^7*Table35[[#This Row],[Absorptivity]]</f>
        <v>3189900.0000000005</v>
      </c>
      <c r="I5">
        <f>2.464*Table35[[#This Row],[Absorptivity]]+0.023</f>
        <v>0.1834064</v>
      </c>
      <c r="J5">
        <f>1000*Table35[[#This Row],[Biomass (g/L)]]/24.6</f>
        <v>7.4555447154471537</v>
      </c>
    </row>
    <row r="6" spans="1:10" hidden="1" x14ac:dyDescent="0.25">
      <c r="A6" s="10">
        <v>43887.277777777781</v>
      </c>
      <c r="B6" s="7" t="s">
        <v>3</v>
      </c>
      <c r="C6">
        <v>0.1183</v>
      </c>
      <c r="D6">
        <v>4.4000000000000004</v>
      </c>
      <c r="E6">
        <v>13.7</v>
      </c>
      <c r="F6">
        <f>Table35[[#This Row],[Glucose '[mmol/L']]]*180/1000</f>
        <v>2.4660000000000002</v>
      </c>
      <c r="G6">
        <v>48</v>
      </c>
      <c r="H6">
        <f>4.9*10^7*Table35[[#This Row],[Absorptivity]]</f>
        <v>5796700</v>
      </c>
      <c r="I6">
        <f>2.464*Table35[[#This Row],[Absorptivity]]+0.023</f>
        <v>0.31449120000000003</v>
      </c>
      <c r="J6">
        <f>1000*Table35[[#This Row],[Biomass (g/L)]]/24.6</f>
        <v>12.784195121951221</v>
      </c>
    </row>
    <row r="7" spans="1:10" hidden="1" x14ac:dyDescent="0.25">
      <c r="A7" s="10">
        <v>43887.506944444445</v>
      </c>
      <c r="B7" s="7" t="s">
        <v>3</v>
      </c>
      <c r="C7">
        <v>0.2989</v>
      </c>
      <c r="D7">
        <v>4.3</v>
      </c>
      <c r="F7">
        <f>Table35[[#This Row],[Glucose '[mmol/L']]]*180/1000</f>
        <v>0</v>
      </c>
      <c r="G7">
        <v>54</v>
      </c>
      <c r="H7">
        <f>4.9*10^7*Table35[[#This Row],[Absorptivity]]</f>
        <v>14646100</v>
      </c>
      <c r="I7">
        <f>2.464*Table35[[#This Row],[Absorptivity]]+0.023</f>
        <v>0.75948959999999999</v>
      </c>
      <c r="J7">
        <f>1000*Table35[[#This Row],[Biomass (g/L)]]/24.6</f>
        <v>30.873560975609752</v>
      </c>
    </row>
    <row r="8" spans="1:10" hidden="1" x14ac:dyDescent="0.25">
      <c r="A8" s="10">
        <v>43888.277777777781</v>
      </c>
      <c r="B8" s="7" t="s">
        <v>3</v>
      </c>
      <c r="C8">
        <v>1.04</v>
      </c>
      <c r="D8">
        <v>4.2</v>
      </c>
      <c r="E8">
        <v>0</v>
      </c>
      <c r="F8">
        <f>Table35[[#This Row],[Glucose '[mmol/L']]]*180/1000</f>
        <v>0</v>
      </c>
      <c r="G8">
        <v>72</v>
      </c>
      <c r="H8">
        <f>4.9*10^7*Table35[[#This Row],[Absorptivity]]</f>
        <v>50960000</v>
      </c>
      <c r="I8">
        <f>2.464*Table35[[#This Row],[Absorptivity]]+0.023</f>
        <v>2.5855600000000001</v>
      </c>
      <c r="J8">
        <f>1000*Table35[[#This Row],[Biomass (g/L)]]/24.6</f>
        <v>105.1040650406504</v>
      </c>
    </row>
    <row r="9" spans="1:10" hidden="1" x14ac:dyDescent="0.25">
      <c r="A9" s="10">
        <v>43888.465277777781</v>
      </c>
      <c r="B9" s="7" t="s">
        <v>3</v>
      </c>
      <c r="C9">
        <v>0.84899999999999998</v>
      </c>
      <c r="D9">
        <v>4.2</v>
      </c>
      <c r="F9">
        <f>Table35[[#This Row],[Glucose '[mmol/L']]]*180/1000</f>
        <v>0</v>
      </c>
      <c r="G9">
        <v>76.5</v>
      </c>
      <c r="H9">
        <f>4.9*10^7*Table35[[#This Row],[Absorptivity]]</f>
        <v>41601000</v>
      </c>
      <c r="I9">
        <f>2.464*Table35[[#This Row],[Absorptivity]]+0.023</f>
        <v>2.1149360000000001</v>
      </c>
      <c r="J9">
        <f>1000*Table35[[#This Row],[Biomass (g/L)]]/24.6</f>
        <v>85.973008130081297</v>
      </c>
    </row>
    <row r="10" spans="1:10" hidden="1" x14ac:dyDescent="0.25">
      <c r="A10" s="10">
        <v>43889.277777777781</v>
      </c>
      <c r="B10" s="7" t="s">
        <v>3</v>
      </c>
      <c r="C10">
        <v>0.64300000000000002</v>
      </c>
      <c r="D10">
        <v>4.4000000000000004</v>
      </c>
      <c r="E10">
        <v>0</v>
      </c>
      <c r="F10">
        <f>Table35[[#This Row],[Glucose '[mmol/L']]]*180/1000</f>
        <v>0</v>
      </c>
      <c r="G10">
        <v>96</v>
      </c>
      <c r="H10">
        <f>4.9*10^7*Table35[[#This Row],[Absorptivity]]</f>
        <v>31507000</v>
      </c>
      <c r="I10">
        <f>2.464*Table35[[#This Row],[Absorptivity]]+0.023</f>
        <v>1.6073519999999999</v>
      </c>
      <c r="J10">
        <f>1000*Table35[[#This Row],[Biomass (g/L)]]/24.6</f>
        <v>65.339512195121941</v>
      </c>
    </row>
    <row r="11" spans="1:10" hidden="1" x14ac:dyDescent="0.25">
      <c r="A11" s="10">
        <v>43889.465277777781</v>
      </c>
      <c r="B11" s="7" t="s">
        <v>3</v>
      </c>
      <c r="C11">
        <v>0.84899999999999998</v>
      </c>
      <c r="D11">
        <v>4.4000000000000004</v>
      </c>
      <c r="F11">
        <f>Table35[[#This Row],[Glucose '[mmol/L']]]*180/1000</f>
        <v>0</v>
      </c>
      <c r="G11">
        <v>100.5</v>
      </c>
      <c r="H11">
        <f>4.9*10^7*Table35[[#This Row],[Absorptivity]]</f>
        <v>41601000</v>
      </c>
      <c r="I11">
        <f>2.464*Table35[[#This Row],[Absorptivity]]+0.023</f>
        <v>2.1149360000000001</v>
      </c>
      <c r="J11">
        <f>1000*Table35[[#This Row],[Biomass (g/L)]]/24.6</f>
        <v>85.973008130081297</v>
      </c>
    </row>
    <row r="12" spans="1:10" hidden="1" x14ac:dyDescent="0.25">
      <c r="A12" s="10">
        <v>43892.277777777781</v>
      </c>
      <c r="B12" s="7" t="s">
        <v>3</v>
      </c>
      <c r="C12">
        <v>0.315</v>
      </c>
      <c r="D12">
        <v>4.4000000000000004</v>
      </c>
      <c r="E12">
        <v>0</v>
      </c>
      <c r="F12">
        <f>Table35[[#This Row],[Glucose '[mmol/L']]]*180/1000</f>
        <v>0</v>
      </c>
      <c r="G12">
        <v>144</v>
      </c>
      <c r="H12">
        <f>4.9*10^7*Table35[[#This Row],[Absorptivity]]</f>
        <v>15435000</v>
      </c>
      <c r="I12">
        <f>2.464*Table35[[#This Row],[Absorptivity]]+0.023</f>
        <v>0.79915999999999998</v>
      </c>
      <c r="J12">
        <f>1000*Table35[[#This Row],[Biomass (g/L)]]/24.6</f>
        <v>32.486178861788616</v>
      </c>
    </row>
    <row r="13" spans="1:10" hidden="1" x14ac:dyDescent="0.25">
      <c r="A13" s="10">
        <v>43892.465277777781</v>
      </c>
      <c r="B13" s="7" t="s">
        <v>3</v>
      </c>
      <c r="C13">
        <v>0.14099999999999999</v>
      </c>
      <c r="D13">
        <v>4.0999999999999996</v>
      </c>
      <c r="F13">
        <f>Table35[[#This Row],[Glucose '[mmol/L']]]*180/1000</f>
        <v>0</v>
      </c>
      <c r="G13">
        <v>148.5</v>
      </c>
      <c r="H13">
        <f>4.9*10^7*Table35[[#This Row],[Absorptivity]]</f>
        <v>6908999.9999999991</v>
      </c>
      <c r="I13">
        <f>2.464*Table35[[#This Row],[Absorptivity]]+0.023</f>
        <v>0.37042399999999998</v>
      </c>
      <c r="J13">
        <f>1000*Table35[[#This Row],[Biomass (g/L)]]/24.6</f>
        <v>15.057886178861787</v>
      </c>
    </row>
    <row r="14" spans="1:10" hidden="1" x14ac:dyDescent="0.25">
      <c r="A14" s="10">
        <v>43893.277777777781</v>
      </c>
      <c r="B14" s="7" t="s">
        <v>3</v>
      </c>
      <c r="C14">
        <v>0.50800000000000001</v>
      </c>
      <c r="D14">
        <v>4.4000000000000004</v>
      </c>
      <c r="E14">
        <v>0</v>
      </c>
      <c r="F14">
        <f>Table35[[#This Row],[Glucose '[mmol/L']]]*180/1000</f>
        <v>0</v>
      </c>
      <c r="G14">
        <v>168</v>
      </c>
      <c r="H14">
        <f>4.9*10^7*Table35[[#This Row],[Absorptivity]]</f>
        <v>24892000</v>
      </c>
      <c r="I14">
        <f>2.464*Table35[[#This Row],[Absorptivity]]+0.023</f>
        <v>1.2747119999999998</v>
      </c>
      <c r="J14">
        <f>1000*Table35[[#This Row],[Biomass (g/L)]]/24.6</f>
        <v>51.817560975609744</v>
      </c>
    </row>
    <row r="15" spans="1:10" hidden="1" x14ac:dyDescent="0.25">
      <c r="A15" s="10">
        <v>43894.277777777781</v>
      </c>
      <c r="B15" s="7" t="s">
        <v>3</v>
      </c>
      <c r="C15">
        <v>0.48</v>
      </c>
      <c r="D15">
        <v>4.5999999999999996</v>
      </c>
      <c r="E15">
        <v>0</v>
      </c>
      <c r="F15">
        <f>Table35[[#This Row],[Glucose '[mmol/L']]]*180/1000</f>
        <v>0</v>
      </c>
      <c r="G15">
        <v>192</v>
      </c>
      <c r="H15">
        <f>4.9*10^7*Table35[[#This Row],[Absorptivity]]</f>
        <v>23520000</v>
      </c>
      <c r="I15">
        <f>2.464*Table35[[#This Row],[Absorptivity]]+0.023</f>
        <v>1.2057199999999999</v>
      </c>
      <c r="J15">
        <f>1000*Table35[[#This Row],[Biomass (g/L)]]/24.6</f>
        <v>49.013008130081289</v>
      </c>
    </row>
    <row r="16" spans="1:10" hidden="1" x14ac:dyDescent="0.25">
      <c r="A16" s="10">
        <v>43895.277777777781</v>
      </c>
      <c r="B16" s="7" t="s">
        <v>3</v>
      </c>
      <c r="C16">
        <v>0.625</v>
      </c>
      <c r="D16">
        <v>4.8</v>
      </c>
      <c r="E16">
        <v>0</v>
      </c>
      <c r="F16">
        <f>Table35[[#This Row],[Glucose '[mmol/L']]]*180/1000</f>
        <v>0</v>
      </c>
      <c r="G16">
        <v>216</v>
      </c>
      <c r="H16">
        <f>4.9*10^7*Table35[[#This Row],[Absorptivity]]</f>
        <v>30625000</v>
      </c>
      <c r="I16">
        <f>2.464*Table35[[#This Row],[Absorptivity]]+0.023</f>
        <v>1.5629999999999999</v>
      </c>
      <c r="J16">
        <f>1000*Table35[[#This Row],[Biomass (g/L)]]/24.6</f>
        <v>63.536585365853654</v>
      </c>
    </row>
    <row r="17" spans="1:10" hidden="1" x14ac:dyDescent="0.25">
      <c r="A17" s="10">
        <v>43885.277777777781</v>
      </c>
      <c r="B17" s="2" t="s">
        <v>4</v>
      </c>
      <c r="C17">
        <v>0</v>
      </c>
      <c r="D17">
        <v>5.2</v>
      </c>
      <c r="E17">
        <v>27.78</v>
      </c>
      <c r="F17">
        <f>Table35[[#This Row],[Glucose '[mmol/L']]]*180/1000</f>
        <v>5.0004000000000008</v>
      </c>
      <c r="G17">
        <v>0</v>
      </c>
      <c r="H17">
        <f>4.9*10^7*Table35[[#This Row],[Absorptivity]]</f>
        <v>0</v>
      </c>
      <c r="I17">
        <f>2.464*Table35[[#This Row],[Absorptivity]]+0.023</f>
        <v>2.3E-2</v>
      </c>
      <c r="J17">
        <f>1000*Table35[[#This Row],[Biomass (g/L)]]/24.6</f>
        <v>0.93495934959349591</v>
      </c>
    </row>
    <row r="18" spans="1:10" hidden="1" x14ac:dyDescent="0.25">
      <c r="A18" s="10">
        <v>43885.486111111109</v>
      </c>
      <c r="B18" s="2" t="s">
        <v>4</v>
      </c>
      <c r="C18">
        <v>4.1000000000000002E-2</v>
      </c>
      <c r="D18">
        <v>5.2</v>
      </c>
      <c r="F18">
        <f>Table35[[#This Row],[Glucose '[mmol/L']]]*180/1000</f>
        <v>0</v>
      </c>
      <c r="G18">
        <v>5</v>
      </c>
      <c r="H18">
        <f>4.9*10^7*Table35[[#This Row],[Absorptivity]]</f>
        <v>2009000</v>
      </c>
      <c r="I18">
        <f>2.464*Table35[[#This Row],[Absorptivity]]+0.023</f>
        <v>0.124024</v>
      </c>
      <c r="J18">
        <f>1000*Table35[[#This Row],[Biomass (g/L)]]/24.6</f>
        <v>5.041626016260162</v>
      </c>
    </row>
    <row r="19" spans="1:10" hidden="1" x14ac:dyDescent="0.25">
      <c r="A19" s="10">
        <v>43886.277777777781</v>
      </c>
      <c r="B19" s="2" t="s">
        <v>4</v>
      </c>
      <c r="C19">
        <v>4.3999999999999997E-2</v>
      </c>
      <c r="D19">
        <v>5.0999999999999996</v>
      </c>
      <c r="E19">
        <v>33.200000000000003</v>
      </c>
      <c r="F19">
        <f>Table35[[#This Row],[Glucose '[mmol/L']]]*180/1000</f>
        <v>5.9760000000000009</v>
      </c>
      <c r="G19">
        <v>24</v>
      </c>
      <c r="H19">
        <f>4.9*10^7*Table35[[#This Row],[Absorptivity]]</f>
        <v>2156000</v>
      </c>
      <c r="I19">
        <f>2.464*Table35[[#This Row],[Absorptivity]]+0.023</f>
        <v>0.13141600000000001</v>
      </c>
      <c r="J19">
        <f>1000*Table35[[#This Row],[Biomass (g/L)]]/24.6</f>
        <v>5.3421138211382111</v>
      </c>
    </row>
    <row r="20" spans="1:10" hidden="1" x14ac:dyDescent="0.25">
      <c r="A20" s="10">
        <v>43886.611111111109</v>
      </c>
      <c r="B20" s="2" t="s">
        <v>4</v>
      </c>
      <c r="C20">
        <v>6.2E-2</v>
      </c>
      <c r="D20">
        <v>4.9000000000000004</v>
      </c>
      <c r="F20">
        <f>Table35[[#This Row],[Glucose '[mmol/L']]]*180/1000</f>
        <v>0</v>
      </c>
      <c r="G20">
        <v>32</v>
      </c>
      <c r="H20">
        <f>4.9*10^7*Table35[[#This Row],[Absorptivity]]</f>
        <v>3038000</v>
      </c>
      <c r="I20">
        <f>2.464*Table35[[#This Row],[Absorptivity]]+0.023</f>
        <v>0.17576799999999998</v>
      </c>
      <c r="J20">
        <f>1000*Table35[[#This Row],[Biomass (g/L)]]/24.6</f>
        <v>7.1450406504065027</v>
      </c>
    </row>
    <row r="21" spans="1:10" hidden="1" x14ac:dyDescent="0.25">
      <c r="A21" s="10">
        <v>43887.277777777781</v>
      </c>
      <c r="B21" s="2" t="s">
        <v>4</v>
      </c>
      <c r="C21">
        <v>0.1045</v>
      </c>
      <c r="D21">
        <v>4.5</v>
      </c>
      <c r="E21">
        <v>20</v>
      </c>
      <c r="F21">
        <f>Table35[[#This Row],[Glucose '[mmol/L']]]*180/1000</f>
        <v>3.6</v>
      </c>
      <c r="G21">
        <v>48</v>
      </c>
      <c r="H21">
        <f>4.9*10^7*Table35[[#This Row],[Absorptivity]]</f>
        <v>5120500</v>
      </c>
      <c r="I21">
        <f>2.464*Table35[[#This Row],[Absorptivity]]+0.023</f>
        <v>0.28048800000000002</v>
      </c>
      <c r="J21">
        <f>1000*Table35[[#This Row],[Biomass (g/L)]]/24.6</f>
        <v>11.401951219512194</v>
      </c>
    </row>
    <row r="22" spans="1:10" hidden="1" x14ac:dyDescent="0.25">
      <c r="A22" s="10">
        <v>43887.506944444445</v>
      </c>
      <c r="B22" s="2" t="s">
        <v>4</v>
      </c>
      <c r="C22">
        <v>0.25800000000000001</v>
      </c>
      <c r="D22">
        <v>4.3</v>
      </c>
      <c r="F22">
        <f>Table35[[#This Row],[Glucose '[mmol/L']]]*180/1000</f>
        <v>0</v>
      </c>
      <c r="G22">
        <v>54</v>
      </c>
      <c r="H22">
        <f>4.9*10^7*Table35[[#This Row],[Absorptivity]]</f>
        <v>12642000</v>
      </c>
      <c r="I22">
        <f>2.464*Table35[[#This Row],[Absorptivity]]+0.023</f>
        <v>0.65871200000000008</v>
      </c>
      <c r="J22">
        <f>1000*Table35[[#This Row],[Biomass (g/L)]]/24.6</f>
        <v>26.776910569105695</v>
      </c>
    </row>
    <row r="23" spans="1:10" hidden="1" x14ac:dyDescent="0.25">
      <c r="A23" s="10">
        <v>43888.277777777781</v>
      </c>
      <c r="B23" s="2" t="s">
        <v>4</v>
      </c>
      <c r="C23">
        <v>0.84399999999999997</v>
      </c>
      <c r="D23">
        <v>4.2</v>
      </c>
      <c r="E23">
        <v>0</v>
      </c>
      <c r="F23">
        <f>Table35[[#This Row],[Glucose '[mmol/L']]]*180/1000</f>
        <v>0</v>
      </c>
      <c r="G23">
        <v>72</v>
      </c>
      <c r="H23">
        <f>4.9*10^7*Table35[[#This Row],[Absorptivity]]</f>
        <v>41356000</v>
      </c>
      <c r="I23">
        <f>2.464*Table35[[#This Row],[Absorptivity]]+0.023</f>
        <v>2.1026159999999998</v>
      </c>
      <c r="J23">
        <f>1000*Table35[[#This Row],[Biomass (g/L)]]/24.6</f>
        <v>85.472195121951216</v>
      </c>
    </row>
    <row r="24" spans="1:10" hidden="1" x14ac:dyDescent="0.25">
      <c r="A24" s="10">
        <v>43888.465277777781</v>
      </c>
      <c r="B24" s="2" t="s">
        <v>4</v>
      </c>
      <c r="C24">
        <v>0.78200000000000003</v>
      </c>
      <c r="D24">
        <v>4.2</v>
      </c>
      <c r="F24">
        <f>Table35[[#This Row],[Glucose '[mmol/L']]]*180/1000</f>
        <v>0</v>
      </c>
      <c r="G24">
        <v>76.5</v>
      </c>
      <c r="H24">
        <f>4.9*10^7*Table35[[#This Row],[Absorptivity]]</f>
        <v>38318000</v>
      </c>
      <c r="I24">
        <f>2.464*Table35[[#This Row],[Absorptivity]]+0.023</f>
        <v>1.949848</v>
      </c>
      <c r="J24">
        <f>1000*Table35[[#This Row],[Biomass (g/L)]]/24.6</f>
        <v>79.2621138211382</v>
      </c>
    </row>
    <row r="25" spans="1:10" hidden="1" x14ac:dyDescent="0.25">
      <c r="A25" s="10">
        <v>43889.277777777781</v>
      </c>
      <c r="B25" s="2" t="s">
        <v>4</v>
      </c>
      <c r="C25">
        <v>0.58299999999999996</v>
      </c>
      <c r="D25">
        <v>4.2</v>
      </c>
      <c r="E25">
        <v>0</v>
      </c>
      <c r="F25">
        <f>Table35[[#This Row],[Glucose '[mmol/L']]]*180/1000</f>
        <v>0</v>
      </c>
      <c r="G25">
        <v>96</v>
      </c>
      <c r="H25">
        <f>4.9*10^7*Table35[[#This Row],[Absorptivity]]</f>
        <v>28567000</v>
      </c>
      <c r="I25">
        <f>2.464*Table35[[#This Row],[Absorptivity]]+0.023</f>
        <v>1.4595119999999997</v>
      </c>
      <c r="J25">
        <f>1000*Table35[[#This Row],[Biomass (g/L)]]/24.6</f>
        <v>59.32975609756096</v>
      </c>
    </row>
    <row r="26" spans="1:10" hidden="1" x14ac:dyDescent="0.25">
      <c r="A26" s="10">
        <v>43889.465277777781</v>
      </c>
      <c r="B26" s="2" t="s">
        <v>4</v>
      </c>
      <c r="C26">
        <v>0.78200000000000003</v>
      </c>
      <c r="D26">
        <v>4.2</v>
      </c>
      <c r="F26">
        <f>Table35[[#This Row],[Glucose '[mmol/L']]]*180/1000</f>
        <v>0</v>
      </c>
      <c r="G26">
        <v>100.5</v>
      </c>
      <c r="H26">
        <f>4.9*10^7*Table35[[#This Row],[Absorptivity]]</f>
        <v>38318000</v>
      </c>
      <c r="I26">
        <f>2.464*Table35[[#This Row],[Absorptivity]]+0.023</f>
        <v>1.949848</v>
      </c>
      <c r="J26">
        <f>1000*Table35[[#This Row],[Biomass (g/L)]]/24.6</f>
        <v>79.2621138211382</v>
      </c>
    </row>
    <row r="27" spans="1:10" hidden="1" x14ac:dyDescent="0.25">
      <c r="A27" s="10">
        <v>43892.277777777781</v>
      </c>
      <c r="B27" s="2" t="s">
        <v>4</v>
      </c>
      <c r="C27">
        <v>0.13100000000000001</v>
      </c>
      <c r="D27">
        <v>4.3</v>
      </c>
      <c r="E27">
        <v>0</v>
      </c>
      <c r="F27">
        <f>Table35[[#This Row],[Glucose '[mmol/L']]]*180/1000</f>
        <v>0</v>
      </c>
      <c r="G27">
        <v>144</v>
      </c>
      <c r="H27">
        <f>4.9*10^7*Table35[[#This Row],[Absorptivity]]</f>
        <v>6419000</v>
      </c>
      <c r="I27">
        <f>2.464*Table35[[#This Row],[Absorptivity]]+0.023</f>
        <v>0.34578400000000004</v>
      </c>
      <c r="J27">
        <f>1000*Table35[[#This Row],[Biomass (g/L)]]/24.6</f>
        <v>14.056260162601626</v>
      </c>
    </row>
    <row r="28" spans="1:10" hidden="1" x14ac:dyDescent="0.25">
      <c r="A28" s="10">
        <v>43892.465277777781</v>
      </c>
      <c r="B28" s="2" t="s">
        <v>4</v>
      </c>
      <c r="C28">
        <v>5.6000000000000001E-2</v>
      </c>
      <c r="D28">
        <v>4.4000000000000004</v>
      </c>
      <c r="F28">
        <f>Table35[[#This Row],[Glucose '[mmol/L']]]*180/1000</f>
        <v>0</v>
      </c>
      <c r="G28">
        <v>148.5</v>
      </c>
      <c r="H28">
        <f>4.9*10^7*Table35[[#This Row],[Absorptivity]]</f>
        <v>2744000</v>
      </c>
      <c r="I28">
        <f>2.464*Table35[[#This Row],[Absorptivity]]+0.023</f>
        <v>0.16098399999999999</v>
      </c>
      <c r="J28">
        <f>1000*Table35[[#This Row],[Biomass (g/L)]]/24.6</f>
        <v>6.5440650406504055</v>
      </c>
    </row>
    <row r="29" spans="1:10" hidden="1" x14ac:dyDescent="0.25">
      <c r="A29" s="10">
        <v>43893.277777777781</v>
      </c>
      <c r="B29" s="2" t="s">
        <v>4</v>
      </c>
      <c r="C29">
        <v>0.443</v>
      </c>
      <c r="D29">
        <v>4.4000000000000004</v>
      </c>
      <c r="E29">
        <v>0</v>
      </c>
      <c r="F29">
        <f>Table35[[#This Row],[Glucose '[mmol/L']]]*180/1000</f>
        <v>0</v>
      </c>
      <c r="G29">
        <v>168</v>
      </c>
      <c r="H29">
        <f>4.9*10^7*Table35[[#This Row],[Absorptivity]]</f>
        <v>21707000</v>
      </c>
      <c r="I29">
        <f>2.464*Table35[[#This Row],[Absorptivity]]+0.023</f>
        <v>1.114552</v>
      </c>
      <c r="J29">
        <f>1000*Table35[[#This Row],[Biomass (g/L)]]/24.6</f>
        <v>45.30699186991869</v>
      </c>
    </row>
    <row r="30" spans="1:10" hidden="1" x14ac:dyDescent="0.25">
      <c r="A30" s="10">
        <v>43894.277777777781</v>
      </c>
      <c r="B30" s="2" t="s">
        <v>4</v>
      </c>
      <c r="C30">
        <v>0.377</v>
      </c>
      <c r="D30">
        <v>4.5</v>
      </c>
      <c r="E30">
        <v>0</v>
      </c>
      <c r="F30">
        <f>Table35[[#This Row],[Glucose '[mmol/L']]]*180/1000</f>
        <v>0</v>
      </c>
      <c r="G30">
        <v>192</v>
      </c>
      <c r="H30">
        <f>4.9*10^7*Table35[[#This Row],[Absorptivity]]</f>
        <v>18473000</v>
      </c>
      <c r="I30">
        <f>2.464*Table35[[#This Row],[Absorptivity]]+0.023</f>
        <v>0.951928</v>
      </c>
      <c r="J30">
        <f>1000*Table35[[#This Row],[Biomass (g/L)]]/24.6</f>
        <v>38.696260162601625</v>
      </c>
    </row>
    <row r="31" spans="1:10" hidden="1" x14ac:dyDescent="0.25">
      <c r="A31" s="10">
        <v>43895.277777777781</v>
      </c>
      <c r="B31" s="2" t="s">
        <v>4</v>
      </c>
      <c r="C31">
        <v>0.45700000000000002</v>
      </c>
      <c r="D31">
        <v>4.5999999999999996</v>
      </c>
      <c r="E31">
        <v>0</v>
      </c>
      <c r="F31">
        <f>Table35[[#This Row],[Glucose '[mmol/L']]]*180/1000</f>
        <v>0</v>
      </c>
      <c r="G31">
        <v>216</v>
      </c>
      <c r="H31">
        <f>4.9*10^7*Table35[[#This Row],[Absorptivity]]</f>
        <v>22393000</v>
      </c>
      <c r="I31">
        <f>2.464*Table35[[#This Row],[Absorptivity]]+0.023</f>
        <v>1.1490479999999998</v>
      </c>
      <c r="J31">
        <f>1000*Table35[[#This Row],[Biomass (g/L)]]/24.6</f>
        <v>46.709268292682914</v>
      </c>
    </row>
    <row r="32" spans="1:10" hidden="1" x14ac:dyDescent="0.25">
      <c r="A32" s="10">
        <v>43885.277777777781</v>
      </c>
      <c r="B32" s="7" t="s">
        <v>5</v>
      </c>
      <c r="C32">
        <v>0</v>
      </c>
      <c r="D32">
        <v>5.2</v>
      </c>
      <c r="E32">
        <v>27.78</v>
      </c>
      <c r="F32">
        <f>Table35[[#This Row],[Glucose '[mmol/L']]]*180/1000</f>
        <v>5.0004000000000008</v>
      </c>
      <c r="G32">
        <v>0</v>
      </c>
      <c r="H32">
        <f>4.9*10^7*Table35[[#This Row],[Absorptivity]]</f>
        <v>0</v>
      </c>
      <c r="I32">
        <f>2.464*Table35[[#This Row],[Absorptivity]]+0.023</f>
        <v>2.3E-2</v>
      </c>
      <c r="J32">
        <f>1000*Table35[[#This Row],[Biomass (g/L)]]/24.6</f>
        <v>0.93495934959349591</v>
      </c>
    </row>
    <row r="33" spans="1:10" hidden="1" x14ac:dyDescent="0.25">
      <c r="A33" s="10">
        <v>43885.486111111109</v>
      </c>
      <c r="B33" s="7" t="s">
        <v>5</v>
      </c>
      <c r="C33">
        <v>2.5999999999999999E-2</v>
      </c>
      <c r="D33">
        <v>5.2</v>
      </c>
      <c r="F33">
        <f>Table35[[#This Row],[Glucose '[mmol/L']]]*180/1000</f>
        <v>0</v>
      </c>
      <c r="G33">
        <v>5</v>
      </c>
      <c r="H33">
        <f>4.9*10^7*Table35[[#This Row],[Absorptivity]]</f>
        <v>1274000</v>
      </c>
      <c r="I33">
        <f>2.464*Table35[[#This Row],[Absorptivity]]+0.023</f>
        <v>8.7064000000000002E-2</v>
      </c>
      <c r="J33">
        <f>1000*Table35[[#This Row],[Biomass (g/L)]]/24.6</f>
        <v>3.5391869918699186</v>
      </c>
    </row>
    <row r="34" spans="1:10" hidden="1" x14ac:dyDescent="0.25">
      <c r="A34" s="10">
        <v>43886.277777777781</v>
      </c>
      <c r="B34" s="7" t="s">
        <v>5</v>
      </c>
      <c r="C34">
        <v>7.4999999999999997E-2</v>
      </c>
      <c r="D34">
        <v>5.2</v>
      </c>
      <c r="E34">
        <v>32.299999999999997</v>
      </c>
      <c r="F34">
        <f>Table35[[#This Row],[Glucose '[mmol/L']]]*180/1000</f>
        <v>5.8139999999999992</v>
      </c>
      <c r="G34">
        <v>24</v>
      </c>
      <c r="H34">
        <f>4.9*10^7*Table35[[#This Row],[Absorptivity]]</f>
        <v>3675000</v>
      </c>
      <c r="I34">
        <f>2.464*Table35[[#This Row],[Absorptivity]]+0.023</f>
        <v>0.20779999999999998</v>
      </c>
      <c r="J34">
        <f>1000*Table35[[#This Row],[Biomass (g/L)]]/24.6</f>
        <v>8.4471544715447138</v>
      </c>
    </row>
    <row r="35" spans="1:10" hidden="1" x14ac:dyDescent="0.25">
      <c r="A35" s="10">
        <v>43886.611111111109</v>
      </c>
      <c r="B35" s="7" t="s">
        <v>5</v>
      </c>
      <c r="C35">
        <v>7.22E-2</v>
      </c>
      <c r="D35">
        <v>4.9000000000000004</v>
      </c>
      <c r="F35">
        <f>Table35[[#This Row],[Glucose '[mmol/L']]]*180/1000</f>
        <v>0</v>
      </c>
      <c r="G35">
        <v>32</v>
      </c>
      <c r="H35">
        <f>4.9*10^7*Table35[[#This Row],[Absorptivity]]</f>
        <v>3537800</v>
      </c>
      <c r="I35">
        <f>2.464*Table35[[#This Row],[Absorptivity]]+0.023</f>
        <v>0.20090079999999999</v>
      </c>
      <c r="J35">
        <f>1000*Table35[[#This Row],[Biomass (g/L)]]/24.6</f>
        <v>8.1666991869918704</v>
      </c>
    </row>
    <row r="36" spans="1:10" hidden="1" x14ac:dyDescent="0.25">
      <c r="A36" s="10">
        <v>43887.277777777781</v>
      </c>
      <c r="B36" s="7" t="s">
        <v>5</v>
      </c>
      <c r="C36">
        <v>0.1074</v>
      </c>
      <c r="D36">
        <v>4.5999999999999996</v>
      </c>
      <c r="E36">
        <v>21.6</v>
      </c>
      <c r="F36">
        <f>Table35[[#This Row],[Glucose '[mmol/L']]]*180/1000</f>
        <v>3.8880000000000003</v>
      </c>
      <c r="G36">
        <v>48</v>
      </c>
      <c r="H36">
        <f>4.9*10^7*Table35[[#This Row],[Absorptivity]]</f>
        <v>5262600</v>
      </c>
      <c r="I36">
        <f>2.464*Table35[[#This Row],[Absorptivity]]+0.023</f>
        <v>0.28763359999999999</v>
      </c>
      <c r="J36">
        <f>1000*Table35[[#This Row],[Biomass (g/L)]]/24.6</f>
        <v>11.692422764227642</v>
      </c>
    </row>
    <row r="37" spans="1:10" hidden="1" x14ac:dyDescent="0.25">
      <c r="A37" s="10">
        <v>43887.506944444445</v>
      </c>
      <c r="B37" s="7" t="s">
        <v>5</v>
      </c>
      <c r="C37">
        <v>0.21429999999999999</v>
      </c>
      <c r="D37">
        <v>4.4000000000000004</v>
      </c>
      <c r="F37">
        <f>Table35[[#This Row],[Glucose '[mmol/L']]]*180/1000</f>
        <v>0</v>
      </c>
      <c r="G37">
        <v>54</v>
      </c>
      <c r="H37">
        <f>4.9*10^7*Table35[[#This Row],[Absorptivity]]</f>
        <v>10500700</v>
      </c>
      <c r="I37">
        <f>2.464*Table35[[#This Row],[Absorptivity]]+0.023</f>
        <v>0.55103519999999995</v>
      </c>
      <c r="J37">
        <f>1000*Table35[[#This Row],[Biomass (g/L)]]/24.6</f>
        <v>22.399804878048776</v>
      </c>
    </row>
    <row r="38" spans="1:10" hidden="1" x14ac:dyDescent="0.25">
      <c r="A38" s="10">
        <v>43888.277777777781</v>
      </c>
      <c r="B38" s="7" t="s">
        <v>5</v>
      </c>
      <c r="C38">
        <v>0.90300000000000002</v>
      </c>
      <c r="D38">
        <v>4.2</v>
      </c>
      <c r="E38">
        <v>1.7</v>
      </c>
      <c r="F38">
        <f>Table35[[#This Row],[Glucose '[mmol/L']]]*180/1000</f>
        <v>0.30599999999999999</v>
      </c>
      <c r="G38">
        <v>72</v>
      </c>
      <c r="H38">
        <f>4.9*10^7*Table35[[#This Row],[Absorptivity]]</f>
        <v>44247000</v>
      </c>
      <c r="I38">
        <f>2.464*Table35[[#This Row],[Absorptivity]]+0.023</f>
        <v>2.247992</v>
      </c>
      <c r="J38">
        <f>1000*Table35[[#This Row],[Biomass (g/L)]]/24.6</f>
        <v>91.381788617886187</v>
      </c>
    </row>
    <row r="39" spans="1:10" hidden="1" x14ac:dyDescent="0.25">
      <c r="A39" s="10">
        <v>43888.465277777781</v>
      </c>
      <c r="B39" s="7" t="s">
        <v>5</v>
      </c>
      <c r="C39">
        <v>0.93200000000000005</v>
      </c>
      <c r="D39">
        <v>4.2</v>
      </c>
      <c r="F39">
        <f>Table35[[#This Row],[Glucose '[mmol/L']]]*180/1000</f>
        <v>0</v>
      </c>
      <c r="G39">
        <v>76.5</v>
      </c>
      <c r="H39">
        <f>4.9*10^7*Table35[[#This Row],[Absorptivity]]</f>
        <v>45668000</v>
      </c>
      <c r="I39">
        <f>2.464*Table35[[#This Row],[Absorptivity]]+0.023</f>
        <v>2.3194480000000004</v>
      </c>
      <c r="J39">
        <f>1000*Table35[[#This Row],[Biomass (g/L)]]/24.6</f>
        <v>94.28650406504066</v>
      </c>
    </row>
    <row r="40" spans="1:10" hidden="1" x14ac:dyDescent="0.25">
      <c r="A40" s="10">
        <v>43889.277777777781</v>
      </c>
      <c r="B40" s="7" t="s">
        <v>5</v>
      </c>
      <c r="C40">
        <v>0.73199999999999998</v>
      </c>
      <c r="D40">
        <v>4.2</v>
      </c>
      <c r="E40">
        <v>0</v>
      </c>
      <c r="F40">
        <f>Table35[[#This Row],[Glucose '[mmol/L']]]*180/1000</f>
        <v>0</v>
      </c>
      <c r="G40">
        <v>96</v>
      </c>
      <c r="H40">
        <f>4.9*10^7*Table35[[#This Row],[Absorptivity]]</f>
        <v>35868000</v>
      </c>
      <c r="I40">
        <f>2.464*Table35[[#This Row],[Absorptivity]]+0.023</f>
        <v>1.8266479999999998</v>
      </c>
      <c r="J40">
        <f>1000*Table35[[#This Row],[Biomass (g/L)]]/24.6</f>
        <v>74.253983739837395</v>
      </c>
    </row>
    <row r="41" spans="1:10" hidden="1" x14ac:dyDescent="0.25">
      <c r="A41" s="10">
        <v>43889.465277777781</v>
      </c>
      <c r="B41" s="7" t="s">
        <v>5</v>
      </c>
      <c r="C41">
        <v>0.93200000000000005</v>
      </c>
      <c r="D41">
        <v>4.2</v>
      </c>
      <c r="F41">
        <f>Table35[[#This Row],[Glucose '[mmol/L']]]*180/1000</f>
        <v>0</v>
      </c>
      <c r="G41">
        <v>100.5</v>
      </c>
      <c r="H41">
        <f>4.9*10^7*Table35[[#This Row],[Absorptivity]]</f>
        <v>45668000</v>
      </c>
      <c r="I41">
        <f>2.464*Table35[[#This Row],[Absorptivity]]+0.023</f>
        <v>2.3194480000000004</v>
      </c>
      <c r="J41">
        <f>1000*Table35[[#This Row],[Biomass (g/L)]]/24.6</f>
        <v>94.28650406504066</v>
      </c>
    </row>
    <row r="42" spans="1:10" hidden="1" x14ac:dyDescent="0.25">
      <c r="A42" s="10">
        <v>43892.277777777781</v>
      </c>
      <c r="B42" s="7" t="s">
        <v>5</v>
      </c>
      <c r="C42">
        <v>0.373</v>
      </c>
      <c r="D42">
        <v>4.4000000000000004</v>
      </c>
      <c r="E42">
        <v>0</v>
      </c>
      <c r="F42">
        <f>Table35[[#This Row],[Glucose '[mmol/L']]]*180/1000</f>
        <v>0</v>
      </c>
      <c r="G42">
        <v>144</v>
      </c>
      <c r="H42">
        <f>4.9*10^7*Table35[[#This Row],[Absorptivity]]</f>
        <v>18277000</v>
      </c>
      <c r="I42">
        <f>2.464*Table35[[#This Row],[Absorptivity]]+0.023</f>
        <v>0.94207200000000002</v>
      </c>
      <c r="J42">
        <f>1000*Table35[[#This Row],[Biomass (g/L)]]/24.6</f>
        <v>38.295609756097562</v>
      </c>
    </row>
    <row r="43" spans="1:10" hidden="1" x14ac:dyDescent="0.25">
      <c r="A43" s="10">
        <v>43892.465277777781</v>
      </c>
      <c r="B43" s="7" t="s">
        <v>5</v>
      </c>
      <c r="C43">
        <v>0.22700000000000001</v>
      </c>
      <c r="D43">
        <v>4.4000000000000004</v>
      </c>
      <c r="F43">
        <f>Table35[[#This Row],[Glucose '[mmol/L']]]*180/1000</f>
        <v>0</v>
      </c>
      <c r="G43">
        <v>148.5</v>
      </c>
      <c r="H43">
        <f>4.9*10^7*Table35[[#This Row],[Absorptivity]]</f>
        <v>11123000</v>
      </c>
      <c r="I43">
        <f>2.464*Table35[[#This Row],[Absorptivity]]+0.023</f>
        <v>0.58232800000000007</v>
      </c>
      <c r="J43">
        <f>1000*Table35[[#This Row],[Biomass (g/L)]]/24.6</f>
        <v>23.671869918699191</v>
      </c>
    </row>
    <row r="44" spans="1:10" hidden="1" x14ac:dyDescent="0.25">
      <c r="A44" s="10">
        <v>43893.277777777781</v>
      </c>
      <c r="B44" s="7" t="s">
        <v>5</v>
      </c>
      <c r="C44">
        <v>0.58399999999999996</v>
      </c>
      <c r="D44">
        <v>4.4000000000000004</v>
      </c>
      <c r="E44">
        <v>0</v>
      </c>
      <c r="F44">
        <f>Table35[[#This Row],[Glucose '[mmol/L']]]*180/1000</f>
        <v>0</v>
      </c>
      <c r="G44">
        <v>168</v>
      </c>
      <c r="H44">
        <f>4.9*10^7*Table35[[#This Row],[Absorptivity]]</f>
        <v>28616000</v>
      </c>
      <c r="I44">
        <f>2.464*Table35[[#This Row],[Absorptivity]]+0.023</f>
        <v>1.4619759999999997</v>
      </c>
      <c r="J44">
        <f>1000*Table35[[#This Row],[Biomass (g/L)]]/24.6</f>
        <v>59.429918699186977</v>
      </c>
    </row>
    <row r="45" spans="1:10" hidden="1" x14ac:dyDescent="0.25">
      <c r="A45" s="10">
        <v>43894.277777777781</v>
      </c>
      <c r="B45" s="7" t="s">
        <v>5</v>
      </c>
      <c r="C45">
        <v>0.60499999999999998</v>
      </c>
      <c r="D45">
        <v>4.5</v>
      </c>
      <c r="E45">
        <v>0</v>
      </c>
      <c r="F45">
        <f>Table35[[#This Row],[Glucose '[mmol/L']]]*180/1000</f>
        <v>0</v>
      </c>
      <c r="G45">
        <v>192</v>
      </c>
      <c r="H45">
        <f>4.9*10^7*Table35[[#This Row],[Absorptivity]]</f>
        <v>29645000</v>
      </c>
      <c r="I45">
        <f>2.464*Table35[[#This Row],[Absorptivity]]+0.023</f>
        <v>1.51372</v>
      </c>
      <c r="J45">
        <f>1000*Table35[[#This Row],[Biomass (g/L)]]/24.6</f>
        <v>61.533333333333331</v>
      </c>
    </row>
    <row r="46" spans="1:10" hidden="1" x14ac:dyDescent="0.25">
      <c r="A46" s="10">
        <v>43895.277777777781</v>
      </c>
      <c r="B46" s="7" t="s">
        <v>5</v>
      </c>
      <c r="C46">
        <v>0.68700000000000006</v>
      </c>
      <c r="D46">
        <v>4.7</v>
      </c>
      <c r="E46">
        <v>0</v>
      </c>
      <c r="F46">
        <f>Table35[[#This Row],[Glucose '[mmol/L']]]*180/1000</f>
        <v>0</v>
      </c>
      <c r="G46">
        <v>216</v>
      </c>
      <c r="H46">
        <f>4.9*10^7*Table35[[#This Row],[Absorptivity]]</f>
        <v>33663000</v>
      </c>
      <c r="I46">
        <f>2.464*Table35[[#This Row],[Absorptivity]]+0.023</f>
        <v>1.715768</v>
      </c>
      <c r="J46">
        <f>1000*Table35[[#This Row],[Biomass (g/L)]]/24.6</f>
        <v>69.74666666666667</v>
      </c>
    </row>
    <row r="47" spans="1:10" hidden="1" x14ac:dyDescent="0.25">
      <c r="A47" s="10">
        <v>43885.277777777781</v>
      </c>
      <c r="B47" s="2" t="s">
        <v>6</v>
      </c>
      <c r="C47">
        <v>0</v>
      </c>
      <c r="D47">
        <v>5.2</v>
      </c>
      <c r="E47">
        <f>27.78 *2</f>
        <v>55.56</v>
      </c>
      <c r="F47">
        <f>Table35[[#This Row],[Glucose '[mmol/L']]]*180/1000</f>
        <v>10.000800000000002</v>
      </c>
      <c r="G47">
        <v>0</v>
      </c>
      <c r="H47">
        <f>4.9*10^7*Table35[[#This Row],[Absorptivity]]</f>
        <v>0</v>
      </c>
      <c r="I47">
        <f>2.464*Table35[[#This Row],[Absorptivity]]+0.023</f>
        <v>2.3E-2</v>
      </c>
      <c r="J47">
        <f>1000*Table35[[#This Row],[Biomass (g/L)]]/24.6</f>
        <v>0.93495934959349591</v>
      </c>
    </row>
    <row r="48" spans="1:10" hidden="1" x14ac:dyDescent="0.25">
      <c r="A48" s="10">
        <v>43885.486111111109</v>
      </c>
      <c r="B48" s="2" t="s">
        <v>6</v>
      </c>
      <c r="C48">
        <v>5.0999999999999997E-2</v>
      </c>
      <c r="D48">
        <v>5.2</v>
      </c>
      <c r="F48">
        <f>Table35[[#This Row],[Glucose '[mmol/L']]]*180/1000</f>
        <v>0</v>
      </c>
      <c r="G48">
        <v>5</v>
      </c>
      <c r="H48">
        <f>4.9*10^7*Table35[[#This Row],[Absorptivity]]</f>
        <v>2499000</v>
      </c>
      <c r="I48">
        <f>2.464*Table35[[#This Row],[Absorptivity]]+0.023</f>
        <v>0.14866399999999999</v>
      </c>
      <c r="J48">
        <f>1000*Table35[[#This Row],[Biomass (g/L)]]/24.6</f>
        <v>6.0432520325203241</v>
      </c>
    </row>
    <row r="49" spans="1:10" hidden="1" x14ac:dyDescent="0.25">
      <c r="A49" s="10">
        <v>43886.277777777781</v>
      </c>
      <c r="B49" s="2" t="s">
        <v>6</v>
      </c>
      <c r="C49">
        <v>0.45100000000000001</v>
      </c>
      <c r="D49">
        <v>5</v>
      </c>
      <c r="E49">
        <v>70</v>
      </c>
      <c r="F49">
        <f>Table35[[#This Row],[Glucose '[mmol/L']]]*180/1000</f>
        <v>12.6</v>
      </c>
      <c r="G49">
        <v>24</v>
      </c>
      <c r="H49">
        <f>4.9*10^7*Table35[[#This Row],[Absorptivity]]</f>
        <v>22099000</v>
      </c>
      <c r="I49">
        <f>2.464*Table35[[#This Row],[Absorptivity]]+0.023</f>
        <v>1.1342639999999999</v>
      </c>
      <c r="J49">
        <f>1000*Table35[[#This Row],[Biomass (g/L)]]/24.6</f>
        <v>46.108292682926823</v>
      </c>
    </row>
    <row r="50" spans="1:10" hidden="1" x14ac:dyDescent="0.25">
      <c r="A50" s="10">
        <v>43886.611111111109</v>
      </c>
      <c r="B50" s="2" t="s">
        <v>6</v>
      </c>
      <c r="C50">
        <v>0.505</v>
      </c>
      <c r="D50">
        <v>4.5999999999999996</v>
      </c>
      <c r="F50">
        <f>Table35[[#This Row],[Glucose '[mmol/L']]]*180/1000</f>
        <v>0</v>
      </c>
      <c r="G50">
        <v>32</v>
      </c>
      <c r="H50">
        <f>4.9*10^7*Table35[[#This Row],[Absorptivity]]</f>
        <v>24745000</v>
      </c>
      <c r="I50">
        <f>2.464*Table35[[#This Row],[Absorptivity]]+0.023</f>
        <v>1.26732</v>
      </c>
      <c r="J50">
        <f>1000*Table35[[#This Row],[Biomass (g/L)]]/24.6</f>
        <v>51.517073170731699</v>
      </c>
    </row>
    <row r="51" spans="1:10" hidden="1" x14ac:dyDescent="0.25">
      <c r="A51" s="10">
        <v>43887.277777777781</v>
      </c>
      <c r="B51" s="2" t="s">
        <v>6</v>
      </c>
      <c r="C51">
        <v>0.56850000000000001</v>
      </c>
      <c r="D51">
        <v>4.8</v>
      </c>
      <c r="E51">
        <v>63.2</v>
      </c>
      <c r="F51">
        <f>Table35[[#This Row],[Glucose '[mmol/L']]]*180/1000</f>
        <v>11.375999999999999</v>
      </c>
      <c r="G51">
        <v>48</v>
      </c>
      <c r="H51">
        <f>4.9*10^7*Table35[[#This Row],[Absorptivity]]</f>
        <v>27856500</v>
      </c>
      <c r="I51">
        <f>2.464*Table35[[#This Row],[Absorptivity]]+0.023</f>
        <v>1.4237839999999999</v>
      </c>
      <c r="J51">
        <f>1000*Table35[[#This Row],[Biomass (g/L)]]/24.6</f>
        <v>57.877398373983731</v>
      </c>
    </row>
    <row r="52" spans="1:10" hidden="1" x14ac:dyDescent="0.25">
      <c r="A52" s="10">
        <v>43887.506944444445</v>
      </c>
      <c r="B52" s="2" t="s">
        <v>6</v>
      </c>
      <c r="C52">
        <v>0.60409999999999997</v>
      </c>
      <c r="D52">
        <v>4.8</v>
      </c>
      <c r="F52">
        <f>Table35[[#This Row],[Glucose '[mmol/L']]]*180/1000</f>
        <v>0</v>
      </c>
      <c r="G52">
        <v>54</v>
      </c>
      <c r="H52">
        <f>4.9*10^7*Table35[[#This Row],[Absorptivity]]</f>
        <v>29600900</v>
      </c>
      <c r="I52">
        <f>2.464*Table35[[#This Row],[Absorptivity]]+0.023</f>
        <v>1.5115023999999999</v>
      </c>
      <c r="J52">
        <f>1000*Table35[[#This Row],[Biomass (g/L)]]/24.6</f>
        <v>61.443186991869908</v>
      </c>
    </row>
    <row r="53" spans="1:10" hidden="1" x14ac:dyDescent="0.25">
      <c r="A53" s="10">
        <v>43888.277777777781</v>
      </c>
      <c r="B53" s="2" t="s">
        <v>6</v>
      </c>
      <c r="C53">
        <v>0.82</v>
      </c>
      <c r="D53">
        <v>4.4000000000000004</v>
      </c>
      <c r="E53">
        <v>25.3</v>
      </c>
      <c r="F53">
        <f>Table35[[#This Row],[Glucose '[mmol/L']]]*180/1000</f>
        <v>4.5540000000000003</v>
      </c>
      <c r="G53">
        <v>72</v>
      </c>
      <c r="H53">
        <f>4.9*10^7*Table35[[#This Row],[Absorptivity]]</f>
        <v>40180000</v>
      </c>
      <c r="I53">
        <f>2.464*Table35[[#This Row],[Absorptivity]]+0.023</f>
        <v>2.0434800000000002</v>
      </c>
      <c r="J53">
        <f>1000*Table35[[#This Row],[Biomass (g/L)]]/24.6</f>
        <v>83.068292682926838</v>
      </c>
    </row>
    <row r="54" spans="1:10" hidden="1" x14ac:dyDescent="0.25">
      <c r="A54" s="10">
        <v>43888.465277777781</v>
      </c>
      <c r="B54" s="2" t="s">
        <v>6</v>
      </c>
      <c r="C54">
        <v>1.583</v>
      </c>
      <c r="D54">
        <v>4.4000000000000004</v>
      </c>
      <c r="F54">
        <f>Table35[[#This Row],[Glucose '[mmol/L']]]*180/1000</f>
        <v>0</v>
      </c>
      <c r="G54">
        <v>76.5</v>
      </c>
      <c r="H54">
        <f>4.9*10^7*Table35[[#This Row],[Absorptivity]]</f>
        <v>77567000</v>
      </c>
      <c r="I54">
        <f>2.464*Table35[[#This Row],[Absorptivity]]+0.023</f>
        <v>3.9235120000000001</v>
      </c>
      <c r="J54">
        <f>1000*Table35[[#This Row],[Biomass (g/L)]]/24.6</f>
        <v>159.49235772357724</v>
      </c>
    </row>
    <row r="55" spans="1:10" hidden="1" x14ac:dyDescent="0.25">
      <c r="A55" s="10">
        <v>43889.277777777781</v>
      </c>
      <c r="B55" s="2" t="s">
        <v>6</v>
      </c>
      <c r="C55">
        <v>1.7330000000000001</v>
      </c>
      <c r="D55">
        <v>4</v>
      </c>
      <c r="E55">
        <v>5.4</v>
      </c>
      <c r="F55">
        <f>Table35[[#This Row],[Glucose '[mmol/L']]]*180/1000</f>
        <v>0.97200000000000009</v>
      </c>
      <c r="G55">
        <v>96</v>
      </c>
      <c r="H55">
        <f>4.9*10^7*Table35[[#This Row],[Absorptivity]]</f>
        <v>84917000</v>
      </c>
      <c r="I55">
        <f>2.464*Table35[[#This Row],[Absorptivity]]+0.023</f>
        <v>4.2931119999999998</v>
      </c>
      <c r="J55">
        <f>1000*Table35[[#This Row],[Biomass (g/L)]]/24.6</f>
        <v>174.51674796747966</v>
      </c>
    </row>
    <row r="56" spans="1:10" hidden="1" x14ac:dyDescent="0.25">
      <c r="A56" s="10">
        <v>43889.465277777781</v>
      </c>
      <c r="B56" s="2" t="s">
        <v>6</v>
      </c>
      <c r="C56">
        <v>1.583</v>
      </c>
      <c r="D56">
        <v>4</v>
      </c>
      <c r="F56">
        <f>Table35[[#This Row],[Glucose '[mmol/L']]]*180/1000</f>
        <v>0</v>
      </c>
      <c r="G56">
        <v>100.5</v>
      </c>
      <c r="H56">
        <f>4.9*10^7*Table35[[#This Row],[Absorptivity]]</f>
        <v>77567000</v>
      </c>
      <c r="I56">
        <f>2.464*Table35[[#This Row],[Absorptivity]]+0.023</f>
        <v>3.9235120000000001</v>
      </c>
      <c r="J56">
        <f>1000*Table35[[#This Row],[Biomass (g/L)]]/24.6</f>
        <v>159.49235772357724</v>
      </c>
    </row>
    <row r="57" spans="1:10" hidden="1" x14ac:dyDescent="0.25">
      <c r="A57" s="10">
        <v>43892.277777777781</v>
      </c>
      <c r="B57" s="2" t="s">
        <v>6</v>
      </c>
      <c r="C57">
        <v>1.18</v>
      </c>
      <c r="D57">
        <v>3.9</v>
      </c>
      <c r="E57">
        <v>0</v>
      </c>
      <c r="F57">
        <f>Table35[[#This Row],[Glucose '[mmol/L']]]*180/1000</f>
        <v>0</v>
      </c>
      <c r="G57">
        <v>144</v>
      </c>
      <c r="H57">
        <f>4.9*10^7*Table35[[#This Row],[Absorptivity]]</f>
        <v>57820000</v>
      </c>
      <c r="I57">
        <f>2.464*Table35[[#This Row],[Absorptivity]]+0.023</f>
        <v>2.93052</v>
      </c>
      <c r="J57">
        <f>1000*Table35[[#This Row],[Biomass (g/L)]]/24.6</f>
        <v>119.12682926829268</v>
      </c>
    </row>
    <row r="58" spans="1:10" hidden="1" x14ac:dyDescent="0.25">
      <c r="A58" s="10">
        <v>43892.465277777781</v>
      </c>
      <c r="B58" s="2" t="s">
        <v>6</v>
      </c>
      <c r="C58">
        <v>1.329</v>
      </c>
      <c r="D58">
        <v>3.9</v>
      </c>
      <c r="F58">
        <f>Table35[[#This Row],[Glucose '[mmol/L']]]*180/1000</f>
        <v>0</v>
      </c>
      <c r="G58">
        <v>148.5</v>
      </c>
      <c r="H58">
        <f>4.9*10^7*Table35[[#This Row],[Absorptivity]]</f>
        <v>65121000</v>
      </c>
      <c r="I58">
        <f>2.464*Table35[[#This Row],[Absorptivity]]+0.023</f>
        <v>3.2976559999999999</v>
      </c>
      <c r="J58">
        <f>1000*Table35[[#This Row],[Biomass (g/L)]]/24.6</f>
        <v>134.05105691056909</v>
      </c>
    </row>
    <row r="59" spans="1:10" hidden="1" x14ac:dyDescent="0.25">
      <c r="A59" s="10">
        <v>43893.277777777781</v>
      </c>
      <c r="B59" s="2" t="s">
        <v>6</v>
      </c>
      <c r="C59">
        <v>1.1679999999999999</v>
      </c>
      <c r="D59">
        <v>3.9</v>
      </c>
      <c r="E59">
        <v>0</v>
      </c>
      <c r="F59">
        <f>Table35[[#This Row],[Glucose '[mmol/L']]]*180/1000</f>
        <v>0</v>
      </c>
      <c r="G59">
        <v>168</v>
      </c>
      <c r="H59">
        <f>4.9*10^7*Table35[[#This Row],[Absorptivity]]</f>
        <v>57232000</v>
      </c>
      <c r="I59">
        <f>2.464*Table35[[#This Row],[Absorptivity]]+0.023</f>
        <v>2.9009519999999998</v>
      </c>
      <c r="J59">
        <f>1000*Table35[[#This Row],[Biomass (g/L)]]/24.6</f>
        <v>117.92487804878047</v>
      </c>
    </row>
    <row r="60" spans="1:10" hidden="1" x14ac:dyDescent="0.25">
      <c r="A60" s="10">
        <v>43894.277777777781</v>
      </c>
      <c r="B60" s="2" t="s">
        <v>6</v>
      </c>
      <c r="C60">
        <v>1.0860000000000001</v>
      </c>
      <c r="D60">
        <v>3.9</v>
      </c>
      <c r="E60">
        <v>0</v>
      </c>
      <c r="F60">
        <f>Table35[[#This Row],[Glucose '[mmol/L']]]*180/1000</f>
        <v>0</v>
      </c>
      <c r="G60">
        <v>192</v>
      </c>
      <c r="H60">
        <f>4.9*10^7*Table35[[#This Row],[Absorptivity]]</f>
        <v>53214000.000000007</v>
      </c>
      <c r="I60">
        <f>2.464*Table35[[#This Row],[Absorptivity]]+0.023</f>
        <v>2.6989040000000002</v>
      </c>
      <c r="J60">
        <f>1000*Table35[[#This Row],[Biomass (g/L)]]/24.6</f>
        <v>109.71154471544715</v>
      </c>
    </row>
    <row r="61" spans="1:10" hidden="1" x14ac:dyDescent="0.25">
      <c r="A61" s="10">
        <v>43895.277777777781</v>
      </c>
      <c r="B61" s="2" t="s">
        <v>6</v>
      </c>
      <c r="C61">
        <v>1.2190000000000001</v>
      </c>
      <c r="D61">
        <v>4</v>
      </c>
      <c r="E61">
        <v>0</v>
      </c>
      <c r="F61">
        <f>Table35[[#This Row],[Glucose '[mmol/L']]]*180/1000</f>
        <v>0</v>
      </c>
      <c r="G61">
        <v>216</v>
      </c>
      <c r="H61">
        <f>4.9*10^7*Table35[[#This Row],[Absorptivity]]</f>
        <v>59731000.000000007</v>
      </c>
      <c r="I61">
        <f>2.464*Table35[[#This Row],[Absorptivity]]+0.023</f>
        <v>3.0266160000000002</v>
      </c>
      <c r="J61">
        <f>1000*Table35[[#This Row],[Biomass (g/L)]]/24.6</f>
        <v>123.03317073170732</v>
      </c>
    </row>
    <row r="62" spans="1:10" x14ac:dyDescent="0.25">
      <c r="A62" s="10">
        <v>43885.277777777781</v>
      </c>
      <c r="B62" s="7" t="s">
        <v>7</v>
      </c>
      <c r="C62">
        <v>0</v>
      </c>
      <c r="D62">
        <v>5.2</v>
      </c>
      <c r="E62">
        <f>27.78 *2</f>
        <v>55.56</v>
      </c>
      <c r="F62">
        <f>Table35[[#This Row],[Glucose '[mmol/L']]]*180/1000</f>
        <v>10.000800000000002</v>
      </c>
      <c r="G62">
        <v>0</v>
      </c>
      <c r="H62">
        <f>4.9*10^7*Table35[[#This Row],[Absorptivity]]</f>
        <v>0</v>
      </c>
      <c r="I62">
        <f>2.464*Table35[[#This Row],[Absorptivity]]+0.023</f>
        <v>2.3E-2</v>
      </c>
      <c r="J62">
        <f>1000*Table35[[#This Row],[Biomass (g/L)]]/24.6</f>
        <v>0.93495934959349591</v>
      </c>
    </row>
    <row r="63" spans="1:10" x14ac:dyDescent="0.25">
      <c r="A63" s="10">
        <v>43885.486111111109</v>
      </c>
      <c r="B63" s="7" t="s">
        <v>7</v>
      </c>
      <c r="C63">
        <v>6.3E-2</v>
      </c>
      <c r="D63">
        <v>5.2</v>
      </c>
      <c r="F63">
        <f>Table35[[#This Row],[Glucose '[mmol/L']]]*180/1000</f>
        <v>0</v>
      </c>
      <c r="G63">
        <v>5</v>
      </c>
      <c r="H63">
        <f>4.9*10^7*Table35[[#This Row],[Absorptivity]]</f>
        <v>3087000</v>
      </c>
      <c r="I63">
        <f>2.464*Table35[[#This Row],[Absorptivity]]+0.023</f>
        <v>0.178232</v>
      </c>
      <c r="J63">
        <f>1000*Table35[[#This Row],[Biomass (g/L)]]/24.6</f>
        <v>7.2452032520325202</v>
      </c>
    </row>
    <row r="64" spans="1:10" x14ac:dyDescent="0.25">
      <c r="A64" s="10">
        <v>43886.277777777781</v>
      </c>
      <c r="B64" s="7" t="s">
        <v>7</v>
      </c>
      <c r="C64">
        <v>0.32900000000000001</v>
      </c>
      <c r="D64">
        <v>4.8</v>
      </c>
      <c r="E64">
        <v>56.8</v>
      </c>
      <c r="F64">
        <f>Table35[[#This Row],[Glucose '[mmol/L']]]*180/1000</f>
        <v>10.224</v>
      </c>
      <c r="G64">
        <v>24</v>
      </c>
      <c r="H64">
        <f>4.9*10^7*Table35[[#This Row],[Absorptivity]]</f>
        <v>16121000</v>
      </c>
      <c r="I64">
        <f>2.464*Table35[[#This Row],[Absorptivity]]+0.023</f>
        <v>0.83365600000000006</v>
      </c>
      <c r="J64">
        <f>1000*Table35[[#This Row],[Biomass (g/L)]]/24.6</f>
        <v>33.888455284552848</v>
      </c>
    </row>
    <row r="65" spans="1:10" x14ac:dyDescent="0.25">
      <c r="A65" s="10">
        <v>43886.611111111109</v>
      </c>
      <c r="B65" s="7" t="s">
        <v>7</v>
      </c>
      <c r="C65">
        <v>0.26619999999999999</v>
      </c>
      <c r="D65">
        <v>4.5999999999999996</v>
      </c>
      <c r="F65">
        <f>Table35[[#This Row],[Glucose '[mmol/L']]]*180/1000</f>
        <v>0</v>
      </c>
      <c r="G65">
        <v>32</v>
      </c>
      <c r="H65">
        <f>4.9*10^7*Table35[[#This Row],[Absorptivity]]</f>
        <v>13043800</v>
      </c>
      <c r="I65">
        <f>2.464*Table35[[#This Row],[Absorptivity]]+0.023</f>
        <v>0.67891679999999999</v>
      </c>
      <c r="J65">
        <f>1000*Table35[[#This Row],[Biomass (g/L)]]/24.6</f>
        <v>27.598243902439023</v>
      </c>
    </row>
    <row r="66" spans="1:10" x14ac:dyDescent="0.25">
      <c r="A66" s="10">
        <v>43887.277777777781</v>
      </c>
      <c r="B66" s="7" t="s">
        <v>7</v>
      </c>
      <c r="C66">
        <v>0.40360000000000001</v>
      </c>
      <c r="D66">
        <v>4.7</v>
      </c>
      <c r="E66">
        <v>53.4</v>
      </c>
      <c r="F66">
        <f>Table35[[#This Row],[Glucose '[mmol/L']]]*180/1000</f>
        <v>9.6120000000000001</v>
      </c>
      <c r="G66">
        <v>48</v>
      </c>
      <c r="H66">
        <f>4.9*10^7*Table35[[#This Row],[Absorptivity]]</f>
        <v>19776400</v>
      </c>
      <c r="I66">
        <f>2.464*Table35[[#This Row],[Absorptivity]]+0.023</f>
        <v>1.0174703999999999</v>
      </c>
      <c r="J66">
        <f>1000*Table35[[#This Row],[Biomass (g/L)]]/24.6</f>
        <v>41.360585365853652</v>
      </c>
    </row>
    <row r="67" spans="1:10" x14ac:dyDescent="0.25">
      <c r="A67" s="10">
        <v>43887.506944444445</v>
      </c>
      <c r="B67" s="7" t="s">
        <v>7</v>
      </c>
      <c r="C67">
        <v>0.45200000000000001</v>
      </c>
      <c r="D67">
        <v>4.5999999999999996</v>
      </c>
      <c r="F67">
        <f>Table35[[#This Row],[Glucose '[mmol/L']]]*180/1000</f>
        <v>0</v>
      </c>
      <c r="G67">
        <v>54</v>
      </c>
      <c r="H67">
        <f>4.9*10^7*Table35[[#This Row],[Absorptivity]]</f>
        <v>22148000</v>
      </c>
      <c r="I67">
        <f>2.464*Table35[[#This Row],[Absorptivity]]+0.023</f>
        <v>1.136728</v>
      </c>
      <c r="J67">
        <f>1000*Table35[[#This Row],[Biomass (g/L)]]/24.6</f>
        <v>46.208455284552848</v>
      </c>
    </row>
    <row r="68" spans="1:10" x14ac:dyDescent="0.25">
      <c r="A68" s="10">
        <v>43888.277777777781</v>
      </c>
      <c r="B68" s="7" t="s">
        <v>7</v>
      </c>
      <c r="C68">
        <v>0.90800000000000003</v>
      </c>
      <c r="D68">
        <v>4.2</v>
      </c>
      <c r="E68">
        <v>29.3</v>
      </c>
      <c r="F68">
        <f>Table35[[#This Row],[Glucose '[mmol/L']]]*180/1000</f>
        <v>5.274</v>
      </c>
      <c r="G68">
        <v>72</v>
      </c>
      <c r="H68">
        <f>4.9*10^7*Table35[[#This Row],[Absorptivity]]</f>
        <v>44492000</v>
      </c>
      <c r="I68">
        <f>2.464*Table35[[#This Row],[Absorptivity]]+0.023</f>
        <v>2.2603120000000003</v>
      </c>
      <c r="J68">
        <f>1000*Table35[[#This Row],[Biomass (g/L)]]/24.6</f>
        <v>91.882601626016267</v>
      </c>
    </row>
    <row r="69" spans="1:10" x14ac:dyDescent="0.25">
      <c r="A69" s="10">
        <v>43888.465277777781</v>
      </c>
      <c r="B69" s="7" t="s">
        <v>7</v>
      </c>
      <c r="C69">
        <v>1.534</v>
      </c>
      <c r="D69">
        <v>4.2</v>
      </c>
      <c r="F69">
        <f>Table35[[#This Row],[Glucose '[mmol/L']]]*180/1000</f>
        <v>0</v>
      </c>
      <c r="G69">
        <v>76.5</v>
      </c>
      <c r="H69">
        <f>4.9*10^7*Table35[[#This Row],[Absorptivity]]</f>
        <v>75166000</v>
      </c>
      <c r="I69">
        <f>2.464*Table35[[#This Row],[Absorptivity]]+0.023</f>
        <v>3.8027760000000002</v>
      </c>
      <c r="J69">
        <f>1000*Table35[[#This Row],[Biomass (g/L)]]/24.6</f>
        <v>154.58439024390245</v>
      </c>
    </row>
    <row r="70" spans="1:10" x14ac:dyDescent="0.25">
      <c r="A70" s="10">
        <v>43889.277777777781</v>
      </c>
      <c r="B70" s="7" t="s">
        <v>7</v>
      </c>
      <c r="C70">
        <v>1.429</v>
      </c>
      <c r="D70">
        <v>4</v>
      </c>
      <c r="E70">
        <v>4.0999999999999996</v>
      </c>
      <c r="F70">
        <f>Table35[[#This Row],[Glucose '[mmol/L']]]*180/1000</f>
        <v>0.73799999999999988</v>
      </c>
      <c r="G70">
        <v>96</v>
      </c>
      <c r="H70">
        <f>4.9*10^7*Table35[[#This Row],[Absorptivity]]</f>
        <v>70021000</v>
      </c>
      <c r="I70">
        <f>2.464*Table35[[#This Row],[Absorptivity]]+0.023</f>
        <v>3.5440560000000003</v>
      </c>
      <c r="J70">
        <f>1000*Table35[[#This Row],[Biomass (g/L)]]/24.6</f>
        <v>144.06731707317076</v>
      </c>
    </row>
    <row r="71" spans="1:10" x14ac:dyDescent="0.25">
      <c r="A71" s="10">
        <v>43889.465277777781</v>
      </c>
      <c r="B71" s="7" t="s">
        <v>7</v>
      </c>
      <c r="C71">
        <v>1.534</v>
      </c>
      <c r="D71">
        <v>4</v>
      </c>
      <c r="F71">
        <f>Table35[[#This Row],[Glucose '[mmol/L']]]*180/1000</f>
        <v>0</v>
      </c>
      <c r="G71">
        <v>100.5</v>
      </c>
      <c r="H71">
        <f>4.9*10^7*Table35[[#This Row],[Absorptivity]]</f>
        <v>75166000</v>
      </c>
      <c r="I71">
        <f>2.464*Table35[[#This Row],[Absorptivity]]+0.023</f>
        <v>3.8027760000000002</v>
      </c>
      <c r="J71">
        <f>1000*Table35[[#This Row],[Biomass (g/L)]]/24.6</f>
        <v>154.58439024390245</v>
      </c>
    </row>
    <row r="72" spans="1:10" x14ac:dyDescent="0.25">
      <c r="A72" s="10">
        <v>43892.277777777781</v>
      </c>
      <c r="B72" s="7" t="s">
        <v>7</v>
      </c>
      <c r="C72">
        <v>1.202</v>
      </c>
      <c r="D72">
        <v>3.9</v>
      </c>
      <c r="E72">
        <v>0</v>
      </c>
      <c r="F72">
        <f>Table35[[#This Row],[Glucose '[mmol/L']]]*180/1000</f>
        <v>0</v>
      </c>
      <c r="G72">
        <v>144</v>
      </c>
      <c r="H72">
        <f>4.9*10^7*Table35[[#This Row],[Absorptivity]]</f>
        <v>58898000</v>
      </c>
      <c r="I72">
        <f>2.464*Table35[[#This Row],[Absorptivity]]+0.023</f>
        <v>2.984728</v>
      </c>
      <c r="J72">
        <f>1000*Table35[[#This Row],[Biomass (g/L)]]/24.6</f>
        <v>121.33040650406504</v>
      </c>
    </row>
    <row r="73" spans="1:10" x14ac:dyDescent="0.25">
      <c r="A73" s="10">
        <v>43892.465277777781</v>
      </c>
      <c r="B73" s="7" t="s">
        <v>7</v>
      </c>
      <c r="C73">
        <v>1.329</v>
      </c>
      <c r="D73">
        <v>3.9</v>
      </c>
      <c r="F73">
        <f>Table35[[#This Row],[Glucose '[mmol/L']]]*180/1000</f>
        <v>0</v>
      </c>
      <c r="G73">
        <v>148.5</v>
      </c>
      <c r="H73">
        <f>4.9*10^7*Table35[[#This Row],[Absorptivity]]</f>
        <v>65121000</v>
      </c>
      <c r="I73">
        <f>2.464*Table35[[#This Row],[Absorptivity]]+0.023</f>
        <v>3.2976559999999999</v>
      </c>
      <c r="J73">
        <f>1000*Table35[[#This Row],[Biomass (g/L)]]/24.6</f>
        <v>134.05105691056909</v>
      </c>
    </row>
    <row r="74" spans="1:10" x14ac:dyDescent="0.25">
      <c r="A74" s="10">
        <v>43893.277777777781</v>
      </c>
      <c r="B74" s="7" t="s">
        <v>7</v>
      </c>
      <c r="C74">
        <v>1.2509999999999999</v>
      </c>
      <c r="D74">
        <v>3.9</v>
      </c>
      <c r="E74">
        <v>0</v>
      </c>
      <c r="F74">
        <f>Table35[[#This Row],[Glucose '[mmol/L']]]*180/1000</f>
        <v>0</v>
      </c>
      <c r="G74">
        <v>168</v>
      </c>
      <c r="H74">
        <f>4.9*10^7*Table35[[#This Row],[Absorptivity]]</f>
        <v>61298999.999999993</v>
      </c>
      <c r="I74">
        <f>2.464*Table35[[#This Row],[Absorptivity]]+0.023</f>
        <v>3.105464</v>
      </c>
      <c r="J74">
        <f>1000*Table35[[#This Row],[Biomass (g/L)]]/24.6</f>
        <v>126.23837398373983</v>
      </c>
    </row>
    <row r="75" spans="1:10" x14ac:dyDescent="0.25">
      <c r="A75" s="10">
        <v>43894.277777777781</v>
      </c>
      <c r="B75" s="7" t="s">
        <v>7</v>
      </c>
      <c r="C75">
        <v>1.141</v>
      </c>
      <c r="D75">
        <v>3.9</v>
      </c>
      <c r="E75">
        <v>0</v>
      </c>
      <c r="F75">
        <f>Table35[[#This Row],[Glucose '[mmol/L']]]*180/1000</f>
        <v>0</v>
      </c>
      <c r="G75">
        <v>192</v>
      </c>
      <c r="H75">
        <f>4.9*10^7*Table35[[#This Row],[Absorptivity]]</f>
        <v>55909000</v>
      </c>
      <c r="I75">
        <f>2.464*Table35[[#This Row],[Absorptivity]]+0.023</f>
        <v>2.8344240000000003</v>
      </c>
      <c r="J75">
        <f>1000*Table35[[#This Row],[Biomass (g/L)]]/24.6</f>
        <v>115.22048780487806</v>
      </c>
    </row>
    <row r="76" spans="1:10" x14ac:dyDescent="0.25">
      <c r="A76" s="10">
        <v>43895.277777777781</v>
      </c>
      <c r="B76" s="7" t="s">
        <v>7</v>
      </c>
      <c r="C76">
        <v>1.3140000000000001</v>
      </c>
      <c r="D76">
        <v>4</v>
      </c>
      <c r="E76">
        <v>0</v>
      </c>
      <c r="F76">
        <f>Table35[[#This Row],[Glucose '[mmol/L']]]*180/1000</f>
        <v>0</v>
      </c>
      <c r="G76">
        <v>216</v>
      </c>
      <c r="H76">
        <f>4.9*10^7*Table35[[#This Row],[Absorptivity]]</f>
        <v>64386000</v>
      </c>
      <c r="I76">
        <f>2.464*Table35[[#This Row],[Absorptivity]]+0.023</f>
        <v>3.2606960000000003</v>
      </c>
      <c r="J76">
        <f>1000*Table35[[#This Row],[Biomass (g/L)]]/24.6</f>
        <v>132.54861788617887</v>
      </c>
    </row>
    <row r="77" spans="1:10" hidden="1" x14ac:dyDescent="0.25">
      <c r="A77" s="10">
        <v>43885.277777777781</v>
      </c>
      <c r="B77" s="2" t="s">
        <v>8</v>
      </c>
      <c r="C77">
        <v>0</v>
      </c>
      <c r="D77">
        <v>5.2</v>
      </c>
      <c r="E77">
        <f>27.78 *2</f>
        <v>55.56</v>
      </c>
      <c r="F77">
        <f>Table35[[#This Row],[Glucose '[mmol/L']]]*180/1000</f>
        <v>10.000800000000002</v>
      </c>
      <c r="G77">
        <v>0</v>
      </c>
      <c r="H77">
        <f>4.9*10^7*Table35[[#This Row],[Absorptivity]]</f>
        <v>0</v>
      </c>
      <c r="I77">
        <f>2.464*Table35[[#This Row],[Absorptivity]]+0.023</f>
        <v>2.3E-2</v>
      </c>
      <c r="J77">
        <f>1000*Table35[[#This Row],[Biomass (g/L)]]/24.6</f>
        <v>0.93495934959349591</v>
      </c>
    </row>
    <row r="78" spans="1:10" hidden="1" x14ac:dyDescent="0.25">
      <c r="A78" s="10">
        <v>43885.486111111109</v>
      </c>
      <c r="B78" s="2" t="s">
        <v>8</v>
      </c>
      <c r="C78">
        <v>0.05</v>
      </c>
      <c r="D78">
        <v>5.2</v>
      </c>
      <c r="F78">
        <f>Table35[[#This Row],[Glucose '[mmol/L']]]*180/1000</f>
        <v>0</v>
      </c>
      <c r="G78">
        <v>5</v>
      </c>
      <c r="H78">
        <f>4.9*10^7*Table35[[#This Row],[Absorptivity]]</f>
        <v>2450000</v>
      </c>
      <c r="I78">
        <f>2.464*Table35[[#This Row],[Absorptivity]]+0.023</f>
        <v>0.1462</v>
      </c>
      <c r="J78">
        <f>1000*Table35[[#This Row],[Biomass (g/L)]]/24.6</f>
        <v>5.9430894308943083</v>
      </c>
    </row>
    <row r="79" spans="1:10" hidden="1" x14ac:dyDescent="0.25">
      <c r="A79" s="10">
        <v>43886.277777777781</v>
      </c>
      <c r="B79" s="2" t="s">
        <v>8</v>
      </c>
      <c r="C79">
        <v>0.26700000000000002</v>
      </c>
      <c r="D79">
        <v>4.9000000000000004</v>
      </c>
      <c r="E79">
        <v>53.2</v>
      </c>
      <c r="F79">
        <f>Table35[[#This Row],[Glucose '[mmol/L']]]*180/1000</f>
        <v>9.5760000000000005</v>
      </c>
      <c r="G79">
        <v>24</v>
      </c>
      <c r="H79">
        <f>4.9*10^7*Table35[[#This Row],[Absorptivity]]</f>
        <v>13083000</v>
      </c>
      <c r="I79">
        <f>2.464*Table35[[#This Row],[Absorptivity]]+0.023</f>
        <v>0.68088800000000005</v>
      </c>
      <c r="J79">
        <f>1000*Table35[[#This Row],[Biomass (g/L)]]/24.6</f>
        <v>27.678373983739839</v>
      </c>
    </row>
    <row r="80" spans="1:10" hidden="1" x14ac:dyDescent="0.25">
      <c r="A80" s="10">
        <v>43886.611111111109</v>
      </c>
      <c r="B80" s="2" t="s">
        <v>8</v>
      </c>
      <c r="C80">
        <v>0.25950000000000001</v>
      </c>
      <c r="D80">
        <v>4.5999999999999996</v>
      </c>
      <c r="F80">
        <f>Table35[[#This Row],[Glucose '[mmol/L']]]*180/1000</f>
        <v>0</v>
      </c>
      <c r="G80">
        <v>32</v>
      </c>
      <c r="H80">
        <f>4.9*10^7*Table35[[#This Row],[Absorptivity]]</f>
        <v>12715500</v>
      </c>
      <c r="I80">
        <f>2.464*Table35[[#This Row],[Absorptivity]]+0.023</f>
        <v>0.662408</v>
      </c>
      <c r="J80">
        <f>1000*Table35[[#This Row],[Biomass (g/L)]]/24.6</f>
        <v>26.927154471544714</v>
      </c>
    </row>
    <row r="81" spans="1:10" hidden="1" x14ac:dyDescent="0.25">
      <c r="A81" s="10">
        <v>43887.277777777781</v>
      </c>
      <c r="B81" s="2" t="s">
        <v>8</v>
      </c>
      <c r="C81">
        <v>0.38740000000000002</v>
      </c>
      <c r="D81">
        <v>4.7</v>
      </c>
      <c r="E81">
        <v>56.6</v>
      </c>
      <c r="F81">
        <f>Table35[[#This Row],[Glucose '[mmol/L']]]*180/1000</f>
        <v>10.188000000000001</v>
      </c>
      <c r="G81">
        <v>48</v>
      </c>
      <c r="H81">
        <f>4.9*10^7*Table35[[#This Row],[Absorptivity]]</f>
        <v>18982600</v>
      </c>
      <c r="I81">
        <f>2.464*Table35[[#This Row],[Absorptivity]]+0.023</f>
        <v>0.97755360000000002</v>
      </c>
      <c r="J81">
        <f>1000*Table35[[#This Row],[Biomass (g/L)]]/24.6</f>
        <v>39.737951219512198</v>
      </c>
    </row>
    <row r="82" spans="1:10" hidden="1" x14ac:dyDescent="0.25">
      <c r="A82" s="10">
        <v>43887.506944444445</v>
      </c>
      <c r="B82" s="2" t="s">
        <v>8</v>
      </c>
      <c r="C82">
        <v>0.4395</v>
      </c>
      <c r="D82">
        <v>4.5999999999999996</v>
      </c>
      <c r="F82">
        <f>Table35[[#This Row],[Glucose '[mmol/L']]]*180/1000</f>
        <v>0</v>
      </c>
      <c r="G82">
        <v>54</v>
      </c>
      <c r="H82">
        <f>4.9*10^7*Table35[[#This Row],[Absorptivity]]</f>
        <v>21535500</v>
      </c>
      <c r="I82">
        <f>2.464*Table35[[#This Row],[Absorptivity]]+0.023</f>
        <v>1.1059279999999998</v>
      </c>
      <c r="J82">
        <f>1000*Table35[[#This Row],[Biomass (g/L)]]/24.6</f>
        <v>44.956422764227632</v>
      </c>
    </row>
    <row r="83" spans="1:10" hidden="1" x14ac:dyDescent="0.25">
      <c r="A83" s="10">
        <v>43888.277777777781</v>
      </c>
      <c r="B83" s="2" t="s">
        <v>8</v>
      </c>
      <c r="C83">
        <v>0.66</v>
      </c>
      <c r="D83">
        <v>4.2</v>
      </c>
      <c r="E83">
        <v>31.3</v>
      </c>
      <c r="F83">
        <f>Table35[[#This Row],[Glucose '[mmol/L']]]*180/1000</f>
        <v>5.6340000000000003</v>
      </c>
      <c r="G83">
        <v>72</v>
      </c>
      <c r="H83">
        <f>4.9*10^7*Table35[[#This Row],[Absorptivity]]</f>
        <v>32340000</v>
      </c>
      <c r="I83">
        <f>2.464*Table35[[#This Row],[Absorptivity]]+0.023</f>
        <v>1.64924</v>
      </c>
      <c r="J83">
        <f>1000*Table35[[#This Row],[Biomass (g/L)]]/24.6</f>
        <v>67.042276422764218</v>
      </c>
    </row>
    <row r="84" spans="1:10" hidden="1" x14ac:dyDescent="0.25">
      <c r="A84" s="10">
        <v>43888.465277777781</v>
      </c>
      <c r="B84" s="2" t="s">
        <v>8</v>
      </c>
      <c r="C84">
        <v>1.3540000000000001</v>
      </c>
      <c r="D84">
        <v>4.2</v>
      </c>
      <c r="F84">
        <f>Table35[[#This Row],[Glucose '[mmol/L']]]*180/1000</f>
        <v>0</v>
      </c>
      <c r="G84">
        <v>76.5</v>
      </c>
      <c r="H84">
        <f>4.9*10^7*Table35[[#This Row],[Absorptivity]]</f>
        <v>66346000.000000007</v>
      </c>
      <c r="I84">
        <f>2.464*Table35[[#This Row],[Absorptivity]]+0.023</f>
        <v>3.3592560000000002</v>
      </c>
      <c r="J84">
        <f>1000*Table35[[#This Row],[Biomass (g/L)]]/24.6</f>
        <v>136.55512195121952</v>
      </c>
    </row>
    <row r="85" spans="1:10" hidden="1" x14ac:dyDescent="0.25">
      <c r="A85" s="10">
        <v>43889.277777777781</v>
      </c>
      <c r="B85" s="2" t="s">
        <v>8</v>
      </c>
      <c r="C85">
        <v>1.43</v>
      </c>
      <c r="D85">
        <v>4.0999999999999996</v>
      </c>
      <c r="E85">
        <v>11.4</v>
      </c>
      <c r="F85">
        <f>Table35[[#This Row],[Glucose '[mmol/L']]]*180/1000</f>
        <v>2.052</v>
      </c>
      <c r="G85">
        <v>96</v>
      </c>
      <c r="H85">
        <f>4.9*10^7*Table35[[#This Row],[Absorptivity]]</f>
        <v>70070000</v>
      </c>
      <c r="I85">
        <f>2.464*Table35[[#This Row],[Absorptivity]]+0.023</f>
        <v>3.5465200000000001</v>
      </c>
      <c r="J85">
        <f>1000*Table35[[#This Row],[Biomass (g/L)]]/24.6</f>
        <v>144.16747967479674</v>
      </c>
    </row>
    <row r="86" spans="1:10" hidden="1" x14ac:dyDescent="0.25">
      <c r="A86" s="10">
        <v>43889.465277777781</v>
      </c>
      <c r="B86" s="2" t="s">
        <v>8</v>
      </c>
      <c r="C86">
        <v>1.3540000000000001</v>
      </c>
      <c r="D86">
        <v>4</v>
      </c>
      <c r="F86">
        <f>Table35[[#This Row],[Glucose '[mmol/L']]]*180/1000</f>
        <v>0</v>
      </c>
      <c r="G86">
        <v>100.5</v>
      </c>
      <c r="H86">
        <f>4.9*10^7*Table35[[#This Row],[Absorptivity]]</f>
        <v>66346000.000000007</v>
      </c>
      <c r="I86">
        <f>2.464*Table35[[#This Row],[Absorptivity]]+0.023</f>
        <v>3.3592560000000002</v>
      </c>
      <c r="J86">
        <f>1000*Table35[[#This Row],[Biomass (g/L)]]/24.6</f>
        <v>136.55512195121952</v>
      </c>
    </row>
    <row r="87" spans="1:10" hidden="1" x14ac:dyDescent="0.25">
      <c r="A87" s="10">
        <v>43892.277777777781</v>
      </c>
      <c r="B87" s="2" t="s">
        <v>8</v>
      </c>
      <c r="C87">
        <v>0.98599999999999999</v>
      </c>
      <c r="D87">
        <v>3.9</v>
      </c>
      <c r="E87">
        <v>3.5</v>
      </c>
      <c r="F87">
        <f>Table35[[#This Row],[Glucose '[mmol/L']]]*180/1000</f>
        <v>0.63</v>
      </c>
      <c r="G87">
        <v>144</v>
      </c>
      <c r="H87">
        <f>4.9*10^7*Table35[[#This Row],[Absorptivity]]</f>
        <v>48314000</v>
      </c>
      <c r="I87">
        <f>2.464*Table35[[#This Row],[Absorptivity]]+0.023</f>
        <v>2.4525040000000002</v>
      </c>
      <c r="J87">
        <f>1000*Table35[[#This Row],[Biomass (g/L)]]/24.6</f>
        <v>99.695284552845536</v>
      </c>
    </row>
    <row r="88" spans="1:10" hidden="1" x14ac:dyDescent="0.25">
      <c r="A88" s="10">
        <v>43892.465277777781</v>
      </c>
      <c r="B88" s="2" t="s">
        <v>8</v>
      </c>
      <c r="C88">
        <v>1.177</v>
      </c>
      <c r="D88">
        <v>3.9</v>
      </c>
      <c r="F88">
        <f>Table35[[#This Row],[Glucose '[mmol/L']]]*180/1000</f>
        <v>0</v>
      </c>
      <c r="G88">
        <v>148.5</v>
      </c>
      <c r="H88">
        <f>4.9*10^7*Table35[[#This Row],[Absorptivity]]</f>
        <v>57673000</v>
      </c>
      <c r="I88">
        <f>2.464*Table35[[#This Row],[Absorptivity]]+0.023</f>
        <v>2.9231280000000002</v>
      </c>
      <c r="J88">
        <f>1000*Table35[[#This Row],[Biomass (g/L)]]/24.6</f>
        <v>118.82634146341464</v>
      </c>
    </row>
    <row r="89" spans="1:10" hidden="1" x14ac:dyDescent="0.25">
      <c r="A89" s="10">
        <v>43893.277777777781</v>
      </c>
      <c r="B89" s="2" t="s">
        <v>8</v>
      </c>
      <c r="C89">
        <v>0.73099999999999998</v>
      </c>
      <c r="D89">
        <v>3.9</v>
      </c>
      <c r="E89">
        <v>4</v>
      </c>
      <c r="F89">
        <f>Table35[[#This Row],[Glucose '[mmol/L']]]*180/1000</f>
        <v>0.72</v>
      </c>
      <c r="G89">
        <v>168</v>
      </c>
      <c r="H89">
        <f>4.9*10^7*Table35[[#This Row],[Absorptivity]]</f>
        <v>35819000</v>
      </c>
      <c r="I89">
        <f>2.464*Table35[[#This Row],[Absorptivity]]+0.023</f>
        <v>1.8241839999999998</v>
      </c>
      <c r="J89">
        <f>1000*Table35[[#This Row],[Biomass (g/L)]]/24.6</f>
        <v>74.15382113821137</v>
      </c>
    </row>
    <row r="90" spans="1:10" hidden="1" x14ac:dyDescent="0.25">
      <c r="A90" s="10">
        <v>43894.277777777781</v>
      </c>
      <c r="B90" s="2" t="s">
        <v>8</v>
      </c>
      <c r="C90">
        <v>0.88</v>
      </c>
      <c r="D90">
        <v>4</v>
      </c>
      <c r="E90">
        <v>3.3</v>
      </c>
      <c r="F90">
        <f>Table35[[#This Row],[Glucose '[mmol/L']]]*180/1000</f>
        <v>0.59399999999999997</v>
      </c>
      <c r="G90">
        <v>192</v>
      </c>
      <c r="H90">
        <f>4.9*10^7*Table35[[#This Row],[Absorptivity]]</f>
        <v>43120000</v>
      </c>
      <c r="I90">
        <f>2.464*Table35[[#This Row],[Absorptivity]]+0.023</f>
        <v>2.1913200000000002</v>
      </c>
      <c r="J90">
        <f>1000*Table35[[#This Row],[Biomass (g/L)]]/24.6</f>
        <v>89.078048780487805</v>
      </c>
    </row>
    <row r="91" spans="1:10" hidden="1" x14ac:dyDescent="0.25">
      <c r="A91" s="10">
        <v>43895.277777777781</v>
      </c>
      <c r="B91" s="2" t="s">
        <v>8</v>
      </c>
      <c r="C91">
        <v>1.07</v>
      </c>
      <c r="D91">
        <v>4</v>
      </c>
      <c r="E91">
        <v>3</v>
      </c>
      <c r="F91">
        <f>Table35[[#This Row],[Glucose '[mmol/L']]]*180/1000</f>
        <v>0.54</v>
      </c>
      <c r="G91">
        <v>216</v>
      </c>
      <c r="H91">
        <f>4.9*10^7*Table35[[#This Row],[Absorptivity]]</f>
        <v>52430000</v>
      </c>
      <c r="I91">
        <f>2.464*Table35[[#This Row],[Absorptivity]]+0.023</f>
        <v>2.6594800000000003</v>
      </c>
      <c r="J91">
        <f>1000*Table35[[#This Row],[Biomass (g/L)]]/24.6</f>
        <v>108.10894308943091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10" sqref="I10"/>
    </sheetView>
  </sheetViews>
  <sheetFormatPr defaultRowHeight="15" x14ac:dyDescent="0.25"/>
  <cols>
    <col min="1" max="1" width="16.140625" customWidth="1"/>
    <col min="5" max="5" width="9.140625" customWidth="1"/>
    <col min="6" max="6" width="17.85546875" bestFit="1" customWidth="1"/>
    <col min="7" max="7" width="12.85546875" bestFit="1" customWidth="1"/>
    <col min="8" max="8" width="13.7109375" customWidth="1"/>
  </cols>
  <sheetData>
    <row r="1" spans="1:10" x14ac:dyDescent="0.25">
      <c r="A1" s="22" t="s">
        <v>23</v>
      </c>
      <c r="B1" s="13" t="s">
        <v>2</v>
      </c>
      <c r="C1" s="13" t="s">
        <v>9</v>
      </c>
      <c r="D1" s="13" t="s">
        <v>29</v>
      </c>
      <c r="E1" s="13" t="s">
        <v>50</v>
      </c>
      <c r="F1" s="13" t="s">
        <v>45</v>
      </c>
      <c r="G1" s="13" t="s">
        <v>46</v>
      </c>
      <c r="H1" s="13" t="s">
        <v>48</v>
      </c>
      <c r="I1" s="14" t="s">
        <v>49</v>
      </c>
      <c r="J1" s="25" t="s">
        <v>51</v>
      </c>
    </row>
    <row r="2" spans="1:10" x14ac:dyDescent="0.25">
      <c r="A2" s="23">
        <v>43875.541666666664</v>
      </c>
      <c r="B2" s="19" t="s">
        <v>3</v>
      </c>
      <c r="C2" s="15">
        <v>2E-3</v>
      </c>
      <c r="D2" s="15">
        <v>7</v>
      </c>
      <c r="E2" s="15">
        <v>0</v>
      </c>
      <c r="F2" s="15">
        <f>4.9*10^7*Table3[[#This Row],[Absorptivity]]</f>
        <v>98000</v>
      </c>
      <c r="G2" s="15">
        <f>2.464*Table3[[#This Row],[Absorptivity]]+0.023</f>
        <v>2.7928000000000001E-2</v>
      </c>
      <c r="H2" s="15">
        <f>1000*Table3[[#This Row],[Biomass (g/L)]]/24.6</f>
        <v>1.1352845528455284</v>
      </c>
      <c r="I2" s="16">
        <v>0</v>
      </c>
      <c r="J2">
        <f>167*2</f>
        <v>334</v>
      </c>
    </row>
    <row r="3" spans="1:10" x14ac:dyDescent="0.25">
      <c r="A3" s="24">
        <v>43878.277777777781</v>
      </c>
      <c r="B3" s="20" t="s">
        <v>3</v>
      </c>
      <c r="C3" s="17">
        <v>1.0580000000000001</v>
      </c>
      <c r="D3" s="17">
        <v>5.6</v>
      </c>
      <c r="E3" s="17">
        <v>65.599999999999994</v>
      </c>
      <c r="F3" s="17">
        <f>4.9*10^7*Table3[[#This Row],[Absorptivity]]</f>
        <v>51842000</v>
      </c>
      <c r="G3" s="17">
        <f>2.464*Table3[[#This Row],[Absorptivity]]+0.023</f>
        <v>2.629912</v>
      </c>
      <c r="H3" s="17">
        <f>1000*Table3[[#This Row],[Biomass (g/L)]]/24.6</f>
        <v>106.90699186991868</v>
      </c>
      <c r="I3" s="18">
        <v>0</v>
      </c>
      <c r="J3">
        <v>0</v>
      </c>
    </row>
    <row r="4" spans="1:10" x14ac:dyDescent="0.25">
      <c r="A4" s="23">
        <v>43878.458333333336</v>
      </c>
      <c r="B4" s="21" t="s">
        <v>3</v>
      </c>
      <c r="C4" s="15">
        <v>1.294</v>
      </c>
      <c r="D4" s="15">
        <v>6.2</v>
      </c>
      <c r="E4" s="15">
        <v>70</v>
      </c>
      <c r="F4" s="15">
        <f>4.9*10^7*Table3[[#This Row],[Absorptivity]]</f>
        <v>63406000</v>
      </c>
      <c r="G4" s="15">
        <f>2.464*Table3[[#This Row],[Absorptivity]]+0.023</f>
        <v>3.2114160000000003</v>
      </c>
      <c r="H4" s="15">
        <f>1000*Table3[[#This Row],[Biomass (g/L)]]/24.6</f>
        <v>130.54536585365852</v>
      </c>
      <c r="I4" s="16">
        <v>0</v>
      </c>
      <c r="J4">
        <v>0</v>
      </c>
    </row>
    <row r="5" spans="1:10" x14ac:dyDescent="0.25">
      <c r="A5" s="24">
        <v>43879.277777777781</v>
      </c>
      <c r="B5" s="20" t="s">
        <v>3</v>
      </c>
      <c r="C5" s="17">
        <v>1.522</v>
      </c>
      <c r="D5" s="17">
        <v>6.1</v>
      </c>
      <c r="E5" s="17">
        <v>89.6</v>
      </c>
      <c r="F5" s="17">
        <f>4.9*10^7*Table3[[#This Row],[Absorptivity]]</f>
        <v>74578000</v>
      </c>
      <c r="G5" s="17">
        <f>2.464*Table3[[#This Row],[Absorptivity]]+0.023</f>
        <v>3.7732080000000003</v>
      </c>
      <c r="H5" s="17">
        <f>1000*Table3[[#This Row],[Biomass (g/L)]]/24.6</f>
        <v>153.38243902439027</v>
      </c>
      <c r="I5" s="18">
        <v>0</v>
      </c>
      <c r="J5">
        <v>0</v>
      </c>
    </row>
    <row r="6" spans="1:10" x14ac:dyDescent="0.25">
      <c r="A6" s="23">
        <v>43879.666666666664</v>
      </c>
      <c r="B6" s="21" t="s">
        <v>3</v>
      </c>
      <c r="C6" s="15">
        <v>1.516</v>
      </c>
      <c r="D6" s="15">
        <v>5.7</v>
      </c>
      <c r="E6" s="15">
        <v>99</v>
      </c>
      <c r="F6" s="15">
        <f>4.9*10^7*Table3[[#This Row],[Absorptivity]]</f>
        <v>74284000</v>
      </c>
      <c r="G6" s="15">
        <f>2.464*Table3[[#This Row],[Absorptivity]]+0.023</f>
        <v>3.7584240000000002</v>
      </c>
      <c r="H6" s="15">
        <f>1000*Table3[[#This Row],[Biomass (g/L)]]/24.6</f>
        <v>152.78146341463415</v>
      </c>
      <c r="I6" s="16">
        <v>0</v>
      </c>
      <c r="J6">
        <v>0</v>
      </c>
    </row>
    <row r="7" spans="1:10" x14ac:dyDescent="0.25">
      <c r="A7" s="24">
        <v>43880.277777777781</v>
      </c>
      <c r="B7" s="20" t="s">
        <v>3</v>
      </c>
      <c r="C7" s="17">
        <v>1.53</v>
      </c>
      <c r="D7" s="17">
        <v>6</v>
      </c>
      <c r="E7" s="17">
        <v>113.6</v>
      </c>
      <c r="F7" s="17">
        <f>4.9*10^7*Table3[[#This Row],[Absorptivity]]</f>
        <v>74970000</v>
      </c>
      <c r="G7" s="17">
        <f>2.464*Table3[[#This Row],[Absorptivity]]+0.023</f>
        <v>3.7929200000000001</v>
      </c>
      <c r="H7" s="17">
        <f>1000*Table3[[#This Row],[Biomass (g/L)]]/24.6</f>
        <v>154.18373983739838</v>
      </c>
      <c r="I7" s="18">
        <v>0</v>
      </c>
      <c r="J7">
        <v>0</v>
      </c>
    </row>
    <row r="8" spans="1:10" x14ac:dyDescent="0.25">
      <c r="A8" s="23">
        <v>43880.583333333336</v>
      </c>
      <c r="B8" s="21" t="s">
        <v>3</v>
      </c>
      <c r="C8" s="15">
        <v>1.61</v>
      </c>
      <c r="D8" s="15">
        <v>6.4</v>
      </c>
      <c r="E8" s="15">
        <v>121</v>
      </c>
      <c r="F8" s="15">
        <f>4.9*10^7*Table3[[#This Row],[Absorptivity]]</f>
        <v>78890000</v>
      </c>
      <c r="G8" s="15">
        <f>2.464*Table3[[#This Row],[Absorptivity]]+0.023</f>
        <v>3.9900400000000005</v>
      </c>
      <c r="H8" s="15">
        <f>1000*Table3[[#This Row],[Biomass (g/L)]]/24.6</f>
        <v>162.19674796747969</v>
      </c>
      <c r="I8" s="16">
        <v>0</v>
      </c>
      <c r="J8">
        <v>0</v>
      </c>
    </row>
    <row r="9" spans="1:10" x14ac:dyDescent="0.25">
      <c r="A9" s="24">
        <v>43881.277777777781</v>
      </c>
      <c r="B9" s="20" t="s">
        <v>3</v>
      </c>
      <c r="C9" s="17">
        <v>1.599</v>
      </c>
      <c r="D9" s="17">
        <v>7</v>
      </c>
      <c r="E9" s="17">
        <v>137.6</v>
      </c>
      <c r="F9" s="17">
        <f>4.9*10^7*Table3[[#This Row],[Absorptivity]]</f>
        <v>78351000</v>
      </c>
      <c r="G9" s="17">
        <f>2.464*Table3[[#This Row],[Absorptivity]]+0.023</f>
        <v>3.962936</v>
      </c>
      <c r="H9" s="17">
        <f>1000*Table3[[#This Row],[Biomass (g/L)]]/24.6</f>
        <v>161.09495934959349</v>
      </c>
      <c r="I9" s="18">
        <v>0</v>
      </c>
      <c r="J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Run 1</vt:lpstr>
      <vt:lpstr>Run 2</vt:lpstr>
      <vt:lpstr>Run3</vt:lpstr>
      <vt:lpstr>Run 4</vt:lpstr>
      <vt:lpstr>webpage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Van Staden</dc:creator>
  <cp:lastModifiedBy>juju DaSilva</cp:lastModifiedBy>
  <dcterms:created xsi:type="dcterms:W3CDTF">2015-06-05T18:17:20Z</dcterms:created>
  <dcterms:modified xsi:type="dcterms:W3CDTF">2020-06-29T06:54:42Z</dcterms:modified>
</cp:coreProperties>
</file>