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20" activeTab="2"/>
  </bookViews>
  <sheets>
    <sheet name="2023" sheetId="1" r:id="rId1"/>
    <sheet name="2024" sheetId="2" r:id="rId2"/>
    <sheet name="20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<sst xmlns="http://schemas.openxmlformats.org/spreadsheetml/2006/main" count="348" uniqueCount="36">
  <si>
    <t>Married/Joint Assessment, One Income</t>
  </si>
  <si>
    <t>Single/Separate Assessment</t>
  </si>
  <si>
    <t>Additions</t>
  </si>
  <si>
    <t>Annual</t>
  </si>
  <si>
    <t>Monthly</t>
  </si>
  <si>
    <t>Weekly</t>
  </si>
  <si>
    <t>Gross Income</t>
  </si>
  <si>
    <t>Overtime</t>
  </si>
  <si>
    <t>Bonus</t>
  </si>
  <si>
    <t>Health Insurance - BIK</t>
  </si>
  <si>
    <t>Deductions</t>
  </si>
  <si>
    <t>Health Insurance</t>
  </si>
  <si>
    <t>Pension AVC</t>
  </si>
  <si>
    <t>Maintenance</t>
  </si>
  <si>
    <t>Income</t>
  </si>
  <si>
    <t>Tax Credits</t>
  </si>
  <si>
    <t>Personal - Married</t>
  </si>
  <si>
    <t>Personal - Single</t>
  </si>
  <si>
    <t>Employee</t>
  </si>
  <si>
    <t>Income Tax</t>
  </si>
  <si>
    <t>Threshold</t>
  </si>
  <si>
    <t>Rate</t>
  </si>
  <si>
    <t>Standard Tax</t>
  </si>
  <si>
    <t>Higher Tax</t>
  </si>
  <si>
    <t>USC</t>
  </si>
  <si>
    <t>Rate 1</t>
  </si>
  <si>
    <t>Rate 2</t>
  </si>
  <si>
    <t>Rate 3</t>
  </si>
  <si>
    <t>Rate 4</t>
  </si>
  <si>
    <t>PRSI</t>
  </si>
  <si>
    <t>Band Start</t>
  </si>
  <si>
    <t>Band 1</t>
  </si>
  <si>
    <t>Band 2</t>
  </si>
  <si>
    <t>Band 3</t>
  </si>
  <si>
    <t>Band 4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</si>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</sst>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&quot;-&quot;_-;_-@_-"/>
    <numFmt numFmtId="178" formatCode="_-* #,##0_-;\-* #,##0_-;_-* &quot;-&quot;??_-;_-@_-"/>
    <numFmt numFmtId="179" formatCode="0.0%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78" fontId="0" fillId="2" borderId="0" xfId="1" applyNumberFormat="1" applyFill="1" applyAlignment="1"/>
    <xf numFmtId="178" fontId="0" fillId="0" borderId="0" xfId="1" applyNumberFormat="1" applyAlignment="1"/>
    <xf numFmtId="178" fontId="0" fillId="0" borderId="5" xfId="1" applyNumberFormat="1" applyBorder="1" applyAlignment="1"/>
    <xf numFmtId="0" fontId="1" fillId="0" borderId="6" xfId="0" applyFont="1" applyBorder="1"/>
    <xf numFmtId="0" fontId="1" fillId="0" borderId="7" xfId="0" applyFont="1" applyBorder="1"/>
    <xf numFmtId="178" fontId="1" fillId="0" borderId="7" xfId="1" applyNumberFormat="1" applyFont="1" applyBorder="1" applyAlignment="1"/>
    <xf numFmtId="178" fontId="1" fillId="0" borderId="8" xfId="1" applyNumberFormat="1" applyFont="1" applyBorder="1" applyAlignment="1"/>
    <xf numFmtId="178" fontId="0" fillId="0" borderId="7" xfId="1" applyNumberFormat="1" applyBorder="1" applyAlignment="1"/>
    <xf numFmtId="178" fontId="0" fillId="0" borderId="8" xfId="1" applyNumberFormat="1" applyBorder="1" applyAlignment="1"/>
    <xf numFmtId="0" fontId="0" fillId="0" borderId="0" xfId="0" applyFont="1"/>
    <xf numFmtId="178" fontId="0" fillId="0" borderId="0" xfId="1" applyNumberFormat="1" applyFont="1" applyAlignment="1"/>
    <xf numFmtId="0" fontId="0" fillId="0" borderId="4" xfId="0" applyFont="1" applyBorder="1"/>
    <xf numFmtId="9" fontId="0" fillId="0" borderId="0" xfId="0" applyNumberFormat="1"/>
    <xf numFmtId="178" fontId="0" fillId="0" borderId="0" xfId="0" applyNumberFormat="1"/>
    <xf numFmtId="178" fontId="1" fillId="0" borderId="7" xfId="0" applyNumberFormat="1" applyFont="1" applyBorder="1"/>
    <xf numFmtId="179" fontId="0" fillId="0" borderId="0" xfId="0" applyNumberFormat="1"/>
    <xf numFmtId="43" fontId="0" fillId="0" borderId="0" xfId="1" applyAlignment="1"/>
    <xf numFmtId="9" fontId="0" fillId="0" borderId="0" xfId="1" applyNumberFormat="1" applyAlignment="1"/>
    <xf numFmtId="178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workbookViewId="0">
      <pane ySplit="1" topLeftCell="A2" activePane="bottomLeft" state="frozen"/>
      <selection/>
      <selection pane="bottomLeft" activeCell="D1" sqref="D1"/>
    </sheetView>
  </sheetViews>
  <sheetFormatPr defaultColWidth="9" defaultRowHeight="15"/>
  <cols>
    <col min="1" max="1" width="20.7142857142857" customWidth="1"/>
    <col min="2" max="6" width="10.7142857142857" customWidth="1"/>
    <col min="8" max="8" width="20.7142857142857" customWidth="1"/>
    <col min="9" max="13" width="10.7142857142857" customWidth="1"/>
  </cols>
  <sheetData>
    <row r="1" spans="1:8">
      <c r="A1" s="1" t="s">
        <v>0</v>
      </c>
      <c r="H1" s="1" t="s">
        <v>1</v>
      </c>
    </row>
    <row r="2" spans="1:13">
      <c r="A2" s="2" t="s">
        <v>2</v>
      </c>
      <c r="B2" s="3"/>
      <c r="C2" s="3"/>
      <c r="D2" s="3" t="s">
        <v>3</v>
      </c>
      <c r="E2" s="3" t="s">
        <v>4</v>
      </c>
      <c r="F2" s="4" t="s">
        <v>5</v>
      </c>
      <c r="H2" s="2" t="s">
        <v>2</v>
      </c>
      <c r="I2" s="3"/>
      <c r="J2" s="3"/>
      <c r="K2" s="3" t="s">
        <v>3</v>
      </c>
      <c r="L2" s="3" t="s">
        <v>4</v>
      </c>
      <c r="M2" s="4" t="s">
        <v>5</v>
      </c>
    </row>
    <row r="3" spans="1:13">
      <c r="A3" s="5" t="s">
        <v>6</v>
      </c>
      <c r="D3" s="6">
        <v>40000</v>
      </c>
      <c r="E3" s="7">
        <f>D3/12</f>
        <v>3333.33333333333</v>
      </c>
      <c r="F3" s="8">
        <f>D3/52</f>
        <v>769.230769230769</v>
      </c>
      <c r="H3" s="5" t="s">
        <v>6</v>
      </c>
      <c r="K3" s="7">
        <f>D3</f>
        <v>40000</v>
      </c>
      <c r="L3" s="7">
        <f t="shared" ref="L3:L8" si="0">K3/12</f>
        <v>3333.33333333333</v>
      </c>
      <c r="M3" s="8">
        <f t="shared" ref="M3:M8" si="1">K3/52</f>
        <v>769.230769230769</v>
      </c>
    </row>
    <row r="4" spans="1:13">
      <c r="A4" s="5" t="s">
        <v>7</v>
      </c>
      <c r="D4" s="6">
        <v>0</v>
      </c>
      <c r="E4" s="7">
        <f>D4/12</f>
        <v>0</v>
      </c>
      <c r="F4" s="8">
        <f>D4/52</f>
        <v>0</v>
      </c>
      <c r="H4" s="5" t="s">
        <v>7</v>
      </c>
      <c r="K4" s="7">
        <f>D4</f>
        <v>0</v>
      </c>
      <c r="L4" s="7">
        <f t="shared" si="0"/>
        <v>0</v>
      </c>
      <c r="M4" s="8">
        <f t="shared" si="1"/>
        <v>0</v>
      </c>
    </row>
    <row r="5" spans="1:13">
      <c r="A5" s="5" t="s">
        <v>8</v>
      </c>
      <c r="D5" s="6">
        <v>0</v>
      </c>
      <c r="E5" s="7">
        <f>D5/12</f>
        <v>0</v>
      </c>
      <c r="F5" s="8">
        <f>D5/52</f>
        <v>0</v>
      </c>
      <c r="H5" s="5" t="s">
        <v>8</v>
      </c>
      <c r="K5" s="7">
        <f>D5</f>
        <v>0</v>
      </c>
      <c r="L5" s="7">
        <f t="shared" si="0"/>
        <v>0</v>
      </c>
      <c r="M5" s="8">
        <f t="shared" si="1"/>
        <v>0</v>
      </c>
    </row>
    <row r="6" spans="1:13">
      <c r="A6" s="5" t="s">
        <v>9</v>
      </c>
      <c r="D6" s="6">
        <v>0</v>
      </c>
      <c r="E6" s="7">
        <f t="shared" ref="E6:E11" si="2">D6/12</f>
        <v>0</v>
      </c>
      <c r="F6" s="8">
        <f t="shared" ref="F6:F11" si="3">D6/52</f>
        <v>0</v>
      </c>
      <c r="H6" s="5" t="s">
        <v>9</v>
      </c>
      <c r="K6" s="7">
        <f>D6</f>
        <v>0</v>
      </c>
      <c r="L6" s="7">
        <f t="shared" si="0"/>
        <v>0</v>
      </c>
      <c r="M6" s="8">
        <f t="shared" si="1"/>
        <v>0</v>
      </c>
    </row>
    <row r="7" spans="1:13">
      <c r="A7" s="5" t="str">
        <f>"Other "&amp;A2</f>
        <v>Other Additions</v>
      </c>
      <c r="D7" s="6">
        <v>0</v>
      </c>
      <c r="E7" s="7">
        <f t="shared" si="2"/>
        <v>0</v>
      </c>
      <c r="F7" s="8">
        <f t="shared" si="3"/>
        <v>0</v>
      </c>
      <c r="H7" s="5" t="str">
        <f>"Other "&amp;H2</f>
        <v>Other Additions</v>
      </c>
      <c r="K7" s="7">
        <f>D7</f>
        <v>0</v>
      </c>
      <c r="L7" s="7">
        <f t="shared" si="0"/>
        <v>0</v>
      </c>
      <c r="M7" s="8">
        <f t="shared" si="1"/>
        <v>0</v>
      </c>
    </row>
    <row r="8" ht="15.75" spans="1:13">
      <c r="A8" s="9" t="str">
        <f>"Total "&amp;A2</f>
        <v>Total Additions</v>
      </c>
      <c r="B8" s="10"/>
      <c r="C8" s="10"/>
      <c r="D8" s="11">
        <f>SUM(D3:D7)</f>
        <v>40000</v>
      </c>
      <c r="E8" s="11">
        <f t="shared" si="2"/>
        <v>3333.33333333333</v>
      </c>
      <c r="F8" s="12">
        <f t="shared" si="3"/>
        <v>769.230769230769</v>
      </c>
      <c r="H8" s="9" t="str">
        <f>"Total "&amp;H2</f>
        <v>Total Additions</v>
      </c>
      <c r="I8" s="10"/>
      <c r="J8" s="10"/>
      <c r="K8" s="11">
        <f>SUM(K3:K7)</f>
        <v>40000</v>
      </c>
      <c r="L8" s="11">
        <f t="shared" si="0"/>
        <v>3333.33333333333</v>
      </c>
      <c r="M8" s="12">
        <f t="shared" si="1"/>
        <v>769.230769230769</v>
      </c>
    </row>
    <row r="9" ht="15.75"/>
    <row r="10" spans="1:13">
      <c r="A10" s="2" t="s">
        <v>10</v>
      </c>
      <c r="B10" s="3"/>
      <c r="C10" s="3"/>
      <c r="D10" s="3" t="s">
        <v>3</v>
      </c>
      <c r="E10" s="3" t="s">
        <v>4</v>
      </c>
      <c r="F10" s="4" t="s">
        <v>5</v>
      </c>
      <c r="H10" s="2" t="s">
        <v>10</v>
      </c>
      <c r="I10" s="3"/>
      <c r="J10" s="3"/>
      <c r="K10" s="3" t="s">
        <v>3</v>
      </c>
      <c r="L10" s="3" t="s">
        <v>4</v>
      </c>
      <c r="M10" s="4" t="s">
        <v>5</v>
      </c>
    </row>
    <row r="11" spans="1:13">
      <c r="A11" s="5" t="s">
        <v>11</v>
      </c>
      <c r="D11" s="6">
        <v>0</v>
      </c>
      <c r="E11" s="7">
        <f t="shared" ref="E11:E15" si="4">D11/12</f>
        <v>0</v>
      </c>
      <c r="F11" s="8">
        <f t="shared" si="3"/>
        <v>0</v>
      </c>
      <c r="H11" s="5" t="s">
        <v>11</v>
      </c>
      <c r="K11" s="7">
        <f>D11</f>
        <v>0</v>
      </c>
      <c r="L11" s="7">
        <f t="shared" ref="L11:L15" si="5">K11/12</f>
        <v>0</v>
      </c>
      <c r="M11" s="8">
        <f t="shared" ref="M11:M15" si="6">K11/52</f>
        <v>0</v>
      </c>
    </row>
    <row r="12" spans="1:13">
      <c r="A12" s="5" t="s">
        <v>12</v>
      </c>
      <c r="D12" s="6">
        <v>0</v>
      </c>
      <c r="E12" s="7">
        <f t="shared" si="4"/>
        <v>0</v>
      </c>
      <c r="F12" s="8">
        <f t="shared" ref="F12:F15" si="7">D12/52</f>
        <v>0</v>
      </c>
      <c r="H12" s="5" t="s">
        <v>12</v>
      </c>
      <c r="K12" s="7">
        <f>D12</f>
        <v>0</v>
      </c>
      <c r="L12" s="7">
        <f t="shared" si="5"/>
        <v>0</v>
      </c>
      <c r="M12" s="8">
        <f t="shared" si="6"/>
        <v>0</v>
      </c>
    </row>
    <row r="13" spans="1:13">
      <c r="A13" s="5" t="s">
        <v>13</v>
      </c>
      <c r="D13" s="6">
        <v>0</v>
      </c>
      <c r="E13" s="7">
        <f t="shared" si="4"/>
        <v>0</v>
      </c>
      <c r="F13" s="8">
        <f t="shared" si="7"/>
        <v>0</v>
      </c>
      <c r="H13" s="5" t="s">
        <v>13</v>
      </c>
      <c r="K13" s="7">
        <f>D13</f>
        <v>0</v>
      </c>
      <c r="L13" s="7">
        <f t="shared" si="5"/>
        <v>0</v>
      </c>
      <c r="M13" s="8">
        <f t="shared" si="6"/>
        <v>0</v>
      </c>
    </row>
    <row r="14" spans="1:13">
      <c r="A14" s="5" t="str">
        <f>"Other "&amp;A10</f>
        <v>Other Deductions</v>
      </c>
      <c r="D14" s="6">
        <v>0</v>
      </c>
      <c r="E14" s="7">
        <f t="shared" si="4"/>
        <v>0</v>
      </c>
      <c r="F14" s="8">
        <f t="shared" si="7"/>
        <v>0</v>
      </c>
      <c r="H14" s="5" t="str">
        <f>"Other "&amp;H10</f>
        <v>Other Deductions</v>
      </c>
      <c r="K14" s="7">
        <f>D14</f>
        <v>0</v>
      </c>
      <c r="L14" s="7">
        <f t="shared" si="5"/>
        <v>0</v>
      </c>
      <c r="M14" s="8">
        <f t="shared" si="6"/>
        <v>0</v>
      </c>
    </row>
    <row r="15" ht="15.75" spans="1:13">
      <c r="A15" s="9" t="str">
        <f>"Total "&amp;A10</f>
        <v>Total Deductions</v>
      </c>
      <c r="B15" s="10"/>
      <c r="C15" s="10"/>
      <c r="D15" s="11">
        <f>SUM(D11:D14)</f>
        <v>0</v>
      </c>
      <c r="E15" s="13">
        <f t="shared" si="4"/>
        <v>0</v>
      </c>
      <c r="F15" s="14">
        <f t="shared" si="7"/>
        <v>0</v>
      </c>
      <c r="H15" s="9" t="str">
        <f>"Total "&amp;H10</f>
        <v>Total Deductions</v>
      </c>
      <c r="I15" s="10"/>
      <c r="J15" s="10"/>
      <c r="K15" s="11">
        <f>SUM(K11:K14)</f>
        <v>0</v>
      </c>
      <c r="L15" s="13">
        <f t="shared" si="5"/>
        <v>0</v>
      </c>
      <c r="M15" s="14">
        <f t="shared" si="6"/>
        <v>0</v>
      </c>
    </row>
    <row r="16" ht="15.75"/>
    <row r="17" spans="1:13">
      <c r="A17" s="2" t="s">
        <v>14</v>
      </c>
      <c r="B17" s="3"/>
      <c r="C17" s="3"/>
      <c r="D17" s="3" t="s">
        <v>3</v>
      </c>
      <c r="E17" s="3" t="s">
        <v>4</v>
      </c>
      <c r="F17" s="4" t="s">
        <v>5</v>
      </c>
      <c r="H17" s="2" t="s">
        <v>14</v>
      </c>
      <c r="I17" s="3"/>
      <c r="J17" s="3"/>
      <c r="K17" s="3" t="s">
        <v>3</v>
      </c>
      <c r="L17" s="3" t="s">
        <v>4</v>
      </c>
      <c r="M17" s="4" t="s">
        <v>5</v>
      </c>
    </row>
    <row r="18" spans="1:13">
      <c r="A18" s="5" t="str">
        <f>A8</f>
        <v>Total Additions</v>
      </c>
      <c r="D18" s="7">
        <f>D8</f>
        <v>40000</v>
      </c>
      <c r="E18" s="7">
        <f t="shared" ref="E18:E26" si="8">D18/12</f>
        <v>3333.33333333333</v>
      </c>
      <c r="F18" s="8">
        <f t="shared" ref="F18:F26" si="9">D18/52</f>
        <v>769.230769230769</v>
      </c>
      <c r="H18" s="5" t="str">
        <f>H8</f>
        <v>Total Additions</v>
      </c>
      <c r="K18" s="7">
        <f>K8</f>
        <v>40000</v>
      </c>
      <c r="L18" s="7">
        <f t="shared" ref="L18:L20" si="10">K18/12</f>
        <v>3333.33333333333</v>
      </c>
      <c r="M18" s="8">
        <f t="shared" ref="M18:M20" si="11">K18/52</f>
        <v>769.230769230769</v>
      </c>
    </row>
    <row r="19" spans="1:13">
      <c r="A19" s="5" t="str">
        <f>A15</f>
        <v>Total Deductions</v>
      </c>
      <c r="D19" s="7">
        <f>D15</f>
        <v>0</v>
      </c>
      <c r="E19" s="7">
        <f t="shared" si="8"/>
        <v>0</v>
      </c>
      <c r="F19" s="8">
        <f t="shared" si="9"/>
        <v>0</v>
      </c>
      <c r="H19" s="5" t="str">
        <f>H15</f>
        <v>Total Deductions</v>
      </c>
      <c r="K19" s="7">
        <f>K15</f>
        <v>0</v>
      </c>
      <c r="L19" s="7">
        <f t="shared" si="10"/>
        <v>0</v>
      </c>
      <c r="M19" s="8">
        <f t="shared" si="11"/>
        <v>0</v>
      </c>
    </row>
    <row r="20" ht="15.75" spans="1:13">
      <c r="A20" s="9" t="str">
        <f>"Total "&amp;A17</f>
        <v>Total Income</v>
      </c>
      <c r="B20" s="10"/>
      <c r="C20" s="10"/>
      <c r="D20" s="11">
        <f>D18-D19</f>
        <v>40000</v>
      </c>
      <c r="E20" s="11">
        <f t="shared" si="8"/>
        <v>3333.33333333333</v>
      </c>
      <c r="F20" s="12">
        <f t="shared" si="9"/>
        <v>769.230769230769</v>
      </c>
      <c r="H20" s="9" t="str">
        <f>"Total "&amp;H17</f>
        <v>Total Income</v>
      </c>
      <c r="I20" s="10"/>
      <c r="J20" s="10"/>
      <c r="K20" s="11">
        <f>K18-K19</f>
        <v>40000</v>
      </c>
      <c r="L20" s="11">
        <f t="shared" si="10"/>
        <v>3333.33333333333</v>
      </c>
      <c r="M20" s="12">
        <f t="shared" si="11"/>
        <v>769.230769230769</v>
      </c>
    </row>
    <row r="21" ht="15.75" spans="1:13">
      <c r="A21" s="15"/>
      <c r="B21" s="15"/>
      <c r="C21" s="15"/>
      <c r="D21" s="16"/>
      <c r="E21" s="16"/>
      <c r="F21" s="16"/>
      <c r="H21" s="15"/>
      <c r="I21" s="15"/>
      <c r="J21" s="15"/>
      <c r="K21" s="16"/>
      <c r="L21" s="16"/>
      <c r="M21" s="16"/>
    </row>
    <row r="22" spans="1:13">
      <c r="A22" s="2" t="s">
        <v>15</v>
      </c>
      <c r="B22" s="3"/>
      <c r="C22" s="3"/>
      <c r="D22" s="3" t="s">
        <v>3</v>
      </c>
      <c r="E22" s="3" t="s">
        <v>4</v>
      </c>
      <c r="F22" s="4" t="s">
        <v>5</v>
      </c>
      <c r="H22" s="2" t="s">
        <v>15</v>
      </c>
      <c r="I22" s="3"/>
      <c r="J22" s="3"/>
      <c r="K22" s="3" t="s">
        <v>3</v>
      </c>
      <c r="L22" s="3" t="s">
        <v>4</v>
      </c>
      <c r="M22" s="4" t="s">
        <v>5</v>
      </c>
    </row>
    <row r="23" spans="1:13">
      <c r="A23" s="17" t="s">
        <v>16</v>
      </c>
      <c r="B23" s="15"/>
      <c r="C23" s="15"/>
      <c r="D23" s="16">
        <v>3550</v>
      </c>
      <c r="E23" s="7">
        <f t="shared" si="8"/>
        <v>295.833333333333</v>
      </c>
      <c r="F23" s="8">
        <f t="shared" si="9"/>
        <v>68.2692307692308</v>
      </c>
      <c r="H23" s="17" t="s">
        <v>17</v>
      </c>
      <c r="I23" s="15"/>
      <c r="J23" s="15"/>
      <c r="K23" s="16">
        <v>1775</v>
      </c>
      <c r="L23" s="7">
        <f t="shared" ref="L23:L26" si="12">K23/12</f>
        <v>147.916666666667</v>
      </c>
      <c r="M23" s="8">
        <f t="shared" ref="M23:M26" si="13">K23/52</f>
        <v>34.1346153846154</v>
      </c>
    </row>
    <row r="24" spans="1:13">
      <c r="A24" s="17" t="s">
        <v>18</v>
      </c>
      <c r="B24" s="15"/>
      <c r="C24" s="15"/>
      <c r="D24" s="16">
        <v>1775</v>
      </c>
      <c r="E24" s="7">
        <f t="shared" si="8"/>
        <v>147.916666666667</v>
      </c>
      <c r="F24" s="8">
        <f t="shared" si="9"/>
        <v>34.1346153846154</v>
      </c>
      <c r="H24" s="17" t="s">
        <v>18</v>
      </c>
      <c r="I24" s="15"/>
      <c r="J24" s="15"/>
      <c r="K24" s="16">
        <v>1775</v>
      </c>
      <c r="L24" s="7">
        <f t="shared" si="12"/>
        <v>147.916666666667</v>
      </c>
      <c r="M24" s="8">
        <f t="shared" si="13"/>
        <v>34.1346153846154</v>
      </c>
    </row>
    <row r="25" spans="1:13">
      <c r="A25" s="17"/>
      <c r="B25" s="15"/>
      <c r="C25" s="15"/>
      <c r="D25" s="16">
        <v>0</v>
      </c>
      <c r="E25" s="7">
        <f t="shared" si="8"/>
        <v>0</v>
      </c>
      <c r="F25" s="8">
        <f t="shared" si="9"/>
        <v>0</v>
      </c>
      <c r="H25" s="17"/>
      <c r="I25" s="15"/>
      <c r="J25" s="15"/>
      <c r="K25" s="16">
        <v>0</v>
      </c>
      <c r="L25" s="7">
        <f t="shared" si="12"/>
        <v>0</v>
      </c>
      <c r="M25" s="8">
        <f t="shared" si="13"/>
        <v>0</v>
      </c>
    </row>
    <row r="26" ht="15.75" spans="1:13">
      <c r="A26" s="9" t="str">
        <f>"Total "&amp;A22</f>
        <v>Total Tax Credits</v>
      </c>
      <c r="B26" s="10"/>
      <c r="C26" s="10"/>
      <c r="D26" s="11">
        <f>SUM(D23:D25)</f>
        <v>5325</v>
      </c>
      <c r="E26" s="11">
        <f t="shared" si="8"/>
        <v>443.75</v>
      </c>
      <c r="F26" s="12">
        <f t="shared" si="9"/>
        <v>102.403846153846</v>
      </c>
      <c r="H26" s="9" t="str">
        <f>"Total "&amp;H22</f>
        <v>Total Tax Credits</v>
      </c>
      <c r="I26" s="10"/>
      <c r="J26" s="10"/>
      <c r="K26" s="11">
        <f>SUM(K23:K25)</f>
        <v>3550</v>
      </c>
      <c r="L26" s="11">
        <f t="shared" si="12"/>
        <v>295.833333333333</v>
      </c>
      <c r="M26" s="12">
        <f t="shared" si="13"/>
        <v>68.2692307692308</v>
      </c>
    </row>
    <row r="27" ht="15.75" spans="1:13">
      <c r="A27" s="15"/>
      <c r="B27" s="15"/>
      <c r="C27" s="15"/>
      <c r="D27" s="15"/>
      <c r="E27" s="15"/>
      <c r="F27" s="15"/>
      <c r="H27" s="15"/>
      <c r="I27" s="15"/>
      <c r="J27" s="15"/>
      <c r="K27" s="15"/>
      <c r="L27" s="15"/>
      <c r="M27" s="15"/>
    </row>
    <row r="28" spans="1:13">
      <c r="A28" s="2" t="s">
        <v>19</v>
      </c>
      <c r="B28" s="3" t="s">
        <v>20</v>
      </c>
      <c r="C28" s="3" t="s">
        <v>21</v>
      </c>
      <c r="D28" s="3" t="s">
        <v>3</v>
      </c>
      <c r="E28" s="3" t="s">
        <v>4</v>
      </c>
      <c r="F28" s="4" t="s">
        <v>5</v>
      </c>
      <c r="H28" s="2" t="s">
        <v>19</v>
      </c>
      <c r="I28" s="3" t="s">
        <v>20</v>
      </c>
      <c r="J28" s="3" t="s">
        <v>21</v>
      </c>
      <c r="K28" s="3" t="s">
        <v>3</v>
      </c>
      <c r="L28" s="3" t="s">
        <v>4</v>
      </c>
      <c r="M28" s="4" t="s">
        <v>5</v>
      </c>
    </row>
    <row r="29" spans="1:13">
      <c r="A29" s="5" t="s">
        <v>22</v>
      </c>
      <c r="B29" s="7">
        <v>49000</v>
      </c>
      <c r="C29" s="18">
        <v>0.2</v>
      </c>
      <c r="D29" s="19">
        <f>IF((D20-D26)&gt;B29,B29*C29,(D20-D26)*C29)</f>
        <v>6935</v>
      </c>
      <c r="E29" s="7">
        <f>D29/12</f>
        <v>577.916666666667</v>
      </c>
      <c r="F29" s="8">
        <f>D29/52</f>
        <v>133.365384615385</v>
      </c>
      <c r="H29" s="5" t="s">
        <v>22</v>
      </c>
      <c r="I29" s="7">
        <v>40000</v>
      </c>
      <c r="J29" s="18">
        <v>0.2</v>
      </c>
      <c r="K29" s="19">
        <f>IF((K20-K26)&gt;I29,I29*J29,(K20-K26)*J29)</f>
        <v>7290</v>
      </c>
      <c r="L29" s="7">
        <f t="shared" ref="L29:L31" si="14">K29/12</f>
        <v>607.5</v>
      </c>
      <c r="M29" s="8">
        <f t="shared" ref="M29:M31" si="15">K29/52</f>
        <v>140.192307692308</v>
      </c>
    </row>
    <row r="30" spans="1:13">
      <c r="A30" s="5" t="s">
        <v>23</v>
      </c>
      <c r="B30" s="7">
        <v>0</v>
      </c>
      <c r="C30" s="18">
        <v>0.4</v>
      </c>
      <c r="D30" s="19">
        <f>IF((D20-D26)&gt;B29,(D20-D26-B29)*C30,0)</f>
        <v>0</v>
      </c>
      <c r="E30" s="7">
        <f>D30/12</f>
        <v>0</v>
      </c>
      <c r="F30" s="8">
        <f>D30/52</f>
        <v>0</v>
      </c>
      <c r="H30" s="5" t="s">
        <v>23</v>
      </c>
      <c r="I30" s="7">
        <v>0</v>
      </c>
      <c r="J30" s="18">
        <v>0.4</v>
      </c>
      <c r="K30" s="19">
        <f>IF((K20-K26)&gt;I29,(K20-K26-I29)*J30,0)</f>
        <v>0</v>
      </c>
      <c r="L30" s="7">
        <f t="shared" si="14"/>
        <v>0</v>
      </c>
      <c r="M30" s="8">
        <f t="shared" si="15"/>
        <v>0</v>
      </c>
    </row>
    <row r="31" ht="15.75" spans="1:13">
      <c r="A31" s="9" t="str">
        <f>"Total "&amp;A28</f>
        <v>Total Income Tax</v>
      </c>
      <c r="B31" s="10"/>
      <c r="C31" s="10"/>
      <c r="D31" s="20">
        <f>SUM(D29:D30)</f>
        <v>6935</v>
      </c>
      <c r="E31" s="11">
        <f>D31/12</f>
        <v>577.916666666667</v>
      </c>
      <c r="F31" s="12">
        <f>D31/52</f>
        <v>133.365384615385</v>
      </c>
      <c r="H31" s="9" t="str">
        <f>"Total "&amp;H28</f>
        <v>Total Income Tax</v>
      </c>
      <c r="I31" s="10"/>
      <c r="J31" s="10"/>
      <c r="K31" s="20">
        <f>SUM(K29:K30)</f>
        <v>7290</v>
      </c>
      <c r="L31" s="11">
        <f t="shared" si="14"/>
        <v>607.5</v>
      </c>
      <c r="M31" s="12">
        <f t="shared" si="15"/>
        <v>140.192307692308</v>
      </c>
    </row>
    <row r="32" ht="15.75"/>
    <row r="33" spans="1:13">
      <c r="A33" s="2" t="s">
        <v>24</v>
      </c>
      <c r="B33" s="3" t="s">
        <v>20</v>
      </c>
      <c r="C33" s="3" t="s">
        <v>21</v>
      </c>
      <c r="D33" s="3" t="s">
        <v>3</v>
      </c>
      <c r="E33" s="3" t="s">
        <v>4</v>
      </c>
      <c r="F33" s="4" t="s">
        <v>5</v>
      </c>
      <c r="H33" s="2" t="s">
        <v>24</v>
      </c>
      <c r="I33" s="3" t="s">
        <v>20</v>
      </c>
      <c r="J33" s="3" t="s">
        <v>21</v>
      </c>
      <c r="K33" s="3" t="s">
        <v>3</v>
      </c>
      <c r="L33" s="3" t="s">
        <v>4</v>
      </c>
      <c r="M33" s="4" t="s">
        <v>5</v>
      </c>
    </row>
    <row r="34" spans="1:13">
      <c r="A34" s="5" t="s">
        <v>25</v>
      </c>
      <c r="B34" s="7">
        <v>12012</v>
      </c>
      <c r="C34" s="21">
        <v>0.005</v>
      </c>
      <c r="D34" s="19">
        <f>IF(D$20&gt;=B34,B34*C34,D$20*C34)</f>
        <v>60.06</v>
      </c>
      <c r="E34" s="7">
        <f t="shared" ref="E34:E36" si="16">D34/12</f>
        <v>5.005</v>
      </c>
      <c r="F34" s="8">
        <f t="shared" ref="F34:F36" si="17">D34/52</f>
        <v>1.155</v>
      </c>
      <c r="H34" s="5" t="s">
        <v>25</v>
      </c>
      <c r="I34" s="7">
        <f>B34</f>
        <v>12012</v>
      </c>
      <c r="J34" s="21">
        <f>C34</f>
        <v>0.005</v>
      </c>
      <c r="K34" s="19">
        <f>IF(K$20&gt;=I34,I34*J34,K$20*J34)</f>
        <v>60.06</v>
      </c>
      <c r="L34" s="7">
        <f t="shared" ref="L34:L38" si="18">K34/12</f>
        <v>5.005</v>
      </c>
      <c r="M34" s="8">
        <f t="shared" ref="M34:M38" si="19">K34/52</f>
        <v>1.155</v>
      </c>
    </row>
    <row r="35" spans="1:13">
      <c r="A35" s="5" t="s">
        <v>26</v>
      </c>
      <c r="B35" s="7">
        <v>22920</v>
      </c>
      <c r="C35" s="21">
        <v>0.02</v>
      </c>
      <c r="D35" s="19">
        <f>IF(D$20&gt;=B35,(B35-B34)*C35,(D$20-B34)*C35)</f>
        <v>218.16</v>
      </c>
      <c r="E35" s="7">
        <f t="shared" si="16"/>
        <v>18.18</v>
      </c>
      <c r="F35" s="8">
        <f t="shared" si="17"/>
        <v>4.19538461538462</v>
      </c>
      <c r="H35" s="5" t="s">
        <v>26</v>
      </c>
      <c r="I35" s="7">
        <f>B35</f>
        <v>22920</v>
      </c>
      <c r="J35" s="21">
        <f>C35</f>
        <v>0.02</v>
      </c>
      <c r="K35" s="19">
        <f>IF(K$20&gt;=I35,(I35-I34)*J35,(K$20-I34)*J35)</f>
        <v>218.16</v>
      </c>
      <c r="L35" s="7">
        <f t="shared" si="18"/>
        <v>18.18</v>
      </c>
      <c r="M35" s="8">
        <f t="shared" si="19"/>
        <v>4.19538461538462</v>
      </c>
    </row>
    <row r="36" spans="1:13">
      <c r="A36" s="5" t="s">
        <v>27</v>
      </c>
      <c r="B36" s="7">
        <v>70044</v>
      </c>
      <c r="C36" s="21">
        <v>0.045</v>
      </c>
      <c r="D36" s="19">
        <f>IF(D$20&gt;=B36,(B36-B35)*C36,(D$20-B35)*C36)</f>
        <v>768.6</v>
      </c>
      <c r="E36" s="7">
        <f t="shared" si="16"/>
        <v>64.05</v>
      </c>
      <c r="F36" s="8">
        <f t="shared" si="17"/>
        <v>14.7807692307692</v>
      </c>
      <c r="H36" s="5" t="s">
        <v>27</v>
      </c>
      <c r="I36" s="7">
        <f>B36</f>
        <v>70044</v>
      </c>
      <c r="J36" s="21">
        <f>C36</f>
        <v>0.045</v>
      </c>
      <c r="K36" s="19">
        <f>IF(K$20&gt;=I36,(I36-I35)*J36,(K$20-I35)*J36)</f>
        <v>768.6</v>
      </c>
      <c r="L36" s="7">
        <f t="shared" si="18"/>
        <v>64.05</v>
      </c>
      <c r="M36" s="8">
        <f t="shared" si="19"/>
        <v>14.7807692307692</v>
      </c>
    </row>
    <row r="37" spans="1:13">
      <c r="A37" s="5" t="s">
        <v>28</v>
      </c>
      <c r="B37" s="7">
        <v>0</v>
      </c>
      <c r="C37" s="21">
        <v>0.08</v>
      </c>
      <c r="D37" s="19">
        <f>IF(D$20&gt;B36,(D$20-B36)*C37,0)</f>
        <v>0</v>
      </c>
      <c r="E37" s="7">
        <f t="shared" ref="E37:E45" si="20">D37/12</f>
        <v>0</v>
      </c>
      <c r="F37" s="8">
        <f t="shared" ref="F37:F45" si="21">D37/52</f>
        <v>0</v>
      </c>
      <c r="H37" s="5" t="s">
        <v>28</v>
      </c>
      <c r="I37" s="7">
        <v>0</v>
      </c>
      <c r="J37" s="21">
        <f>C37</f>
        <v>0.08</v>
      </c>
      <c r="K37" s="19">
        <f>IF(K$20&gt;I36,(K$20-I36)*J37,0)</f>
        <v>0</v>
      </c>
      <c r="L37" s="7">
        <f t="shared" si="18"/>
        <v>0</v>
      </c>
      <c r="M37" s="8">
        <f t="shared" si="19"/>
        <v>0</v>
      </c>
    </row>
    <row r="38" ht="15.75" spans="1:13">
      <c r="A38" s="9" t="str">
        <f>"Total "&amp;A33</f>
        <v>Total USC</v>
      </c>
      <c r="B38" s="10"/>
      <c r="C38" s="10"/>
      <c r="D38" s="20">
        <f>SUM(D34:D37)</f>
        <v>1046.82</v>
      </c>
      <c r="E38" s="11">
        <f t="shared" si="20"/>
        <v>87.235</v>
      </c>
      <c r="F38" s="12">
        <f t="shared" si="21"/>
        <v>20.1311538461539</v>
      </c>
      <c r="H38" s="9" t="str">
        <f>"Total "&amp;H33</f>
        <v>Total USC</v>
      </c>
      <c r="I38" s="10"/>
      <c r="J38" s="10"/>
      <c r="K38" s="20">
        <f>SUM(K34:K37)</f>
        <v>1046.82</v>
      </c>
      <c r="L38" s="11">
        <f t="shared" si="18"/>
        <v>87.235</v>
      </c>
      <c r="M38" s="12">
        <f t="shared" si="19"/>
        <v>20.1311538461539</v>
      </c>
    </row>
    <row r="39" ht="15.75"/>
    <row r="40" spans="1:13">
      <c r="A40" s="2" t="s">
        <v>29</v>
      </c>
      <c r="B40" s="3" t="s">
        <v>30</v>
      </c>
      <c r="C40" s="3" t="s">
        <v>21</v>
      </c>
      <c r="D40" s="3" t="s">
        <v>3</v>
      </c>
      <c r="E40" s="3" t="s">
        <v>4</v>
      </c>
      <c r="F40" s="4" t="s">
        <v>5</v>
      </c>
      <c r="H40" s="2" t="s">
        <v>29</v>
      </c>
      <c r="I40" s="3" t="s">
        <v>30</v>
      </c>
      <c r="J40" s="3" t="s">
        <v>21</v>
      </c>
      <c r="K40" s="3" t="s">
        <v>3</v>
      </c>
      <c r="L40" s="3" t="s">
        <v>4</v>
      </c>
      <c r="M40" s="4" t="s">
        <v>5</v>
      </c>
    </row>
    <row r="41" spans="1:13">
      <c r="A41" s="5" t="s">
        <v>31</v>
      </c>
      <c r="B41" s="22">
        <v>38</v>
      </c>
      <c r="C41" s="23">
        <v>0</v>
      </c>
      <c r="D41" s="24">
        <f>IF(AND(F8&gt;=B41,F8&lt;B42),D8*C41,0)</f>
        <v>0</v>
      </c>
      <c r="E41" s="7">
        <f t="shared" si="20"/>
        <v>0</v>
      </c>
      <c r="F41" s="8">
        <f t="shared" si="21"/>
        <v>0</v>
      </c>
      <c r="H41" s="5" t="s">
        <v>31</v>
      </c>
      <c r="I41" s="22">
        <f>B41</f>
        <v>38</v>
      </c>
      <c r="J41" s="23">
        <f>C41</f>
        <v>0</v>
      </c>
      <c r="K41" s="24">
        <f>IF(AND(M8&gt;=I41,M8&lt;I42),K8*J41,0)</f>
        <v>0</v>
      </c>
      <c r="L41" s="7">
        <f t="shared" ref="L41:L45" si="22">K41/12</f>
        <v>0</v>
      </c>
      <c r="M41" s="8">
        <f t="shared" ref="M41:M45" si="23">K41/52</f>
        <v>0</v>
      </c>
    </row>
    <row r="42" spans="1:13">
      <c r="A42" s="5" t="s">
        <v>32</v>
      </c>
      <c r="B42" s="22">
        <v>352.01</v>
      </c>
      <c r="C42" s="23">
        <v>0.04</v>
      </c>
      <c r="D42" s="24">
        <f>IF(AND(F8&gt;=B42,F8&lt;B43),D8*C42,0)</f>
        <v>0</v>
      </c>
      <c r="E42" s="7">
        <f t="shared" si="20"/>
        <v>0</v>
      </c>
      <c r="F42" s="8">
        <f t="shared" si="21"/>
        <v>0</v>
      </c>
      <c r="H42" s="5" t="s">
        <v>32</v>
      </c>
      <c r="I42" s="22">
        <f>B42</f>
        <v>352.01</v>
      </c>
      <c r="J42" s="23">
        <f>C42</f>
        <v>0.04</v>
      </c>
      <c r="K42" s="24">
        <f>IF(AND(M8&gt;=I42,M8&lt;I43),K8*J42,0)</f>
        <v>0</v>
      </c>
      <c r="L42" s="7">
        <f t="shared" si="22"/>
        <v>0</v>
      </c>
      <c r="M42" s="8">
        <f t="shared" si="23"/>
        <v>0</v>
      </c>
    </row>
    <row r="43" spans="1:13">
      <c r="A43" s="5" t="s">
        <v>33</v>
      </c>
      <c r="B43" s="22">
        <v>424.01</v>
      </c>
      <c r="C43" s="23">
        <v>0.04</v>
      </c>
      <c r="D43" s="24">
        <f>IF(AND(F8&gt;=B43,F8&lt;B44),D8*C43,0)</f>
        <v>0</v>
      </c>
      <c r="E43" s="7">
        <f t="shared" si="20"/>
        <v>0</v>
      </c>
      <c r="F43" s="8">
        <f t="shared" si="21"/>
        <v>0</v>
      </c>
      <c r="H43" s="5" t="s">
        <v>33</v>
      </c>
      <c r="I43" s="22">
        <f>B43</f>
        <v>424.01</v>
      </c>
      <c r="J43" s="23">
        <f>C43</f>
        <v>0.04</v>
      </c>
      <c r="K43" s="24">
        <f>IF(AND(M8&gt;=I43,M8&lt;I44),K8*J43,0)</f>
        <v>0</v>
      </c>
      <c r="L43" s="7">
        <f t="shared" si="22"/>
        <v>0</v>
      </c>
      <c r="M43" s="8">
        <f t="shared" si="23"/>
        <v>0</v>
      </c>
    </row>
    <row r="44" spans="1:13">
      <c r="A44" s="5" t="s">
        <v>34</v>
      </c>
      <c r="B44" s="22">
        <v>441.01</v>
      </c>
      <c r="C44" s="23">
        <v>0.04</v>
      </c>
      <c r="D44" s="24">
        <f>IF(F8&gt;=B44,D8*C44,0)</f>
        <v>1600</v>
      </c>
      <c r="E44" s="7">
        <f t="shared" si="20"/>
        <v>133.333333333333</v>
      </c>
      <c r="F44" s="8">
        <f t="shared" si="21"/>
        <v>30.7692307692308</v>
      </c>
      <c r="H44" s="5" t="s">
        <v>34</v>
      </c>
      <c r="I44" s="22">
        <f>B44</f>
        <v>441.01</v>
      </c>
      <c r="J44" s="23">
        <f>C44</f>
        <v>0.04</v>
      </c>
      <c r="K44" s="24">
        <f>IF(M8&gt;=I44,K8*J44,0)</f>
        <v>1600</v>
      </c>
      <c r="L44" s="7">
        <f t="shared" si="22"/>
        <v>133.333333333333</v>
      </c>
      <c r="M44" s="8">
        <f t="shared" si="23"/>
        <v>30.7692307692308</v>
      </c>
    </row>
    <row r="45" ht="15.75" spans="1:13">
      <c r="A45" s="9" t="str">
        <f>"Total "&amp;A40</f>
        <v>Total PRSI</v>
      </c>
      <c r="B45" s="10"/>
      <c r="C45" s="10"/>
      <c r="D45" s="20">
        <f>SUM(D41:D44)</f>
        <v>1600</v>
      </c>
      <c r="E45" s="11">
        <f t="shared" si="20"/>
        <v>133.333333333333</v>
      </c>
      <c r="F45" s="12">
        <f t="shared" si="21"/>
        <v>30.7692307692308</v>
      </c>
      <c r="H45" s="9" t="str">
        <f>"Total "&amp;H40</f>
        <v>Total PRSI</v>
      </c>
      <c r="I45" s="10"/>
      <c r="J45" s="10"/>
      <c r="K45" s="20">
        <f>SUM(K41:K44)</f>
        <v>1600</v>
      </c>
      <c r="L45" s="11">
        <f t="shared" si="22"/>
        <v>133.333333333333</v>
      </c>
      <c r="M45" s="12">
        <f t="shared" si="23"/>
        <v>30.7692307692308</v>
      </c>
    </row>
    <row r="46" ht="15.75"/>
    <row r="47" spans="1:13">
      <c r="A47" s="2" t="s">
        <v>35</v>
      </c>
      <c r="B47" s="3"/>
      <c r="C47" s="3"/>
      <c r="D47" s="3" t="s">
        <v>3</v>
      </c>
      <c r="E47" s="3" t="s">
        <v>4</v>
      </c>
      <c r="F47" s="4" t="s">
        <v>5</v>
      </c>
      <c r="H47" s="2" t="s">
        <v>35</v>
      </c>
      <c r="I47" s="3"/>
      <c r="J47" s="3"/>
      <c r="K47" s="3" t="s">
        <v>3</v>
      </c>
      <c r="L47" s="3" t="s">
        <v>4</v>
      </c>
      <c r="M47" s="4" t="s">
        <v>5</v>
      </c>
    </row>
    <row r="48" spans="1:13">
      <c r="A48" s="17" t="str">
        <f>A20</f>
        <v>Total Income</v>
      </c>
      <c r="B48" s="15"/>
      <c r="C48" s="15"/>
      <c r="D48" s="16">
        <f>D20</f>
        <v>40000</v>
      </c>
      <c r="E48" s="7">
        <f t="shared" ref="E48:E53" si="24">D48/12</f>
        <v>3333.33333333333</v>
      </c>
      <c r="F48" s="8">
        <f t="shared" ref="F48:F53" si="25">D48/52</f>
        <v>769.230769230769</v>
      </c>
      <c r="H48" s="17" t="str">
        <f>H20</f>
        <v>Total Income</v>
      </c>
      <c r="I48" s="15"/>
      <c r="J48" s="15"/>
      <c r="K48" s="16">
        <f>K20</f>
        <v>40000</v>
      </c>
      <c r="L48" s="7">
        <f t="shared" ref="L48:L53" si="26">K48/12</f>
        <v>3333.33333333333</v>
      </c>
      <c r="M48" s="8">
        <f t="shared" ref="M48:M53" si="27">K48/52</f>
        <v>769.230769230769</v>
      </c>
    </row>
    <row r="49" spans="1:13">
      <c r="A49" s="17" t="str">
        <f>A26</f>
        <v>Total Tax Credits</v>
      </c>
      <c r="B49" s="15"/>
      <c r="C49" s="15"/>
      <c r="D49" s="16">
        <f>D26</f>
        <v>5325</v>
      </c>
      <c r="E49" s="7">
        <f t="shared" si="24"/>
        <v>443.75</v>
      </c>
      <c r="F49" s="8">
        <f t="shared" si="25"/>
        <v>102.403846153846</v>
      </c>
      <c r="H49" s="17" t="str">
        <f>H26</f>
        <v>Total Tax Credits</v>
      </c>
      <c r="I49" s="15"/>
      <c r="J49" s="15"/>
      <c r="K49" s="16">
        <f>K26</f>
        <v>3550</v>
      </c>
      <c r="L49" s="7">
        <f t="shared" si="26"/>
        <v>295.833333333333</v>
      </c>
      <c r="M49" s="8">
        <f t="shared" si="27"/>
        <v>68.2692307692308</v>
      </c>
    </row>
    <row r="50" spans="1:13">
      <c r="A50" s="17" t="str">
        <f>A31</f>
        <v>Total Income Tax</v>
      </c>
      <c r="B50" s="15"/>
      <c r="C50" s="15"/>
      <c r="D50" s="16">
        <f>-D31</f>
        <v>-6935</v>
      </c>
      <c r="E50" s="7">
        <f t="shared" si="24"/>
        <v>-577.916666666667</v>
      </c>
      <c r="F50" s="8">
        <f t="shared" si="25"/>
        <v>-133.365384615385</v>
      </c>
      <c r="H50" s="17" t="str">
        <f>H31</f>
        <v>Total Income Tax</v>
      </c>
      <c r="I50" s="15"/>
      <c r="J50" s="15"/>
      <c r="K50" s="16">
        <f>-K31</f>
        <v>-7290</v>
      </c>
      <c r="L50" s="7">
        <f t="shared" si="26"/>
        <v>-607.5</v>
      </c>
      <c r="M50" s="8">
        <f t="shared" si="27"/>
        <v>-140.192307692308</v>
      </c>
    </row>
    <row r="51" spans="1:13">
      <c r="A51" s="17" t="str">
        <f>A38</f>
        <v>Total USC</v>
      </c>
      <c r="B51" s="15"/>
      <c r="C51" s="15"/>
      <c r="D51" s="16">
        <f>-D38</f>
        <v>-1046.82</v>
      </c>
      <c r="E51" s="7">
        <f t="shared" si="24"/>
        <v>-87.235</v>
      </c>
      <c r="F51" s="8">
        <f t="shared" si="25"/>
        <v>-20.1311538461539</v>
      </c>
      <c r="H51" s="17" t="str">
        <f>H38</f>
        <v>Total USC</v>
      </c>
      <c r="I51" s="15"/>
      <c r="J51" s="15"/>
      <c r="K51" s="16">
        <f>-K38</f>
        <v>-1046.82</v>
      </c>
      <c r="L51" s="7">
        <f t="shared" si="26"/>
        <v>-87.235</v>
      </c>
      <c r="M51" s="8">
        <f t="shared" si="27"/>
        <v>-20.1311538461539</v>
      </c>
    </row>
    <row r="52" spans="1:13">
      <c r="A52" s="17" t="str">
        <f>A45</f>
        <v>Total PRSI</v>
      </c>
      <c r="B52" s="15"/>
      <c r="C52" s="15"/>
      <c r="D52" s="16">
        <f>-D45</f>
        <v>-1600</v>
      </c>
      <c r="E52" s="7">
        <f t="shared" si="24"/>
        <v>-133.333333333333</v>
      </c>
      <c r="F52" s="8">
        <f t="shared" si="25"/>
        <v>-30.7692307692308</v>
      </c>
      <c r="H52" s="17" t="str">
        <f>H45</f>
        <v>Total PRSI</v>
      </c>
      <c r="I52" s="15"/>
      <c r="J52" s="15"/>
      <c r="K52" s="16">
        <f>-K45</f>
        <v>-1600</v>
      </c>
      <c r="L52" s="7">
        <f t="shared" si="26"/>
        <v>-133.333333333333</v>
      </c>
      <c r="M52" s="8">
        <f t="shared" si="27"/>
        <v>-30.7692307692308</v>
      </c>
    </row>
    <row r="53" ht="15.75" spans="1:13">
      <c r="A53" s="9" t="str">
        <f>"Total "&amp;A47</f>
        <v>Total Net Income</v>
      </c>
      <c r="B53" s="10"/>
      <c r="C53" s="10"/>
      <c r="D53" s="11">
        <f>SUM(D48:D52)</f>
        <v>35743.18</v>
      </c>
      <c r="E53" s="11">
        <f t="shared" si="24"/>
        <v>2978.59833333333</v>
      </c>
      <c r="F53" s="12">
        <f t="shared" si="25"/>
        <v>687.368846153846</v>
      </c>
      <c r="H53" s="9" t="str">
        <f>"Total "&amp;H47</f>
        <v>Total Net Income</v>
      </c>
      <c r="I53" s="10"/>
      <c r="J53" s="10"/>
      <c r="K53" s="11">
        <f>SUM(K48:K52)</f>
        <v>33613.18</v>
      </c>
      <c r="L53" s="11">
        <f t="shared" si="26"/>
        <v>2801.09833333333</v>
      </c>
      <c r="M53" s="12">
        <f t="shared" si="27"/>
        <v>646.407307692308</v>
      </c>
    </row>
    <row r="54" ht="15.7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workbookViewId="0">
      <pane ySplit="1" topLeftCell="A2" activePane="bottomLeft" state="frozen"/>
      <selection/>
      <selection pane="bottomLeft" activeCell="D1" sqref="D1"/>
    </sheetView>
  </sheetViews>
  <sheetFormatPr defaultColWidth="9" defaultRowHeight="15"/>
  <cols>
    <col min="1" max="1" width="20.7142857142857" customWidth="1"/>
    <col min="2" max="6" width="10.7142857142857" customWidth="1"/>
    <col min="8" max="8" width="20.7142857142857" customWidth="1"/>
    <col min="9" max="13" width="10.7142857142857" customWidth="1"/>
  </cols>
  <sheetData>
    <row r="1" spans="1:8">
      <c r="A1" s="1" t="s">
        <v>0</v>
      </c>
      <c r="H1" s="1" t="s">
        <v>1</v>
      </c>
    </row>
    <row r="2" spans="1:13">
      <c r="A2" s="2" t="s">
        <v>2</v>
      </c>
      <c r="B2" s="3"/>
      <c r="C2" s="3"/>
      <c r="D2" s="3" t="s">
        <v>3</v>
      </c>
      <c r="E2" s="3" t="s">
        <v>4</v>
      </c>
      <c r="F2" s="4" t="s">
        <v>5</v>
      </c>
      <c r="H2" s="2" t="s">
        <v>2</v>
      </c>
      <c r="I2" s="3"/>
      <c r="J2" s="3"/>
      <c r="K2" s="3" t="s">
        <v>3</v>
      </c>
      <c r="L2" s="3" t="s">
        <v>4</v>
      </c>
      <c r="M2" s="4" t="s">
        <v>5</v>
      </c>
    </row>
    <row r="3" spans="1:13">
      <c r="A3" s="5" t="s">
        <v>6</v>
      </c>
      <c r="D3" s="6">
        <v>50000</v>
      </c>
      <c r="E3" s="7">
        <f t="shared" ref="E3:E8" si="0">D3/12</f>
        <v>4166.66666666667</v>
      </c>
      <c r="F3" s="8">
        <f t="shared" ref="F3:F8" si="1">D3/52</f>
        <v>961.538461538462</v>
      </c>
      <c r="H3" s="5" t="s">
        <v>6</v>
      </c>
      <c r="K3" s="7">
        <f t="shared" ref="K3:K7" si="2">D3</f>
        <v>50000</v>
      </c>
      <c r="L3" s="7">
        <f t="shared" ref="L3:L8" si="3">K3/12</f>
        <v>4166.66666666667</v>
      </c>
      <c r="M3" s="8">
        <f t="shared" ref="M3:M8" si="4">K3/52</f>
        <v>961.538461538462</v>
      </c>
    </row>
    <row r="4" spans="1:13">
      <c r="A4" s="5" t="s">
        <v>7</v>
      </c>
      <c r="D4" s="6">
        <v>0</v>
      </c>
      <c r="E4" s="7">
        <f t="shared" si="0"/>
        <v>0</v>
      </c>
      <c r="F4" s="8">
        <f t="shared" si="1"/>
        <v>0</v>
      </c>
      <c r="H4" s="5" t="s">
        <v>7</v>
      </c>
      <c r="K4" s="7">
        <f t="shared" si="2"/>
        <v>0</v>
      </c>
      <c r="L4" s="7">
        <f t="shared" si="3"/>
        <v>0</v>
      </c>
      <c r="M4" s="8">
        <f t="shared" si="4"/>
        <v>0</v>
      </c>
    </row>
    <row r="5" spans="1:13">
      <c r="A5" s="5" t="s">
        <v>8</v>
      </c>
      <c r="D5" s="6">
        <v>0</v>
      </c>
      <c r="E5" s="7">
        <f t="shared" si="0"/>
        <v>0</v>
      </c>
      <c r="F5" s="8">
        <f t="shared" si="1"/>
        <v>0</v>
      </c>
      <c r="H5" s="5" t="s">
        <v>8</v>
      </c>
      <c r="K5" s="7">
        <f t="shared" si="2"/>
        <v>0</v>
      </c>
      <c r="L5" s="7">
        <f t="shared" si="3"/>
        <v>0</v>
      </c>
      <c r="M5" s="8">
        <f t="shared" si="4"/>
        <v>0</v>
      </c>
    </row>
    <row r="6" spans="1:13">
      <c r="A6" s="5" t="s">
        <v>9</v>
      </c>
      <c r="D6" s="6">
        <v>0</v>
      </c>
      <c r="E6" s="7">
        <f t="shared" si="0"/>
        <v>0</v>
      </c>
      <c r="F6" s="8">
        <f t="shared" si="1"/>
        <v>0</v>
      </c>
      <c r="H6" s="5" t="s">
        <v>9</v>
      </c>
      <c r="K6" s="7">
        <f t="shared" si="2"/>
        <v>0</v>
      </c>
      <c r="L6" s="7">
        <f t="shared" si="3"/>
        <v>0</v>
      </c>
      <c r="M6" s="8">
        <f t="shared" si="4"/>
        <v>0</v>
      </c>
    </row>
    <row r="7" spans="1:13">
      <c r="A7" s="5" t="str">
        <f>"Other "&amp;A2</f>
        <v>Other Additions</v>
      </c>
      <c r="D7" s="6">
        <v>0</v>
      </c>
      <c r="E7" s="7">
        <f t="shared" si="0"/>
        <v>0</v>
      </c>
      <c r="F7" s="8">
        <f t="shared" si="1"/>
        <v>0</v>
      </c>
      <c r="H7" s="5" t="str">
        <f>"Other "&amp;H2</f>
        <v>Other Additions</v>
      </c>
      <c r="K7" s="7">
        <f t="shared" si="2"/>
        <v>0</v>
      </c>
      <c r="L7" s="7">
        <f t="shared" si="3"/>
        <v>0</v>
      </c>
      <c r="M7" s="8">
        <f t="shared" si="4"/>
        <v>0</v>
      </c>
    </row>
    <row r="8" ht="15.75" spans="1:13">
      <c r="A8" s="9" t="str">
        <f>"Total "&amp;A2</f>
        <v>Total Additions</v>
      </c>
      <c r="B8" s="10"/>
      <c r="C8" s="10"/>
      <c r="D8" s="11">
        <f>SUM(D3:D7)</f>
        <v>50000</v>
      </c>
      <c r="E8" s="11">
        <f t="shared" si="0"/>
        <v>4166.66666666667</v>
      </c>
      <c r="F8" s="12">
        <f t="shared" si="1"/>
        <v>961.538461538462</v>
      </c>
      <c r="H8" s="9" t="str">
        <f>"Total "&amp;H2</f>
        <v>Total Additions</v>
      </c>
      <c r="I8" s="10"/>
      <c r="J8" s="10"/>
      <c r="K8" s="11">
        <f>SUM(K3:K7)</f>
        <v>50000</v>
      </c>
      <c r="L8" s="11">
        <f t="shared" si="3"/>
        <v>4166.66666666667</v>
      </c>
      <c r="M8" s="12">
        <f t="shared" si="4"/>
        <v>961.538461538462</v>
      </c>
    </row>
    <row r="9" ht="15.75"/>
    <row r="10" spans="1:13">
      <c r="A10" s="2" t="s">
        <v>10</v>
      </c>
      <c r="B10" s="3"/>
      <c r="C10" s="3"/>
      <c r="D10" s="3" t="s">
        <v>3</v>
      </c>
      <c r="E10" s="3" t="s">
        <v>4</v>
      </c>
      <c r="F10" s="4" t="s">
        <v>5</v>
      </c>
      <c r="H10" s="2" t="s">
        <v>10</v>
      </c>
      <c r="I10" s="3"/>
      <c r="J10" s="3"/>
      <c r="K10" s="3" t="s">
        <v>3</v>
      </c>
      <c r="L10" s="3" t="s">
        <v>4</v>
      </c>
      <c r="M10" s="4" t="s">
        <v>5</v>
      </c>
    </row>
    <row r="11" spans="1:13">
      <c r="A11" s="5" t="s">
        <v>11</v>
      </c>
      <c r="D11" s="6">
        <v>0</v>
      </c>
      <c r="E11" s="7">
        <f t="shared" ref="E11:E15" si="5">D11/12</f>
        <v>0</v>
      </c>
      <c r="F11" s="8">
        <f t="shared" ref="F11:F15" si="6">D11/52</f>
        <v>0</v>
      </c>
      <c r="H11" s="5" t="s">
        <v>11</v>
      </c>
      <c r="K11" s="7">
        <f t="shared" ref="K11:K14" si="7">D11</f>
        <v>0</v>
      </c>
      <c r="L11" s="7">
        <f t="shared" ref="L11:L15" si="8">K11/12</f>
        <v>0</v>
      </c>
      <c r="M11" s="8">
        <f t="shared" ref="M11:M15" si="9">K11/52</f>
        <v>0</v>
      </c>
    </row>
    <row r="12" spans="1:13">
      <c r="A12" s="5" t="s">
        <v>12</v>
      </c>
      <c r="D12" s="6">
        <v>0</v>
      </c>
      <c r="E12" s="7">
        <f t="shared" si="5"/>
        <v>0</v>
      </c>
      <c r="F12" s="8">
        <f t="shared" si="6"/>
        <v>0</v>
      </c>
      <c r="H12" s="5" t="s">
        <v>12</v>
      </c>
      <c r="K12" s="7">
        <f t="shared" si="7"/>
        <v>0</v>
      </c>
      <c r="L12" s="7">
        <f t="shared" si="8"/>
        <v>0</v>
      </c>
      <c r="M12" s="8">
        <f t="shared" si="9"/>
        <v>0</v>
      </c>
    </row>
    <row r="13" spans="1:13">
      <c r="A13" s="5" t="s">
        <v>13</v>
      </c>
      <c r="D13" s="6">
        <v>0</v>
      </c>
      <c r="E13" s="7">
        <f t="shared" si="5"/>
        <v>0</v>
      </c>
      <c r="F13" s="8">
        <f t="shared" si="6"/>
        <v>0</v>
      </c>
      <c r="H13" s="5" t="s">
        <v>13</v>
      </c>
      <c r="K13" s="7">
        <f t="shared" si="7"/>
        <v>0</v>
      </c>
      <c r="L13" s="7">
        <f t="shared" si="8"/>
        <v>0</v>
      </c>
      <c r="M13" s="8">
        <f t="shared" si="9"/>
        <v>0</v>
      </c>
    </row>
    <row r="14" spans="1:13">
      <c r="A14" s="5" t="str">
        <f>"Other "&amp;A10</f>
        <v>Other Deductions</v>
      </c>
      <c r="D14" s="6">
        <v>0</v>
      </c>
      <c r="E14" s="7">
        <f t="shared" si="5"/>
        <v>0</v>
      </c>
      <c r="F14" s="8">
        <f t="shared" si="6"/>
        <v>0</v>
      </c>
      <c r="H14" s="5" t="str">
        <f>"Other "&amp;H10</f>
        <v>Other Deductions</v>
      </c>
      <c r="K14" s="7">
        <f t="shared" si="7"/>
        <v>0</v>
      </c>
      <c r="L14" s="7">
        <f t="shared" si="8"/>
        <v>0</v>
      </c>
      <c r="M14" s="8">
        <f t="shared" si="9"/>
        <v>0</v>
      </c>
    </row>
    <row r="15" ht="15.75" spans="1:13">
      <c r="A15" s="9" t="str">
        <f>"Total "&amp;A10</f>
        <v>Total Deductions</v>
      </c>
      <c r="B15" s="10"/>
      <c r="C15" s="10"/>
      <c r="D15" s="11">
        <f>SUM(D11:D14)</f>
        <v>0</v>
      </c>
      <c r="E15" s="13">
        <f t="shared" si="5"/>
        <v>0</v>
      </c>
      <c r="F15" s="14">
        <f t="shared" si="6"/>
        <v>0</v>
      </c>
      <c r="H15" s="9" t="str">
        <f>"Total "&amp;H10</f>
        <v>Total Deductions</v>
      </c>
      <c r="I15" s="10"/>
      <c r="J15" s="10"/>
      <c r="K15" s="11">
        <f>SUM(K11:K14)</f>
        <v>0</v>
      </c>
      <c r="L15" s="13">
        <f t="shared" si="8"/>
        <v>0</v>
      </c>
      <c r="M15" s="14">
        <f t="shared" si="9"/>
        <v>0</v>
      </c>
    </row>
    <row r="16" ht="15.75"/>
    <row r="17" spans="1:13">
      <c r="A17" s="2" t="s">
        <v>14</v>
      </c>
      <c r="B17" s="3"/>
      <c r="C17" s="3"/>
      <c r="D17" s="3" t="s">
        <v>3</v>
      </c>
      <c r="E17" s="3" t="s">
        <v>4</v>
      </c>
      <c r="F17" s="4" t="s">
        <v>5</v>
      </c>
      <c r="H17" s="2" t="s">
        <v>14</v>
      </c>
      <c r="I17" s="3"/>
      <c r="J17" s="3"/>
      <c r="K17" s="3" t="s">
        <v>3</v>
      </c>
      <c r="L17" s="3" t="s">
        <v>4</v>
      </c>
      <c r="M17" s="4" t="s">
        <v>5</v>
      </c>
    </row>
    <row r="18" spans="1:13">
      <c r="A18" s="5" t="str">
        <f>A8</f>
        <v>Total Additions</v>
      </c>
      <c r="D18" s="7">
        <f>D8</f>
        <v>50000</v>
      </c>
      <c r="E18" s="7">
        <f t="shared" ref="E18:E20" si="10">D18/12</f>
        <v>4166.66666666667</v>
      </c>
      <c r="F18" s="8">
        <f t="shared" ref="F18:F20" si="11">D18/52</f>
        <v>961.538461538462</v>
      </c>
      <c r="H18" s="5" t="str">
        <f>H8</f>
        <v>Total Additions</v>
      </c>
      <c r="K18" s="7">
        <f>K8</f>
        <v>50000</v>
      </c>
      <c r="L18" s="7">
        <f t="shared" ref="L18:L20" si="12">K18/12</f>
        <v>4166.66666666667</v>
      </c>
      <c r="M18" s="8">
        <f t="shared" ref="M18:M20" si="13">K18/52</f>
        <v>961.538461538462</v>
      </c>
    </row>
    <row r="19" spans="1:13">
      <c r="A19" s="5" t="str">
        <f>A15</f>
        <v>Total Deductions</v>
      </c>
      <c r="D19" s="7">
        <f>D15</f>
        <v>0</v>
      </c>
      <c r="E19" s="7">
        <f t="shared" si="10"/>
        <v>0</v>
      </c>
      <c r="F19" s="8">
        <f t="shared" si="11"/>
        <v>0</v>
      </c>
      <c r="H19" s="5" t="str">
        <f>H15</f>
        <v>Total Deductions</v>
      </c>
      <c r="K19" s="7">
        <f>K15</f>
        <v>0</v>
      </c>
      <c r="L19" s="7">
        <f t="shared" si="12"/>
        <v>0</v>
      </c>
      <c r="M19" s="8">
        <f t="shared" si="13"/>
        <v>0</v>
      </c>
    </row>
    <row r="20" ht="15.75" spans="1:13">
      <c r="A20" s="9" t="str">
        <f>"Total "&amp;A17</f>
        <v>Total Income</v>
      </c>
      <c r="B20" s="10"/>
      <c r="C20" s="10"/>
      <c r="D20" s="11">
        <f>D18-D19</f>
        <v>50000</v>
      </c>
      <c r="E20" s="11">
        <f t="shared" si="10"/>
        <v>4166.66666666667</v>
      </c>
      <c r="F20" s="12">
        <f t="shared" si="11"/>
        <v>961.538461538462</v>
      </c>
      <c r="H20" s="9" t="str">
        <f>"Total "&amp;H17</f>
        <v>Total Income</v>
      </c>
      <c r="I20" s="10"/>
      <c r="J20" s="10"/>
      <c r="K20" s="11">
        <f>K18-K19</f>
        <v>50000</v>
      </c>
      <c r="L20" s="11">
        <f t="shared" si="12"/>
        <v>4166.66666666667</v>
      </c>
      <c r="M20" s="12">
        <f t="shared" si="13"/>
        <v>961.538461538462</v>
      </c>
    </row>
    <row r="21" ht="15.75" spans="1:13">
      <c r="A21" s="15"/>
      <c r="B21" s="15"/>
      <c r="C21" s="15"/>
      <c r="D21" s="16"/>
      <c r="E21" s="16"/>
      <c r="F21" s="16"/>
      <c r="H21" s="15"/>
      <c r="I21" s="15"/>
      <c r="J21" s="15"/>
      <c r="K21" s="16"/>
      <c r="L21" s="16"/>
      <c r="M21" s="16"/>
    </row>
    <row r="22" spans="1:13">
      <c r="A22" s="2" t="s">
        <v>15</v>
      </c>
      <c r="B22" s="3"/>
      <c r="C22" s="3"/>
      <c r="D22" s="3" t="s">
        <v>3</v>
      </c>
      <c r="E22" s="3" t="s">
        <v>4</v>
      </c>
      <c r="F22" s="4" t="s">
        <v>5</v>
      </c>
      <c r="H22" s="2" t="s">
        <v>15</v>
      </c>
      <c r="I22" s="3"/>
      <c r="J22" s="3"/>
      <c r="K22" s="3" t="s">
        <v>3</v>
      </c>
      <c r="L22" s="3" t="s">
        <v>4</v>
      </c>
      <c r="M22" s="4" t="s">
        <v>5</v>
      </c>
    </row>
    <row r="23" spans="1:13">
      <c r="A23" s="17" t="s">
        <v>16</v>
      </c>
      <c r="B23" s="15"/>
      <c r="C23" s="15"/>
      <c r="D23" s="16">
        <v>3750</v>
      </c>
      <c r="E23" s="7">
        <f t="shared" ref="E23:E26" si="14">D23/12</f>
        <v>312.5</v>
      </c>
      <c r="F23" s="8">
        <f t="shared" ref="F23:F26" si="15">D23/52</f>
        <v>72.1153846153846</v>
      </c>
      <c r="H23" s="17" t="s">
        <v>17</v>
      </c>
      <c r="I23" s="15"/>
      <c r="J23" s="15"/>
      <c r="K23" s="16">
        <v>1875</v>
      </c>
      <c r="L23" s="7">
        <f t="shared" ref="L23:L26" si="16">K23/12</f>
        <v>156.25</v>
      </c>
      <c r="M23" s="8">
        <f t="shared" ref="M23:M26" si="17">K23/52</f>
        <v>36.0576923076923</v>
      </c>
    </row>
    <row r="24" spans="1:13">
      <c r="A24" s="17" t="s">
        <v>18</v>
      </c>
      <c r="B24" s="15"/>
      <c r="C24" s="15"/>
      <c r="D24" s="16">
        <v>1875</v>
      </c>
      <c r="E24" s="7">
        <f t="shared" si="14"/>
        <v>156.25</v>
      </c>
      <c r="F24" s="8">
        <f t="shared" si="15"/>
        <v>36.0576923076923</v>
      </c>
      <c r="H24" s="17" t="s">
        <v>18</v>
      </c>
      <c r="I24" s="15"/>
      <c r="J24" s="15"/>
      <c r="K24" s="16">
        <v>1875</v>
      </c>
      <c r="L24" s="7">
        <f t="shared" si="16"/>
        <v>156.25</v>
      </c>
      <c r="M24" s="8">
        <f t="shared" si="17"/>
        <v>36.0576923076923</v>
      </c>
    </row>
    <row r="25" spans="1:13">
      <c r="A25" s="17"/>
      <c r="B25" s="15"/>
      <c r="C25" s="15"/>
      <c r="D25" s="16">
        <v>0</v>
      </c>
      <c r="E25" s="7">
        <f t="shared" si="14"/>
        <v>0</v>
      </c>
      <c r="F25" s="8">
        <f t="shared" si="15"/>
        <v>0</v>
      </c>
      <c r="H25" s="17"/>
      <c r="I25" s="15"/>
      <c r="J25" s="15"/>
      <c r="K25" s="16">
        <v>0</v>
      </c>
      <c r="L25" s="7">
        <f t="shared" si="16"/>
        <v>0</v>
      </c>
      <c r="M25" s="8">
        <f t="shared" si="17"/>
        <v>0</v>
      </c>
    </row>
    <row r="26" ht="15.75" spans="1:13">
      <c r="A26" s="9" t="str">
        <f>"Total "&amp;A22</f>
        <v>Total Tax Credits</v>
      </c>
      <c r="B26" s="10"/>
      <c r="C26" s="10"/>
      <c r="D26" s="11">
        <f>SUM(D23:D25)</f>
        <v>5625</v>
      </c>
      <c r="E26" s="11">
        <f t="shared" si="14"/>
        <v>468.75</v>
      </c>
      <c r="F26" s="12">
        <f t="shared" si="15"/>
        <v>108.173076923077</v>
      </c>
      <c r="H26" s="9" t="str">
        <f>"Total "&amp;H22</f>
        <v>Total Tax Credits</v>
      </c>
      <c r="I26" s="10"/>
      <c r="J26" s="10"/>
      <c r="K26" s="11">
        <f>SUM(K23:K25)</f>
        <v>3750</v>
      </c>
      <c r="L26" s="11">
        <f t="shared" si="16"/>
        <v>312.5</v>
      </c>
      <c r="M26" s="12">
        <f t="shared" si="17"/>
        <v>72.1153846153846</v>
      </c>
    </row>
    <row r="27" ht="15.75" spans="1:13">
      <c r="A27" s="15"/>
      <c r="B27" s="15"/>
      <c r="C27" s="15"/>
      <c r="D27" s="15"/>
      <c r="E27" s="15"/>
      <c r="F27" s="15"/>
      <c r="H27" s="15"/>
      <c r="I27" s="15"/>
      <c r="J27" s="15"/>
      <c r="K27" s="15"/>
      <c r="L27" s="15"/>
      <c r="M27" s="15"/>
    </row>
    <row r="28" spans="1:13">
      <c r="A28" s="2" t="s">
        <v>19</v>
      </c>
      <c r="B28" s="3" t="s">
        <v>20</v>
      </c>
      <c r="C28" s="3" t="s">
        <v>21</v>
      </c>
      <c r="D28" s="3" t="s">
        <v>3</v>
      </c>
      <c r="E28" s="3" t="s">
        <v>4</v>
      </c>
      <c r="F28" s="4" t="s">
        <v>5</v>
      </c>
      <c r="H28" s="2" t="s">
        <v>19</v>
      </c>
      <c r="I28" s="3" t="s">
        <v>20</v>
      </c>
      <c r="J28" s="3" t="s">
        <v>21</v>
      </c>
      <c r="K28" s="3" t="s">
        <v>3</v>
      </c>
      <c r="L28" s="3" t="s">
        <v>4</v>
      </c>
      <c r="M28" s="4" t="s">
        <v>5</v>
      </c>
    </row>
    <row r="29" spans="1:13">
      <c r="A29" s="5" t="s">
        <v>22</v>
      </c>
      <c r="B29" s="7">
        <v>51000</v>
      </c>
      <c r="C29" s="18">
        <v>0.2</v>
      </c>
      <c r="D29" s="19">
        <f>IF((D20-D26)&gt;B29,B29*C29,(D20-D26)*C29)</f>
        <v>8875</v>
      </c>
      <c r="E29" s="7">
        <f t="shared" ref="E29:E31" si="18">D29/12</f>
        <v>739.583333333333</v>
      </c>
      <c r="F29" s="8">
        <f t="shared" ref="F29:F31" si="19">D29/52</f>
        <v>170.673076923077</v>
      </c>
      <c r="H29" s="5" t="s">
        <v>22</v>
      </c>
      <c r="I29" s="7">
        <v>42000</v>
      </c>
      <c r="J29" s="18">
        <v>0.2</v>
      </c>
      <c r="K29" s="19">
        <f>IF((K20-K26)&gt;I29,I29*J29,(K20-K26)*J29)</f>
        <v>8400</v>
      </c>
      <c r="L29" s="7">
        <f t="shared" ref="L29:L31" si="20">K29/12</f>
        <v>700</v>
      </c>
      <c r="M29" s="8">
        <f t="shared" ref="M29:M31" si="21">K29/52</f>
        <v>161.538461538462</v>
      </c>
    </row>
    <row r="30" spans="1:13">
      <c r="A30" s="5" t="s">
        <v>23</v>
      </c>
      <c r="B30" s="7">
        <v>0</v>
      </c>
      <c r="C30" s="18">
        <v>0.4</v>
      </c>
      <c r="D30" s="19">
        <f>IF((D20-D26)&gt;B29,(D20-D26-B29)*C30,0)</f>
        <v>0</v>
      </c>
      <c r="E30" s="7">
        <f t="shared" si="18"/>
        <v>0</v>
      </c>
      <c r="F30" s="8">
        <f t="shared" si="19"/>
        <v>0</v>
      </c>
      <c r="H30" s="5" t="s">
        <v>23</v>
      </c>
      <c r="I30" s="7">
        <v>0</v>
      </c>
      <c r="J30" s="18">
        <v>0.4</v>
      </c>
      <c r="K30" s="19">
        <f>IF((K20-K26)&gt;I29,(K20-K26-I29)*J30,0)</f>
        <v>1700</v>
      </c>
      <c r="L30" s="7">
        <f t="shared" si="20"/>
        <v>141.666666666667</v>
      </c>
      <c r="M30" s="8">
        <f t="shared" si="21"/>
        <v>32.6923076923077</v>
      </c>
    </row>
    <row r="31" ht="15.75" spans="1:13">
      <c r="A31" s="9" t="str">
        <f>"Total "&amp;A28</f>
        <v>Total Income Tax</v>
      </c>
      <c r="B31" s="10"/>
      <c r="C31" s="10"/>
      <c r="D31" s="20">
        <f>SUM(D29:D30)</f>
        <v>8875</v>
      </c>
      <c r="E31" s="11">
        <f t="shared" si="18"/>
        <v>739.583333333333</v>
      </c>
      <c r="F31" s="12">
        <f t="shared" si="19"/>
        <v>170.673076923077</v>
      </c>
      <c r="H31" s="9" t="str">
        <f>"Total "&amp;H28</f>
        <v>Total Income Tax</v>
      </c>
      <c r="I31" s="10"/>
      <c r="J31" s="10"/>
      <c r="K31" s="20">
        <f>SUM(K29:K30)</f>
        <v>10100</v>
      </c>
      <c r="L31" s="11">
        <f t="shared" si="20"/>
        <v>841.666666666667</v>
      </c>
      <c r="M31" s="12">
        <f t="shared" si="21"/>
        <v>194.230769230769</v>
      </c>
    </row>
    <row r="32" ht="15.75"/>
    <row r="33" spans="1:13">
      <c r="A33" s="2" t="s">
        <v>24</v>
      </c>
      <c r="B33" s="3" t="s">
        <v>20</v>
      </c>
      <c r="C33" s="3" t="s">
        <v>21</v>
      </c>
      <c r="D33" s="3" t="s">
        <v>3</v>
      </c>
      <c r="E33" s="3" t="s">
        <v>4</v>
      </c>
      <c r="F33" s="4" t="s">
        <v>5</v>
      </c>
      <c r="H33" s="2" t="s">
        <v>24</v>
      </c>
      <c r="I33" s="3" t="s">
        <v>20</v>
      </c>
      <c r="J33" s="3" t="s">
        <v>21</v>
      </c>
      <c r="K33" s="3" t="s">
        <v>3</v>
      </c>
      <c r="L33" s="3" t="s">
        <v>4</v>
      </c>
      <c r="M33" s="4" t="s">
        <v>5</v>
      </c>
    </row>
    <row r="34" spans="1:13">
      <c r="A34" s="5" t="s">
        <v>25</v>
      </c>
      <c r="B34" s="7">
        <v>12012</v>
      </c>
      <c r="C34" s="21">
        <v>0.005</v>
      </c>
      <c r="D34" s="19">
        <f>IF(D$20&gt;=B34,B34*C34,D$20*C34)</f>
        <v>60.06</v>
      </c>
      <c r="E34" s="7">
        <f t="shared" ref="E34:E38" si="22">D34/12</f>
        <v>5.005</v>
      </c>
      <c r="F34" s="8">
        <f t="shared" ref="F34:F38" si="23">D34/52</f>
        <v>1.155</v>
      </c>
      <c r="H34" s="5" t="s">
        <v>25</v>
      </c>
      <c r="I34" s="7">
        <f t="shared" ref="I34:I37" si="24">B34</f>
        <v>12012</v>
      </c>
      <c r="J34" s="21">
        <f>C34</f>
        <v>0.005</v>
      </c>
      <c r="K34" s="19">
        <f>IF(K$20&gt;=I34,I34*J34,K$20*J34)</f>
        <v>60.06</v>
      </c>
      <c r="L34" s="7">
        <f t="shared" ref="L34:L38" si="25">K34/12</f>
        <v>5.005</v>
      </c>
      <c r="M34" s="8">
        <f t="shared" ref="M34:M38" si="26">K34/52</f>
        <v>1.155</v>
      </c>
    </row>
    <row r="35" spans="1:13">
      <c r="A35" s="5" t="s">
        <v>26</v>
      </c>
      <c r="B35" s="7">
        <v>25760</v>
      </c>
      <c r="C35" s="21">
        <v>0.02</v>
      </c>
      <c r="D35" s="19">
        <f>IF(D$20&gt;=B35,(B35-B34)*C35,(D$20-B34)*C35)</f>
        <v>274.96</v>
      </c>
      <c r="E35" s="7">
        <f t="shared" si="22"/>
        <v>22.9133333333333</v>
      </c>
      <c r="F35" s="8">
        <f t="shared" si="23"/>
        <v>5.28769230769231</v>
      </c>
      <c r="H35" s="5" t="s">
        <v>26</v>
      </c>
      <c r="I35" s="7">
        <f t="shared" si="24"/>
        <v>25760</v>
      </c>
      <c r="J35" s="21">
        <f>C35</f>
        <v>0.02</v>
      </c>
      <c r="K35" s="19">
        <f>IF(K$20&gt;=I35,(I35-I34)*J35,(K$20-I34)*J35)</f>
        <v>274.96</v>
      </c>
      <c r="L35" s="7">
        <f t="shared" si="25"/>
        <v>22.9133333333333</v>
      </c>
      <c r="M35" s="8">
        <f t="shared" si="26"/>
        <v>5.28769230769231</v>
      </c>
    </row>
    <row r="36" spans="1:13">
      <c r="A36" s="5" t="s">
        <v>27</v>
      </c>
      <c r="B36" s="7">
        <v>70044</v>
      </c>
      <c r="C36" s="21">
        <v>0.04</v>
      </c>
      <c r="D36" s="19">
        <f>IF(D$20&gt;=B36,(B36-B35)*C36,(D$20-B35)*C36)</f>
        <v>969.6</v>
      </c>
      <c r="E36" s="7">
        <f t="shared" si="22"/>
        <v>80.8</v>
      </c>
      <c r="F36" s="8">
        <f t="shared" si="23"/>
        <v>18.6461538461538</v>
      </c>
      <c r="H36" s="5" t="s">
        <v>27</v>
      </c>
      <c r="I36" s="7">
        <f t="shared" si="24"/>
        <v>70044</v>
      </c>
      <c r="J36" s="21">
        <f>C36</f>
        <v>0.04</v>
      </c>
      <c r="K36" s="19">
        <f>IF(K$20&gt;=I36,(I36-I35)*J36,(K$20-I35)*J36)</f>
        <v>969.6</v>
      </c>
      <c r="L36" s="7">
        <f t="shared" si="25"/>
        <v>80.8</v>
      </c>
      <c r="M36" s="8">
        <f t="shared" si="26"/>
        <v>18.6461538461538</v>
      </c>
    </row>
    <row r="37" spans="1:13">
      <c r="A37" s="5" t="s">
        <v>28</v>
      </c>
      <c r="B37" s="7">
        <v>0</v>
      </c>
      <c r="C37" s="21">
        <v>0.08</v>
      </c>
      <c r="D37" s="19">
        <f>IF(D$20&gt;B36,(D$20-B36)*C37,0)</f>
        <v>0</v>
      </c>
      <c r="E37" s="7">
        <f t="shared" si="22"/>
        <v>0</v>
      </c>
      <c r="F37" s="8">
        <f t="shared" si="23"/>
        <v>0</v>
      </c>
      <c r="H37" s="5" t="s">
        <v>28</v>
      </c>
      <c r="I37" s="7">
        <f t="shared" si="24"/>
        <v>0</v>
      </c>
      <c r="J37" s="21">
        <f>C37</f>
        <v>0.08</v>
      </c>
      <c r="K37" s="19">
        <f>IF(K$20&gt;I36,(K$20-I36)*J37,0)</f>
        <v>0</v>
      </c>
      <c r="L37" s="7">
        <f t="shared" si="25"/>
        <v>0</v>
      </c>
      <c r="M37" s="8">
        <f t="shared" si="26"/>
        <v>0</v>
      </c>
    </row>
    <row r="38" ht="15.75" spans="1:13">
      <c r="A38" s="9" t="str">
        <f>"Total "&amp;A33</f>
        <v>Total USC</v>
      </c>
      <c r="B38" s="10"/>
      <c r="C38" s="10"/>
      <c r="D38" s="20">
        <f>SUM(D34:D37)</f>
        <v>1304.62</v>
      </c>
      <c r="E38" s="11">
        <f t="shared" si="22"/>
        <v>108.718333333333</v>
      </c>
      <c r="F38" s="12">
        <f t="shared" si="23"/>
        <v>25.0888461538462</v>
      </c>
      <c r="H38" s="9" t="str">
        <f>"Total "&amp;H33</f>
        <v>Total USC</v>
      </c>
      <c r="I38" s="10"/>
      <c r="J38" s="10"/>
      <c r="K38" s="20">
        <f>SUM(K34:K37)</f>
        <v>1304.62</v>
      </c>
      <c r="L38" s="11">
        <f t="shared" si="25"/>
        <v>108.718333333333</v>
      </c>
      <c r="M38" s="12">
        <f t="shared" si="26"/>
        <v>25.0888461538462</v>
      </c>
    </row>
    <row r="39" ht="15.75"/>
    <row r="40" spans="1:13">
      <c r="A40" s="2" t="s">
        <v>29</v>
      </c>
      <c r="B40" s="3" t="s">
        <v>30</v>
      </c>
      <c r="C40" s="3" t="s">
        <v>21</v>
      </c>
      <c r="D40" s="3" t="s">
        <v>3</v>
      </c>
      <c r="E40" s="3" t="s">
        <v>4</v>
      </c>
      <c r="F40" s="4" t="s">
        <v>5</v>
      </c>
      <c r="H40" s="2" t="s">
        <v>29</v>
      </c>
      <c r="I40" s="3" t="s">
        <v>30</v>
      </c>
      <c r="J40" s="3" t="s">
        <v>21</v>
      </c>
      <c r="K40" s="3" t="s">
        <v>3</v>
      </c>
      <c r="L40" s="3" t="s">
        <v>4</v>
      </c>
      <c r="M40" s="4" t="s">
        <v>5</v>
      </c>
    </row>
    <row r="41" spans="1:13">
      <c r="A41" s="5" t="s">
        <v>31</v>
      </c>
      <c r="B41" s="22">
        <v>38</v>
      </c>
      <c r="C41" s="23">
        <v>0</v>
      </c>
      <c r="D41" s="24">
        <f>IF(AND(F8&gt;=B41,F8&lt;B42),D8*C41,0)</f>
        <v>0</v>
      </c>
      <c r="E41" s="7">
        <f t="shared" ref="E41:E45" si="27">D41/12</f>
        <v>0</v>
      </c>
      <c r="F41" s="8">
        <f t="shared" ref="F41:F45" si="28">D41/52</f>
        <v>0</v>
      </c>
      <c r="H41" s="5" t="s">
        <v>31</v>
      </c>
      <c r="I41" s="22">
        <v>38</v>
      </c>
      <c r="J41" s="23">
        <v>0</v>
      </c>
      <c r="K41" s="24">
        <f>IF(AND(M8&gt;=I41,M8&lt;I42),K8*J41,0)</f>
        <v>0</v>
      </c>
      <c r="L41" s="7">
        <f t="shared" ref="L41:L45" si="29">K41/12</f>
        <v>0</v>
      </c>
      <c r="M41" s="8">
        <f t="shared" ref="M41:M45" si="30">K41/52</f>
        <v>0</v>
      </c>
    </row>
    <row r="42" spans="1:13">
      <c r="A42" s="5" t="s">
        <v>32</v>
      </c>
      <c r="B42" s="22">
        <v>352.01</v>
      </c>
      <c r="C42" s="23">
        <v>0.04</v>
      </c>
      <c r="D42" s="24">
        <f>IF(AND(F8&gt;=B42,F8&lt;B43),D8*C42,0)</f>
        <v>0</v>
      </c>
      <c r="E42" s="7">
        <f t="shared" si="27"/>
        <v>0</v>
      </c>
      <c r="F42" s="8">
        <f t="shared" si="28"/>
        <v>0</v>
      </c>
      <c r="H42" s="5" t="s">
        <v>32</v>
      </c>
      <c r="I42" s="22">
        <v>352.01</v>
      </c>
      <c r="J42" s="23">
        <v>0.04</v>
      </c>
      <c r="K42" s="24">
        <f>IF(AND(M8&gt;=I42,M8&lt;I43),K8*J42,0)</f>
        <v>0</v>
      </c>
      <c r="L42" s="7">
        <f t="shared" si="29"/>
        <v>0</v>
      </c>
      <c r="M42" s="8">
        <f t="shared" si="30"/>
        <v>0</v>
      </c>
    </row>
    <row r="43" spans="1:13">
      <c r="A43" s="5" t="s">
        <v>33</v>
      </c>
      <c r="B43" s="22">
        <v>424.01</v>
      </c>
      <c r="C43" s="23">
        <v>0.04</v>
      </c>
      <c r="D43" s="24">
        <f>IF(AND(F8&gt;=B43,F8&lt;B44),D8*C43,0)</f>
        <v>0</v>
      </c>
      <c r="E43" s="7">
        <f t="shared" si="27"/>
        <v>0</v>
      </c>
      <c r="F43" s="8">
        <f t="shared" si="28"/>
        <v>0</v>
      </c>
      <c r="H43" s="5" t="s">
        <v>33</v>
      </c>
      <c r="I43" s="22">
        <v>424.01</v>
      </c>
      <c r="J43" s="23">
        <v>0.04</v>
      </c>
      <c r="K43" s="24">
        <f>IF(AND(M8&gt;=I43,M8&lt;I44),K8*J43,0)</f>
        <v>0</v>
      </c>
      <c r="L43" s="7">
        <f t="shared" si="29"/>
        <v>0</v>
      </c>
      <c r="M43" s="8">
        <f t="shared" si="30"/>
        <v>0</v>
      </c>
    </row>
    <row r="44" spans="1:13">
      <c r="A44" s="5" t="s">
        <v>34</v>
      </c>
      <c r="B44" s="22">
        <v>441.01</v>
      </c>
      <c r="C44" s="23">
        <v>0.04</v>
      </c>
      <c r="D44" s="24">
        <f>IF(F8&gt;=B44,D8*C44,0)</f>
        <v>2000</v>
      </c>
      <c r="E44" s="7">
        <f t="shared" si="27"/>
        <v>166.666666666667</v>
      </c>
      <c r="F44" s="8">
        <f t="shared" si="28"/>
        <v>38.4615384615385</v>
      </c>
      <c r="H44" s="5" t="s">
        <v>34</v>
      </c>
      <c r="I44" s="22">
        <v>441.01</v>
      </c>
      <c r="J44" s="23">
        <v>0.04</v>
      </c>
      <c r="K44" s="24">
        <f>IF(M8&gt;=I44,K8*J44,0)</f>
        <v>2000</v>
      </c>
      <c r="L44" s="7">
        <f t="shared" si="29"/>
        <v>166.666666666667</v>
      </c>
      <c r="M44" s="8">
        <f t="shared" si="30"/>
        <v>38.4615384615385</v>
      </c>
    </row>
    <row r="45" ht="15.75" spans="1:13">
      <c r="A45" s="9" t="str">
        <f>"Total "&amp;A40</f>
        <v>Total PRSI</v>
      </c>
      <c r="B45" s="10"/>
      <c r="C45" s="10"/>
      <c r="D45" s="20">
        <f>SUM(D41:D44)</f>
        <v>2000</v>
      </c>
      <c r="E45" s="11">
        <f t="shared" si="27"/>
        <v>166.666666666667</v>
      </c>
      <c r="F45" s="12">
        <f t="shared" si="28"/>
        <v>38.4615384615385</v>
      </c>
      <c r="H45" s="9" t="str">
        <f>"Total "&amp;H40</f>
        <v>Total PRSI</v>
      </c>
      <c r="I45" s="10"/>
      <c r="J45" s="10"/>
      <c r="K45" s="20">
        <f>SUM(K41:K44)</f>
        <v>2000</v>
      </c>
      <c r="L45" s="11">
        <f t="shared" si="29"/>
        <v>166.666666666667</v>
      </c>
      <c r="M45" s="12">
        <f t="shared" si="30"/>
        <v>38.4615384615385</v>
      </c>
    </row>
    <row r="46" ht="15.75"/>
    <row r="47" spans="1:13">
      <c r="A47" s="2" t="s">
        <v>35</v>
      </c>
      <c r="B47" s="3"/>
      <c r="C47" s="3"/>
      <c r="D47" s="3" t="s">
        <v>3</v>
      </c>
      <c r="E47" s="3" t="s">
        <v>4</v>
      </c>
      <c r="F47" s="4" t="s">
        <v>5</v>
      </c>
      <c r="H47" s="2" t="s">
        <v>35</v>
      </c>
      <c r="I47" s="3"/>
      <c r="J47" s="3"/>
      <c r="K47" s="3" t="s">
        <v>3</v>
      </c>
      <c r="L47" s="3" t="s">
        <v>4</v>
      </c>
      <c r="M47" s="4" t="s">
        <v>5</v>
      </c>
    </row>
    <row r="48" spans="1:13">
      <c r="A48" s="17" t="str">
        <f>A20</f>
        <v>Total Income</v>
      </c>
      <c r="B48" s="15"/>
      <c r="C48" s="15"/>
      <c r="D48" s="16">
        <f>D20</f>
        <v>50000</v>
      </c>
      <c r="E48" s="7">
        <f t="shared" ref="E48:E53" si="31">D48/12</f>
        <v>4166.66666666667</v>
      </c>
      <c r="F48" s="8">
        <f t="shared" ref="F48:F53" si="32">D48/52</f>
        <v>961.538461538462</v>
      </c>
      <c r="H48" s="17" t="str">
        <f>H20</f>
        <v>Total Income</v>
      </c>
      <c r="I48" s="15"/>
      <c r="J48" s="15"/>
      <c r="K48" s="16">
        <f>K20</f>
        <v>50000</v>
      </c>
      <c r="L48" s="7">
        <f t="shared" ref="L48:L53" si="33">K48/12</f>
        <v>4166.66666666667</v>
      </c>
      <c r="M48" s="8">
        <f t="shared" ref="M48:M53" si="34">K48/52</f>
        <v>961.538461538462</v>
      </c>
    </row>
    <row r="49" spans="1:13">
      <c r="A49" s="17" t="str">
        <f>A26</f>
        <v>Total Tax Credits</v>
      </c>
      <c r="B49" s="15"/>
      <c r="C49" s="15"/>
      <c r="D49" s="16">
        <f>D26</f>
        <v>5625</v>
      </c>
      <c r="E49" s="7">
        <f t="shared" si="31"/>
        <v>468.75</v>
      </c>
      <c r="F49" s="8">
        <f t="shared" si="32"/>
        <v>108.173076923077</v>
      </c>
      <c r="H49" s="17" t="str">
        <f>H26</f>
        <v>Total Tax Credits</v>
      </c>
      <c r="I49" s="15"/>
      <c r="J49" s="15"/>
      <c r="K49" s="16">
        <f>K26</f>
        <v>3750</v>
      </c>
      <c r="L49" s="7">
        <f t="shared" si="33"/>
        <v>312.5</v>
      </c>
      <c r="M49" s="8">
        <f t="shared" si="34"/>
        <v>72.1153846153846</v>
      </c>
    </row>
    <row r="50" spans="1:13">
      <c r="A50" s="17" t="str">
        <f>A31</f>
        <v>Total Income Tax</v>
      </c>
      <c r="B50" s="15"/>
      <c r="C50" s="15"/>
      <c r="D50" s="16">
        <f>-D31</f>
        <v>-8875</v>
      </c>
      <c r="E50" s="7">
        <f t="shared" si="31"/>
        <v>-739.583333333333</v>
      </c>
      <c r="F50" s="8">
        <f t="shared" si="32"/>
        <v>-170.673076923077</v>
      </c>
      <c r="H50" s="17" t="str">
        <f>H31</f>
        <v>Total Income Tax</v>
      </c>
      <c r="I50" s="15"/>
      <c r="J50" s="15"/>
      <c r="K50" s="16">
        <f>-K31</f>
        <v>-10100</v>
      </c>
      <c r="L50" s="7">
        <f t="shared" si="33"/>
        <v>-841.666666666667</v>
      </c>
      <c r="M50" s="8">
        <f t="shared" si="34"/>
        <v>-194.230769230769</v>
      </c>
    </row>
    <row r="51" spans="1:13">
      <c r="A51" s="17" t="str">
        <f>A38</f>
        <v>Total USC</v>
      </c>
      <c r="B51" s="15"/>
      <c r="C51" s="15"/>
      <c r="D51" s="16">
        <f>-D38</f>
        <v>-1304.62</v>
      </c>
      <c r="E51" s="7">
        <f t="shared" si="31"/>
        <v>-108.718333333333</v>
      </c>
      <c r="F51" s="8">
        <f t="shared" si="32"/>
        <v>-25.0888461538462</v>
      </c>
      <c r="H51" s="17" t="str">
        <f>H38</f>
        <v>Total USC</v>
      </c>
      <c r="I51" s="15"/>
      <c r="J51" s="15"/>
      <c r="K51" s="16">
        <f>-K38</f>
        <v>-1304.62</v>
      </c>
      <c r="L51" s="7">
        <f t="shared" si="33"/>
        <v>-108.718333333333</v>
      </c>
      <c r="M51" s="8">
        <f t="shared" si="34"/>
        <v>-25.0888461538462</v>
      </c>
    </row>
    <row r="52" spans="1:13">
      <c r="A52" s="17" t="str">
        <f>A45</f>
        <v>Total PRSI</v>
      </c>
      <c r="B52" s="15"/>
      <c r="C52" s="15"/>
      <c r="D52" s="16">
        <f>-D45</f>
        <v>-2000</v>
      </c>
      <c r="E52" s="7">
        <f t="shared" si="31"/>
        <v>-166.666666666667</v>
      </c>
      <c r="F52" s="8">
        <f t="shared" si="32"/>
        <v>-38.4615384615385</v>
      </c>
      <c r="H52" s="17" t="str">
        <f>H45</f>
        <v>Total PRSI</v>
      </c>
      <c r="I52" s="15"/>
      <c r="J52" s="15"/>
      <c r="K52" s="16">
        <f>-K45</f>
        <v>-2000</v>
      </c>
      <c r="L52" s="7">
        <f t="shared" si="33"/>
        <v>-166.666666666667</v>
      </c>
      <c r="M52" s="8">
        <f t="shared" si="34"/>
        <v>-38.4615384615385</v>
      </c>
    </row>
    <row r="53" ht="15.75" spans="1:13">
      <c r="A53" s="9" t="str">
        <f>"Total "&amp;A47</f>
        <v>Total Net Income</v>
      </c>
      <c r="B53" s="10"/>
      <c r="C53" s="10"/>
      <c r="D53" s="11">
        <f>SUM(D48:D52)</f>
        <v>43445.38</v>
      </c>
      <c r="E53" s="11">
        <f t="shared" si="31"/>
        <v>3620.44833333333</v>
      </c>
      <c r="F53" s="12">
        <f t="shared" si="32"/>
        <v>835.488076923077</v>
      </c>
      <c r="H53" s="9" t="str">
        <f>"Total "&amp;H47</f>
        <v>Total Net Income</v>
      </c>
      <c r="I53" s="10"/>
      <c r="J53" s="10"/>
      <c r="K53" s="11">
        <f>SUM(K48:K52)</f>
        <v>40345.38</v>
      </c>
      <c r="L53" s="11">
        <f t="shared" si="33"/>
        <v>3362.115</v>
      </c>
      <c r="M53" s="12">
        <f t="shared" si="34"/>
        <v>775.872692307692</v>
      </c>
    </row>
    <row r="54" ht="15.75" spans="11:13">
      <c r="K54" s="19"/>
      <c r="L54" s="19"/>
      <c r="M54" s="1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pane ySplit="1" topLeftCell="A2" activePane="bottomLeft" state="frozen"/>
      <selection/>
      <selection pane="bottomLeft" activeCell="D1" sqref="D1"/>
    </sheetView>
  </sheetViews>
  <sheetFormatPr defaultColWidth="9" defaultRowHeight="15"/>
  <cols>
    <col min="1" max="1" width="20.7142857142857" customWidth="1"/>
    <col min="2" max="6" width="10.7142857142857" customWidth="1"/>
    <col min="8" max="8" width="20.7142857142857" customWidth="1"/>
    <col min="9" max="13" width="10.7142857142857" customWidth="1"/>
  </cols>
  <sheetData>
    <row r="1" spans="1:8">
      <c r="A1" s="1" t="s">
        <v>0</v>
      </c>
      <c r="H1" s="1" t="s">
        <v>1</v>
      </c>
    </row>
    <row r="2" spans="1:13">
      <c r="A2" s="2" t="s">
        <v>2</v>
      </c>
      <c r="B2" s="3"/>
      <c r="C2" s="3"/>
      <c r="D2" s="3" t="s">
        <v>3</v>
      </c>
      <c r="E2" s="3" t="s">
        <v>4</v>
      </c>
      <c r="F2" s="4" t="s">
        <v>5</v>
      </c>
      <c r="H2" s="2" t="s">
        <v>2</v>
      </c>
      <c r="I2" s="3"/>
      <c r="J2" s="3"/>
      <c r="K2" s="3" t="s">
        <v>3</v>
      </c>
      <c r="L2" s="3" t="s">
        <v>4</v>
      </c>
      <c r="M2" s="4" t="s">
        <v>5</v>
      </c>
    </row>
    <row r="3" spans="1:13">
      <c r="A3" s="5" t="s">
        <v>6</v>
      </c>
      <c r="D3" s="6">
        <v>60000</v>
      </c>
      <c r="E3" s="7">
        <f t="shared" ref="E3:E8" si="0">D3/12</f>
        <v>5000</v>
      </c>
      <c r="F3" s="8">
        <f t="shared" ref="F3:F8" si="1">D3/52</f>
        <v>1153.84615384615</v>
      </c>
      <c r="H3" s="5" t="s">
        <v>6</v>
      </c>
      <c r="K3" s="7">
        <f t="shared" ref="K3:K7" si="2">D3</f>
        <v>60000</v>
      </c>
      <c r="L3" s="7">
        <f t="shared" ref="L3:L8" si="3">K3/12</f>
        <v>5000</v>
      </c>
      <c r="M3" s="8">
        <f t="shared" ref="M3:M8" si="4">K3/52</f>
        <v>1153.84615384615</v>
      </c>
    </row>
    <row r="4" spans="1:13">
      <c r="A4" s="5" t="s">
        <v>7</v>
      </c>
      <c r="D4" s="6">
        <v>0</v>
      </c>
      <c r="E4" s="7">
        <f t="shared" si="0"/>
        <v>0</v>
      </c>
      <c r="F4" s="8">
        <f t="shared" si="1"/>
        <v>0</v>
      </c>
      <c r="H4" s="5" t="s">
        <v>7</v>
      </c>
      <c r="K4" s="7">
        <f t="shared" si="2"/>
        <v>0</v>
      </c>
      <c r="L4" s="7">
        <f t="shared" si="3"/>
        <v>0</v>
      </c>
      <c r="M4" s="8">
        <f t="shared" si="4"/>
        <v>0</v>
      </c>
    </row>
    <row r="5" spans="1:13">
      <c r="A5" s="5" t="s">
        <v>8</v>
      </c>
      <c r="D5" s="6">
        <v>0</v>
      </c>
      <c r="E5" s="7">
        <f t="shared" si="0"/>
        <v>0</v>
      </c>
      <c r="F5" s="8">
        <f t="shared" si="1"/>
        <v>0</v>
      </c>
      <c r="H5" s="5" t="s">
        <v>8</v>
      </c>
      <c r="K5" s="7">
        <f t="shared" si="2"/>
        <v>0</v>
      </c>
      <c r="L5" s="7">
        <f t="shared" si="3"/>
        <v>0</v>
      </c>
      <c r="M5" s="8">
        <f t="shared" si="4"/>
        <v>0</v>
      </c>
    </row>
    <row r="6" spans="1:13">
      <c r="A6" s="5" t="s">
        <v>9</v>
      </c>
      <c r="D6" s="6">
        <v>0</v>
      </c>
      <c r="E6" s="7">
        <f t="shared" si="0"/>
        <v>0</v>
      </c>
      <c r="F6" s="8">
        <f t="shared" si="1"/>
        <v>0</v>
      </c>
      <c r="H6" s="5" t="s">
        <v>9</v>
      </c>
      <c r="K6" s="7">
        <f t="shared" si="2"/>
        <v>0</v>
      </c>
      <c r="L6" s="7">
        <f t="shared" si="3"/>
        <v>0</v>
      </c>
      <c r="M6" s="8">
        <f t="shared" si="4"/>
        <v>0</v>
      </c>
    </row>
    <row r="7" spans="1:13">
      <c r="A7" s="5" t="str">
        <f>"Other "&amp;A2</f>
        <v>Other Additions</v>
      </c>
      <c r="D7" s="6">
        <v>0</v>
      </c>
      <c r="E7" s="7">
        <f t="shared" si="0"/>
        <v>0</v>
      </c>
      <c r="F7" s="8">
        <f t="shared" si="1"/>
        <v>0</v>
      </c>
      <c r="H7" s="5" t="str">
        <f>"Other "&amp;H2</f>
        <v>Other Additions</v>
      </c>
      <c r="K7" s="7">
        <f t="shared" si="2"/>
        <v>0</v>
      </c>
      <c r="L7" s="7">
        <f t="shared" si="3"/>
        <v>0</v>
      </c>
      <c r="M7" s="8">
        <f t="shared" si="4"/>
        <v>0</v>
      </c>
    </row>
    <row r="8" ht="15.75" spans="1:13">
      <c r="A8" s="9" t="str">
        <f>"Total "&amp;A2</f>
        <v>Total Additions</v>
      </c>
      <c r="B8" s="10"/>
      <c r="C8" s="10"/>
      <c r="D8" s="11">
        <f>SUM(D3:D7)</f>
        <v>60000</v>
      </c>
      <c r="E8" s="11">
        <f t="shared" si="0"/>
        <v>5000</v>
      </c>
      <c r="F8" s="12">
        <f t="shared" si="1"/>
        <v>1153.84615384615</v>
      </c>
      <c r="H8" s="9" t="str">
        <f>"Total "&amp;H2</f>
        <v>Total Additions</v>
      </c>
      <c r="I8" s="10"/>
      <c r="J8" s="10"/>
      <c r="K8" s="11">
        <f>SUM(K3:K7)</f>
        <v>60000</v>
      </c>
      <c r="L8" s="11">
        <f t="shared" si="3"/>
        <v>5000</v>
      </c>
      <c r="M8" s="12">
        <f t="shared" si="4"/>
        <v>1153.84615384615</v>
      </c>
    </row>
    <row r="9" ht="15.75"/>
    <row r="10" spans="1:13">
      <c r="A10" s="2" t="s">
        <v>10</v>
      </c>
      <c r="B10" s="3"/>
      <c r="C10" s="3"/>
      <c r="D10" s="3" t="s">
        <v>3</v>
      </c>
      <c r="E10" s="3" t="s">
        <v>4</v>
      </c>
      <c r="F10" s="4" t="s">
        <v>5</v>
      </c>
      <c r="H10" s="2" t="s">
        <v>10</v>
      </c>
      <c r="I10" s="3"/>
      <c r="J10" s="3"/>
      <c r="K10" s="3" t="s">
        <v>3</v>
      </c>
      <c r="L10" s="3" t="s">
        <v>4</v>
      </c>
      <c r="M10" s="4" t="s">
        <v>5</v>
      </c>
    </row>
    <row r="11" spans="1:13">
      <c r="A11" s="5" t="s">
        <v>11</v>
      </c>
      <c r="D11" s="6">
        <v>0</v>
      </c>
      <c r="E11" s="7">
        <f t="shared" ref="E11:E15" si="5">D11/12</f>
        <v>0</v>
      </c>
      <c r="F11" s="8">
        <f t="shared" ref="F11:F15" si="6">D11/52</f>
        <v>0</v>
      </c>
      <c r="H11" s="5" t="s">
        <v>11</v>
      </c>
      <c r="K11" s="7">
        <f t="shared" ref="K11:K14" si="7">D11</f>
        <v>0</v>
      </c>
      <c r="L11" s="7">
        <f t="shared" ref="L11:L15" si="8">K11/12</f>
        <v>0</v>
      </c>
      <c r="M11" s="8">
        <f t="shared" ref="M11:M15" si="9">K11/52</f>
        <v>0</v>
      </c>
    </row>
    <row r="12" spans="1:13">
      <c r="A12" s="5" t="s">
        <v>12</v>
      </c>
      <c r="D12" s="6">
        <v>0</v>
      </c>
      <c r="E12" s="7">
        <f t="shared" si="5"/>
        <v>0</v>
      </c>
      <c r="F12" s="8">
        <f t="shared" si="6"/>
        <v>0</v>
      </c>
      <c r="H12" s="5" t="s">
        <v>12</v>
      </c>
      <c r="K12" s="7">
        <f t="shared" si="7"/>
        <v>0</v>
      </c>
      <c r="L12" s="7">
        <f t="shared" si="8"/>
        <v>0</v>
      </c>
      <c r="M12" s="8">
        <f t="shared" si="9"/>
        <v>0</v>
      </c>
    </row>
    <row r="13" spans="1:13">
      <c r="A13" s="5" t="s">
        <v>13</v>
      </c>
      <c r="D13" s="6">
        <v>0</v>
      </c>
      <c r="E13" s="7">
        <f t="shared" si="5"/>
        <v>0</v>
      </c>
      <c r="F13" s="8">
        <f t="shared" si="6"/>
        <v>0</v>
      </c>
      <c r="H13" s="5" t="s">
        <v>13</v>
      </c>
      <c r="K13" s="7">
        <f t="shared" si="7"/>
        <v>0</v>
      </c>
      <c r="L13" s="7">
        <f t="shared" si="8"/>
        <v>0</v>
      </c>
      <c r="M13" s="8">
        <f t="shared" si="9"/>
        <v>0</v>
      </c>
    </row>
    <row r="14" spans="1:13">
      <c r="A14" s="5" t="str">
        <f>"Other "&amp;A10</f>
        <v>Other Deductions</v>
      </c>
      <c r="D14" s="6">
        <v>0</v>
      </c>
      <c r="E14" s="7">
        <f t="shared" si="5"/>
        <v>0</v>
      </c>
      <c r="F14" s="8">
        <f t="shared" si="6"/>
        <v>0</v>
      </c>
      <c r="H14" s="5" t="str">
        <f>"Other "&amp;H10</f>
        <v>Other Deductions</v>
      </c>
      <c r="K14" s="7">
        <f t="shared" si="7"/>
        <v>0</v>
      </c>
      <c r="L14" s="7">
        <f t="shared" si="8"/>
        <v>0</v>
      </c>
      <c r="M14" s="8">
        <f t="shared" si="9"/>
        <v>0</v>
      </c>
    </row>
    <row r="15" ht="15.75" spans="1:13">
      <c r="A15" s="9" t="str">
        <f>"Total "&amp;A10</f>
        <v>Total Deductions</v>
      </c>
      <c r="B15" s="10"/>
      <c r="C15" s="10"/>
      <c r="D15" s="11">
        <f>SUM(D11:D14)</f>
        <v>0</v>
      </c>
      <c r="E15" s="13">
        <f t="shared" si="5"/>
        <v>0</v>
      </c>
      <c r="F15" s="14">
        <f t="shared" si="6"/>
        <v>0</v>
      </c>
      <c r="H15" s="9" t="str">
        <f>"Total "&amp;H10</f>
        <v>Total Deductions</v>
      </c>
      <c r="I15" s="10"/>
      <c r="J15" s="10"/>
      <c r="K15" s="11">
        <f>SUM(K11:K14)</f>
        <v>0</v>
      </c>
      <c r="L15" s="13">
        <f t="shared" si="8"/>
        <v>0</v>
      </c>
      <c r="M15" s="14">
        <f t="shared" si="9"/>
        <v>0</v>
      </c>
    </row>
    <row r="16" ht="15.75"/>
    <row r="17" spans="1:13">
      <c r="A17" s="2" t="s">
        <v>14</v>
      </c>
      <c r="B17" s="3"/>
      <c r="C17" s="3"/>
      <c r="D17" s="3" t="s">
        <v>3</v>
      </c>
      <c r="E17" s="3" t="s">
        <v>4</v>
      </c>
      <c r="F17" s="4" t="s">
        <v>5</v>
      </c>
      <c r="H17" s="2" t="s">
        <v>14</v>
      </c>
      <c r="I17" s="3"/>
      <c r="J17" s="3"/>
      <c r="K17" s="3" t="s">
        <v>3</v>
      </c>
      <c r="L17" s="3" t="s">
        <v>4</v>
      </c>
      <c r="M17" s="4" t="s">
        <v>5</v>
      </c>
    </row>
    <row r="18" spans="1:13">
      <c r="A18" s="5" t="str">
        <f>A8</f>
        <v>Total Additions</v>
      </c>
      <c r="D18" s="7">
        <f>D8</f>
        <v>60000</v>
      </c>
      <c r="E18" s="7">
        <f t="shared" ref="E18:E20" si="10">D18/12</f>
        <v>5000</v>
      </c>
      <c r="F18" s="8">
        <f t="shared" ref="F18:F20" si="11">D18/52</f>
        <v>1153.84615384615</v>
      </c>
      <c r="H18" s="5" t="str">
        <f>H8</f>
        <v>Total Additions</v>
      </c>
      <c r="K18" s="7">
        <f>K8</f>
        <v>60000</v>
      </c>
      <c r="L18" s="7">
        <f t="shared" ref="L18:L20" si="12">K18/12</f>
        <v>5000</v>
      </c>
      <c r="M18" s="8">
        <f t="shared" ref="M18:M20" si="13">K18/52</f>
        <v>1153.84615384615</v>
      </c>
    </row>
    <row r="19" spans="1:13">
      <c r="A19" s="5" t="str">
        <f>A15</f>
        <v>Total Deductions</v>
      </c>
      <c r="D19" s="7">
        <f>D15</f>
        <v>0</v>
      </c>
      <c r="E19" s="7">
        <f t="shared" si="10"/>
        <v>0</v>
      </c>
      <c r="F19" s="8">
        <f t="shared" si="11"/>
        <v>0</v>
      </c>
      <c r="H19" s="5" t="str">
        <f>H15</f>
        <v>Total Deductions</v>
      </c>
      <c r="K19" s="7">
        <f>K15</f>
        <v>0</v>
      </c>
      <c r="L19" s="7">
        <f t="shared" si="12"/>
        <v>0</v>
      </c>
      <c r="M19" s="8">
        <f t="shared" si="13"/>
        <v>0</v>
      </c>
    </row>
    <row r="20" ht="15.75" spans="1:13">
      <c r="A20" s="9" t="str">
        <f>"Total "&amp;A17</f>
        <v>Total Income</v>
      </c>
      <c r="B20" s="10"/>
      <c r="C20" s="10"/>
      <c r="D20" s="11">
        <f>D18-D19</f>
        <v>60000</v>
      </c>
      <c r="E20" s="11">
        <f t="shared" si="10"/>
        <v>5000</v>
      </c>
      <c r="F20" s="12">
        <f t="shared" si="11"/>
        <v>1153.84615384615</v>
      </c>
      <c r="H20" s="9" t="str">
        <f>"Total "&amp;H17</f>
        <v>Total Income</v>
      </c>
      <c r="I20" s="10"/>
      <c r="J20" s="10"/>
      <c r="K20" s="11">
        <f>K18-K19</f>
        <v>60000</v>
      </c>
      <c r="L20" s="11">
        <f t="shared" si="12"/>
        <v>5000</v>
      </c>
      <c r="M20" s="12">
        <f t="shared" si="13"/>
        <v>1153.84615384615</v>
      </c>
    </row>
    <row r="21" ht="15.75" spans="1:13">
      <c r="A21" s="15"/>
      <c r="B21" s="15"/>
      <c r="C21" s="15"/>
      <c r="D21" s="16"/>
      <c r="E21" s="16"/>
      <c r="F21" s="16"/>
      <c r="H21" s="15"/>
      <c r="I21" s="15"/>
      <c r="J21" s="15"/>
      <c r="K21" s="16"/>
      <c r="L21" s="16"/>
      <c r="M21" s="16"/>
    </row>
    <row r="22" spans="1:13">
      <c r="A22" s="2" t="s">
        <v>15</v>
      </c>
      <c r="B22" s="3"/>
      <c r="C22" s="3"/>
      <c r="D22" s="3" t="s">
        <v>3</v>
      </c>
      <c r="E22" s="3" t="s">
        <v>4</v>
      </c>
      <c r="F22" s="4" t="s">
        <v>5</v>
      </c>
      <c r="H22" s="2" t="s">
        <v>15</v>
      </c>
      <c r="I22" s="3"/>
      <c r="J22" s="3"/>
      <c r="K22" s="3" t="s">
        <v>3</v>
      </c>
      <c r="L22" s="3" t="s">
        <v>4</v>
      </c>
      <c r="M22" s="4" t="s">
        <v>5</v>
      </c>
    </row>
    <row r="23" spans="1:13">
      <c r="A23" s="17" t="s">
        <v>16</v>
      </c>
      <c r="B23" s="15"/>
      <c r="C23" s="15"/>
      <c r="D23" s="16">
        <v>4000</v>
      </c>
      <c r="E23" s="7">
        <f t="shared" ref="E23:E26" si="14">D23/12</f>
        <v>333.333333333333</v>
      </c>
      <c r="F23" s="8">
        <f t="shared" ref="F23:F26" si="15">D23/52</f>
        <v>76.9230769230769</v>
      </c>
      <c r="H23" s="17" t="s">
        <v>17</v>
      </c>
      <c r="I23" s="15"/>
      <c r="J23" s="15"/>
      <c r="K23" s="16">
        <v>2000</v>
      </c>
      <c r="L23" s="7">
        <f t="shared" ref="L23:L26" si="16">K23/12</f>
        <v>166.666666666667</v>
      </c>
      <c r="M23" s="8">
        <f t="shared" ref="M23:M26" si="17">K23/52</f>
        <v>38.4615384615385</v>
      </c>
    </row>
    <row r="24" spans="1:13">
      <c r="A24" s="17" t="s">
        <v>18</v>
      </c>
      <c r="B24" s="15"/>
      <c r="C24" s="15"/>
      <c r="D24" s="16">
        <v>2000</v>
      </c>
      <c r="E24" s="7">
        <f t="shared" si="14"/>
        <v>166.666666666667</v>
      </c>
      <c r="F24" s="8">
        <f t="shared" si="15"/>
        <v>38.4615384615385</v>
      </c>
      <c r="H24" s="17" t="s">
        <v>18</v>
      </c>
      <c r="I24" s="15"/>
      <c r="J24" s="15"/>
      <c r="K24" s="16">
        <v>2000</v>
      </c>
      <c r="L24" s="7">
        <f t="shared" si="16"/>
        <v>166.666666666667</v>
      </c>
      <c r="M24" s="8">
        <f t="shared" si="17"/>
        <v>38.4615384615385</v>
      </c>
    </row>
    <row r="25" spans="1:13">
      <c r="A25" s="17"/>
      <c r="B25" s="15"/>
      <c r="C25" s="15"/>
      <c r="D25" s="16">
        <v>0</v>
      </c>
      <c r="E25" s="7">
        <f t="shared" si="14"/>
        <v>0</v>
      </c>
      <c r="F25" s="8">
        <f t="shared" si="15"/>
        <v>0</v>
      </c>
      <c r="H25" s="17"/>
      <c r="I25" s="15"/>
      <c r="J25" s="15"/>
      <c r="K25" s="16">
        <v>0</v>
      </c>
      <c r="L25" s="7">
        <f t="shared" si="16"/>
        <v>0</v>
      </c>
      <c r="M25" s="8">
        <f t="shared" si="17"/>
        <v>0</v>
      </c>
    </row>
    <row r="26" ht="15.75" spans="1:13">
      <c r="A26" s="9" t="str">
        <f>"Total "&amp;A22</f>
        <v>Total Tax Credits</v>
      </c>
      <c r="B26" s="10"/>
      <c r="C26" s="10"/>
      <c r="D26" s="11">
        <f>SUM(D23:D25)</f>
        <v>6000</v>
      </c>
      <c r="E26" s="11">
        <f t="shared" si="14"/>
        <v>500</v>
      </c>
      <c r="F26" s="12">
        <f t="shared" si="15"/>
        <v>115.384615384615</v>
      </c>
      <c r="H26" s="9" t="str">
        <f>"Total "&amp;H22</f>
        <v>Total Tax Credits</v>
      </c>
      <c r="I26" s="10"/>
      <c r="J26" s="10"/>
      <c r="K26" s="11">
        <f>SUM(K23:K25)</f>
        <v>4000</v>
      </c>
      <c r="L26" s="11">
        <f t="shared" si="16"/>
        <v>333.333333333333</v>
      </c>
      <c r="M26" s="12">
        <f t="shared" si="17"/>
        <v>76.9230769230769</v>
      </c>
    </row>
    <row r="27" ht="15.75" spans="1:13">
      <c r="A27" s="15"/>
      <c r="B27" s="15"/>
      <c r="C27" s="15"/>
      <c r="D27" s="15"/>
      <c r="E27" s="15"/>
      <c r="F27" s="15"/>
      <c r="H27" s="15"/>
      <c r="I27" s="15"/>
      <c r="J27" s="15"/>
      <c r="K27" s="15"/>
      <c r="L27" s="15"/>
      <c r="M27" s="15"/>
    </row>
    <row r="28" spans="1:13">
      <c r="A28" s="2" t="s">
        <v>19</v>
      </c>
      <c r="B28" s="3" t="s">
        <v>20</v>
      </c>
      <c r="C28" s="3" t="s">
        <v>21</v>
      </c>
      <c r="D28" s="3" t="s">
        <v>3</v>
      </c>
      <c r="E28" s="3" t="s">
        <v>4</v>
      </c>
      <c r="F28" s="4" t="s">
        <v>5</v>
      </c>
      <c r="H28" s="2" t="s">
        <v>19</v>
      </c>
      <c r="I28" s="3" t="s">
        <v>20</v>
      </c>
      <c r="J28" s="3" t="s">
        <v>21</v>
      </c>
      <c r="K28" s="3" t="s">
        <v>3</v>
      </c>
      <c r="L28" s="3" t="s">
        <v>4</v>
      </c>
      <c r="M28" s="4" t="s">
        <v>5</v>
      </c>
    </row>
    <row r="29" spans="1:13">
      <c r="A29" s="5" t="s">
        <v>22</v>
      </c>
      <c r="B29" s="7">
        <v>53000</v>
      </c>
      <c r="C29" s="18">
        <v>0.2</v>
      </c>
      <c r="D29" s="19">
        <f>IF((D20-D26)&gt;B29,B29*C29,(D20-D26)*C29)</f>
        <v>10600</v>
      </c>
      <c r="E29" s="7">
        <f t="shared" ref="E29:E31" si="18">D29/12</f>
        <v>883.333333333333</v>
      </c>
      <c r="F29" s="8">
        <f t="shared" ref="F29:F31" si="19">D29/52</f>
        <v>203.846153846154</v>
      </c>
      <c r="H29" s="5" t="s">
        <v>22</v>
      </c>
      <c r="I29" s="7">
        <v>44000</v>
      </c>
      <c r="J29" s="18">
        <v>0.2</v>
      </c>
      <c r="K29" s="19">
        <f>IF((K20-K26)&gt;I29,I29*J29,(K20-K26)*J29)</f>
        <v>8800</v>
      </c>
      <c r="L29" s="7">
        <f t="shared" ref="L29:L31" si="20">K29/12</f>
        <v>733.333333333333</v>
      </c>
      <c r="M29" s="8">
        <f t="shared" ref="M29:M31" si="21">K29/52</f>
        <v>169.230769230769</v>
      </c>
    </row>
    <row r="30" spans="1:13">
      <c r="A30" s="5" t="s">
        <v>23</v>
      </c>
      <c r="B30" s="7">
        <v>0</v>
      </c>
      <c r="C30" s="18">
        <v>0.4</v>
      </c>
      <c r="D30" s="19">
        <f>IF((D20-D26)&gt;B29,(D20-D26-B29)*C30,0)</f>
        <v>400</v>
      </c>
      <c r="E30" s="7">
        <f t="shared" si="18"/>
        <v>33.3333333333333</v>
      </c>
      <c r="F30" s="8">
        <f t="shared" si="19"/>
        <v>7.69230769230769</v>
      </c>
      <c r="H30" s="5" t="s">
        <v>23</v>
      </c>
      <c r="I30" s="7">
        <v>0</v>
      </c>
      <c r="J30" s="18">
        <v>0.4</v>
      </c>
      <c r="K30" s="19">
        <f>IF((K20-K26)&gt;I29,(K20-K26-I29)*J30,0)</f>
        <v>4800</v>
      </c>
      <c r="L30" s="7">
        <f t="shared" si="20"/>
        <v>400</v>
      </c>
      <c r="M30" s="8">
        <f t="shared" si="21"/>
        <v>92.3076923076923</v>
      </c>
    </row>
    <row r="31" ht="15.75" spans="1:13">
      <c r="A31" s="9" t="str">
        <f>"Total "&amp;A28</f>
        <v>Total Income Tax</v>
      </c>
      <c r="B31" s="10"/>
      <c r="C31" s="10"/>
      <c r="D31" s="20">
        <f>SUM(D29:D30)</f>
        <v>11000</v>
      </c>
      <c r="E31" s="11">
        <f t="shared" si="18"/>
        <v>916.666666666667</v>
      </c>
      <c r="F31" s="12">
        <f t="shared" si="19"/>
        <v>211.538461538462</v>
      </c>
      <c r="H31" s="9" t="str">
        <f>"Total "&amp;H28</f>
        <v>Total Income Tax</v>
      </c>
      <c r="I31" s="10"/>
      <c r="J31" s="10"/>
      <c r="K31" s="20">
        <f>SUM(K29:K30)</f>
        <v>13600</v>
      </c>
      <c r="L31" s="11">
        <f t="shared" si="20"/>
        <v>1133.33333333333</v>
      </c>
      <c r="M31" s="12">
        <f t="shared" si="21"/>
        <v>261.538461538462</v>
      </c>
    </row>
    <row r="32" ht="15.75"/>
    <row r="33" spans="1:13">
      <c r="A33" s="2" t="s">
        <v>24</v>
      </c>
      <c r="B33" s="3" t="s">
        <v>20</v>
      </c>
      <c r="C33" s="3" t="s">
        <v>21</v>
      </c>
      <c r="D33" s="3" t="s">
        <v>3</v>
      </c>
      <c r="E33" s="3" t="s">
        <v>4</v>
      </c>
      <c r="F33" s="4" t="s">
        <v>5</v>
      </c>
      <c r="H33" s="2" t="s">
        <v>24</v>
      </c>
      <c r="I33" s="3" t="s">
        <v>20</v>
      </c>
      <c r="J33" s="3" t="s">
        <v>21</v>
      </c>
      <c r="K33" s="3" t="s">
        <v>3</v>
      </c>
      <c r="L33" s="3" t="s">
        <v>4</v>
      </c>
      <c r="M33" s="4" t="s">
        <v>5</v>
      </c>
    </row>
    <row r="34" spans="1:13">
      <c r="A34" s="5" t="s">
        <v>25</v>
      </c>
      <c r="B34" s="7">
        <v>12012</v>
      </c>
      <c r="C34" s="21">
        <v>0.005</v>
      </c>
      <c r="D34" s="19">
        <f>IF(D$20&gt;=B34,B34*C34,D$20*C34)</f>
        <v>60.06</v>
      </c>
      <c r="E34" s="7">
        <f t="shared" ref="E34:E38" si="22">D34/12</f>
        <v>5.005</v>
      </c>
      <c r="F34" s="8">
        <f t="shared" ref="F34:F38" si="23">D34/52</f>
        <v>1.155</v>
      </c>
      <c r="H34" s="5" t="s">
        <v>25</v>
      </c>
      <c r="I34" s="7">
        <f t="shared" ref="I34:I37" si="24">B34</f>
        <v>12012</v>
      </c>
      <c r="J34" s="21">
        <f t="shared" ref="J34:J37" si="25">C34</f>
        <v>0.005</v>
      </c>
      <c r="K34" s="19">
        <f>IF(K$20&gt;=I34,I34*J34,K$20*J34)</f>
        <v>60.06</v>
      </c>
      <c r="L34" s="7">
        <f t="shared" ref="L34:L38" si="26">K34/12</f>
        <v>5.005</v>
      </c>
      <c r="M34" s="8">
        <f t="shared" ref="M34:M38" si="27">K34/52</f>
        <v>1.155</v>
      </c>
    </row>
    <row r="35" spans="1:13">
      <c r="A35" s="5" t="s">
        <v>26</v>
      </c>
      <c r="B35" s="7">
        <v>27382</v>
      </c>
      <c r="C35" s="21">
        <v>0.02</v>
      </c>
      <c r="D35" s="19">
        <f>IF(D$20&gt;=B35,(B35-B34)*C35,(D$20-B34)*C35)</f>
        <v>307.4</v>
      </c>
      <c r="E35" s="7">
        <f t="shared" si="22"/>
        <v>25.6166666666667</v>
      </c>
      <c r="F35" s="8">
        <f t="shared" si="23"/>
        <v>5.91153846153846</v>
      </c>
      <c r="H35" s="5" t="s">
        <v>26</v>
      </c>
      <c r="I35" s="7">
        <f t="shared" si="24"/>
        <v>27382</v>
      </c>
      <c r="J35" s="21">
        <f t="shared" si="25"/>
        <v>0.02</v>
      </c>
      <c r="K35" s="19">
        <f>IF(K$20&gt;=I35,(I35-I34)*J35,(K$20-I34)*J35)</f>
        <v>307.4</v>
      </c>
      <c r="L35" s="7">
        <f t="shared" si="26"/>
        <v>25.6166666666667</v>
      </c>
      <c r="M35" s="8">
        <f t="shared" si="27"/>
        <v>5.91153846153846</v>
      </c>
    </row>
    <row r="36" spans="1:13">
      <c r="A36" s="5" t="s">
        <v>27</v>
      </c>
      <c r="B36" s="7">
        <v>70044</v>
      </c>
      <c r="C36" s="21">
        <v>0.03</v>
      </c>
      <c r="D36" s="19">
        <f>IF(D$20&gt;=B36,(B36-B35)*C36,(D$20-B35)*C36)</f>
        <v>978.54</v>
      </c>
      <c r="E36" s="7">
        <f t="shared" si="22"/>
        <v>81.545</v>
      </c>
      <c r="F36" s="8">
        <f t="shared" si="23"/>
        <v>18.8180769230769</v>
      </c>
      <c r="H36" s="5" t="s">
        <v>27</v>
      </c>
      <c r="I36" s="7">
        <f t="shared" si="24"/>
        <v>70044</v>
      </c>
      <c r="J36" s="21">
        <f t="shared" si="25"/>
        <v>0.03</v>
      </c>
      <c r="K36" s="19">
        <f>IF(K$20&gt;=I36,(I36-I35)*J36,(K$20-I35)*J36)</f>
        <v>978.54</v>
      </c>
      <c r="L36" s="7">
        <f t="shared" si="26"/>
        <v>81.545</v>
      </c>
      <c r="M36" s="8">
        <f t="shared" si="27"/>
        <v>18.8180769230769</v>
      </c>
    </row>
    <row r="37" spans="1:13">
      <c r="A37" s="5" t="s">
        <v>28</v>
      </c>
      <c r="B37" s="7">
        <v>0</v>
      </c>
      <c r="C37" s="21">
        <v>0.07</v>
      </c>
      <c r="D37" s="19">
        <f>IF(D$20&gt;B36,(D$20-B36)*C37,0)</f>
        <v>0</v>
      </c>
      <c r="E37" s="7">
        <f t="shared" si="22"/>
        <v>0</v>
      </c>
      <c r="F37" s="8">
        <f t="shared" si="23"/>
        <v>0</v>
      </c>
      <c r="H37" s="5" t="s">
        <v>28</v>
      </c>
      <c r="I37" s="7">
        <f t="shared" si="24"/>
        <v>0</v>
      </c>
      <c r="J37" s="21">
        <f t="shared" si="25"/>
        <v>0.07</v>
      </c>
      <c r="K37" s="19">
        <f>IF(K$20&gt;I36,(K$20-I36)*J37,0)</f>
        <v>0</v>
      </c>
      <c r="L37" s="7">
        <f t="shared" si="26"/>
        <v>0</v>
      </c>
      <c r="M37" s="8">
        <f t="shared" si="27"/>
        <v>0</v>
      </c>
    </row>
    <row r="38" ht="15.75" spans="1:13">
      <c r="A38" s="9" t="str">
        <f>"Total "&amp;A33</f>
        <v>Total USC</v>
      </c>
      <c r="B38" s="10"/>
      <c r="C38" s="10"/>
      <c r="D38" s="20">
        <f>SUM(D34:D37)</f>
        <v>1346</v>
      </c>
      <c r="E38" s="11">
        <f t="shared" si="22"/>
        <v>112.166666666667</v>
      </c>
      <c r="F38" s="12">
        <f t="shared" si="23"/>
        <v>25.8846153846154</v>
      </c>
      <c r="H38" s="9" t="str">
        <f>"Total "&amp;H33</f>
        <v>Total USC</v>
      </c>
      <c r="I38" s="10"/>
      <c r="J38" s="10"/>
      <c r="K38" s="20">
        <f>SUM(K34:K37)</f>
        <v>1346</v>
      </c>
      <c r="L38" s="11">
        <f t="shared" si="26"/>
        <v>112.166666666667</v>
      </c>
      <c r="M38" s="12">
        <f t="shared" si="27"/>
        <v>25.8846153846154</v>
      </c>
    </row>
    <row r="39" ht="15.75"/>
    <row r="40" spans="1:13">
      <c r="A40" s="2" t="s">
        <v>29</v>
      </c>
      <c r="B40" s="3" t="s">
        <v>30</v>
      </c>
      <c r="C40" s="3" t="s">
        <v>21</v>
      </c>
      <c r="D40" s="3" t="s">
        <v>3</v>
      </c>
      <c r="E40" s="3" t="s">
        <v>4</v>
      </c>
      <c r="F40" s="4" t="s">
        <v>5</v>
      </c>
      <c r="H40" s="2" t="s">
        <v>29</v>
      </c>
      <c r="I40" s="3" t="s">
        <v>30</v>
      </c>
      <c r="J40" s="3" t="s">
        <v>21</v>
      </c>
      <c r="K40" s="3" t="s">
        <v>3</v>
      </c>
      <c r="L40" s="3" t="s">
        <v>4</v>
      </c>
      <c r="M40" s="4" t="s">
        <v>5</v>
      </c>
    </row>
    <row r="41" spans="1:13">
      <c r="A41" s="5" t="s">
        <v>31</v>
      </c>
      <c r="B41" s="22">
        <v>38</v>
      </c>
      <c r="C41" s="23">
        <v>0</v>
      </c>
      <c r="D41" s="24">
        <f>IF(AND(F8&gt;=B41,F8&lt;B42),D8*C41,0)</f>
        <v>0</v>
      </c>
      <c r="E41" s="7">
        <f t="shared" ref="E41:E45" si="28">D41/12</f>
        <v>0</v>
      </c>
      <c r="F41" s="8">
        <f t="shared" ref="F41:F45" si="29">D41/52</f>
        <v>0</v>
      </c>
      <c r="H41" s="5" t="s">
        <v>31</v>
      </c>
      <c r="I41" s="22">
        <v>38</v>
      </c>
      <c r="J41" s="23">
        <v>0</v>
      </c>
      <c r="K41" s="24">
        <f>IF(AND(M8&gt;=I41,M8&lt;I42),K8*J41,0)</f>
        <v>0</v>
      </c>
      <c r="L41" s="7">
        <f t="shared" ref="L41:L45" si="30">K41/12</f>
        <v>0</v>
      </c>
      <c r="M41" s="8">
        <f t="shared" ref="M41:M45" si="31">K41/52</f>
        <v>0</v>
      </c>
    </row>
    <row r="42" spans="1:13">
      <c r="A42" s="5" t="s">
        <v>32</v>
      </c>
      <c r="B42" s="22">
        <v>352.01</v>
      </c>
      <c r="C42" s="23">
        <v>0.04</v>
      </c>
      <c r="D42" s="24">
        <f>IF(AND(F8&gt;=B42,F8&lt;B43),D8*C42,0)</f>
        <v>0</v>
      </c>
      <c r="E42" s="7">
        <f t="shared" si="28"/>
        <v>0</v>
      </c>
      <c r="F42" s="8">
        <f t="shared" si="29"/>
        <v>0</v>
      </c>
      <c r="H42" s="5" t="s">
        <v>32</v>
      </c>
      <c r="I42" s="22">
        <v>352.01</v>
      </c>
      <c r="J42" s="23">
        <v>0.04</v>
      </c>
      <c r="K42" s="24">
        <f>IF(AND(M8&gt;=I42,M8&lt;I43),K8*J42,0)</f>
        <v>0</v>
      </c>
      <c r="L42" s="7">
        <f t="shared" si="30"/>
        <v>0</v>
      </c>
      <c r="M42" s="8">
        <f t="shared" si="31"/>
        <v>0</v>
      </c>
    </row>
    <row r="43" spans="1:13">
      <c r="A43" s="5" t="s">
        <v>33</v>
      </c>
      <c r="B43" s="22">
        <v>424.01</v>
      </c>
      <c r="C43" s="23">
        <v>0.04</v>
      </c>
      <c r="D43" s="24">
        <f>IF(AND(F8&gt;=B43,F8&lt;B44),D8*C43,0)</f>
        <v>0</v>
      </c>
      <c r="E43" s="7">
        <f t="shared" si="28"/>
        <v>0</v>
      </c>
      <c r="F43" s="8">
        <f t="shared" si="29"/>
        <v>0</v>
      </c>
      <c r="H43" s="5" t="s">
        <v>33</v>
      </c>
      <c r="I43" s="22">
        <v>424.01</v>
      </c>
      <c r="J43" s="23">
        <v>0.04</v>
      </c>
      <c r="K43" s="24">
        <f>IF(AND(M8&gt;=I43,M8&lt;I44),K8*J43,0)</f>
        <v>0</v>
      </c>
      <c r="L43" s="7">
        <f t="shared" si="30"/>
        <v>0</v>
      </c>
      <c r="M43" s="8">
        <f t="shared" si="31"/>
        <v>0</v>
      </c>
    </row>
    <row r="44" spans="1:13">
      <c r="A44" s="5" t="s">
        <v>34</v>
      </c>
      <c r="B44" s="22">
        <v>441.01</v>
      </c>
      <c r="C44" s="23">
        <v>0.04</v>
      </c>
      <c r="D44" s="24">
        <f>IF(F8&gt;=B44,D8*C44,0)</f>
        <v>2400</v>
      </c>
      <c r="E44" s="7">
        <f t="shared" si="28"/>
        <v>200</v>
      </c>
      <c r="F44" s="8">
        <f t="shared" si="29"/>
        <v>46.1538461538462</v>
      </c>
      <c r="H44" s="5" t="s">
        <v>34</v>
      </c>
      <c r="I44" s="22">
        <v>441.01</v>
      </c>
      <c r="J44" s="23">
        <v>0.04</v>
      </c>
      <c r="K44" s="24">
        <f>IF(M8&gt;=I44,K8*J44,0)</f>
        <v>2400</v>
      </c>
      <c r="L44" s="7">
        <f t="shared" si="30"/>
        <v>200</v>
      </c>
      <c r="M44" s="8">
        <f t="shared" si="31"/>
        <v>46.1538461538462</v>
      </c>
    </row>
    <row r="45" ht="15.75" spans="1:13">
      <c r="A45" s="9" t="str">
        <f>"Total "&amp;A40</f>
        <v>Total PRSI</v>
      </c>
      <c r="B45" s="10"/>
      <c r="C45" s="10"/>
      <c r="D45" s="20">
        <f>SUM(D41:D44)</f>
        <v>2400</v>
      </c>
      <c r="E45" s="11">
        <f t="shared" si="28"/>
        <v>200</v>
      </c>
      <c r="F45" s="12">
        <f t="shared" si="29"/>
        <v>46.1538461538462</v>
      </c>
      <c r="H45" s="9" t="str">
        <f>"Total "&amp;H40</f>
        <v>Total PRSI</v>
      </c>
      <c r="I45" s="10"/>
      <c r="J45" s="10"/>
      <c r="K45" s="20">
        <f>SUM(K41:K44)</f>
        <v>2400</v>
      </c>
      <c r="L45" s="11">
        <f t="shared" si="30"/>
        <v>200</v>
      </c>
      <c r="M45" s="12">
        <f t="shared" si="31"/>
        <v>46.1538461538462</v>
      </c>
    </row>
    <row r="46" ht="15.75"/>
    <row r="47" spans="1:13">
      <c r="A47" s="2" t="s">
        <v>35</v>
      </c>
      <c r="B47" s="3"/>
      <c r="C47" s="3"/>
      <c r="D47" s="3" t="s">
        <v>3</v>
      </c>
      <c r="E47" s="3" t="s">
        <v>4</v>
      </c>
      <c r="F47" s="4" t="s">
        <v>5</v>
      </c>
      <c r="H47" s="2" t="s">
        <v>35</v>
      </c>
      <c r="I47" s="3"/>
      <c r="J47" s="3"/>
      <c r="K47" s="3" t="s">
        <v>3</v>
      </c>
      <c r="L47" s="3" t="s">
        <v>4</v>
      </c>
      <c r="M47" s="4" t="s">
        <v>5</v>
      </c>
    </row>
    <row r="48" spans="1:13">
      <c r="A48" s="17" t="str">
        <f>A20</f>
        <v>Total Income</v>
      </c>
      <c r="B48" s="15"/>
      <c r="C48" s="15"/>
      <c r="D48" s="16">
        <f>D20</f>
        <v>60000</v>
      </c>
      <c r="E48" s="7">
        <f t="shared" ref="E48:E53" si="32">D48/12</f>
        <v>5000</v>
      </c>
      <c r="F48" s="8">
        <f t="shared" ref="F48:F53" si="33">D48/52</f>
        <v>1153.84615384615</v>
      </c>
      <c r="H48" s="17" t="str">
        <f>H20</f>
        <v>Total Income</v>
      </c>
      <c r="I48" s="15"/>
      <c r="J48" s="15"/>
      <c r="K48" s="16">
        <f>K20</f>
        <v>60000</v>
      </c>
      <c r="L48" s="7">
        <f t="shared" ref="L48:L53" si="34">K48/12</f>
        <v>5000</v>
      </c>
      <c r="M48" s="8">
        <f t="shared" ref="M48:M53" si="35">K48/52</f>
        <v>1153.84615384615</v>
      </c>
    </row>
    <row r="49" spans="1:13">
      <c r="A49" s="17" t="str">
        <f>A26</f>
        <v>Total Tax Credits</v>
      </c>
      <c r="B49" s="15"/>
      <c r="C49" s="15"/>
      <c r="D49" s="16">
        <f>D26</f>
        <v>6000</v>
      </c>
      <c r="E49" s="7">
        <f t="shared" si="32"/>
        <v>500</v>
      </c>
      <c r="F49" s="8">
        <f t="shared" si="33"/>
        <v>115.384615384615</v>
      </c>
      <c r="H49" s="17" t="str">
        <f>H26</f>
        <v>Total Tax Credits</v>
      </c>
      <c r="I49" s="15"/>
      <c r="J49" s="15"/>
      <c r="K49" s="16">
        <f>K26</f>
        <v>4000</v>
      </c>
      <c r="L49" s="7">
        <f t="shared" si="34"/>
        <v>333.333333333333</v>
      </c>
      <c r="M49" s="8">
        <f t="shared" si="35"/>
        <v>76.9230769230769</v>
      </c>
    </row>
    <row r="50" spans="1:13">
      <c r="A50" s="17" t="str">
        <f>A31</f>
        <v>Total Income Tax</v>
      </c>
      <c r="B50" s="15"/>
      <c r="C50" s="15"/>
      <c r="D50" s="16">
        <f>-D31</f>
        <v>-11000</v>
      </c>
      <c r="E50" s="7">
        <f t="shared" si="32"/>
        <v>-916.666666666667</v>
      </c>
      <c r="F50" s="8">
        <f t="shared" si="33"/>
        <v>-211.538461538462</v>
      </c>
      <c r="H50" s="17" t="str">
        <f>H31</f>
        <v>Total Income Tax</v>
      </c>
      <c r="I50" s="15"/>
      <c r="J50" s="15"/>
      <c r="K50" s="16">
        <f>-K31</f>
        <v>-13600</v>
      </c>
      <c r="L50" s="7">
        <f t="shared" si="34"/>
        <v>-1133.33333333333</v>
      </c>
      <c r="M50" s="8">
        <f t="shared" si="35"/>
        <v>-261.538461538462</v>
      </c>
    </row>
    <row r="51" spans="1:13">
      <c r="A51" s="17" t="str">
        <f>A38</f>
        <v>Total USC</v>
      </c>
      <c r="B51" s="15"/>
      <c r="C51" s="15"/>
      <c r="D51" s="16">
        <f>-D38</f>
        <v>-1346</v>
      </c>
      <c r="E51" s="7">
        <f t="shared" si="32"/>
        <v>-112.166666666667</v>
      </c>
      <c r="F51" s="8">
        <f t="shared" si="33"/>
        <v>-25.8846153846154</v>
      </c>
      <c r="H51" s="17" t="str">
        <f>H38</f>
        <v>Total USC</v>
      </c>
      <c r="I51" s="15"/>
      <c r="J51" s="15"/>
      <c r="K51" s="16">
        <f>-K38</f>
        <v>-1346</v>
      </c>
      <c r="L51" s="7">
        <f t="shared" si="34"/>
        <v>-112.166666666667</v>
      </c>
      <c r="M51" s="8">
        <f t="shared" si="35"/>
        <v>-25.8846153846154</v>
      </c>
    </row>
    <row r="52" spans="1:13">
      <c r="A52" s="17" t="str">
        <f>A45</f>
        <v>Total PRSI</v>
      </c>
      <c r="B52" s="15"/>
      <c r="C52" s="15"/>
      <c r="D52" s="16">
        <f>-D45</f>
        <v>-2400</v>
      </c>
      <c r="E52" s="7">
        <f t="shared" si="32"/>
        <v>-200</v>
      </c>
      <c r="F52" s="8">
        <f t="shared" si="33"/>
        <v>-46.1538461538462</v>
      </c>
      <c r="H52" s="17" t="str">
        <f>H45</f>
        <v>Total PRSI</v>
      </c>
      <c r="I52" s="15"/>
      <c r="J52" s="15"/>
      <c r="K52" s="16">
        <f>-K45</f>
        <v>-2400</v>
      </c>
      <c r="L52" s="7">
        <f t="shared" si="34"/>
        <v>-200</v>
      </c>
      <c r="M52" s="8">
        <f t="shared" si="35"/>
        <v>-46.1538461538462</v>
      </c>
    </row>
    <row r="53" ht="15.75" spans="1:13">
      <c r="A53" s="9" t="str">
        <f>"Total "&amp;A47</f>
        <v>Total Net Income</v>
      </c>
      <c r="B53" s="10"/>
      <c r="C53" s="10"/>
      <c r="D53" s="11">
        <f>SUM(D48:D52)</f>
        <v>51254</v>
      </c>
      <c r="E53" s="11">
        <f t="shared" si="32"/>
        <v>4271.16666666667</v>
      </c>
      <c r="F53" s="12">
        <f t="shared" si="33"/>
        <v>985.653846153846</v>
      </c>
      <c r="H53" s="9" t="str">
        <f>"Total "&amp;H47</f>
        <v>Total Net Income</v>
      </c>
      <c r="I53" s="10"/>
      <c r="J53" s="10"/>
      <c r="K53" s="11">
        <f>SUM(K48:K52)</f>
        <v>46654</v>
      </c>
      <c r="L53" s="11">
        <f t="shared" si="34"/>
        <v>3887.83333333333</v>
      </c>
      <c r="M53" s="12">
        <f t="shared" si="35"/>
        <v>897.192307692308</v>
      </c>
    </row>
    <row r="54" ht="15.75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TaxCalc-Ireland</dc:title>
  <dc:subject>Calculate Personal Tax Return for Irish Taxpayers</dc:subject>
  <dc:creator>Reuben Sultana</dc:creator>
  <dc:description>https://reubensultana.com</dc:description>
  <cp:lastModifiedBy>Reuben S</cp:lastModifiedBy>
  <dcterms:created xsi:type="dcterms:W3CDTF">2023-04-22T07:28:00Z</dcterms:created>
  <dcterms:modified xsi:type="dcterms:W3CDTF">2024-12-11T18:45:39Z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2E3E9F7407D74F8D92C148A737E04E7E</vt:lpwstr>
  </property>
  <property fmtid="{D5CDD505-2E9C-101B-9397-08002B2CF9AE}" pid="3" name="KSOProductBuildVer">
    <vt:lpwstr>1033-12.2.0.19307</vt:lpwstr>
  </property>
</Properties>
</file>