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073EDC8-FB10-4822-818E-BE2506535A7B}" xr6:coauthVersionLast="47" xr6:coauthVersionMax="47" xr10:uidLastSave="{00000000-0000-0000-0000-000000000000}"/>
  <bookViews>
    <workbookView xWindow="-120" yWindow="-120" windowWidth="20730" windowHeight="11040" xr2:uid="{2AB3E3DA-F445-4A51-B130-77B40BEDF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E41" i="1"/>
  <c r="C39" i="1"/>
  <c r="D39" i="1" s="1"/>
  <c r="E39" i="1" s="1"/>
  <c r="F39" i="1" s="1"/>
  <c r="C38" i="1"/>
  <c r="D38" i="1" s="1"/>
  <c r="E38" i="1" s="1"/>
  <c r="F38" i="1" s="1"/>
  <c r="C37" i="1"/>
  <c r="D37" i="1" s="1"/>
  <c r="E37" i="1" s="1"/>
  <c r="F37" i="1" s="1"/>
  <c r="C36" i="1"/>
  <c r="D36" i="1" s="1"/>
  <c r="E36" i="1" s="1"/>
  <c r="F36" i="1" s="1"/>
  <c r="C35" i="1"/>
  <c r="D35" i="1" s="1"/>
  <c r="E35" i="1" s="1"/>
  <c r="F35" i="1" s="1"/>
  <c r="C34" i="1"/>
  <c r="D34" i="1" s="1"/>
  <c r="E34" i="1" s="1"/>
  <c r="F34" i="1" s="1"/>
  <c r="C33" i="1"/>
  <c r="D33" i="1" s="1"/>
  <c r="E33" i="1" s="1"/>
  <c r="F33" i="1" s="1"/>
  <c r="F24" i="1"/>
  <c r="E23" i="1"/>
  <c r="C21" i="1"/>
  <c r="D21" i="1" s="1"/>
  <c r="E21" i="1" s="1"/>
  <c r="F21" i="1" s="1"/>
  <c r="C20" i="1"/>
  <c r="D20" i="1" s="1"/>
  <c r="E20" i="1" s="1"/>
  <c r="F20" i="1" s="1"/>
  <c r="C19" i="1"/>
  <c r="D19" i="1" s="1"/>
  <c r="E19" i="1" s="1"/>
  <c r="F19" i="1" s="1"/>
  <c r="C18" i="1"/>
  <c r="D18" i="1" s="1"/>
  <c r="E18" i="1" s="1"/>
  <c r="F18" i="1" s="1"/>
  <c r="C17" i="1"/>
  <c r="D17" i="1" s="1"/>
  <c r="E17" i="1" s="1"/>
  <c r="F17" i="1" s="1"/>
  <c r="C16" i="1"/>
  <c r="D16" i="1" s="1"/>
  <c r="E16" i="1" s="1"/>
  <c r="F16" i="1" s="1"/>
  <c r="C15" i="1"/>
  <c r="D15" i="1" s="1"/>
  <c r="E15" i="1" s="1"/>
  <c r="F15" i="1" s="1"/>
  <c r="D14" i="1"/>
  <c r="E14" i="1" s="1"/>
  <c r="F14" i="1" s="1"/>
  <c r="D13" i="1"/>
  <c r="E13" i="1" s="1"/>
  <c r="F13" i="1" s="1"/>
</calcChain>
</file>

<file path=xl/sharedStrings.xml><?xml version="1.0" encoding="utf-8"?>
<sst xmlns="http://schemas.openxmlformats.org/spreadsheetml/2006/main" count="115" uniqueCount="90">
  <si>
    <t>Reva Anwar 2C2230003 ANALISIS DERET WAKTU</t>
  </si>
  <si>
    <t>Praktikum Latihan Soal Simple Moving Average dan Exponential Smoothing</t>
  </si>
  <si>
    <t>Bulan</t>
  </si>
  <si>
    <t>Permintaan</t>
  </si>
  <si>
    <t>Bobot</t>
  </si>
  <si>
    <t>Error</t>
  </si>
  <si>
    <t>Abs Error</t>
  </si>
  <si>
    <t>Error^2</t>
  </si>
  <si>
    <t>Januari</t>
  </si>
  <si>
    <t>Februari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</si>
  <si>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</si>
  <si>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</si>
  <si>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</si>
  <si>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</si>
  <si>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</si>
  <si>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</si>
  <si>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</si>
  <si>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</si>
  <si>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</si>
  <si>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</si>
  <si>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MAE</t>
  </si>
  <si>
    <t>MSE</t>
  </si>
  <si>
    <t>Forecast</t>
  </si>
  <si>
    <t>Data tersebut menggunakan metode rata rata bergerak 3 bulan, yang</t>
  </si>
  <si>
    <t>dihitung dari rata-rata permintaan 3 bulan sebelumnya. Prediksi</t>
  </si>
  <si>
    <t>permintaan pada bulan Januari 2015 dengan metode rata-rata bergerak 3</t>
  </si>
  <si>
    <t>bulan adalah: 24+22+25 / 3 = 23,67 Dengan MAE sebesar 2,67 dan MSE</t>
  </si>
  <si>
    <t>sebesar 8,89 (hasil MAE dan MSE dihitung setelah semuanya dibulatkan)</t>
  </si>
  <si>
    <t>MAE mendekati 3 menunjukkan rata-rata kesalahan</t>
  </si>
  <si>
    <t>peramalan sekitar 2–3 unit per bulan. MSE yang</t>
  </si>
  <si>
    <t>lebih tinggi menandakan fluktuasi error besar di</t>
  </si>
  <si>
    <t xml:space="preserve">beberapa bulan. </t>
  </si>
  <si>
    <t>Forecast Januari 2015 sebesar 23,67 menunjukkan</t>
  </si>
  <si>
    <t>metode ini cepat mengikuti pola, tapi kurang</t>
  </si>
  <si>
    <t>akurat saat terjadi lonjakan permintaan.</t>
  </si>
  <si>
    <t>Data tersebut menggunakan metode rata rata bergerak 5 bulan,</t>
  </si>
  <si>
    <t>yang dihitung dari rata-rata permintaan 5 bulan sebelumnya.</t>
  </si>
  <si>
    <t>Prediksi permintaan pada bulan Januari 2015 dengan metode</t>
  </si>
  <si>
    <t>rata-rata bergerak 3 bulan adalah: 24+22+25+20+23 / 5 =</t>
  </si>
  <si>
    <t>22,8 Dengan MAE sebesar 2,37 dan MSE sebesar 7,54 (hasil</t>
  </si>
  <si>
    <t>MAE dan MSE dihitung setelah semuanya dibulatkan)</t>
  </si>
  <si>
    <t>Metode 5 bulan menghasilkan MAE dan MSE lebih rendah</t>
  </si>
  <si>
    <t>dibanding metode 3 bulan, menunjukkan prediksi yang lebih</t>
  </si>
  <si>
    <t>akurat dan stabil.</t>
  </si>
  <si>
    <t>Dengan forecast Januari 2015 sebesar 22,8, metode</t>
  </si>
  <si>
    <t>ini lebih konservatif dan cocok untuk data yang</t>
  </si>
  <si>
    <t>stabil tanpa fluktuasi ekstrem.</t>
  </si>
  <si>
    <t>Kesimpulan</t>
  </si>
  <si>
    <t>Jadi, prediksi permintaan pada bulan Januari 2015 adalah:</t>
  </si>
  <si>
    <t>Metode MA</t>
  </si>
  <si>
    <t>Hasil Prediksi</t>
  </si>
  <si>
    <t>Rata-rata bergerak 3 bulan</t>
  </si>
  <si>
    <t>Rata-rata bergerak 5 bulan</t>
  </si>
  <si>
    <t>Sebuah perusahaan memiliki data permintaan bulanan sepanjang</t>
  </si>
  <si>
    <t>tahun 2014. Data tersebut digunakan untuk memperkirakan</t>
  </si>
  <si>
    <t>permintaan pada bulan Januari tahun berikutnya (2015)</t>
  </si>
  <si>
    <t>Bay City Seafood mencatat tangkapan ikan cod bulanan selama 2 tahun</t>
  </si>
  <si>
    <t>untuk dianalisis rata-rata dan penyimpangannya.</t>
  </si>
  <si>
    <t>Month</t>
  </si>
  <si>
    <t>Year 1</t>
  </si>
  <si>
    <t>Year 2</t>
  </si>
  <si>
    <t>Lt</t>
  </si>
  <si>
    <t>Jan</t>
  </si>
  <si>
    <t>Feb</t>
  </si>
  <si>
    <t>Mar</t>
  </si>
  <si>
    <t>Apr</t>
  </si>
  <si>
    <t>Jun</t>
  </si>
  <si>
    <t>Jul</t>
  </si>
  <si>
    <t>Agu</t>
  </si>
  <si>
    <t>Sep</t>
  </si>
  <si>
    <t>Okt</t>
  </si>
  <si>
    <t>Nov</t>
  </si>
  <si>
    <t>Des</t>
  </si>
  <si>
    <t>Total</t>
  </si>
  <si>
    <t>Sum</t>
  </si>
  <si>
    <t>Average</t>
  </si>
  <si>
    <t>Running Total</t>
  </si>
  <si>
    <t>Count</t>
  </si>
  <si>
    <t>MAE: 2,73511 ; MSE: 1004,53 ;</t>
  </si>
  <si>
    <t>SSE: 12054,4</t>
  </si>
  <si>
    <t>Model peramalan menunjukkan rata-rata kesalahan (MAE)</t>
  </si>
  <si>
    <t>sebesar 2,735 ton, yang berarti prediksi cukup dekat</t>
  </si>
  <si>
    <t>dengan data aktual.</t>
  </si>
  <si>
    <t>Namun, nilai MSE yang tinggi (1004,53) mengindikasikan</t>
  </si>
  <si>
    <t>adanya beberapa kesalahan besar, menandakan model</t>
  </si>
  <si>
    <t>kurang baik dalam menangani lonjakan data.</t>
  </si>
  <si>
    <t>Nilai SSE sebesar 12054,37 menunjukkan total variasi</t>
  </si>
  <si>
    <t>kesalahan masih cukup tinggi. Secara keseluruhan, model</t>
  </si>
  <si>
    <t>belum sepenuhnya akurat dan perlu dievaluasi atau</t>
  </si>
  <si>
    <t>disempurnakan agar lebih efektif ke depannya.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</si>
</sst>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fornian FB"/>
      <family val="1"/>
    </font>
    <font>
      <b/>
      <sz val="11"/>
      <color theme="0"/>
      <name val="Georgia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i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47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ck">
        <color theme="7" tint="-0.499984740745262"/>
      </top>
      <bottom/>
      <diagonal/>
    </border>
    <border>
      <left/>
      <right/>
      <top/>
      <bottom style="thick">
        <color theme="7" tint="-0.499984740745262"/>
      </bottom>
      <diagonal/>
    </border>
    <border>
      <left/>
      <right style="thick">
        <color theme="7" tint="-0.499984740745262"/>
      </right>
      <top/>
      <bottom/>
      <diagonal/>
    </border>
    <border>
      <left/>
      <right style="thick">
        <color theme="7" tint="-0.499984740745262"/>
      </right>
      <top style="thick">
        <color theme="7" tint="-0.499984740745262"/>
      </top>
      <bottom/>
      <diagonal/>
    </border>
    <border>
      <left/>
      <right/>
      <top style="thick">
        <color theme="7" tint="-0.499984740745262"/>
      </top>
      <bottom/>
      <diagonal/>
    </border>
    <border>
      <left/>
      <right/>
      <top/>
      <bottom style="medium">
        <color theme="7" tint="-0.499984740745262"/>
      </bottom>
      <diagonal/>
    </border>
    <border>
      <left style="medium">
        <color theme="7" tint="-0.499984740745262"/>
      </left>
      <right/>
      <top/>
      <bottom/>
      <diagonal/>
    </border>
    <border>
      <left/>
      <right style="medium">
        <color theme="7" tint="-0.499984740745262"/>
      </right>
      <top style="thick">
        <color theme="7" tint="-0.499984740745262"/>
      </top>
      <bottom/>
      <diagonal/>
    </border>
    <border>
      <left style="thick">
        <color theme="7" tint="-0.49998474074526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5" tint="0.39997558519241921"/>
      </top>
      <bottom/>
      <diagonal/>
    </border>
    <border>
      <left/>
      <right/>
      <top/>
      <bottom style="thick">
        <color theme="5" tint="0.39997558519241921"/>
      </bottom>
      <diagonal/>
    </border>
    <border>
      <left/>
      <right/>
      <top style="thick">
        <color theme="5" tint="0.39997558519241921"/>
      </top>
      <bottom style="thick">
        <color theme="5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3" fillId="0" borderId="0" xfId="0" applyFont="1"/>
    <xf numFmtId="0" fontId="3" fillId="0" borderId="0" xfId="0" applyFont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ont="1" applyFill="1"/>
    <xf numFmtId="0" fontId="0" fillId="0" borderId="0" xfId="0" applyFill="1"/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Fill="1" applyBorder="1"/>
    <xf numFmtId="0" fontId="0" fillId="0" borderId="0" xfId="0" applyFill="1" applyBorder="1"/>
    <xf numFmtId="0" fontId="0" fillId="0" borderId="0" xfId="0" applyBorder="1"/>
    <xf numFmtId="0" fontId="5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Fill="1" applyBorder="1"/>
    <xf numFmtId="0" fontId="5" fillId="0" borderId="7" xfId="0" applyFont="1" applyFill="1" applyBorder="1"/>
    <xf numFmtId="0" fontId="0" fillId="0" borderId="11" xfId="0" applyBorder="1"/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4" fillId="7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0" fillId="0" borderId="0" xfId="0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F5167"/>
      <color rgb="FFF6E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42C4-D714-4DEA-8643-43C6542F7DBF}">
  <dimension ref="A1:N79"/>
  <sheetViews>
    <sheetView tabSelected="1" topLeftCell="B1" workbookViewId="0">
      <selection activeCell="Q67" sqref="Q67"/>
    </sheetView>
  </sheetViews>
  <sheetFormatPr defaultRowHeight="15" x14ac:dyDescent="0.25"/>
  <cols>
    <col min="1" max="1" width="30.140625" customWidth="1"/>
    <col min="2" max="2" width="14.85546875" customWidth="1"/>
    <col min="3" max="3" width="12.28515625" customWidth="1"/>
    <col min="4" max="4" width="14.5703125" customWidth="1"/>
    <col min="5" max="5" width="14.28515625" customWidth="1"/>
    <col min="6" max="6" width="14.140625" customWidth="1"/>
    <col min="7" max="7" width="13.285156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2"/>
      <c r="I1" s="2"/>
    </row>
    <row r="2" spans="1:14" x14ac:dyDescent="0.25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14" ht="15.75" thickBot="1" x14ac:dyDescent="0.3">
      <c r="A3" s="22"/>
      <c r="B3" s="24"/>
      <c r="C3" s="22"/>
    </row>
    <row r="4" spans="1:14" ht="16.5" thickTop="1" x14ac:dyDescent="0.25">
      <c r="A4" s="23" t="s">
        <v>53</v>
      </c>
      <c r="B4" s="21"/>
      <c r="C4" s="26"/>
    </row>
    <row r="5" spans="1:14" ht="15.75" x14ac:dyDescent="0.25">
      <c r="A5" s="20" t="s">
        <v>54</v>
      </c>
      <c r="B5" s="21"/>
      <c r="C5" s="25"/>
    </row>
    <row r="6" spans="1:14" ht="16.5" thickBot="1" x14ac:dyDescent="0.3">
      <c r="A6" s="20" t="s">
        <v>55</v>
      </c>
      <c r="B6" s="28"/>
      <c r="C6" s="25"/>
    </row>
    <row r="7" spans="1:14" ht="16.5" thickTop="1" x14ac:dyDescent="0.25">
      <c r="A7" s="29"/>
      <c r="B7" s="10"/>
      <c r="C7" s="27"/>
    </row>
    <row r="9" spans="1:14" ht="15.75" x14ac:dyDescent="0.25">
      <c r="A9" s="13" t="s">
        <v>2</v>
      </c>
      <c r="B9" s="13" t="s">
        <v>3</v>
      </c>
      <c r="C9" s="13" t="s">
        <v>22</v>
      </c>
      <c r="D9" s="13" t="s">
        <v>5</v>
      </c>
      <c r="E9" s="13" t="s">
        <v>6</v>
      </c>
      <c r="F9" s="13" t="s">
        <v>7</v>
      </c>
      <c r="H9" s="7"/>
      <c r="I9" s="7"/>
      <c r="J9" s="7"/>
      <c r="K9" s="7"/>
      <c r="L9" s="7"/>
      <c r="M9" s="7"/>
      <c r="N9" s="7"/>
    </row>
    <row r="10" spans="1:14" ht="15.75" x14ac:dyDescent="0.25">
      <c r="A10" s="4" t="s">
        <v>8</v>
      </c>
      <c r="B10" s="36">
        <v>20</v>
      </c>
      <c r="C10" s="36"/>
      <c r="D10" s="36"/>
      <c r="E10" s="36"/>
      <c r="F10" s="36"/>
      <c r="H10" s="8" t="s">
        <v>23</v>
      </c>
      <c r="I10" s="8"/>
      <c r="J10" s="8"/>
      <c r="K10" s="8"/>
      <c r="L10" s="8"/>
      <c r="M10" s="8"/>
      <c r="N10" s="8"/>
    </row>
    <row r="11" spans="1:14" ht="15.75" x14ac:dyDescent="0.25">
      <c r="A11" s="4" t="s">
        <v>9</v>
      </c>
      <c r="B11" s="36">
        <v>21</v>
      </c>
      <c r="C11" s="36"/>
      <c r="D11" s="36"/>
      <c r="E11" s="36"/>
      <c r="F11" s="36"/>
      <c r="H11" s="8" t="s">
        <v>24</v>
      </c>
      <c r="I11" s="8"/>
      <c r="J11" s="8"/>
      <c r="K11" s="8"/>
      <c r="L11" s="8"/>
      <c r="M11" s="8"/>
      <c r="N11" s="8"/>
    </row>
    <row r="12" spans="1:14" ht="15.75" x14ac:dyDescent="0.25">
      <c r="A12" s="4" t="s">
        <v>10</v>
      </c>
      <c r="B12" s="36">
        <v>19</v>
      </c>
      <c r="C12" s="36"/>
      <c r="D12" s="36"/>
      <c r="E12" s="36"/>
      <c r="F12" s="36"/>
      <c r="H12" s="8" t="s">
        <v>25</v>
      </c>
      <c r="I12" s="8"/>
      <c r="J12" s="8"/>
      <c r="K12" s="8"/>
      <c r="L12" s="8"/>
      <c r="M12" s="8"/>
      <c r="N12" s="8"/>
    </row>
    <row r="13" spans="1:14" x14ac:dyDescent="0.25">
      <c r="A13" s="4" t="s">
        <v>11</v>
      </c>
      <c r="B13" s="36">
        <v>17</v>
      </c>
      <c r="C13" s="36">
        <v>20</v>
      </c>
      <c r="D13" s="36">
        <f>B13-C13</f>
        <v>-3</v>
      </c>
      <c r="E13" s="36">
        <f>ABS(D13)</f>
        <v>3</v>
      </c>
      <c r="F13" s="36">
        <f>E13^2</f>
        <v>9</v>
      </c>
      <c r="H13" s="9" t="s">
        <v>26</v>
      </c>
      <c r="I13" s="9"/>
      <c r="J13" s="9"/>
      <c r="K13" s="9"/>
      <c r="L13" s="9"/>
      <c r="M13" s="9"/>
      <c r="N13" s="9"/>
    </row>
    <row r="14" spans="1:14" x14ac:dyDescent="0.25">
      <c r="A14" s="4" t="s">
        <v>12</v>
      </c>
      <c r="B14" s="36">
        <v>22</v>
      </c>
      <c r="C14" s="36">
        <v>19</v>
      </c>
      <c r="D14" s="36">
        <f>B14-C14</f>
        <v>3</v>
      </c>
      <c r="E14" s="36">
        <f>ABS(D14)</f>
        <v>3</v>
      </c>
      <c r="F14" s="36">
        <f>E14^2</f>
        <v>9</v>
      </c>
      <c r="H14" s="9" t="s">
        <v>27</v>
      </c>
      <c r="I14" s="9"/>
      <c r="J14" s="9"/>
      <c r="K14" s="9"/>
      <c r="L14" s="9"/>
      <c r="M14" s="9"/>
      <c r="N14" s="9"/>
    </row>
    <row r="15" spans="1:14" x14ac:dyDescent="0.25">
      <c r="A15" s="4" t="s">
        <v>13</v>
      </c>
      <c r="B15" s="36">
        <v>24</v>
      </c>
      <c r="C15" s="36">
        <f>58/3</f>
        <v>19.333333333333332</v>
      </c>
      <c r="D15" s="36">
        <f>B15-C15</f>
        <v>4.6666666666666679</v>
      </c>
      <c r="E15" s="36">
        <f>ABS(D15)</f>
        <v>4.6666666666666679</v>
      </c>
      <c r="F15" s="36">
        <f>E15^2</f>
        <v>21.777777777777789</v>
      </c>
    </row>
    <row r="16" spans="1:14" x14ac:dyDescent="0.25">
      <c r="A16" s="4" t="s">
        <v>14</v>
      </c>
      <c r="B16" s="36">
        <v>18</v>
      </c>
      <c r="C16" s="36">
        <f>63/3</f>
        <v>21</v>
      </c>
      <c r="D16" s="36">
        <f>B16-C16</f>
        <v>-3</v>
      </c>
      <c r="E16" s="36">
        <f>ABS(D16)</f>
        <v>3</v>
      </c>
      <c r="F16" s="36">
        <f>E16^2</f>
        <v>9</v>
      </c>
      <c r="H16" t="s">
        <v>28</v>
      </c>
    </row>
    <row r="17" spans="1:13" x14ac:dyDescent="0.25">
      <c r="A17" s="4" t="s">
        <v>15</v>
      </c>
      <c r="B17" s="36">
        <v>23</v>
      </c>
      <c r="C17" s="36">
        <f>64/3</f>
        <v>21.333333333333332</v>
      </c>
      <c r="D17" s="36">
        <f>B17-C17</f>
        <v>1.6666666666666679</v>
      </c>
      <c r="E17" s="36">
        <f>ABS(D17)</f>
        <v>1.6666666666666679</v>
      </c>
      <c r="F17" s="36">
        <f>E17^2</f>
        <v>2.7777777777777817</v>
      </c>
      <c r="H17" t="s">
        <v>29</v>
      </c>
    </row>
    <row r="18" spans="1:13" x14ac:dyDescent="0.25">
      <c r="A18" s="4" t="s">
        <v>16</v>
      </c>
      <c r="B18" s="36">
        <v>20</v>
      </c>
      <c r="C18" s="36">
        <f>65/3</f>
        <v>21.666666666666668</v>
      </c>
      <c r="D18" s="36">
        <f>B18-C18</f>
        <v>-1.6666666666666679</v>
      </c>
      <c r="E18" s="36">
        <f>ABS(D18)</f>
        <v>1.6666666666666679</v>
      </c>
      <c r="F18" s="36">
        <f>E18^2</f>
        <v>2.7777777777777817</v>
      </c>
      <c r="H18" t="s">
        <v>30</v>
      </c>
    </row>
    <row r="19" spans="1:13" x14ac:dyDescent="0.25">
      <c r="A19" s="4" t="s">
        <v>17</v>
      </c>
      <c r="B19" s="36">
        <v>25</v>
      </c>
      <c r="C19" s="36">
        <f>61/3</f>
        <v>20.333333333333332</v>
      </c>
      <c r="D19" s="36">
        <f>B19-C19</f>
        <v>4.6666666666666679</v>
      </c>
      <c r="E19" s="36">
        <f>ABS(D19)</f>
        <v>4.6666666666666679</v>
      </c>
      <c r="F19" s="36">
        <f>E19^2</f>
        <v>21.777777777777789</v>
      </c>
      <c r="H19" t="s">
        <v>31</v>
      </c>
    </row>
    <row r="20" spans="1:13" x14ac:dyDescent="0.25">
      <c r="A20" s="4" t="s">
        <v>18</v>
      </c>
      <c r="B20" s="36">
        <v>22</v>
      </c>
      <c r="C20" s="36">
        <f>68/3</f>
        <v>22.666666666666668</v>
      </c>
      <c r="D20" s="36">
        <f>B20-C20</f>
        <v>-0.66666666666666785</v>
      </c>
      <c r="E20" s="36">
        <f>ABS(D20)</f>
        <v>0.66666666666666785</v>
      </c>
      <c r="F20" s="36">
        <f>E20^2</f>
        <v>0.44444444444444603</v>
      </c>
    </row>
    <row r="21" spans="1:13" x14ac:dyDescent="0.25">
      <c r="A21" s="4" t="s">
        <v>19</v>
      </c>
      <c r="B21" s="36">
        <v>24</v>
      </c>
      <c r="C21" s="36">
        <f>67/3</f>
        <v>22.333333333333332</v>
      </c>
      <c r="D21" s="36">
        <f>B21-C21</f>
        <v>1.6666666666666679</v>
      </c>
      <c r="E21" s="36">
        <f>ABS(D21)</f>
        <v>1.6666666666666679</v>
      </c>
      <c r="F21" s="36">
        <f>E21^2</f>
        <v>2.7777777777777817</v>
      </c>
      <c r="H21" t="s">
        <v>32</v>
      </c>
    </row>
    <row r="22" spans="1:13" x14ac:dyDescent="0.25">
      <c r="A22" s="5"/>
      <c r="B22" s="37"/>
      <c r="C22" s="37"/>
      <c r="D22" s="37"/>
      <c r="E22" s="37"/>
      <c r="F22" s="37"/>
      <c r="H22" t="s">
        <v>33</v>
      </c>
    </row>
    <row r="23" spans="1:13" x14ac:dyDescent="0.25">
      <c r="A23" s="14" t="s">
        <v>20</v>
      </c>
      <c r="B23" s="37"/>
      <c r="C23" s="37"/>
      <c r="D23" s="37"/>
      <c r="E23" s="36">
        <f>24.1/9</f>
        <v>2.677777777777778</v>
      </c>
      <c r="F23" s="37"/>
      <c r="H23" t="s">
        <v>34</v>
      </c>
    </row>
    <row r="24" spans="1:13" x14ac:dyDescent="0.25">
      <c r="A24" s="14" t="s">
        <v>21</v>
      </c>
      <c r="B24" s="37"/>
      <c r="C24" s="37"/>
      <c r="D24" s="37"/>
      <c r="E24" s="37"/>
      <c r="F24" s="38">
        <f>80.01/9</f>
        <v>8.89</v>
      </c>
    </row>
    <row r="27" spans="1:13" x14ac:dyDescent="0.25">
      <c r="A27" s="11" t="s">
        <v>2</v>
      </c>
      <c r="B27" s="11" t="s">
        <v>3</v>
      </c>
      <c r="C27" s="11" t="s">
        <v>4</v>
      </c>
      <c r="D27" s="11" t="s">
        <v>5</v>
      </c>
      <c r="E27" s="11" t="s">
        <v>6</v>
      </c>
      <c r="F27" s="11" t="s">
        <v>7</v>
      </c>
    </row>
    <row r="28" spans="1:13" ht="15.75" x14ac:dyDescent="0.25">
      <c r="A28" s="4" t="s">
        <v>8</v>
      </c>
      <c r="B28" s="36">
        <v>20</v>
      </c>
      <c r="C28" s="36"/>
      <c r="D28" s="36"/>
      <c r="E28" s="36"/>
      <c r="F28" s="36"/>
      <c r="H28" s="8" t="s">
        <v>35</v>
      </c>
      <c r="I28" s="8"/>
      <c r="J28" s="8"/>
      <c r="K28" s="8"/>
      <c r="L28" s="8"/>
      <c r="M28" s="8"/>
    </row>
    <row r="29" spans="1:13" ht="15.75" x14ac:dyDescent="0.25">
      <c r="A29" s="4" t="s">
        <v>9</v>
      </c>
      <c r="B29" s="36">
        <v>21</v>
      </c>
      <c r="C29" s="36"/>
      <c r="D29" s="36"/>
      <c r="E29" s="36"/>
      <c r="F29" s="36"/>
      <c r="H29" s="8" t="s">
        <v>36</v>
      </c>
      <c r="I29" s="8"/>
      <c r="J29" s="8"/>
      <c r="K29" s="8"/>
      <c r="L29" s="8"/>
      <c r="M29" s="8"/>
    </row>
    <row r="30" spans="1:13" ht="15.75" x14ac:dyDescent="0.25">
      <c r="A30" s="4" t="s">
        <v>10</v>
      </c>
      <c r="B30" s="36">
        <v>19</v>
      </c>
      <c r="C30" s="36"/>
      <c r="D30" s="36"/>
      <c r="E30" s="36"/>
      <c r="F30" s="36"/>
      <c r="H30" s="8" t="s">
        <v>37</v>
      </c>
      <c r="I30" s="8"/>
      <c r="J30" s="8"/>
      <c r="K30" s="8"/>
      <c r="L30" s="8"/>
      <c r="M30" s="8"/>
    </row>
    <row r="31" spans="1:13" ht="15.75" x14ac:dyDescent="0.25">
      <c r="A31" s="4" t="s">
        <v>11</v>
      </c>
      <c r="B31" s="36">
        <v>17</v>
      </c>
      <c r="C31" s="36"/>
      <c r="D31" s="36"/>
      <c r="E31" s="36"/>
      <c r="F31" s="36"/>
      <c r="H31" s="8" t="s">
        <v>38</v>
      </c>
      <c r="I31" s="8"/>
      <c r="J31" s="8"/>
      <c r="K31" s="8"/>
      <c r="L31" s="8"/>
      <c r="M31" s="8"/>
    </row>
    <row r="32" spans="1:13" ht="15.75" x14ac:dyDescent="0.25">
      <c r="A32" s="4" t="s">
        <v>12</v>
      </c>
      <c r="B32" s="36">
        <v>22</v>
      </c>
      <c r="C32" s="36"/>
      <c r="D32" s="36"/>
      <c r="E32" s="36"/>
      <c r="F32" s="36"/>
      <c r="H32" s="8" t="s">
        <v>39</v>
      </c>
      <c r="I32" s="8"/>
      <c r="J32" s="8"/>
      <c r="K32" s="8"/>
      <c r="L32" s="8"/>
      <c r="M32" s="8"/>
    </row>
    <row r="33" spans="1:13" ht="15.75" x14ac:dyDescent="0.25">
      <c r="A33" s="4" t="s">
        <v>13</v>
      </c>
      <c r="B33" s="36">
        <v>24</v>
      </c>
      <c r="C33" s="36">
        <f>99/5</f>
        <v>19.8</v>
      </c>
      <c r="D33" s="36">
        <f>B33-C33</f>
        <v>4.1999999999999993</v>
      </c>
      <c r="E33" s="36">
        <f>ABS(D33)</f>
        <v>4.1999999999999993</v>
      </c>
      <c r="F33" s="36">
        <f>E33^2</f>
        <v>17.639999999999993</v>
      </c>
      <c r="H33" s="8" t="s">
        <v>40</v>
      </c>
      <c r="I33" s="8"/>
      <c r="J33" s="8"/>
      <c r="K33" s="8"/>
      <c r="L33" s="8"/>
      <c r="M33" s="8"/>
    </row>
    <row r="34" spans="1:13" x14ac:dyDescent="0.25">
      <c r="A34" s="4" t="s">
        <v>14</v>
      </c>
      <c r="B34" s="36">
        <v>18</v>
      </c>
      <c r="C34" s="36">
        <f>103/5</f>
        <v>20.6</v>
      </c>
      <c r="D34" s="36">
        <f>B34-C34</f>
        <v>-2.6000000000000014</v>
      </c>
      <c r="E34" s="36">
        <f>ABS(D34)</f>
        <v>2.6000000000000014</v>
      </c>
      <c r="F34" s="36">
        <f>E34^2</f>
        <v>6.7600000000000078</v>
      </c>
    </row>
    <row r="35" spans="1:13" x14ac:dyDescent="0.25">
      <c r="A35" s="4" t="s">
        <v>15</v>
      </c>
      <c r="B35" s="36">
        <v>23</v>
      </c>
      <c r="C35" s="36">
        <f>100/5</f>
        <v>20</v>
      </c>
      <c r="D35" s="36">
        <f>B35-C35</f>
        <v>3</v>
      </c>
      <c r="E35" s="36">
        <f>ABS(D35)</f>
        <v>3</v>
      </c>
      <c r="F35" s="36">
        <f>E35^2</f>
        <v>9</v>
      </c>
      <c r="H35" t="s">
        <v>41</v>
      </c>
    </row>
    <row r="36" spans="1:13" x14ac:dyDescent="0.25">
      <c r="A36" s="4" t="s">
        <v>16</v>
      </c>
      <c r="B36" s="36">
        <v>20</v>
      </c>
      <c r="C36" s="36">
        <f>104/5</f>
        <v>20.8</v>
      </c>
      <c r="D36" s="36">
        <f>B36-C36</f>
        <v>-0.80000000000000071</v>
      </c>
      <c r="E36" s="36">
        <f>ABS(D36)</f>
        <v>0.80000000000000071</v>
      </c>
      <c r="F36" s="36">
        <f>E36^2</f>
        <v>0.64000000000000112</v>
      </c>
      <c r="H36" t="s">
        <v>42</v>
      </c>
    </row>
    <row r="37" spans="1:13" x14ac:dyDescent="0.25">
      <c r="A37" s="4" t="s">
        <v>17</v>
      </c>
      <c r="B37" s="36">
        <v>25</v>
      </c>
      <c r="C37" s="36">
        <f>107/5</f>
        <v>21.4</v>
      </c>
      <c r="D37" s="36">
        <f>B37-C37</f>
        <v>3.6000000000000014</v>
      </c>
      <c r="E37" s="36">
        <f>ABS(D37)</f>
        <v>3.6000000000000014</v>
      </c>
      <c r="F37" s="36">
        <f>E37^2</f>
        <v>12.96000000000001</v>
      </c>
      <c r="H37" t="s">
        <v>43</v>
      </c>
    </row>
    <row r="38" spans="1:13" x14ac:dyDescent="0.25">
      <c r="A38" s="4" t="s">
        <v>18</v>
      </c>
      <c r="B38" s="36">
        <v>22</v>
      </c>
      <c r="C38" s="36">
        <f>110/5</f>
        <v>22</v>
      </c>
      <c r="D38" s="36">
        <f>B38-C38</f>
        <v>0</v>
      </c>
      <c r="E38" s="36">
        <f>ABS(D38)</f>
        <v>0</v>
      </c>
      <c r="F38" s="36">
        <f>E38^2</f>
        <v>0</v>
      </c>
    </row>
    <row r="39" spans="1:13" x14ac:dyDescent="0.25">
      <c r="A39" s="4" t="s">
        <v>19</v>
      </c>
      <c r="B39" s="36">
        <v>24</v>
      </c>
      <c r="C39" s="36">
        <f>108/5</f>
        <v>21.6</v>
      </c>
      <c r="D39" s="36">
        <f>B39-C39</f>
        <v>2.3999999999999986</v>
      </c>
      <c r="E39" s="36">
        <f>ABS(D39)</f>
        <v>2.3999999999999986</v>
      </c>
      <c r="F39" s="36">
        <f>E39^2</f>
        <v>5.7599999999999936</v>
      </c>
      <c r="H39" t="s">
        <v>44</v>
      </c>
    </row>
    <row r="40" spans="1:13" x14ac:dyDescent="0.25">
      <c r="A40" s="4"/>
      <c r="B40" s="36"/>
      <c r="C40" s="36"/>
      <c r="D40" s="36"/>
      <c r="E40" s="36"/>
      <c r="F40" s="36"/>
      <c r="H40" t="s">
        <v>45</v>
      </c>
    </row>
    <row r="41" spans="1:13" x14ac:dyDescent="0.25">
      <c r="A41" s="12" t="s">
        <v>20</v>
      </c>
      <c r="B41" s="36"/>
      <c r="C41" s="36"/>
      <c r="D41" s="36"/>
      <c r="E41" s="36">
        <f>16.6/7</f>
        <v>2.3714285714285714</v>
      </c>
      <c r="F41" s="36"/>
      <c r="H41" t="s">
        <v>46</v>
      </c>
    </row>
    <row r="42" spans="1:13" x14ac:dyDescent="0.25">
      <c r="A42" s="12" t="s">
        <v>21</v>
      </c>
      <c r="B42" s="36"/>
      <c r="C42" s="36"/>
      <c r="D42" s="36"/>
      <c r="E42" s="36"/>
      <c r="F42" s="36">
        <f>52.76/7</f>
        <v>7.5371428571428565</v>
      </c>
    </row>
    <row r="44" spans="1:13" ht="19.5" x14ac:dyDescent="0.35">
      <c r="A44" s="15" t="s">
        <v>47</v>
      </c>
      <c r="B44" s="16"/>
      <c r="C44" s="19"/>
      <c r="D44" s="19"/>
      <c r="E44" s="19"/>
    </row>
    <row r="45" spans="1:13" ht="15.75" x14ac:dyDescent="0.25">
      <c r="A45" s="17" t="s">
        <v>48</v>
      </c>
      <c r="B45" s="17"/>
      <c r="C45" s="17"/>
      <c r="D45" s="17"/>
      <c r="E45" s="17"/>
    </row>
    <row r="46" spans="1:13" x14ac:dyDescent="0.25">
      <c r="A46" s="6" t="s">
        <v>49</v>
      </c>
      <c r="B46" s="6" t="s">
        <v>50</v>
      </c>
      <c r="C46" s="6" t="s">
        <v>20</v>
      </c>
      <c r="D46" s="6" t="s">
        <v>21</v>
      </c>
    </row>
    <row r="47" spans="1:13" x14ac:dyDescent="0.25">
      <c r="A47" s="18" t="s">
        <v>51</v>
      </c>
      <c r="B47" s="18">
        <v>23.67</v>
      </c>
      <c r="C47" s="18">
        <v>2.67</v>
      </c>
      <c r="D47" s="18">
        <v>8.81</v>
      </c>
    </row>
    <row r="48" spans="1:13" x14ac:dyDescent="0.25">
      <c r="A48" s="18" t="s">
        <v>52</v>
      </c>
      <c r="B48" s="18">
        <v>22.8</v>
      </c>
      <c r="C48" s="18">
        <v>2.37</v>
      </c>
      <c r="D48" s="18">
        <v>7.54</v>
      </c>
    </row>
    <row r="50" spans="1:14" x14ac:dyDescent="0.25">
      <c r="A50" s="22"/>
      <c r="B50" s="22"/>
    </row>
    <row r="52" spans="1:14" ht="15.75" thickBot="1" x14ac:dyDescent="0.3">
      <c r="A52" s="24"/>
      <c r="B52" s="24"/>
      <c r="D52" s="22"/>
    </row>
    <row r="53" spans="1:14" ht="16.5" thickTop="1" x14ac:dyDescent="0.25">
      <c r="A53" s="31" t="s">
        <v>56</v>
      </c>
      <c r="B53" s="32"/>
      <c r="C53" s="33"/>
      <c r="D53" s="34"/>
    </row>
    <row r="54" spans="1:14" ht="16.5" thickBot="1" x14ac:dyDescent="0.3">
      <c r="A54" s="31" t="s">
        <v>57</v>
      </c>
      <c r="B54" s="32"/>
      <c r="C54" s="35"/>
      <c r="D54" s="32"/>
      <c r="E54" s="30"/>
    </row>
    <row r="55" spans="1:14" ht="15.75" thickTop="1" x14ac:dyDescent="0.25">
      <c r="A55" s="27"/>
      <c r="B55" s="27"/>
      <c r="D55" s="27"/>
    </row>
    <row r="56" spans="1:14" x14ac:dyDescent="0.25">
      <c r="A56" s="39" t="s">
        <v>58</v>
      </c>
      <c r="B56" s="39" t="s">
        <v>59</v>
      </c>
      <c r="C56" s="39" t="s">
        <v>60</v>
      </c>
      <c r="D56" s="39" t="s">
        <v>61</v>
      </c>
      <c r="E56" s="39" t="s">
        <v>5</v>
      </c>
      <c r="F56" s="39" t="s">
        <v>6</v>
      </c>
      <c r="G56" s="39" t="s">
        <v>7</v>
      </c>
    </row>
    <row r="57" spans="1:14" x14ac:dyDescent="0.25">
      <c r="A57" s="40"/>
      <c r="B57" s="40"/>
      <c r="C57" s="40"/>
      <c r="D57" s="41">
        <v>360.66666666666669</v>
      </c>
      <c r="E57" s="40"/>
      <c r="F57" s="40"/>
      <c r="G57" s="42"/>
    </row>
    <row r="58" spans="1:14" x14ac:dyDescent="0.25">
      <c r="A58" s="4" t="s">
        <v>62</v>
      </c>
      <c r="B58" s="4">
        <v>362</v>
      </c>
      <c r="C58" s="4">
        <v>276</v>
      </c>
      <c r="D58" s="4">
        <v>360.73333333333335</v>
      </c>
      <c r="E58" s="4">
        <v>1.2666666666666515</v>
      </c>
      <c r="F58" s="4">
        <v>1.2666666666666515</v>
      </c>
      <c r="G58" s="4">
        <v>1.6044444444444061</v>
      </c>
      <c r="I58" s="46" t="s">
        <v>78</v>
      </c>
    </row>
    <row r="59" spans="1:14" x14ac:dyDescent="0.25">
      <c r="A59" s="4" t="s">
        <v>63</v>
      </c>
      <c r="B59" s="4">
        <v>381</v>
      </c>
      <c r="C59" s="4">
        <v>334</v>
      </c>
      <c r="D59" s="4">
        <v>361.74666666666667</v>
      </c>
      <c r="E59" s="4">
        <v>19.25333333333333</v>
      </c>
      <c r="F59" s="4">
        <v>19.25333333333333</v>
      </c>
      <c r="G59" s="4">
        <v>370.69084444444434</v>
      </c>
      <c r="I59" t="s">
        <v>79</v>
      </c>
    </row>
    <row r="60" spans="1:14" ht="15.75" thickBot="1" x14ac:dyDescent="0.3">
      <c r="A60" s="4" t="s">
        <v>64</v>
      </c>
      <c r="B60" s="4">
        <v>317</v>
      </c>
      <c r="C60" s="4">
        <v>394</v>
      </c>
      <c r="D60" s="4">
        <v>359.50933333333336</v>
      </c>
      <c r="E60" s="4">
        <v>-42.509333333333359</v>
      </c>
      <c r="F60" s="4">
        <v>42.509333333333359</v>
      </c>
      <c r="G60" s="4">
        <v>1807.0434204444466</v>
      </c>
      <c r="J60" s="48"/>
      <c r="K60" s="48"/>
    </row>
    <row r="61" spans="1:14" ht="15.75" thickTop="1" x14ac:dyDescent="0.25">
      <c r="A61" s="4" t="s">
        <v>65</v>
      </c>
      <c r="B61" s="4">
        <v>297</v>
      </c>
      <c r="C61" s="4">
        <v>334</v>
      </c>
      <c r="D61" s="4">
        <v>356.38386666666668</v>
      </c>
      <c r="E61" s="4">
        <v>-59.383866666666677</v>
      </c>
      <c r="F61" s="4">
        <v>59.383866666666677</v>
      </c>
      <c r="G61" s="4">
        <v>3526.4436202844458</v>
      </c>
      <c r="I61" s="47" t="s">
        <v>80</v>
      </c>
      <c r="J61" s="22"/>
      <c r="K61" s="22"/>
      <c r="L61" s="47"/>
      <c r="M61" s="47"/>
      <c r="N61" s="47"/>
    </row>
    <row r="62" spans="1:14" x14ac:dyDescent="0.25">
      <c r="A62" s="4" t="s">
        <v>12</v>
      </c>
      <c r="B62" s="4">
        <v>399</v>
      </c>
      <c r="C62" s="4">
        <v>384</v>
      </c>
      <c r="D62" s="4">
        <v>358.51467333333329</v>
      </c>
      <c r="E62" s="4">
        <v>40.485326666666708</v>
      </c>
      <c r="F62" s="4">
        <v>40.485326666666708</v>
      </c>
      <c r="G62" s="4">
        <v>1639.0616753067145</v>
      </c>
      <c r="I62" s="22" t="s">
        <v>81</v>
      </c>
      <c r="J62" s="22"/>
      <c r="K62" s="22"/>
      <c r="L62" s="22"/>
      <c r="M62" s="22"/>
      <c r="N62" s="22"/>
    </row>
    <row r="63" spans="1:14" ht="15.75" thickBot="1" x14ac:dyDescent="0.3">
      <c r="A63" s="4" t="s">
        <v>66</v>
      </c>
      <c r="B63" s="4">
        <v>402</v>
      </c>
      <c r="C63" s="4">
        <v>314</v>
      </c>
      <c r="D63" s="4">
        <v>360.68893966666661</v>
      </c>
      <c r="E63" s="4">
        <v>41.311060333333387</v>
      </c>
      <c r="F63" s="4">
        <v>41.311060333333387</v>
      </c>
      <c r="G63" s="4">
        <v>1706.6037058643112</v>
      </c>
      <c r="I63" s="22" t="s">
        <v>82</v>
      </c>
      <c r="J63" s="48"/>
      <c r="K63" s="48"/>
      <c r="L63" s="22"/>
      <c r="M63" s="48"/>
      <c r="N63" s="22"/>
    </row>
    <row r="64" spans="1:14" ht="16.5" thickTop="1" thickBot="1" x14ac:dyDescent="0.3">
      <c r="A64" s="4" t="s">
        <v>67</v>
      </c>
      <c r="B64" s="4">
        <v>375</v>
      </c>
      <c r="C64" s="4">
        <v>344</v>
      </c>
      <c r="D64" s="4">
        <v>361.40449268333327</v>
      </c>
      <c r="E64" s="4">
        <v>13.595507316666726</v>
      </c>
      <c r="F64" s="4">
        <v>13.595507316666726</v>
      </c>
      <c r="G64" s="4">
        <v>184.83781919753849</v>
      </c>
      <c r="I64" s="49"/>
      <c r="J64" s="46"/>
      <c r="K64" s="46"/>
      <c r="L64" s="47"/>
      <c r="M64" s="46"/>
      <c r="N64" s="47"/>
    </row>
    <row r="65" spans="1:14" ht="15.75" thickTop="1" x14ac:dyDescent="0.25">
      <c r="A65" s="4" t="s">
        <v>68</v>
      </c>
      <c r="B65" s="4">
        <v>349</v>
      </c>
      <c r="C65" s="4">
        <v>337</v>
      </c>
      <c r="D65" s="4">
        <v>360.7842680491666</v>
      </c>
      <c r="E65" s="4">
        <v>-11.784268049166599</v>
      </c>
      <c r="F65" s="4">
        <v>11.784268049166599</v>
      </c>
      <c r="G65" s="4">
        <v>138.86897345460875</v>
      </c>
      <c r="I65" s="22" t="s">
        <v>83</v>
      </c>
      <c r="J65" s="47"/>
      <c r="K65" s="47"/>
      <c r="L65" s="47"/>
      <c r="M65" s="47"/>
      <c r="N65" s="47"/>
    </row>
    <row r="66" spans="1:14" x14ac:dyDescent="0.25">
      <c r="A66" s="4" t="s">
        <v>69</v>
      </c>
      <c r="B66" s="4">
        <v>386</v>
      </c>
      <c r="C66" s="4">
        <v>345</v>
      </c>
      <c r="D66" s="4">
        <v>362.04505464670825</v>
      </c>
      <c r="E66" s="4">
        <v>23.954945353291748</v>
      </c>
      <c r="F66" s="4">
        <v>23.954945353291748</v>
      </c>
      <c r="G66" s="4">
        <v>573.83940687919392</v>
      </c>
      <c r="I66" s="22" t="s">
        <v>84</v>
      </c>
      <c r="J66" s="22"/>
      <c r="K66" s="22"/>
      <c r="L66" s="22"/>
      <c r="M66" s="22"/>
      <c r="N66" s="22"/>
    </row>
    <row r="67" spans="1:14" ht="15.75" thickBot="1" x14ac:dyDescent="0.3">
      <c r="A67" s="4" t="s">
        <v>70</v>
      </c>
      <c r="B67" s="4">
        <v>328</v>
      </c>
      <c r="C67" s="4">
        <v>362</v>
      </c>
      <c r="D67" s="4">
        <v>360.34280191437279</v>
      </c>
      <c r="E67" s="4">
        <v>-32.342801914372785</v>
      </c>
      <c r="F67" s="4">
        <v>32.342801914372785</v>
      </c>
      <c r="G67" s="4">
        <v>1046.0568356723559</v>
      </c>
      <c r="I67" s="22" t="s">
        <v>85</v>
      </c>
      <c r="J67" s="48"/>
      <c r="K67" s="22"/>
      <c r="L67" s="48"/>
      <c r="M67" s="22"/>
      <c r="N67" s="22"/>
    </row>
    <row r="68" spans="1:14" ht="16.5" thickTop="1" thickBot="1" x14ac:dyDescent="0.3">
      <c r="A68" s="4" t="s">
        <v>71</v>
      </c>
      <c r="B68" s="4">
        <v>389</v>
      </c>
      <c r="C68" s="4">
        <v>314</v>
      </c>
      <c r="D68" s="4">
        <v>361.7756618186541</v>
      </c>
      <c r="E68" s="4">
        <v>27.2243381813459</v>
      </c>
      <c r="F68" s="4">
        <v>27.2243381813459</v>
      </c>
      <c r="G68" s="4">
        <v>741.16458941228814</v>
      </c>
      <c r="I68" s="47"/>
      <c r="K68" s="49"/>
      <c r="L68" s="49"/>
      <c r="M68" s="49"/>
      <c r="N68" s="49"/>
    </row>
    <row r="69" spans="1:14" ht="15.75" thickTop="1" x14ac:dyDescent="0.25">
      <c r="A69" s="4" t="s">
        <v>72</v>
      </c>
      <c r="B69" s="4">
        <v>343</v>
      </c>
      <c r="C69" s="4">
        <v>365</v>
      </c>
      <c r="D69" s="4">
        <v>360.83687872772134</v>
      </c>
      <c r="E69" s="4">
        <v>-17.836878727721341</v>
      </c>
      <c r="F69" s="4">
        <v>17.836878727721341</v>
      </c>
      <c r="G69" s="4">
        <v>318.1542427474381</v>
      </c>
      <c r="I69" s="47" t="s">
        <v>86</v>
      </c>
      <c r="J69" s="47"/>
      <c r="K69" s="22"/>
      <c r="L69" s="22"/>
      <c r="M69" s="22"/>
      <c r="N69" s="22"/>
    </row>
    <row r="70" spans="1:14" x14ac:dyDescent="0.25">
      <c r="A70" s="43" t="s">
        <v>73</v>
      </c>
      <c r="B70" s="44"/>
      <c r="C70" s="44"/>
      <c r="D70" s="44"/>
      <c r="E70" s="45"/>
      <c r="F70" s="4">
        <v>330.94832654256521</v>
      </c>
      <c r="G70" s="4">
        <v>12054.369578152229</v>
      </c>
      <c r="I70" s="22" t="s">
        <v>87</v>
      </c>
      <c r="J70" s="22"/>
      <c r="K70" s="22"/>
      <c r="L70" s="22"/>
      <c r="M70" s="22"/>
      <c r="N70" s="22"/>
    </row>
    <row r="71" spans="1:14" x14ac:dyDescent="0.25">
      <c r="I71" s="22" t="s">
        <v>88</v>
      </c>
      <c r="J71" s="22"/>
      <c r="K71" s="22"/>
      <c r="L71" s="22"/>
      <c r="M71" s="22"/>
      <c r="N71" s="22"/>
    </row>
    <row r="72" spans="1:14" ht="15.75" thickBot="1" x14ac:dyDescent="0.3">
      <c r="I72" s="48" t="s">
        <v>89</v>
      </c>
      <c r="J72" s="48"/>
      <c r="K72" s="48"/>
      <c r="L72" s="48"/>
      <c r="M72" s="48"/>
      <c r="N72" s="48"/>
    </row>
    <row r="73" spans="1:14" ht="15.75" thickTop="1" x14ac:dyDescent="0.25"/>
    <row r="77" spans="1:14" x14ac:dyDescent="0.25">
      <c r="B77" s="46"/>
      <c r="C77" s="46"/>
      <c r="D77" s="46"/>
      <c r="E77" s="46"/>
      <c r="F77" s="46"/>
      <c r="G77" s="46"/>
    </row>
    <row r="78" spans="1:14" x14ac:dyDescent="0.25">
      <c r="B78" s="46"/>
      <c r="C78" s="46"/>
      <c r="D78" s="46"/>
      <c r="E78" s="46"/>
      <c r="F78" s="46"/>
      <c r="G78" s="46"/>
    </row>
    <row r="79" spans="1:14" x14ac:dyDescent="0.25">
      <c r="B79" s="46"/>
      <c r="C79" s="46"/>
      <c r="D79" s="46"/>
      <c r="E79" s="46"/>
      <c r="F79" s="46"/>
      <c r="G79" s="46"/>
    </row>
  </sheetData>
  <mergeCells count="5">
    <mergeCell ref="A44:B44"/>
    <mergeCell ref="A45:E45"/>
    <mergeCell ref="A70:E70"/>
    <mergeCell ref="A1:G1"/>
    <mergeCell ref="A2:I2"/>
  </mergeCells>
  <phoneticPr fontId="6" type="noConversion"/>
  <conditionalFormatting sqref="H16:L19">
    <cfRule type="uniqueValues" dxfId="18" priority="10"/>
  </conditionalFormatting>
  <conditionalFormatting sqref="H21:L23">
    <cfRule type="uniqueValues" dxfId="17" priority="9"/>
  </conditionalFormatting>
  <conditionalFormatting sqref="H10:N14">
    <cfRule type="duplicateValues" dxfId="16" priority="8"/>
  </conditionalFormatting>
  <conditionalFormatting sqref="H28:M33">
    <cfRule type="duplicateValues" dxfId="15" priority="6"/>
    <cfRule type="duplicateValues" dxfId="14" priority="7"/>
  </conditionalFormatting>
  <conditionalFormatting sqref="H35:M37">
    <cfRule type="uniqueValues" dxfId="13" priority="5"/>
  </conditionalFormatting>
  <conditionalFormatting sqref="H39:L41">
    <cfRule type="uniqueValues" dxfId="12" priority="4"/>
  </conditionalFormatting>
  <conditionalFormatting sqref="I58:K59">
    <cfRule type="uniqueValues" dxfId="11" priority="3"/>
  </conditionalFormatting>
  <conditionalFormatting sqref="I61:N63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anwar</dc:creator>
  <cp:lastModifiedBy>reva anwar</cp:lastModifiedBy>
  <dcterms:created xsi:type="dcterms:W3CDTF">2025-04-22T10:56:47Z</dcterms:created>
  <dcterms:modified xsi:type="dcterms:W3CDTF">2025-04-22T19:09:31Z</dcterms:modified>
</cp:coreProperties>
</file>