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D:\Company Reports\"/>
    </mc:Choice>
  </mc:AlternateContent>
  <xr:revisionPtr revIDLastSave="0" documentId="13_ncr:1_{15D184FD-3858-470A-BC1D-40EE87ED6564}" xr6:coauthVersionLast="47" xr6:coauthVersionMax="47" xr10:uidLastSave="{00000000-0000-0000-0000-000000000000}"/>
  <bookViews>
    <workbookView xWindow="11424" yWindow="0" windowWidth="11712" windowHeight="12336" firstSheet="1" activeTab="1" xr2:uid="{00000000-000D-0000-FFFF-FFFF00000000}"/>
  </bookViews>
  <sheets>
    <sheet name="Utkarsh" sheetId="12" r:id="rId1"/>
    <sheet name="RBL" sheetId="7" r:id="rId2"/>
    <sheet name="CSB" sheetId="13" r:id="rId3"/>
    <sheet name="Ujjivan" sheetId="14" r:id="rId4"/>
    <sheet name="JK" sheetId="15" r:id="rId5"/>
    <sheet name="Equitas" sheetId="1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16" l="1"/>
  <c r="K18" i="15"/>
  <c r="K18" i="14"/>
  <c r="K18" i="13"/>
  <c r="K18" i="7"/>
  <c r="K17" i="16"/>
  <c r="K19" i="16" s="1"/>
  <c r="G17" i="16"/>
  <c r="D13" i="16"/>
  <c r="D15" i="16" s="1"/>
  <c r="D16" i="16" s="1"/>
  <c r="C13" i="16"/>
  <c r="G11" i="16" s="1"/>
  <c r="H8" i="16"/>
  <c r="G8" i="16"/>
  <c r="K17" i="15"/>
  <c r="G17" i="15"/>
  <c r="D13" i="15"/>
  <c r="H11" i="15" s="1"/>
  <c r="C13" i="15"/>
  <c r="C15" i="15" s="1"/>
  <c r="C16" i="15" s="1"/>
  <c r="G11" i="15"/>
  <c r="H8" i="15"/>
  <c r="G8" i="15"/>
  <c r="K17" i="14"/>
  <c r="K19" i="14" s="1"/>
  <c r="G17" i="14"/>
  <c r="D13" i="14"/>
  <c r="H11" i="14" s="1"/>
  <c r="C13" i="14"/>
  <c r="C15" i="14" s="1"/>
  <c r="C16" i="14" s="1"/>
  <c r="G11" i="14"/>
  <c r="H8" i="14"/>
  <c r="G8" i="14"/>
  <c r="K17" i="13"/>
  <c r="K19" i="13" s="1"/>
  <c r="G17" i="13"/>
  <c r="D13" i="13"/>
  <c r="H11" i="13" s="1"/>
  <c r="C13" i="13"/>
  <c r="G11" i="13" s="1"/>
  <c r="H8" i="13"/>
  <c r="G8" i="13"/>
  <c r="K18" i="12"/>
  <c r="K17" i="12"/>
  <c r="G17" i="12"/>
  <c r="D13" i="12"/>
  <c r="H11" i="12" s="1"/>
  <c r="C13" i="12"/>
  <c r="G11" i="12" s="1"/>
  <c r="H8" i="12"/>
  <c r="G8" i="12"/>
  <c r="D15" i="7"/>
  <c r="D16" i="7" s="1"/>
  <c r="K17" i="7"/>
  <c r="G17" i="7"/>
  <c r="D13" i="7"/>
  <c r="H14" i="7" s="1"/>
  <c r="C13" i="7"/>
  <c r="G11" i="7" s="1"/>
  <c r="H11" i="7"/>
  <c r="H8" i="7"/>
  <c r="G8" i="7"/>
  <c r="G13" i="16" l="1"/>
  <c r="G14" i="16"/>
  <c r="C16" i="16"/>
  <c r="K19" i="15"/>
  <c r="G13" i="15"/>
  <c r="G14" i="15"/>
  <c r="G13" i="14"/>
  <c r="G14" i="14"/>
  <c r="K19" i="7"/>
  <c r="C15" i="7"/>
  <c r="C16" i="7" s="1"/>
  <c r="H13" i="16"/>
  <c r="H14" i="16"/>
  <c r="H11" i="16"/>
  <c r="H13" i="15"/>
  <c r="D15" i="15"/>
  <c r="D16" i="15" s="1"/>
  <c r="H14" i="15"/>
  <c r="H13" i="14"/>
  <c r="H14" i="14"/>
  <c r="D15" i="14"/>
  <c r="D16" i="14" s="1"/>
  <c r="G13" i="13"/>
  <c r="H13" i="13"/>
  <c r="G14" i="13"/>
  <c r="H14" i="13"/>
  <c r="C15" i="13"/>
  <c r="C16" i="13" s="1"/>
  <c r="D15" i="13"/>
  <c r="D16" i="13" s="1"/>
  <c r="K19" i="12"/>
  <c r="G13" i="12"/>
  <c r="H13" i="12"/>
  <c r="G14" i="12"/>
  <c r="H14" i="12"/>
  <c r="C15" i="12"/>
  <c r="C16" i="12" s="1"/>
  <c r="D15" i="12"/>
  <c r="D16" i="12" s="1"/>
  <c r="G13" i="7"/>
  <c r="H13" i="7"/>
  <c r="G14" i="7"/>
</calcChain>
</file>

<file path=xl/sharedStrings.xml><?xml version="1.0" encoding="utf-8"?>
<sst xmlns="http://schemas.openxmlformats.org/spreadsheetml/2006/main" count="247" uniqueCount="36">
  <si>
    <t>Balance Sheet</t>
  </si>
  <si>
    <t>March 31'24</t>
  </si>
  <si>
    <t>March 31'23</t>
  </si>
  <si>
    <t>P&amp;L Statement</t>
  </si>
  <si>
    <t>Revenue</t>
  </si>
  <si>
    <t>Expenses</t>
  </si>
  <si>
    <t>Net Profit</t>
  </si>
  <si>
    <t>Cash Flows</t>
  </si>
  <si>
    <t>Operating Activities</t>
  </si>
  <si>
    <t>Investing Activities</t>
  </si>
  <si>
    <t>Financial Activities</t>
  </si>
  <si>
    <t>Net Cash Flow</t>
  </si>
  <si>
    <t>Net Profit Margin</t>
  </si>
  <si>
    <t>ROCE</t>
  </si>
  <si>
    <t>ROA</t>
  </si>
  <si>
    <t>Margins</t>
  </si>
  <si>
    <t>Return Ratios</t>
  </si>
  <si>
    <t>Leverage Ratios</t>
  </si>
  <si>
    <t>Efficiency Ratios</t>
  </si>
  <si>
    <t>Asset Turnover Ratio</t>
  </si>
  <si>
    <t>EPS</t>
  </si>
  <si>
    <t>PE Ratio</t>
  </si>
  <si>
    <t>GEPS</t>
  </si>
  <si>
    <t>PEG Ratio</t>
  </si>
  <si>
    <t>In thousands</t>
  </si>
  <si>
    <t>In  thousands</t>
  </si>
  <si>
    <t>March 31'22</t>
  </si>
  <si>
    <t>Capital</t>
  </si>
  <si>
    <t>Total Assets/liabilities</t>
  </si>
  <si>
    <t>Contigent L</t>
  </si>
  <si>
    <t>bills for coll.</t>
  </si>
  <si>
    <t>Appropriations</t>
  </si>
  <si>
    <t>Balance carried over</t>
  </si>
  <si>
    <t>Balance from prv yr</t>
  </si>
  <si>
    <t>Total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</si>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</sst>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D8B68-B2FB-4341-B9DF-D1787D46E5A8}">
  <dimension ref="B1:L19"/>
  <sheetViews>
    <sheetView zoomScale="99" workbookViewId="0">
      <selection activeCell="C16" sqref="C16"/>
    </sheetView>
  </sheetViews>
  <sheetFormatPr defaultRowHeight="14.4" x14ac:dyDescent="0.3"/>
  <cols>
    <col min="2" max="2" width="19.5546875" customWidth="1"/>
    <col min="3" max="3" width="11.5546875" customWidth="1"/>
    <col min="4" max="4" width="11.21875" customWidth="1"/>
    <col min="6" max="6" width="21.21875" customWidth="1"/>
    <col min="7" max="7" width="11.77734375" customWidth="1"/>
    <col min="8" max="8" width="12.109375" customWidth="1"/>
    <col min="10" max="10" width="10.88671875" customWidth="1"/>
    <col min="11" max="11" width="11.88671875" customWidth="1"/>
    <col min="12" max="12" width="11.44140625" customWidth="1"/>
  </cols>
  <sheetData>
    <row r="1" spans="2:12" ht="15" thickBot="1" x14ac:dyDescent="0.35"/>
    <row r="2" spans="2:12" x14ac:dyDescent="0.3">
      <c r="B2" s="2" t="s">
        <v>0</v>
      </c>
      <c r="C2" s="3"/>
      <c r="D2" s="4" t="s">
        <v>24</v>
      </c>
      <c r="F2" s="2" t="s">
        <v>7</v>
      </c>
      <c r="G2" s="3"/>
      <c r="H2" s="4" t="s">
        <v>25</v>
      </c>
    </row>
    <row r="3" spans="2:12" x14ac:dyDescent="0.3">
      <c r="B3" s="5"/>
      <c r="C3" s="1"/>
      <c r="D3" s="6"/>
      <c r="F3" s="5"/>
      <c r="G3" s="1"/>
      <c r="H3" s="6"/>
    </row>
    <row r="4" spans="2:12" x14ac:dyDescent="0.3">
      <c r="B4" s="5"/>
      <c r="C4" s="1" t="s">
        <v>1</v>
      </c>
      <c r="D4" s="6" t="s">
        <v>2</v>
      </c>
      <c r="F4" s="5"/>
      <c r="G4" s="1" t="s">
        <v>1</v>
      </c>
      <c r="H4" s="6" t="s">
        <v>2</v>
      </c>
    </row>
    <row r="5" spans="2:12" x14ac:dyDescent="0.3">
      <c r="B5" s="5" t="s">
        <v>28</v>
      </c>
      <c r="C5" s="1">
        <v>239026770</v>
      </c>
      <c r="D5" s="6">
        <v>191172922</v>
      </c>
      <c r="F5" s="5" t="s">
        <v>8</v>
      </c>
      <c r="G5" s="1">
        <v>9912340</v>
      </c>
      <c r="H5" s="6">
        <v>15731333</v>
      </c>
    </row>
    <row r="6" spans="2:12" ht="15" thickBot="1" x14ac:dyDescent="0.35">
      <c r="B6" s="7" t="s">
        <v>27</v>
      </c>
      <c r="C6" s="8">
        <v>10994575</v>
      </c>
      <c r="D6" s="9">
        <v>8959047</v>
      </c>
      <c r="F6" s="5" t="s">
        <v>9</v>
      </c>
      <c r="G6" s="1">
        <v>-6197993</v>
      </c>
      <c r="H6" s="6">
        <v>-6931530</v>
      </c>
    </row>
    <row r="7" spans="2:12" ht="15" thickBot="1" x14ac:dyDescent="0.35">
      <c r="F7" s="5" t="s">
        <v>10</v>
      </c>
      <c r="G7" s="1">
        <v>1396722</v>
      </c>
      <c r="H7" s="6">
        <v>-2352664</v>
      </c>
    </row>
    <row r="8" spans="2:12" ht="15" thickBot="1" x14ac:dyDescent="0.35">
      <c r="B8" s="2" t="s">
        <v>3</v>
      </c>
      <c r="C8" s="3"/>
      <c r="D8" s="4" t="s">
        <v>24</v>
      </c>
      <c r="F8" s="7" t="s">
        <v>11</v>
      </c>
      <c r="G8" s="8">
        <f>G5+G6+G7</f>
        <v>5111069</v>
      </c>
      <c r="H8" s="9">
        <f>H5+H6+H7</f>
        <v>6447139</v>
      </c>
    </row>
    <row r="9" spans="2:12" ht="15" thickBot="1" x14ac:dyDescent="0.35">
      <c r="B9" s="5"/>
      <c r="C9" s="1"/>
      <c r="D9" s="6"/>
      <c r="F9" s="10"/>
      <c r="G9" s="11"/>
      <c r="H9" s="12"/>
    </row>
    <row r="10" spans="2:12" x14ac:dyDescent="0.3">
      <c r="B10" s="5"/>
      <c r="C10" s="1" t="s">
        <v>1</v>
      </c>
      <c r="D10" s="6" t="s">
        <v>2</v>
      </c>
      <c r="F10" s="2" t="s">
        <v>15</v>
      </c>
      <c r="G10" s="3"/>
      <c r="H10" s="4"/>
    </row>
    <row r="11" spans="2:12" x14ac:dyDescent="0.3">
      <c r="B11" s="5" t="s">
        <v>4</v>
      </c>
      <c r="C11" s="1">
        <v>35788127</v>
      </c>
      <c r="D11" s="6">
        <v>28042860</v>
      </c>
      <c r="F11" s="5" t="s">
        <v>12</v>
      </c>
      <c r="G11" s="1">
        <f>C13/C11</f>
        <v>0.13904840563463966</v>
      </c>
      <c r="H11" s="6">
        <f>D13/D11</f>
        <v>0.14424416767761919</v>
      </c>
    </row>
    <row r="12" spans="2:12" ht="15" thickBot="1" x14ac:dyDescent="0.35">
      <c r="B12" s="5" t="s">
        <v>5</v>
      </c>
      <c r="C12" s="1">
        <v>30811845</v>
      </c>
      <c r="D12" s="6">
        <v>23997841</v>
      </c>
      <c r="F12" s="5" t="s">
        <v>16</v>
      </c>
      <c r="G12" s="1"/>
      <c r="H12" s="6"/>
    </row>
    <row r="13" spans="2:12" x14ac:dyDescent="0.3">
      <c r="B13" s="5" t="s">
        <v>6</v>
      </c>
      <c r="C13" s="1">
        <f>C11-C12</f>
        <v>4976282</v>
      </c>
      <c r="D13" s="6">
        <f>D11-D12</f>
        <v>4045019</v>
      </c>
      <c r="F13" s="5" t="s">
        <v>13</v>
      </c>
      <c r="G13" s="1">
        <f>C13/C6</f>
        <v>0.45261249297949213</v>
      </c>
      <c r="H13" s="1">
        <f>D13/D6</f>
        <v>0.45150103576864814</v>
      </c>
      <c r="J13" s="2"/>
      <c r="K13" s="3" t="s">
        <v>1</v>
      </c>
      <c r="L13" s="4" t="s">
        <v>2</v>
      </c>
    </row>
    <row r="14" spans="2:12" x14ac:dyDescent="0.3">
      <c r="B14" s="5" t="s">
        <v>33</v>
      </c>
      <c r="C14" s="1">
        <v>5694147</v>
      </c>
      <c r="D14" s="6">
        <v>2537240</v>
      </c>
      <c r="F14" s="5" t="s">
        <v>14</v>
      </c>
      <c r="G14" s="1">
        <f>C13/C5</f>
        <v>2.0818931703758536E-2</v>
      </c>
      <c r="H14" s="6">
        <f>D13/D5</f>
        <v>2.1158953672319764E-2</v>
      </c>
      <c r="J14" s="13" t="s">
        <v>29</v>
      </c>
      <c r="K14" s="14">
        <v>766654</v>
      </c>
      <c r="L14" s="15">
        <v>633543</v>
      </c>
    </row>
    <row r="15" spans="2:12" x14ac:dyDescent="0.3">
      <c r="B15" s="5" t="s">
        <v>34</v>
      </c>
      <c r="C15" s="1">
        <f>C13+C14</f>
        <v>10670429</v>
      </c>
      <c r="D15" s="1">
        <f>D13+D14</f>
        <v>6582259</v>
      </c>
      <c r="F15" s="5" t="s">
        <v>17</v>
      </c>
      <c r="G15" s="1"/>
      <c r="H15" s="6"/>
      <c r="J15" s="13" t="s">
        <v>30</v>
      </c>
      <c r="K15" s="14"/>
      <c r="L15" s="15"/>
    </row>
    <row r="16" spans="2:12" x14ac:dyDescent="0.3">
      <c r="B16" s="5" t="s">
        <v>31</v>
      </c>
      <c r="C16" s="1">
        <f>C15-C17</f>
        <v>1303476</v>
      </c>
      <c r="D16" s="1">
        <f>D15-D17</f>
        <v>888112</v>
      </c>
      <c r="F16" s="5" t="s">
        <v>18</v>
      </c>
      <c r="G16" s="1"/>
      <c r="H16" s="6"/>
      <c r="J16" s="5" t="s">
        <v>20</v>
      </c>
      <c r="K16" s="1">
        <v>4.75</v>
      </c>
      <c r="L16" s="6">
        <v>4.51</v>
      </c>
    </row>
    <row r="17" spans="2:12" ht="15" thickBot="1" x14ac:dyDescent="0.35">
      <c r="B17" s="7" t="s">
        <v>32</v>
      </c>
      <c r="C17" s="8">
        <v>9366953</v>
      </c>
      <c r="D17" s="9">
        <v>5694147</v>
      </c>
      <c r="F17" s="7" t="s">
        <v>19</v>
      </c>
      <c r="G17" s="8">
        <f>2*C11/(C5+D5)</f>
        <v>0.16637913817939229</v>
      </c>
      <c r="H17" s="9"/>
      <c r="J17" s="5" t="s">
        <v>22</v>
      </c>
      <c r="K17" s="1">
        <f>(K16-L16)/K16</f>
        <v>5.0526315789473732E-2</v>
      </c>
      <c r="L17" s="6"/>
    </row>
    <row r="18" spans="2:12" x14ac:dyDescent="0.3">
      <c r="J18" s="5" t="s">
        <v>21</v>
      </c>
      <c r="K18" s="1">
        <f>50/K16</f>
        <v>10.526315789473685</v>
      </c>
      <c r="L18" s="6"/>
    </row>
    <row r="19" spans="2:12" ht="15" thickBot="1" x14ac:dyDescent="0.35">
      <c r="J19" s="7" t="s">
        <v>23</v>
      </c>
      <c r="K19" s="8">
        <f>K18/K17</f>
        <v>208.33333333333314</v>
      </c>
      <c r="L19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24F8F-F831-4790-9B96-A25E26C86E93}">
  <dimension ref="B1:L19"/>
  <sheetViews>
    <sheetView tabSelected="1" zoomScale="99" workbookViewId="0">
      <selection activeCell="K19" sqref="K19"/>
    </sheetView>
  </sheetViews>
  <sheetFormatPr defaultRowHeight="14.4" x14ac:dyDescent="0.3"/>
  <cols>
    <col min="2" max="2" width="19.5546875" customWidth="1"/>
    <col min="3" max="3" width="11.5546875" customWidth="1"/>
    <col min="4" max="4" width="11.21875" customWidth="1"/>
    <col min="6" max="6" width="21.21875" customWidth="1"/>
    <col min="7" max="7" width="11.77734375" customWidth="1"/>
    <col min="8" max="8" width="12.109375" customWidth="1"/>
    <col min="10" max="10" width="10.88671875" customWidth="1"/>
    <col min="11" max="11" width="11.88671875" customWidth="1"/>
    <col min="12" max="12" width="11.44140625" customWidth="1"/>
  </cols>
  <sheetData>
    <row r="1" spans="2:12" ht="15" thickBot="1" x14ac:dyDescent="0.35"/>
    <row r="2" spans="2:12" x14ac:dyDescent="0.3">
      <c r="B2" s="2" t="s">
        <v>0</v>
      </c>
      <c r="C2" s="3"/>
      <c r="D2" s="4" t="s">
        <v>24</v>
      </c>
      <c r="F2" s="2" t="s">
        <v>7</v>
      </c>
      <c r="G2" s="3"/>
      <c r="H2" s="4" t="s">
        <v>25</v>
      </c>
    </row>
    <row r="3" spans="2:12" x14ac:dyDescent="0.3">
      <c r="B3" s="5"/>
      <c r="C3" s="1"/>
      <c r="D3" s="6"/>
      <c r="F3" s="5"/>
      <c r="G3" s="1"/>
      <c r="H3" s="6"/>
    </row>
    <row r="4" spans="2:12" x14ac:dyDescent="0.3">
      <c r="B4" s="5"/>
      <c r="C4" s="1" t="s">
        <v>1</v>
      </c>
      <c r="D4" s="6" t="s">
        <v>2</v>
      </c>
      <c r="F4" s="5"/>
      <c r="G4" s="1" t="s">
        <v>1</v>
      </c>
      <c r="H4" s="6" t="s">
        <v>2</v>
      </c>
    </row>
    <row r="5" spans="2:12" x14ac:dyDescent="0.3">
      <c r="B5" s="5" t="s">
        <v>28</v>
      </c>
      <c r="C5" s="1">
        <v>1384322127</v>
      </c>
      <c r="D5" s="6">
        <v>1158761785</v>
      </c>
      <c r="F5" s="5" t="s">
        <v>8</v>
      </c>
      <c r="G5" s="1">
        <v>49349558</v>
      </c>
      <c r="H5" s="6">
        <v>-110440865</v>
      </c>
    </row>
    <row r="6" spans="2:12" ht="15" thickBot="1" x14ac:dyDescent="0.35">
      <c r="B6" s="7" t="s">
        <v>27</v>
      </c>
      <c r="C6" s="8">
        <v>6050999</v>
      </c>
      <c r="D6" s="9">
        <v>5995681</v>
      </c>
      <c r="F6" s="5" t="s">
        <v>9</v>
      </c>
      <c r="G6" s="1">
        <v>-1724491</v>
      </c>
      <c r="H6" s="6">
        <v>-2225566</v>
      </c>
    </row>
    <row r="7" spans="2:12" ht="15" thickBot="1" x14ac:dyDescent="0.35">
      <c r="F7" s="5" t="s">
        <v>10</v>
      </c>
      <c r="G7" s="1">
        <v>8420992</v>
      </c>
      <c r="H7" s="6">
        <v>22389435</v>
      </c>
    </row>
    <row r="8" spans="2:12" ht="15" thickBot="1" x14ac:dyDescent="0.35">
      <c r="B8" s="2" t="s">
        <v>3</v>
      </c>
      <c r="C8" s="3"/>
      <c r="D8" s="4" t="s">
        <v>24</v>
      </c>
      <c r="F8" s="7" t="s">
        <v>11</v>
      </c>
      <c r="G8" s="8">
        <f>G5+G6+G7</f>
        <v>56046059</v>
      </c>
      <c r="H8" s="9">
        <f>H5+H6+H7</f>
        <v>-90276996</v>
      </c>
    </row>
    <row r="9" spans="2:12" ht="15" thickBot="1" x14ac:dyDescent="0.35">
      <c r="B9" s="5"/>
      <c r="C9" s="1"/>
      <c r="D9" s="6"/>
      <c r="F9" s="10"/>
      <c r="G9" s="11"/>
      <c r="H9" s="12"/>
    </row>
    <row r="10" spans="2:12" x14ac:dyDescent="0.3">
      <c r="B10" s="5"/>
      <c r="C10" s="1" t="s">
        <v>1</v>
      </c>
      <c r="D10" s="6" t="s">
        <v>2</v>
      </c>
      <c r="F10" s="2" t="s">
        <v>15</v>
      </c>
      <c r="G10" s="3"/>
      <c r="H10" s="4"/>
    </row>
    <row r="11" spans="2:12" x14ac:dyDescent="0.3">
      <c r="B11" s="5" t="s">
        <v>4</v>
      </c>
      <c r="C11" s="1">
        <v>154371941</v>
      </c>
      <c r="D11" s="6">
        <v>121660082</v>
      </c>
      <c r="F11" s="5" t="s">
        <v>12</v>
      </c>
      <c r="G11" s="1">
        <f>C13/C11</f>
        <v>7.5656274866687079E-2</v>
      </c>
      <c r="H11" s="6">
        <f>D13/D11</f>
        <v>7.2556526798987359E-2</v>
      </c>
    </row>
    <row r="12" spans="2:12" ht="15" thickBot="1" x14ac:dyDescent="0.35">
      <c r="B12" s="5" t="s">
        <v>5</v>
      </c>
      <c r="C12" s="1">
        <v>142692735</v>
      </c>
      <c r="D12" s="6">
        <v>112832849</v>
      </c>
      <c r="F12" s="5" t="s">
        <v>16</v>
      </c>
      <c r="G12" s="1"/>
      <c r="H12" s="6"/>
    </row>
    <row r="13" spans="2:12" x14ac:dyDescent="0.3">
      <c r="B13" s="5" t="s">
        <v>6</v>
      </c>
      <c r="C13" s="1">
        <f>C11-C12</f>
        <v>11679206</v>
      </c>
      <c r="D13" s="6">
        <f>D11-D12</f>
        <v>8827233</v>
      </c>
      <c r="F13" s="5" t="s">
        <v>13</v>
      </c>
      <c r="G13" s="1">
        <f>C13/C6</f>
        <v>1.930128562242367</v>
      </c>
      <c r="H13" s="1">
        <f>D13/D6</f>
        <v>1.4722652856281047</v>
      </c>
      <c r="J13" s="2"/>
      <c r="K13" s="3" t="s">
        <v>1</v>
      </c>
      <c r="L13" s="4" t="s">
        <v>2</v>
      </c>
    </row>
    <row r="14" spans="2:12" x14ac:dyDescent="0.3">
      <c r="B14" s="5" t="s">
        <v>33</v>
      </c>
      <c r="C14" s="1">
        <v>2261655</v>
      </c>
      <c r="D14" s="6">
        <v>-354178</v>
      </c>
      <c r="F14" s="5" t="s">
        <v>14</v>
      </c>
      <c r="G14" s="1">
        <f>C13/C5</f>
        <v>8.4367689948800471E-3</v>
      </c>
      <c r="H14" s="6">
        <f>D13/D5</f>
        <v>7.6178150800856794E-3</v>
      </c>
      <c r="J14" s="13" t="s">
        <v>29</v>
      </c>
      <c r="K14" s="14">
        <v>932240873</v>
      </c>
      <c r="L14" s="15">
        <v>701043860</v>
      </c>
    </row>
    <row r="15" spans="2:12" x14ac:dyDescent="0.3">
      <c r="B15" s="5" t="s">
        <v>34</v>
      </c>
      <c r="C15" s="1">
        <f>C13+C14</f>
        <v>13940861</v>
      </c>
      <c r="D15" s="1">
        <f>D13+D14</f>
        <v>8473055</v>
      </c>
      <c r="F15" s="5" t="s">
        <v>17</v>
      </c>
      <c r="G15" s="1"/>
      <c r="H15" s="6"/>
      <c r="J15" s="13" t="s">
        <v>30</v>
      </c>
      <c r="K15" s="14">
        <v>39870418</v>
      </c>
      <c r="L15" s="15">
        <v>33003154</v>
      </c>
    </row>
    <row r="16" spans="2:12" x14ac:dyDescent="0.3">
      <c r="B16" s="5" t="s">
        <v>31</v>
      </c>
      <c r="C16" s="1">
        <f>C15-C17</f>
        <v>11920548</v>
      </c>
      <c r="D16" s="1">
        <f>D15-D17</f>
        <v>6211400</v>
      </c>
      <c r="F16" s="5" t="s">
        <v>18</v>
      </c>
      <c r="G16" s="1"/>
      <c r="H16" s="6"/>
      <c r="J16" s="5" t="s">
        <v>20</v>
      </c>
      <c r="K16" s="1">
        <v>19.04</v>
      </c>
      <c r="L16" s="6">
        <v>14.66</v>
      </c>
    </row>
    <row r="17" spans="2:12" ht="15" thickBot="1" x14ac:dyDescent="0.35">
      <c r="B17" s="7" t="s">
        <v>32</v>
      </c>
      <c r="C17" s="8">
        <v>2020313</v>
      </c>
      <c r="D17" s="9">
        <v>2261655</v>
      </c>
      <c r="F17" s="7" t="s">
        <v>19</v>
      </c>
      <c r="G17" s="8">
        <f>2*C11/(C5+D5)</f>
        <v>0.121405306581956</v>
      </c>
      <c r="H17" s="9"/>
      <c r="J17" s="5" t="s">
        <v>22</v>
      </c>
      <c r="K17" s="1">
        <f>(K16-L16)/K16</f>
        <v>0.23004201680672265</v>
      </c>
      <c r="L17" s="6"/>
    </row>
    <row r="18" spans="2:12" x14ac:dyDescent="0.3">
      <c r="J18" s="5" t="s">
        <v>21</v>
      </c>
      <c r="K18" s="1">
        <f>240/K16</f>
        <v>12.605042016806724</v>
      </c>
      <c r="L18" s="6"/>
    </row>
    <row r="19" spans="2:12" ht="15" thickBot="1" x14ac:dyDescent="0.35">
      <c r="J19" s="7" t="s">
        <v>23</v>
      </c>
      <c r="K19" s="8">
        <f>K18/K17</f>
        <v>54.794520547945218</v>
      </c>
      <c r="L19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C885D-55EF-404F-A34F-412E01030114}">
  <dimension ref="B1:L19"/>
  <sheetViews>
    <sheetView zoomScale="99" workbookViewId="0">
      <selection activeCell="D16" sqref="D16"/>
    </sheetView>
  </sheetViews>
  <sheetFormatPr defaultRowHeight="14.4" x14ac:dyDescent="0.3"/>
  <cols>
    <col min="2" max="2" width="19.5546875" customWidth="1"/>
    <col min="3" max="3" width="11.5546875" customWidth="1"/>
    <col min="4" max="4" width="11.21875" customWidth="1"/>
    <col min="6" max="6" width="21.21875" customWidth="1"/>
    <col min="7" max="7" width="11.77734375" customWidth="1"/>
    <col min="8" max="8" width="12.109375" customWidth="1"/>
    <col min="10" max="10" width="10.88671875" customWidth="1"/>
    <col min="11" max="11" width="11.88671875" customWidth="1"/>
    <col min="12" max="12" width="11.44140625" customWidth="1"/>
  </cols>
  <sheetData>
    <row r="1" spans="2:12" ht="15" thickBot="1" x14ac:dyDescent="0.35"/>
    <row r="2" spans="2:12" x14ac:dyDescent="0.3">
      <c r="B2" s="2" t="s">
        <v>0</v>
      </c>
      <c r="C2" s="3"/>
      <c r="D2" s="4" t="s">
        <v>24</v>
      </c>
      <c r="F2" s="2" t="s">
        <v>7</v>
      </c>
      <c r="G2" s="3"/>
      <c r="H2" s="4" t="s">
        <v>25</v>
      </c>
    </row>
    <row r="3" spans="2:12" x14ac:dyDescent="0.3">
      <c r="B3" s="5"/>
      <c r="C3" s="1"/>
      <c r="D3" s="6"/>
      <c r="F3" s="5"/>
      <c r="G3" s="1"/>
      <c r="H3" s="6"/>
    </row>
    <row r="4" spans="2:12" x14ac:dyDescent="0.3">
      <c r="B4" s="5"/>
      <c r="C4" s="1" t="s">
        <v>1</v>
      </c>
      <c r="D4" s="6" t="s">
        <v>2</v>
      </c>
      <c r="F4" s="5"/>
      <c r="G4" s="1" t="s">
        <v>1</v>
      </c>
      <c r="H4" s="6" t="s">
        <v>2</v>
      </c>
    </row>
    <row r="5" spans="2:12" x14ac:dyDescent="0.3">
      <c r="B5" s="5" t="s">
        <v>28</v>
      </c>
      <c r="C5" s="1">
        <v>3605599</v>
      </c>
      <c r="D5" s="6">
        <v>2916228</v>
      </c>
      <c r="F5" s="5" t="s">
        <v>8</v>
      </c>
      <c r="G5" s="1">
        <v>178297</v>
      </c>
      <c r="H5" s="6">
        <v>221149</v>
      </c>
    </row>
    <row r="6" spans="2:12" ht="15" thickBot="1" x14ac:dyDescent="0.35">
      <c r="B6" s="7" t="s">
        <v>27</v>
      </c>
      <c r="C6" s="8">
        <v>17354</v>
      </c>
      <c r="D6" s="9">
        <v>17354</v>
      </c>
      <c r="F6" s="5" t="s">
        <v>9</v>
      </c>
      <c r="G6" s="1">
        <v>-143920</v>
      </c>
      <c r="H6" s="6">
        <v>-72432</v>
      </c>
    </row>
    <row r="7" spans="2:12" ht="15" thickBot="1" x14ac:dyDescent="0.35">
      <c r="F7" s="5" t="s">
        <v>10</v>
      </c>
      <c r="G7" s="1">
        <v>97441</v>
      </c>
      <c r="H7" s="6">
        <v>-122422</v>
      </c>
    </row>
    <row r="8" spans="2:12" ht="15" thickBot="1" x14ac:dyDescent="0.35">
      <c r="B8" s="2" t="s">
        <v>3</v>
      </c>
      <c r="C8" s="3"/>
      <c r="D8" s="4" t="s">
        <v>24</v>
      </c>
      <c r="F8" s="7" t="s">
        <v>11</v>
      </c>
      <c r="G8" s="8">
        <f>G5+G6+G7</f>
        <v>131818</v>
      </c>
      <c r="H8" s="9">
        <f>H5+H6+H7</f>
        <v>26295</v>
      </c>
    </row>
    <row r="9" spans="2:12" ht="15" thickBot="1" x14ac:dyDescent="0.35">
      <c r="B9" s="5"/>
      <c r="C9" s="1"/>
      <c r="D9" s="6"/>
      <c r="F9" s="10"/>
      <c r="G9" s="11"/>
      <c r="H9" s="12"/>
    </row>
    <row r="10" spans="2:12" x14ac:dyDescent="0.3">
      <c r="B10" s="5"/>
      <c r="C10" s="1" t="s">
        <v>1</v>
      </c>
      <c r="D10" s="6" t="s">
        <v>2</v>
      </c>
      <c r="F10" s="2" t="s">
        <v>15</v>
      </c>
      <c r="G10" s="3"/>
      <c r="H10" s="4"/>
    </row>
    <row r="11" spans="2:12" x14ac:dyDescent="0.3">
      <c r="B11" s="5" t="s">
        <v>4</v>
      </c>
      <c r="C11" s="1">
        <v>351183</v>
      </c>
      <c r="D11" s="6">
        <v>263533</v>
      </c>
      <c r="F11" s="5" t="s">
        <v>12</v>
      </c>
      <c r="G11" s="1">
        <f>C13/C11</f>
        <v>0.22208364300094252</v>
      </c>
      <c r="H11" s="6">
        <f>D13/D11</f>
        <v>0.26842938076066375</v>
      </c>
    </row>
    <row r="12" spans="2:12" ht="15" thickBot="1" x14ac:dyDescent="0.35">
      <c r="B12" s="5" t="s">
        <v>5</v>
      </c>
      <c r="C12" s="1">
        <v>273191</v>
      </c>
      <c r="D12" s="6">
        <v>192793</v>
      </c>
      <c r="F12" s="5" t="s">
        <v>16</v>
      </c>
      <c r="G12" s="1"/>
      <c r="H12" s="6"/>
    </row>
    <row r="13" spans="2:12" x14ac:dyDescent="0.3">
      <c r="B13" s="5" t="s">
        <v>6</v>
      </c>
      <c r="C13" s="1">
        <f>C11-C12</f>
        <v>77992</v>
      </c>
      <c r="D13" s="6">
        <f>D11-D12</f>
        <v>70740</v>
      </c>
      <c r="F13" s="5" t="s">
        <v>13</v>
      </c>
      <c r="G13" s="1">
        <f>C13/C6</f>
        <v>4.4941800161346084</v>
      </c>
      <c r="H13" s="1">
        <f>D13/D6</f>
        <v>4.0762936498789903</v>
      </c>
      <c r="J13" s="2"/>
      <c r="K13" s="3" t="s">
        <v>1</v>
      </c>
      <c r="L13" s="4" t="s">
        <v>2</v>
      </c>
    </row>
    <row r="14" spans="2:12" x14ac:dyDescent="0.3">
      <c r="B14" s="5" t="s">
        <v>33</v>
      </c>
      <c r="C14" s="1"/>
      <c r="D14" s="6"/>
      <c r="F14" s="5" t="s">
        <v>14</v>
      </c>
      <c r="G14" s="1">
        <f>C13/C5</f>
        <v>2.1630802537941685E-2</v>
      </c>
      <c r="H14" s="6">
        <f>D13/D5</f>
        <v>2.4257362593048282E-2</v>
      </c>
      <c r="J14" s="13" t="s">
        <v>29</v>
      </c>
      <c r="K14" s="14"/>
      <c r="L14" s="15"/>
    </row>
    <row r="15" spans="2:12" x14ac:dyDescent="0.3">
      <c r="B15" s="5" t="s">
        <v>34</v>
      </c>
      <c r="C15" s="1">
        <f>C13+C14</f>
        <v>77992</v>
      </c>
      <c r="D15" s="1">
        <f>D13+D14</f>
        <v>70740</v>
      </c>
      <c r="F15" s="5" t="s">
        <v>17</v>
      </c>
      <c r="G15" s="1"/>
      <c r="H15" s="6"/>
      <c r="J15" s="13" t="s">
        <v>30</v>
      </c>
      <c r="K15" s="14"/>
      <c r="L15" s="15"/>
    </row>
    <row r="16" spans="2:12" x14ac:dyDescent="0.3">
      <c r="B16" s="5" t="s">
        <v>31</v>
      </c>
      <c r="C16" s="1" t="e">
        <f>C15-C17</f>
        <v>#VALUE!</v>
      </c>
      <c r="D16" s="1">
        <f>D15-D17</f>
        <v>70740</v>
      </c>
      <c r="F16" s="5" t="s">
        <v>18</v>
      </c>
      <c r="G16" s="1"/>
      <c r="H16" s="6"/>
      <c r="J16" s="5" t="s">
        <v>20</v>
      </c>
      <c r="K16" s="1">
        <v>32.67</v>
      </c>
      <c r="L16" s="6">
        <v>31.55</v>
      </c>
    </row>
    <row r="17" spans="2:12" ht="15" thickBot="1" x14ac:dyDescent="0.35">
      <c r="B17" s="7" t="s">
        <v>32</v>
      </c>
      <c r="C17" s="8" t="s">
        <v>35</v>
      </c>
      <c r="D17" s="9"/>
      <c r="F17" s="7" t="s">
        <v>19</v>
      </c>
      <c r="G17" s="8">
        <f>2*C11/(C5+D5)</f>
        <v>0.10769466899382642</v>
      </c>
      <c r="H17" s="9"/>
      <c r="J17" s="5" t="s">
        <v>22</v>
      </c>
      <c r="K17" s="1">
        <f>(K16-L16)/K16</f>
        <v>3.4282216100397944E-2</v>
      </c>
      <c r="L17" s="6"/>
    </row>
    <row r="18" spans="2:12" x14ac:dyDescent="0.3">
      <c r="J18" s="5" t="s">
        <v>21</v>
      </c>
      <c r="K18" s="1">
        <f>350/K16</f>
        <v>10.713192531374348</v>
      </c>
      <c r="L18" s="6"/>
    </row>
    <row r="19" spans="2:12" ht="15" thickBot="1" x14ac:dyDescent="0.35">
      <c r="J19" s="7" t="s">
        <v>23</v>
      </c>
      <c r="K19" s="8">
        <f>K18/K17</f>
        <v>312.49999999999972</v>
      </c>
      <c r="L19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72E0F-6F1D-48CD-B686-0B3859D44449}">
  <dimension ref="B1:L19"/>
  <sheetViews>
    <sheetView zoomScale="99" workbookViewId="0">
      <selection activeCell="K15" sqref="K15"/>
    </sheetView>
  </sheetViews>
  <sheetFormatPr defaultRowHeight="14.4" x14ac:dyDescent="0.3"/>
  <cols>
    <col min="2" max="2" width="19.5546875" customWidth="1"/>
    <col min="3" max="3" width="11.5546875" customWidth="1"/>
    <col min="4" max="4" width="11.21875" customWidth="1"/>
    <col min="6" max="6" width="21.21875" customWidth="1"/>
    <col min="7" max="7" width="11.77734375" customWidth="1"/>
    <col min="8" max="8" width="12.109375" customWidth="1"/>
    <col min="10" max="10" width="10.88671875" customWidth="1"/>
    <col min="11" max="11" width="11.88671875" customWidth="1"/>
    <col min="12" max="12" width="11.44140625" customWidth="1"/>
  </cols>
  <sheetData>
    <row r="1" spans="2:12" ht="15" thickBot="1" x14ac:dyDescent="0.35"/>
    <row r="2" spans="2:12" x14ac:dyDescent="0.3">
      <c r="B2" s="2" t="s">
        <v>0</v>
      </c>
      <c r="C2" s="3"/>
      <c r="D2" s="4" t="s">
        <v>24</v>
      </c>
      <c r="F2" s="2" t="s">
        <v>7</v>
      </c>
      <c r="G2" s="3"/>
      <c r="H2" s="4" t="s">
        <v>25</v>
      </c>
    </row>
    <row r="3" spans="2:12" x14ac:dyDescent="0.3">
      <c r="B3" s="5"/>
      <c r="C3" s="1"/>
      <c r="D3" s="6"/>
      <c r="F3" s="5"/>
      <c r="G3" s="1"/>
      <c r="H3" s="6"/>
    </row>
    <row r="4" spans="2:12" x14ac:dyDescent="0.3">
      <c r="B4" s="5"/>
      <c r="C4" s="1" t="s">
        <v>2</v>
      </c>
      <c r="D4" s="6" t="s">
        <v>26</v>
      </c>
      <c r="F4" s="5"/>
      <c r="G4" s="1" t="s">
        <v>2</v>
      </c>
      <c r="H4" s="6" t="s">
        <v>26</v>
      </c>
    </row>
    <row r="5" spans="2:12" x14ac:dyDescent="0.3">
      <c r="B5" s="5" t="s">
        <v>28</v>
      </c>
      <c r="C5" s="1">
        <v>333168775</v>
      </c>
      <c r="D5" s="6">
        <v>236121838</v>
      </c>
      <c r="F5" s="5" t="s">
        <v>8</v>
      </c>
      <c r="G5" s="1">
        <v>10597867</v>
      </c>
      <c r="H5" s="6">
        <v>25544240</v>
      </c>
    </row>
    <row r="6" spans="2:12" ht="15" thickBot="1" x14ac:dyDescent="0.35">
      <c r="B6" s="7" t="s">
        <v>27</v>
      </c>
      <c r="C6" s="8">
        <v>21547066</v>
      </c>
      <c r="D6" s="9">
        <v>19283142</v>
      </c>
      <c r="F6" s="5" t="s">
        <v>9</v>
      </c>
      <c r="G6" s="1">
        <v>-20957116</v>
      </c>
      <c r="H6" s="6">
        <v>-8409758</v>
      </c>
    </row>
    <row r="7" spans="2:12" ht="15" thickBot="1" x14ac:dyDescent="0.35">
      <c r="F7" s="5" t="s">
        <v>10</v>
      </c>
      <c r="G7" s="1">
        <v>11864291</v>
      </c>
      <c r="H7" s="6">
        <v>-14837551</v>
      </c>
    </row>
    <row r="8" spans="2:12" ht="15" thickBot="1" x14ac:dyDescent="0.35">
      <c r="B8" s="2" t="s">
        <v>3</v>
      </c>
      <c r="C8" s="3"/>
      <c r="D8" s="4" t="s">
        <v>24</v>
      </c>
      <c r="F8" s="7" t="s">
        <v>11</v>
      </c>
      <c r="G8" s="8">
        <f>G5+G6+G7</f>
        <v>1505042</v>
      </c>
      <c r="H8" s="9">
        <f>H5+H6+H7</f>
        <v>2296931</v>
      </c>
    </row>
    <row r="9" spans="2:12" ht="15" thickBot="1" x14ac:dyDescent="0.35">
      <c r="B9" s="5"/>
      <c r="C9" s="1"/>
      <c r="D9" s="6"/>
      <c r="F9" s="10"/>
      <c r="G9" s="11"/>
      <c r="H9" s="12"/>
    </row>
    <row r="10" spans="2:12" x14ac:dyDescent="0.3">
      <c r="B10" s="5"/>
      <c r="C10" s="1" t="s">
        <v>2</v>
      </c>
      <c r="D10" s="6" t="s">
        <v>26</v>
      </c>
      <c r="F10" s="2" t="s">
        <v>15</v>
      </c>
      <c r="G10" s="3"/>
      <c r="H10" s="4"/>
    </row>
    <row r="11" spans="2:12" x14ac:dyDescent="0.3">
      <c r="B11" s="5" t="s">
        <v>4</v>
      </c>
      <c r="C11" s="1">
        <v>47541856</v>
      </c>
      <c r="D11" s="6">
        <v>31726856</v>
      </c>
      <c r="F11" s="5" t="s">
        <v>12</v>
      </c>
      <c r="G11" s="1">
        <f>C13/C11</f>
        <v>0.23135859483483354</v>
      </c>
      <c r="H11" s="6">
        <f>D13/D11</f>
        <v>-0.13067490834893947</v>
      </c>
    </row>
    <row r="12" spans="2:12" ht="15" thickBot="1" x14ac:dyDescent="0.35">
      <c r="B12" s="5" t="s">
        <v>5</v>
      </c>
      <c r="C12" s="1">
        <v>36542639</v>
      </c>
      <c r="D12" s="6">
        <v>35872760</v>
      </c>
      <c r="F12" s="5" t="s">
        <v>16</v>
      </c>
      <c r="G12" s="1"/>
      <c r="H12" s="6"/>
    </row>
    <row r="13" spans="2:12" x14ac:dyDescent="0.3">
      <c r="B13" s="5" t="s">
        <v>6</v>
      </c>
      <c r="C13" s="1">
        <f>C11-C12</f>
        <v>10999217</v>
      </c>
      <c r="D13" s="6">
        <f>D11-D12</f>
        <v>-4145904</v>
      </c>
      <c r="F13" s="5" t="s">
        <v>13</v>
      </c>
      <c r="G13" s="1">
        <f>C13/C6</f>
        <v>0.51047400142553057</v>
      </c>
      <c r="H13" s="1">
        <f>D13/D6</f>
        <v>-0.21500147641914372</v>
      </c>
      <c r="J13" s="2"/>
      <c r="K13" s="3" t="s">
        <v>2</v>
      </c>
      <c r="L13" s="4" t="s">
        <v>26</v>
      </c>
    </row>
    <row r="14" spans="2:12" x14ac:dyDescent="0.3">
      <c r="B14" s="5" t="s">
        <v>33</v>
      </c>
      <c r="C14" s="1">
        <v>-723518</v>
      </c>
      <c r="D14" s="6">
        <v>3436242</v>
      </c>
      <c r="F14" s="5" t="s">
        <v>14</v>
      </c>
      <c r="G14" s="1">
        <f>C13/C5</f>
        <v>3.3013949161352231E-2</v>
      </c>
      <c r="H14" s="6">
        <f>D13/D5</f>
        <v>-1.7558325121965212E-2</v>
      </c>
      <c r="J14" s="13" t="s">
        <v>29</v>
      </c>
      <c r="K14" s="14">
        <v>950034</v>
      </c>
      <c r="L14" s="15">
        <v>1372305</v>
      </c>
    </row>
    <row r="15" spans="2:12" x14ac:dyDescent="0.3">
      <c r="B15" s="5" t="s">
        <v>34</v>
      </c>
      <c r="C15" s="1">
        <f>C13+C14</f>
        <v>10275699</v>
      </c>
      <c r="D15" s="1">
        <f>D13+D14</f>
        <v>-709662</v>
      </c>
      <c r="F15" s="5" t="s">
        <v>17</v>
      </c>
      <c r="G15" s="1"/>
      <c r="H15" s="6"/>
      <c r="J15" s="13" t="s">
        <v>30</v>
      </c>
      <c r="K15" s="14"/>
      <c r="L15" s="15"/>
    </row>
    <row r="16" spans="2:12" x14ac:dyDescent="0.3">
      <c r="B16" s="5" t="s">
        <v>31</v>
      </c>
      <c r="C16" s="1">
        <f>C15-C17</f>
        <v>5207004</v>
      </c>
      <c r="D16" s="1">
        <f>D15-D17</f>
        <v>13856</v>
      </c>
      <c r="F16" s="5" t="s">
        <v>18</v>
      </c>
      <c r="G16" s="1"/>
      <c r="H16" s="6"/>
      <c r="J16" s="5" t="s">
        <v>20</v>
      </c>
      <c r="K16" s="1">
        <v>5.81</v>
      </c>
      <c r="L16" s="6">
        <v>-2.4</v>
      </c>
    </row>
    <row r="17" spans="2:12" ht="15" thickBot="1" x14ac:dyDescent="0.35">
      <c r="B17" s="7" t="s">
        <v>32</v>
      </c>
      <c r="C17" s="8">
        <v>5068695</v>
      </c>
      <c r="D17" s="9">
        <v>-723518</v>
      </c>
      <c r="F17" s="7" t="s">
        <v>19</v>
      </c>
      <c r="G17" s="8">
        <f>2*C11/(C5+D5)</f>
        <v>0.16702139439632741</v>
      </c>
      <c r="H17" s="9"/>
      <c r="J17" s="5" t="s">
        <v>22</v>
      </c>
      <c r="K17" s="1">
        <f>(K16-L16)/K16</f>
        <v>1.4130808950086058</v>
      </c>
      <c r="L17" s="6"/>
    </row>
    <row r="18" spans="2:12" x14ac:dyDescent="0.3">
      <c r="J18" s="5" t="s">
        <v>21</v>
      </c>
      <c r="K18" s="1">
        <f>44/K16</f>
        <v>7.5731497418244409</v>
      </c>
      <c r="L18" s="6"/>
    </row>
    <row r="19" spans="2:12" ht="15" thickBot="1" x14ac:dyDescent="0.35">
      <c r="J19" s="7" t="s">
        <v>23</v>
      </c>
      <c r="K19" s="8">
        <f>K18/K17</f>
        <v>5.3593179049939099</v>
      </c>
      <c r="L19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F797A-5AAB-4113-91DB-D132E96D37F4}">
  <dimension ref="B1:L19"/>
  <sheetViews>
    <sheetView zoomScale="99" workbookViewId="0">
      <selection activeCell="H8" sqref="H8"/>
    </sheetView>
  </sheetViews>
  <sheetFormatPr defaultRowHeight="14.4" x14ac:dyDescent="0.3"/>
  <cols>
    <col min="2" max="2" width="19.5546875" customWidth="1"/>
    <col min="3" max="3" width="11.5546875" customWidth="1"/>
    <col min="4" max="4" width="11.21875" customWidth="1"/>
    <col min="6" max="6" width="21.21875" customWidth="1"/>
    <col min="7" max="7" width="11.77734375" customWidth="1"/>
    <col min="8" max="8" width="12.109375" customWidth="1"/>
    <col min="10" max="10" width="10.88671875" customWidth="1"/>
    <col min="11" max="11" width="11.88671875" customWidth="1"/>
    <col min="12" max="12" width="11.44140625" customWidth="1"/>
  </cols>
  <sheetData>
    <row r="1" spans="2:12" ht="15" thickBot="1" x14ac:dyDescent="0.35"/>
    <row r="2" spans="2:12" x14ac:dyDescent="0.3">
      <c r="B2" s="2" t="s">
        <v>0</v>
      </c>
      <c r="C2" s="3"/>
      <c r="D2" s="4" t="s">
        <v>24</v>
      </c>
      <c r="F2" s="2" t="s">
        <v>7</v>
      </c>
      <c r="G2" s="3"/>
      <c r="H2" s="4" t="s">
        <v>25</v>
      </c>
    </row>
    <row r="3" spans="2:12" x14ac:dyDescent="0.3">
      <c r="B3" s="5"/>
      <c r="C3" s="1"/>
      <c r="D3" s="6"/>
      <c r="F3" s="5"/>
      <c r="G3" s="1"/>
      <c r="H3" s="6"/>
    </row>
    <row r="4" spans="2:12" x14ac:dyDescent="0.3">
      <c r="B4" s="5"/>
      <c r="C4" s="1" t="s">
        <v>2</v>
      </c>
      <c r="D4" s="6" t="s">
        <v>26</v>
      </c>
      <c r="F4" s="5"/>
      <c r="G4" s="1" t="s">
        <v>2</v>
      </c>
      <c r="H4" s="6" t="s">
        <v>26</v>
      </c>
    </row>
    <row r="5" spans="2:12" x14ac:dyDescent="0.3">
      <c r="B5" s="5" t="s">
        <v>28</v>
      </c>
      <c r="C5" s="1">
        <v>1459622588</v>
      </c>
      <c r="D5" s="6">
        <v>1306024124</v>
      </c>
      <c r="F5" s="5" t="s">
        <v>8</v>
      </c>
      <c r="G5" s="1">
        <v>-4205132</v>
      </c>
      <c r="H5" s="6">
        <v>-15684608</v>
      </c>
    </row>
    <row r="6" spans="2:12" ht="15" thickBot="1" x14ac:dyDescent="0.35">
      <c r="B6" s="7" t="s">
        <v>27</v>
      </c>
      <c r="C6" s="8">
        <v>1031623</v>
      </c>
      <c r="D6" s="9">
        <v>933030</v>
      </c>
      <c r="F6" s="5" t="s">
        <v>9</v>
      </c>
      <c r="G6" s="1">
        <v>-1234655</v>
      </c>
      <c r="H6" s="6">
        <v>-851442</v>
      </c>
    </row>
    <row r="7" spans="2:12" ht="15" thickBot="1" x14ac:dyDescent="0.35">
      <c r="F7" s="5" t="s">
        <v>10</v>
      </c>
      <c r="G7" s="1">
        <v>6375936</v>
      </c>
      <c r="H7" s="6">
        <v>9410594</v>
      </c>
    </row>
    <row r="8" spans="2:12" ht="15" thickBot="1" x14ac:dyDescent="0.35">
      <c r="B8" s="2" t="s">
        <v>3</v>
      </c>
      <c r="C8" s="3"/>
      <c r="D8" s="4" t="s">
        <v>24</v>
      </c>
      <c r="F8" s="7" t="s">
        <v>11</v>
      </c>
      <c r="G8" s="8">
        <f>G5+G6+G7</f>
        <v>936149</v>
      </c>
      <c r="H8" s="9">
        <f>H5+H6+H7</f>
        <v>-7125456</v>
      </c>
    </row>
    <row r="9" spans="2:12" ht="15" thickBot="1" x14ac:dyDescent="0.35">
      <c r="B9" s="5"/>
      <c r="C9" s="1"/>
      <c r="D9" s="6"/>
      <c r="F9" s="10"/>
      <c r="G9" s="11"/>
      <c r="H9" s="12"/>
    </row>
    <row r="10" spans="2:12" x14ac:dyDescent="0.3">
      <c r="B10" s="5"/>
      <c r="C10" s="1" t="s">
        <v>2</v>
      </c>
      <c r="D10" s="6" t="s">
        <v>26</v>
      </c>
      <c r="F10" s="2" t="s">
        <v>15</v>
      </c>
      <c r="G10" s="3"/>
      <c r="H10" s="4"/>
    </row>
    <row r="11" spans="2:12" x14ac:dyDescent="0.3">
      <c r="B11" s="5" t="s">
        <v>4</v>
      </c>
      <c r="C11" s="1">
        <v>101119169</v>
      </c>
      <c r="D11" s="6">
        <v>87574828</v>
      </c>
      <c r="F11" s="5" t="s">
        <v>12</v>
      </c>
      <c r="G11" s="1">
        <f>C13/C11</f>
        <v>0.11841276108588274</v>
      </c>
      <c r="H11" s="6">
        <f>D13/D11</f>
        <v>5.7272404805636612E-2</v>
      </c>
    </row>
    <row r="12" spans="2:12" ht="15" thickBot="1" x14ac:dyDescent="0.35">
      <c r="B12" s="5" t="s">
        <v>5</v>
      </c>
      <c r="C12" s="1">
        <v>89145369</v>
      </c>
      <c r="D12" s="6">
        <v>82559207</v>
      </c>
      <c r="F12" s="5" t="s">
        <v>16</v>
      </c>
      <c r="G12" s="1"/>
      <c r="H12" s="6"/>
    </row>
    <row r="13" spans="2:12" x14ac:dyDescent="0.3">
      <c r="B13" s="5" t="s">
        <v>6</v>
      </c>
      <c r="C13" s="1">
        <f>C11-C12</f>
        <v>11973800</v>
      </c>
      <c r="D13" s="6">
        <f>D11-D12</f>
        <v>5015621</v>
      </c>
      <c r="F13" s="5" t="s">
        <v>13</v>
      </c>
      <c r="G13" s="1">
        <f>C13/C6</f>
        <v>11.606759446037943</v>
      </c>
      <c r="H13" s="1">
        <f>D13/D6</f>
        <v>5.3756267215416438</v>
      </c>
      <c r="J13" s="2"/>
      <c r="K13" s="3" t="s">
        <v>2</v>
      </c>
      <c r="L13" s="4" t="s">
        <v>26</v>
      </c>
    </row>
    <row r="14" spans="2:12" x14ac:dyDescent="0.3">
      <c r="B14" s="5" t="s">
        <v>33</v>
      </c>
      <c r="C14" s="1"/>
      <c r="D14" s="6"/>
      <c r="F14" s="5" t="s">
        <v>14</v>
      </c>
      <c r="G14" s="1">
        <f>C13/C5</f>
        <v>8.2033534548178692E-3</v>
      </c>
      <c r="H14" s="6">
        <f>D13/D5</f>
        <v>3.8403739317146028E-3</v>
      </c>
      <c r="J14" s="13" t="s">
        <v>29</v>
      </c>
      <c r="K14" s="14">
        <v>52337681</v>
      </c>
      <c r="L14" s="15">
        <v>55249390</v>
      </c>
    </row>
    <row r="15" spans="2:12" x14ac:dyDescent="0.3">
      <c r="B15" s="5" t="s">
        <v>34</v>
      </c>
      <c r="C15" s="1">
        <f>C13+C14</f>
        <v>11973800</v>
      </c>
      <c r="D15" s="1">
        <f>D13+D14</f>
        <v>5015621</v>
      </c>
      <c r="F15" s="5" t="s">
        <v>17</v>
      </c>
      <c r="G15" s="1"/>
      <c r="H15" s="6"/>
      <c r="J15" s="13" t="s">
        <v>30</v>
      </c>
      <c r="K15" s="14">
        <v>17054071</v>
      </c>
      <c r="L15" s="15">
        <v>15380639</v>
      </c>
    </row>
    <row r="16" spans="2:12" x14ac:dyDescent="0.3">
      <c r="B16" s="5" t="s">
        <v>31</v>
      </c>
      <c r="C16" s="1">
        <f>C15-C17</f>
        <v>3509190</v>
      </c>
      <c r="D16" s="1">
        <f>D15-D17</f>
        <v>1589050</v>
      </c>
      <c r="F16" s="5" t="s">
        <v>18</v>
      </c>
      <c r="G16" s="1"/>
      <c r="H16" s="6"/>
      <c r="J16" s="5" t="s">
        <v>20</v>
      </c>
      <c r="K16" s="1">
        <v>12.43</v>
      </c>
      <c r="L16" s="6">
        <v>6.04</v>
      </c>
    </row>
    <row r="17" spans="2:12" ht="15" thickBot="1" x14ac:dyDescent="0.35">
      <c r="B17" s="7" t="s">
        <v>32</v>
      </c>
      <c r="C17" s="8">
        <v>8464610</v>
      </c>
      <c r="D17" s="9">
        <v>3426571</v>
      </c>
      <c r="F17" s="7" t="s">
        <v>19</v>
      </c>
      <c r="G17" s="8">
        <f>2*C11/(C5+D5)</f>
        <v>7.3125152653264844E-2</v>
      </c>
      <c r="H17" s="9"/>
      <c r="J17" s="5" t="s">
        <v>22</v>
      </c>
      <c r="K17" s="1">
        <f>(K16-L16)/K16</f>
        <v>0.51407884151246985</v>
      </c>
      <c r="L17" s="6"/>
    </row>
    <row r="18" spans="2:12" x14ac:dyDescent="0.3">
      <c r="J18" s="5" t="s">
        <v>21</v>
      </c>
      <c r="K18" s="1">
        <f>110/K16</f>
        <v>8.8495575221238933</v>
      </c>
      <c r="L18" s="6"/>
    </row>
    <row r="19" spans="2:12" ht="15" thickBot="1" x14ac:dyDescent="0.35">
      <c r="J19" s="7" t="s">
        <v>23</v>
      </c>
      <c r="K19" s="8">
        <f>K18/K17</f>
        <v>17.214397496087635</v>
      </c>
      <c r="L19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6F00A-F655-43CE-B86B-573AE16BBCA1}">
  <dimension ref="B1:L19"/>
  <sheetViews>
    <sheetView zoomScale="99" workbookViewId="0">
      <selection activeCell="G8" sqref="G8"/>
    </sheetView>
  </sheetViews>
  <sheetFormatPr defaultRowHeight="14.4" x14ac:dyDescent="0.3"/>
  <cols>
    <col min="2" max="2" width="19.5546875" customWidth="1"/>
    <col min="3" max="3" width="11.5546875" customWidth="1"/>
    <col min="4" max="4" width="11.21875" customWidth="1"/>
    <col min="6" max="6" width="21.21875" customWidth="1"/>
    <col min="7" max="7" width="11.77734375" customWidth="1"/>
    <col min="8" max="8" width="12.109375" customWidth="1"/>
    <col min="10" max="10" width="10.88671875" customWidth="1"/>
    <col min="11" max="11" width="11.88671875" customWidth="1"/>
    <col min="12" max="12" width="11.44140625" customWidth="1"/>
  </cols>
  <sheetData>
    <row r="1" spans="2:12" ht="15" thickBot="1" x14ac:dyDescent="0.35"/>
    <row r="2" spans="2:12" x14ac:dyDescent="0.3">
      <c r="B2" s="2" t="s">
        <v>0</v>
      </c>
      <c r="C2" s="3"/>
      <c r="D2" s="4" t="s">
        <v>24</v>
      </c>
      <c r="F2" s="2" t="s">
        <v>7</v>
      </c>
      <c r="G2" s="3"/>
      <c r="H2" s="4" t="s">
        <v>25</v>
      </c>
    </row>
    <row r="3" spans="2:12" x14ac:dyDescent="0.3">
      <c r="B3" s="5"/>
      <c r="C3" s="1"/>
      <c r="D3" s="6"/>
      <c r="F3" s="5"/>
      <c r="G3" s="1"/>
      <c r="H3" s="6"/>
    </row>
    <row r="4" spans="2:12" x14ac:dyDescent="0.3">
      <c r="B4" s="5"/>
      <c r="C4" s="1" t="s">
        <v>2</v>
      </c>
      <c r="D4" s="6" t="s">
        <v>26</v>
      </c>
      <c r="F4" s="5"/>
      <c r="G4" s="1" t="s">
        <v>2</v>
      </c>
      <c r="H4" s="6" t="s">
        <v>26</v>
      </c>
    </row>
    <row r="5" spans="2:12" x14ac:dyDescent="0.3">
      <c r="B5" s="5" t="s">
        <v>28</v>
      </c>
      <c r="C5" s="1">
        <v>349581286</v>
      </c>
      <c r="D5" s="6">
        <v>269476215</v>
      </c>
      <c r="F5" s="5" t="s">
        <v>8</v>
      </c>
      <c r="G5" s="1">
        <v>-9976653</v>
      </c>
      <c r="H5" s="6">
        <v>1594675</v>
      </c>
    </row>
    <row r="6" spans="2:12" ht="15" thickBot="1" x14ac:dyDescent="0.35">
      <c r="B6" s="7" t="s">
        <v>27</v>
      </c>
      <c r="C6" s="8">
        <v>11105582</v>
      </c>
      <c r="D6" s="9">
        <v>12520277</v>
      </c>
      <c r="F6" s="5" t="s">
        <v>9</v>
      </c>
      <c r="G6" s="1">
        <v>-2612552</v>
      </c>
      <c r="H6" s="6">
        <v>-890903</v>
      </c>
    </row>
    <row r="7" spans="2:12" ht="15" thickBot="1" x14ac:dyDescent="0.35">
      <c r="F7" s="5" t="s">
        <v>10</v>
      </c>
      <c r="G7" s="1">
        <v>601131</v>
      </c>
      <c r="H7" s="6">
        <v>-13165701</v>
      </c>
    </row>
    <row r="8" spans="2:12" ht="15" thickBot="1" x14ac:dyDescent="0.35">
      <c r="B8" s="2" t="s">
        <v>3</v>
      </c>
      <c r="C8" s="3"/>
      <c r="D8" s="4" t="s">
        <v>24</v>
      </c>
      <c r="F8" s="7" t="s">
        <v>11</v>
      </c>
      <c r="G8" s="8">
        <f>G5+G6+G7</f>
        <v>-11988074</v>
      </c>
      <c r="H8" s="9">
        <f>H5+H6+H7</f>
        <v>-12461929</v>
      </c>
    </row>
    <row r="9" spans="2:12" ht="15" thickBot="1" x14ac:dyDescent="0.35">
      <c r="B9" s="5"/>
      <c r="C9" s="1"/>
      <c r="D9" s="6"/>
      <c r="F9" s="10"/>
      <c r="G9" s="11"/>
      <c r="H9" s="12"/>
    </row>
    <row r="10" spans="2:12" x14ac:dyDescent="0.3">
      <c r="B10" s="5"/>
      <c r="C10" s="1" t="s">
        <v>2</v>
      </c>
      <c r="D10" s="6" t="s">
        <v>26</v>
      </c>
      <c r="F10" s="2" t="s">
        <v>15</v>
      </c>
      <c r="G10" s="3"/>
      <c r="H10" s="4"/>
    </row>
    <row r="11" spans="2:12" x14ac:dyDescent="0.3">
      <c r="B11" s="5" t="s">
        <v>4</v>
      </c>
      <c r="C11" s="1">
        <v>48314638</v>
      </c>
      <c r="D11" s="6">
        <v>39972258</v>
      </c>
      <c r="F11" s="5" t="s">
        <v>12</v>
      </c>
      <c r="G11" s="1">
        <f>C13/C11</f>
        <v>0.11871981737708559</v>
      </c>
      <c r="H11" s="6">
        <f>D13/D11</f>
        <v>7.0231659167215424E-2</v>
      </c>
    </row>
    <row r="12" spans="2:12" ht="15" thickBot="1" x14ac:dyDescent="0.35">
      <c r="B12" s="5" t="s">
        <v>5</v>
      </c>
      <c r="C12" s="1">
        <v>42578733</v>
      </c>
      <c r="D12" s="6">
        <v>37164940</v>
      </c>
      <c r="F12" s="5" t="s">
        <v>16</v>
      </c>
      <c r="G12" s="1"/>
      <c r="H12" s="6"/>
    </row>
    <row r="13" spans="2:12" x14ac:dyDescent="0.3">
      <c r="B13" s="5" t="s">
        <v>6</v>
      </c>
      <c r="C13" s="1">
        <f>C11-C12</f>
        <v>5735905</v>
      </c>
      <c r="D13" s="6">
        <f>D11-D12</f>
        <v>2807318</v>
      </c>
      <c r="F13" s="5" t="s">
        <v>13</v>
      </c>
      <c r="G13" s="1">
        <f>C13/C6</f>
        <v>0.51648846498994827</v>
      </c>
      <c r="H13" s="1">
        <f>D13/D6</f>
        <v>0.22422171650036177</v>
      </c>
      <c r="J13" s="2"/>
      <c r="K13" s="3" t="s">
        <v>2</v>
      </c>
      <c r="L13" s="4" t="s">
        <v>26</v>
      </c>
    </row>
    <row r="14" spans="2:12" x14ac:dyDescent="0.3">
      <c r="B14" s="5" t="s">
        <v>33</v>
      </c>
      <c r="C14" s="1">
        <v>10967997</v>
      </c>
      <c r="D14" s="6">
        <v>8982386</v>
      </c>
      <c r="F14" s="5" t="s">
        <v>14</v>
      </c>
      <c r="G14" s="1">
        <f>C13/C5</f>
        <v>1.6407929227653221E-2</v>
      </c>
      <c r="H14" s="6">
        <f>D13/D5</f>
        <v>1.0417683801889529E-2</v>
      </c>
      <c r="J14" s="13" t="s">
        <v>29</v>
      </c>
      <c r="K14" s="14">
        <v>1226698</v>
      </c>
      <c r="L14" s="15">
        <v>492796</v>
      </c>
    </row>
    <row r="15" spans="2:12" x14ac:dyDescent="0.3">
      <c r="B15" s="5" t="s">
        <v>34</v>
      </c>
      <c r="C15" s="1">
        <v>7921353</v>
      </c>
      <c r="D15" s="1">
        <f>D13+D14</f>
        <v>11789704</v>
      </c>
      <c r="F15" s="5" t="s">
        <v>17</v>
      </c>
      <c r="G15" s="1"/>
      <c r="H15" s="6"/>
      <c r="J15" s="13" t="s">
        <v>30</v>
      </c>
      <c r="K15" s="14"/>
      <c r="L15" s="15"/>
    </row>
    <row r="16" spans="2:12" x14ac:dyDescent="0.3">
      <c r="B16" s="5" t="s">
        <v>31</v>
      </c>
      <c r="C16" s="1">
        <f>C15-C17</f>
        <v>1934966</v>
      </c>
      <c r="D16" s="1">
        <f>D15-D17</f>
        <v>821707</v>
      </c>
      <c r="F16" s="5" t="s">
        <v>18</v>
      </c>
      <c r="G16" s="1"/>
      <c r="H16" s="6"/>
      <c r="J16" s="5" t="s">
        <v>20</v>
      </c>
      <c r="K16" s="1">
        <v>4.67</v>
      </c>
      <c r="L16" s="6">
        <v>2.4</v>
      </c>
    </row>
    <row r="17" spans="2:12" ht="15" thickBot="1" x14ac:dyDescent="0.35">
      <c r="B17" s="7" t="s">
        <v>32</v>
      </c>
      <c r="C17" s="8">
        <v>5986387</v>
      </c>
      <c r="D17" s="9">
        <v>10967997</v>
      </c>
      <c r="F17" s="7" t="s">
        <v>19</v>
      </c>
      <c r="G17" s="8">
        <f>2*C11/(C5+D5)</f>
        <v>0.15609095414223889</v>
      </c>
      <c r="H17" s="9"/>
      <c r="J17" s="5" t="s">
        <v>22</v>
      </c>
      <c r="K17" s="1">
        <f>(K16-L16)/K16</f>
        <v>0.48608137044967881</v>
      </c>
      <c r="L17" s="6"/>
    </row>
    <row r="18" spans="2:12" x14ac:dyDescent="0.3">
      <c r="J18" s="5" t="s">
        <v>21</v>
      </c>
      <c r="K18" s="1">
        <f>90/K16</f>
        <v>19.271948608137045</v>
      </c>
      <c r="L18" s="6"/>
    </row>
    <row r="19" spans="2:12" ht="15" thickBot="1" x14ac:dyDescent="0.35">
      <c r="J19" s="7" t="s">
        <v>23</v>
      </c>
      <c r="K19" s="8">
        <f>K18/K17</f>
        <v>39.647577092511014</v>
      </c>
      <c r="L1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Utkarsh</vt:lpstr>
      <vt:lpstr>RBL</vt:lpstr>
      <vt:lpstr>CSB</vt:lpstr>
      <vt:lpstr>Ujjivan</vt:lpstr>
      <vt:lpstr>JK</vt:lpstr>
      <vt:lpstr>Equitas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Revanth Gudipati</dc:creator>
  <cp:lastModifiedBy>Sai Revanth Gudipati</cp:lastModifiedBy>
  <dcterms:created xsi:type="dcterms:W3CDTF">2015-06-05T18:17:20Z</dcterms:created>
  <dcterms:modified xsi:type="dcterms:W3CDTF">2024-07-24T15:20:41Z</dcterms:modified>
</cp:coreProperties>
</file>