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Company Reports\"/>
    </mc:Choice>
  </mc:AlternateContent>
  <xr:revisionPtr revIDLastSave="0" documentId="13_ncr:1_{43BB75EC-06E4-4527-BF67-D0C51BD78C71}" xr6:coauthVersionLast="47" xr6:coauthVersionMax="47" xr10:uidLastSave="{00000000-0000-0000-0000-000000000000}"/>
  <bookViews>
    <workbookView xWindow="11424" yWindow="0" windowWidth="11712" windowHeight="12336" firstSheet="1" activeTab="1" xr2:uid="{00000000-000D-0000-FFFF-FFFF00000000}"/>
  </bookViews>
  <sheets>
    <sheet name="Avanti" sheetId="1" r:id="rId1"/>
    <sheet name="Zydus wellness" sheetId="2" r:id="rId2"/>
    <sheet name="Sapphire" sheetId="3" r:id="rId3"/>
    <sheet name="Hindustan" sheetId="4" r:id="rId4"/>
    <sheet name="Bikaji" sheetId="5" r:id="rId5"/>
    <sheet name="KRB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6" l="1"/>
  <c r="C18" i="6"/>
  <c r="K18" i="5"/>
  <c r="D21" i="5"/>
  <c r="C21" i="5"/>
  <c r="K18" i="2"/>
  <c r="K18" i="4"/>
  <c r="K18" i="3"/>
  <c r="K18" i="1"/>
  <c r="L15" i="1"/>
  <c r="K15" i="1"/>
  <c r="H21" i="6"/>
  <c r="G21" i="6"/>
  <c r="D20" i="6"/>
  <c r="H11" i="6" s="1"/>
  <c r="D18" i="6"/>
  <c r="C20" i="6"/>
  <c r="K17" i="6"/>
  <c r="K19" i="6" s="1"/>
  <c r="D10" i="6"/>
  <c r="C10" i="6"/>
  <c r="H8" i="6"/>
  <c r="G8" i="6"/>
  <c r="D7" i="6"/>
  <c r="C7" i="6"/>
  <c r="G19" i="6" s="1"/>
  <c r="H21" i="5"/>
  <c r="G21" i="5"/>
  <c r="D18" i="5"/>
  <c r="D20" i="5" s="1"/>
  <c r="H11" i="5" s="1"/>
  <c r="C18" i="5"/>
  <c r="C20" i="5" s="1"/>
  <c r="G11" i="5" s="1"/>
  <c r="K17" i="5"/>
  <c r="D10" i="5"/>
  <c r="C10" i="5"/>
  <c r="G19" i="5" s="1"/>
  <c r="H8" i="5"/>
  <c r="G8" i="5"/>
  <c r="D7" i="5"/>
  <c r="D11" i="5" s="1"/>
  <c r="C7" i="5"/>
  <c r="G22" i="5" s="1"/>
  <c r="H21" i="4"/>
  <c r="G21" i="4"/>
  <c r="D18" i="4"/>
  <c r="D20" i="4" s="1"/>
  <c r="H11" i="4" s="1"/>
  <c r="C18" i="4"/>
  <c r="C20" i="4" s="1"/>
  <c r="G11" i="4" s="1"/>
  <c r="K17" i="4"/>
  <c r="K19" i="4" s="1"/>
  <c r="D10" i="4"/>
  <c r="C10" i="4"/>
  <c r="G19" i="4" s="1"/>
  <c r="H8" i="4"/>
  <c r="G8" i="4"/>
  <c r="D7" i="4"/>
  <c r="C7" i="4"/>
  <c r="G22" i="4" s="1"/>
  <c r="H21" i="3"/>
  <c r="G21" i="3"/>
  <c r="C20" i="3"/>
  <c r="G11" i="3" s="1"/>
  <c r="K19" i="3"/>
  <c r="H19" i="3"/>
  <c r="G19" i="3"/>
  <c r="D18" i="3"/>
  <c r="D20" i="3" s="1"/>
  <c r="H11" i="3" s="1"/>
  <c r="C18" i="3"/>
  <c r="K17" i="3"/>
  <c r="D10" i="3"/>
  <c r="C10" i="3"/>
  <c r="H8" i="3"/>
  <c r="G8" i="3"/>
  <c r="D7" i="3"/>
  <c r="D11" i="3" s="1"/>
  <c r="C7" i="3"/>
  <c r="G22" i="3" s="1"/>
  <c r="H21" i="2"/>
  <c r="G21" i="2"/>
  <c r="D18" i="2"/>
  <c r="D20" i="2" s="1"/>
  <c r="C18" i="2"/>
  <c r="C20" i="2" s="1"/>
  <c r="K17" i="2"/>
  <c r="K19" i="2" s="1"/>
  <c r="D10" i="2"/>
  <c r="C10" i="2"/>
  <c r="H8" i="2"/>
  <c r="G8" i="2"/>
  <c r="D7" i="2"/>
  <c r="C7" i="2"/>
  <c r="G22" i="2" s="1"/>
  <c r="H19" i="1"/>
  <c r="K17" i="1"/>
  <c r="K19" i="1" s="1"/>
  <c r="H21" i="1"/>
  <c r="G21" i="1"/>
  <c r="H8" i="1"/>
  <c r="G8" i="1"/>
  <c r="D18" i="1"/>
  <c r="D20" i="1" s="1"/>
  <c r="C18" i="1"/>
  <c r="C20" i="1" s="1"/>
  <c r="D10" i="1"/>
  <c r="D7" i="1"/>
  <c r="C10" i="1"/>
  <c r="C7" i="1"/>
  <c r="C11" i="1" s="1"/>
  <c r="G18" i="1" s="1"/>
  <c r="D11" i="6" l="1"/>
  <c r="H18" i="6" s="1"/>
  <c r="H19" i="6"/>
  <c r="G22" i="6"/>
  <c r="G15" i="6"/>
  <c r="K19" i="5"/>
  <c r="H18" i="5"/>
  <c r="H19" i="5"/>
  <c r="H19" i="4"/>
  <c r="D11" i="4"/>
  <c r="H18" i="4" s="1"/>
  <c r="H18" i="3"/>
  <c r="D11" i="2"/>
  <c r="H18" i="2" s="1"/>
  <c r="H19" i="2"/>
  <c r="G19" i="2"/>
  <c r="C11" i="2"/>
  <c r="G18" i="2" s="1"/>
  <c r="H15" i="1"/>
  <c r="G19" i="1"/>
  <c r="G22" i="1"/>
  <c r="C11" i="6"/>
  <c r="G18" i="6" s="1"/>
  <c r="C22" i="6"/>
  <c r="D22" i="6"/>
  <c r="G11" i="6"/>
  <c r="H15" i="6"/>
  <c r="G15" i="5"/>
  <c r="H15" i="5"/>
  <c r="C11" i="5"/>
  <c r="G18" i="5" s="1"/>
  <c r="C22" i="5"/>
  <c r="D22" i="5"/>
  <c r="G15" i="4"/>
  <c r="C11" i="4"/>
  <c r="G18" i="4" s="1"/>
  <c r="H15" i="4"/>
  <c r="C22" i="4"/>
  <c r="D22" i="4"/>
  <c r="G15" i="3"/>
  <c r="H15" i="3"/>
  <c r="C11" i="3"/>
  <c r="G18" i="3" s="1"/>
  <c r="C22" i="3"/>
  <c r="D22" i="3"/>
  <c r="G11" i="2"/>
  <c r="C22" i="2"/>
  <c r="G15" i="2"/>
  <c r="D22" i="2"/>
  <c r="H15" i="2"/>
  <c r="H11" i="2"/>
  <c r="D11" i="1"/>
  <c r="H18" i="1" s="1"/>
  <c r="G15" i="1"/>
  <c r="G11" i="1"/>
  <c r="C22" i="1"/>
  <c r="H11" i="1"/>
  <c r="D22" i="1"/>
  <c r="D24" i="6" l="1"/>
  <c r="H14" i="6"/>
  <c r="H16" i="6"/>
  <c r="H12" i="6"/>
  <c r="G12" i="6"/>
  <c r="G14" i="6"/>
  <c r="C24" i="6"/>
  <c r="G16" i="6"/>
  <c r="D24" i="5"/>
  <c r="H16" i="5"/>
  <c r="H14" i="5"/>
  <c r="H12" i="5"/>
  <c r="G12" i="5"/>
  <c r="C24" i="5"/>
  <c r="G16" i="5"/>
  <c r="G14" i="5"/>
  <c r="G12" i="4"/>
  <c r="C24" i="4"/>
  <c r="G16" i="4"/>
  <c r="G14" i="4"/>
  <c r="D24" i="4"/>
  <c r="H16" i="4"/>
  <c r="H14" i="4"/>
  <c r="H12" i="4"/>
  <c r="D24" i="3"/>
  <c r="H16" i="3"/>
  <c r="H12" i="3"/>
  <c r="H14" i="3"/>
  <c r="G12" i="3"/>
  <c r="G16" i="3"/>
  <c r="C24" i="3"/>
  <c r="G14" i="3"/>
  <c r="D24" i="2"/>
  <c r="H16" i="2"/>
  <c r="H14" i="2"/>
  <c r="H12" i="2"/>
  <c r="C24" i="2"/>
  <c r="G14" i="2"/>
  <c r="G12" i="2"/>
  <c r="G16" i="2"/>
  <c r="H14" i="1"/>
  <c r="H16" i="1"/>
  <c r="H12" i="1"/>
  <c r="D24" i="1"/>
  <c r="G16" i="1"/>
  <c r="G14" i="1"/>
  <c r="G12" i="1"/>
  <c r="C24" i="1"/>
</calcChain>
</file>

<file path=xl/sharedStrings.xml><?xml version="1.0" encoding="utf-8"?>
<sst xmlns="http://schemas.openxmlformats.org/spreadsheetml/2006/main" count="318" uniqueCount="49">
  <si>
    <t>Balance Sheet</t>
  </si>
  <si>
    <t>March 31'24</t>
  </si>
  <si>
    <t>March 31'23</t>
  </si>
  <si>
    <t>Non-Current Assets</t>
  </si>
  <si>
    <t>Current Assets</t>
  </si>
  <si>
    <t>Total Assets</t>
  </si>
  <si>
    <t xml:space="preserve"> Non-Current Liabilities</t>
  </si>
  <si>
    <t>Current Liabilities</t>
  </si>
  <si>
    <t>Total Liabilities</t>
  </si>
  <si>
    <t>Equity</t>
  </si>
  <si>
    <t>P&amp;L Statement</t>
  </si>
  <si>
    <t>Revenue</t>
  </si>
  <si>
    <t>Expenses</t>
  </si>
  <si>
    <t>Operating Profit</t>
  </si>
  <si>
    <t>Taxes</t>
  </si>
  <si>
    <t>Net Profit</t>
  </si>
  <si>
    <t>Cost of Goods Sold</t>
  </si>
  <si>
    <t>Gross Profit</t>
  </si>
  <si>
    <t>OCI</t>
  </si>
  <si>
    <t>Total Income</t>
  </si>
  <si>
    <t>Cash Flows</t>
  </si>
  <si>
    <t>Operating Activities</t>
  </si>
  <si>
    <t>Investing Activities</t>
  </si>
  <si>
    <t>Financial Activities</t>
  </si>
  <si>
    <t>Net Cash Flow</t>
  </si>
  <si>
    <t>Operating Profit Margin</t>
  </si>
  <si>
    <t>Net Profit Margin</t>
  </si>
  <si>
    <t>ROE</t>
  </si>
  <si>
    <t>ROCE</t>
  </si>
  <si>
    <t>ROA</t>
  </si>
  <si>
    <t>D/E</t>
  </si>
  <si>
    <t>D/A</t>
  </si>
  <si>
    <t>Margins</t>
  </si>
  <si>
    <t>Return Ratios</t>
  </si>
  <si>
    <t>Leverage Ratios</t>
  </si>
  <si>
    <t>Efficiency Ratios</t>
  </si>
  <si>
    <t>Inventory Turnover Ratio</t>
  </si>
  <si>
    <t>Asset Turnover Ratio</t>
  </si>
  <si>
    <t>Inventories</t>
  </si>
  <si>
    <t>Recievables</t>
  </si>
  <si>
    <t>EPS</t>
  </si>
  <si>
    <t>PE Ratio</t>
  </si>
  <si>
    <t>GEPS</t>
  </si>
  <si>
    <t>PEG Ratio</t>
  </si>
  <si>
    <t>In lakhs</t>
  </si>
  <si>
    <t>In  lakhs</t>
  </si>
  <si>
    <t>In millions</t>
  </si>
  <si>
    <t>In  millions</t>
  </si>
  <si>
    <t>March 31'22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</si>
</sst>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24"/>
  <sheetViews>
    <sheetView topLeftCell="F1" zoomScale="99" workbookViewId="0">
      <selection activeCell="K18" sqref="K1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44</v>
      </c>
      <c r="F2" s="2" t="s">
        <v>20</v>
      </c>
      <c r="G2" s="3"/>
      <c r="H2" s="4" t="s">
        <v>45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3</v>
      </c>
      <c r="C5" s="1">
        <v>46167.53</v>
      </c>
      <c r="D5" s="6">
        <v>42467.519999999997</v>
      </c>
      <c r="F5" s="5" t="s">
        <v>21</v>
      </c>
      <c r="G5" s="1">
        <v>17680.97</v>
      </c>
      <c r="H5" s="6">
        <v>28839.83</v>
      </c>
    </row>
    <row r="6" spans="2:12" x14ac:dyDescent="0.3">
      <c r="B6" s="5" t="s">
        <v>4</v>
      </c>
      <c r="C6" s="1">
        <v>184181.36</v>
      </c>
      <c r="D6" s="6">
        <v>164024.15</v>
      </c>
      <c r="F6" s="5" t="s">
        <v>22</v>
      </c>
      <c r="G6" s="1">
        <v>-10788.17</v>
      </c>
      <c r="H6" s="6">
        <v>-23034.98</v>
      </c>
    </row>
    <row r="7" spans="2:12" x14ac:dyDescent="0.3">
      <c r="B7" s="5" t="s">
        <v>5</v>
      </c>
      <c r="C7" s="1">
        <f>C5+C6</f>
        <v>230348.88999999998</v>
      </c>
      <c r="D7" s="6">
        <f>D5+D6</f>
        <v>206491.66999999998</v>
      </c>
      <c r="F7" s="5" t="s">
        <v>23</v>
      </c>
      <c r="G7" s="1">
        <v>-8543.3799999999992</v>
      </c>
      <c r="H7" s="6">
        <v>-8422.39</v>
      </c>
    </row>
    <row r="8" spans="2:12" ht="15" thickBot="1" x14ac:dyDescent="0.35">
      <c r="B8" s="5" t="s">
        <v>6</v>
      </c>
      <c r="C8" s="1">
        <v>2336.9299999999998</v>
      </c>
      <c r="D8" s="6">
        <v>2233.6</v>
      </c>
      <c r="F8" s="7" t="s">
        <v>24</v>
      </c>
      <c r="G8" s="8">
        <f>G5+G6+G7</f>
        <v>-1650.5799999999981</v>
      </c>
      <c r="H8" s="9">
        <f>H5+H6+H7</f>
        <v>-2617.5399999999972</v>
      </c>
    </row>
    <row r="9" spans="2:12" ht="15" thickBot="1" x14ac:dyDescent="0.35">
      <c r="B9" s="5" t="s">
        <v>7</v>
      </c>
      <c r="C9" s="1">
        <v>29486.91</v>
      </c>
      <c r="D9" s="6">
        <v>27908.33</v>
      </c>
      <c r="F9" s="10"/>
      <c r="G9" s="11"/>
      <c r="H9" s="12"/>
    </row>
    <row r="10" spans="2:12" x14ac:dyDescent="0.3">
      <c r="B10" s="5" t="s">
        <v>8</v>
      </c>
      <c r="C10" s="1">
        <f>C8+C9</f>
        <v>31823.84</v>
      </c>
      <c r="D10" s="6">
        <f>D8+D9</f>
        <v>30141.93</v>
      </c>
      <c r="F10" s="2" t="s">
        <v>32</v>
      </c>
      <c r="G10" s="3"/>
      <c r="H10" s="4"/>
    </row>
    <row r="11" spans="2:12" ht="15" thickBot="1" x14ac:dyDescent="0.35">
      <c r="B11" s="7" t="s">
        <v>9</v>
      </c>
      <c r="C11" s="8">
        <f>C7-C10</f>
        <v>198525.05</v>
      </c>
      <c r="D11" s="9">
        <f>D7-D10</f>
        <v>176349.74</v>
      </c>
      <c r="F11" s="5" t="s">
        <v>25</v>
      </c>
      <c r="G11" s="1">
        <f>C20/C16</f>
        <v>9.2591582337313474E-2</v>
      </c>
      <c r="H11" s="6">
        <f>D20/D16</f>
        <v>7.4756604703348814E-2</v>
      </c>
    </row>
    <row r="12" spans="2:12" ht="15" thickBot="1" x14ac:dyDescent="0.35">
      <c r="F12" s="5" t="s">
        <v>26</v>
      </c>
      <c r="G12" s="1">
        <f>C22/C16</f>
        <v>7.0081935326237563E-2</v>
      </c>
      <c r="H12" s="6">
        <f>D22/D16</f>
        <v>5.6734456345372851E-2</v>
      </c>
    </row>
    <row r="13" spans="2:12" x14ac:dyDescent="0.3">
      <c r="B13" s="2" t="s">
        <v>10</v>
      </c>
      <c r="C13" s="3"/>
      <c r="D13" s="4" t="s">
        <v>44</v>
      </c>
      <c r="F13" s="5" t="s">
        <v>33</v>
      </c>
      <c r="G13" s="1"/>
      <c r="H13" s="6"/>
      <c r="J13" s="2"/>
      <c r="K13" s="3" t="s">
        <v>1</v>
      </c>
      <c r="L13" s="4" t="s">
        <v>2</v>
      </c>
    </row>
    <row r="14" spans="2:12" x14ac:dyDescent="0.3">
      <c r="B14" s="5"/>
      <c r="C14" s="1"/>
      <c r="D14" s="6"/>
      <c r="F14" s="5" t="s">
        <v>27</v>
      </c>
      <c r="G14" s="1">
        <f>C22/C11</f>
        <v>0.1551726091996955</v>
      </c>
      <c r="H14" s="6">
        <f>D22/D11</f>
        <v>0.1320354654336322</v>
      </c>
      <c r="J14" s="5" t="s">
        <v>38</v>
      </c>
      <c r="K14" s="1">
        <v>66277.259999999995</v>
      </c>
      <c r="L14" s="6">
        <v>56019.88</v>
      </c>
    </row>
    <row r="15" spans="2:12" x14ac:dyDescent="0.3">
      <c r="B15" s="5"/>
      <c r="C15" s="1" t="s">
        <v>1</v>
      </c>
      <c r="D15" s="6" t="s">
        <v>2</v>
      </c>
      <c r="F15" s="5" t="s">
        <v>28</v>
      </c>
      <c r="G15" s="1">
        <f>C20/(C7-C9)</f>
        <v>0.20262734639975175</v>
      </c>
      <c r="H15" s="6">
        <f>D20/(D7-D9)</f>
        <v>0.17180158014739802</v>
      </c>
      <c r="J15" s="5" t="s">
        <v>39</v>
      </c>
      <c r="K15" s="1">
        <f>3935.2+5</f>
        <v>3940.2</v>
      </c>
      <c r="L15" s="6">
        <f>6281.93+9.92</f>
        <v>6291.85</v>
      </c>
    </row>
    <row r="16" spans="2:12" x14ac:dyDescent="0.3">
      <c r="B16" s="5" t="s">
        <v>11</v>
      </c>
      <c r="C16" s="1">
        <v>439566.2</v>
      </c>
      <c r="D16" s="6">
        <v>410410.56</v>
      </c>
      <c r="F16" s="5" t="s">
        <v>29</v>
      </c>
      <c r="G16" s="1">
        <f>C22/C7</f>
        <v>0.13373474471702471</v>
      </c>
      <c r="H16" s="6">
        <f>D22/D7</f>
        <v>0.11276203054583279</v>
      </c>
      <c r="J16" s="5" t="s">
        <v>40</v>
      </c>
      <c r="K16" s="1">
        <v>22.61</v>
      </c>
      <c r="L16" s="6">
        <v>17.09</v>
      </c>
    </row>
    <row r="17" spans="2:12" x14ac:dyDescent="0.3">
      <c r="B17" s="5" t="s">
        <v>16</v>
      </c>
      <c r="C17" s="1"/>
      <c r="D17" s="6"/>
      <c r="F17" s="5" t="s">
        <v>34</v>
      </c>
      <c r="G17" s="1"/>
      <c r="H17" s="6"/>
      <c r="J17" s="5" t="s">
        <v>42</v>
      </c>
      <c r="K17" s="1">
        <f>(K16-L16)/K16</f>
        <v>0.24413976116762492</v>
      </c>
      <c r="L17" s="6"/>
    </row>
    <row r="18" spans="2:12" x14ac:dyDescent="0.3">
      <c r="B18" s="5" t="s">
        <v>17</v>
      </c>
      <c r="C18" s="1">
        <f>C16-C17</f>
        <v>439566.2</v>
      </c>
      <c r="D18" s="6">
        <f>D16-D17</f>
        <v>410410.56</v>
      </c>
      <c r="F18" s="5" t="s">
        <v>30</v>
      </c>
      <c r="G18" s="1">
        <f>C10/C11</f>
        <v>0.16030138262148783</v>
      </c>
      <c r="H18" s="6">
        <f>D10/D11</f>
        <v>0.17092131805808164</v>
      </c>
      <c r="J18" s="5" t="s">
        <v>41</v>
      </c>
      <c r="K18" s="1">
        <f>600/K16</f>
        <v>26.536930561698366</v>
      </c>
      <c r="L18" s="6"/>
    </row>
    <row r="19" spans="2:12" ht="15" thickBot="1" x14ac:dyDescent="0.35">
      <c r="B19" s="5" t="s">
        <v>12</v>
      </c>
      <c r="C19" s="1">
        <v>398866.07</v>
      </c>
      <c r="D19" s="6">
        <v>379729.66</v>
      </c>
      <c r="F19" s="5" t="s">
        <v>31</v>
      </c>
      <c r="G19" s="1">
        <f>C10/C7</f>
        <v>0.1381549526893748</v>
      </c>
      <c r="H19" s="6">
        <f>D10/D7</f>
        <v>0.14597165105982243</v>
      </c>
      <c r="J19" s="7" t="s">
        <v>43</v>
      </c>
      <c r="K19" s="8">
        <f>K18/K17</f>
        <v>108.69565217391306</v>
      </c>
      <c r="L19" s="9"/>
    </row>
    <row r="20" spans="2:12" x14ac:dyDescent="0.3">
      <c r="B20" s="5" t="s">
        <v>13</v>
      </c>
      <c r="C20" s="1">
        <f>C18-C19</f>
        <v>40700.130000000005</v>
      </c>
      <c r="D20" s="6">
        <f>D18-D19</f>
        <v>30680.900000000023</v>
      </c>
      <c r="F20" s="5" t="s">
        <v>35</v>
      </c>
      <c r="G20" s="1"/>
      <c r="H20" s="6"/>
    </row>
    <row r="21" spans="2:12" x14ac:dyDescent="0.3">
      <c r="B21" s="5" t="s">
        <v>14</v>
      </c>
      <c r="C21" s="1">
        <v>9894.48</v>
      </c>
      <c r="D21" s="6">
        <v>7396.48</v>
      </c>
      <c r="F21" s="5" t="s">
        <v>36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15</v>
      </c>
      <c r="C22" s="1">
        <f>C20-C21</f>
        <v>30805.650000000005</v>
      </c>
      <c r="D22" s="6">
        <f>D20-D21</f>
        <v>23284.420000000024</v>
      </c>
      <c r="F22" s="7" t="s">
        <v>37</v>
      </c>
      <c r="G22" s="8">
        <f>2*C16/(C7+D7)</f>
        <v>2.0124788778770912</v>
      </c>
      <c r="H22" s="9"/>
    </row>
    <row r="23" spans="2:12" x14ac:dyDescent="0.3">
      <c r="B23" s="5" t="s">
        <v>18</v>
      </c>
      <c r="C23" s="1">
        <v>-114.99</v>
      </c>
      <c r="D23" s="6">
        <v>-27.02</v>
      </c>
    </row>
    <row r="24" spans="2:12" ht="15" thickBot="1" x14ac:dyDescent="0.35">
      <c r="B24" s="7" t="s">
        <v>19</v>
      </c>
      <c r="C24" s="8">
        <f>C22+C23</f>
        <v>30690.660000000003</v>
      </c>
      <c r="D24" s="9">
        <f>D22+D23</f>
        <v>23257.400000000023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1C33-9A44-4FC9-B1B8-82B5256769B5}">
  <dimension ref="B1:L24"/>
  <sheetViews>
    <sheetView tabSelected="1" zoomScale="99" workbookViewId="0">
      <selection activeCell="K19" sqref="K19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46</v>
      </c>
      <c r="F2" s="2" t="s">
        <v>20</v>
      </c>
      <c r="G2" s="3"/>
      <c r="H2" s="4" t="s">
        <v>47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1</v>
      </c>
      <c r="D4" s="6" t="s">
        <v>2</v>
      </c>
      <c r="F4" s="5"/>
      <c r="G4" s="1" t="s">
        <v>1</v>
      </c>
      <c r="H4" s="6" t="s">
        <v>2</v>
      </c>
    </row>
    <row r="5" spans="2:12" x14ac:dyDescent="0.3">
      <c r="B5" s="5" t="s">
        <v>3</v>
      </c>
      <c r="C5" s="1">
        <v>39840</v>
      </c>
      <c r="D5" s="6">
        <v>38968</v>
      </c>
      <c r="F5" s="5" t="s">
        <v>21</v>
      </c>
      <c r="G5" s="1">
        <v>260</v>
      </c>
      <c r="H5" s="6">
        <v>367</v>
      </c>
    </row>
    <row r="6" spans="2:12" x14ac:dyDescent="0.3">
      <c r="B6" s="5" t="s">
        <v>4</v>
      </c>
      <c r="C6" s="1">
        <v>1318</v>
      </c>
      <c r="D6" s="6">
        <v>1700</v>
      </c>
      <c r="F6" s="5" t="s">
        <v>22</v>
      </c>
      <c r="G6" s="1">
        <v>-472</v>
      </c>
      <c r="H6" s="6">
        <v>7</v>
      </c>
    </row>
    <row r="7" spans="2:12" x14ac:dyDescent="0.3">
      <c r="B7" s="5" t="s">
        <v>5</v>
      </c>
      <c r="C7" s="1">
        <f>C5+C6</f>
        <v>41158</v>
      </c>
      <c r="D7" s="6">
        <f>D5+D6</f>
        <v>40668</v>
      </c>
      <c r="F7" s="5" t="s">
        <v>23</v>
      </c>
      <c r="G7" s="1">
        <v>154</v>
      </c>
      <c r="H7" s="6">
        <v>-793</v>
      </c>
    </row>
    <row r="8" spans="2:12" ht="15" thickBot="1" x14ac:dyDescent="0.35">
      <c r="B8" s="5" t="s">
        <v>6</v>
      </c>
      <c r="C8" s="1">
        <v>49</v>
      </c>
      <c r="D8" s="6">
        <v>40</v>
      </c>
      <c r="F8" s="7" t="s">
        <v>24</v>
      </c>
      <c r="G8" s="8">
        <f>G5+G6+G7</f>
        <v>-58</v>
      </c>
      <c r="H8" s="9">
        <f>H5+H6+H7</f>
        <v>-419</v>
      </c>
    </row>
    <row r="9" spans="2:12" ht="15" thickBot="1" x14ac:dyDescent="0.35">
      <c r="B9" s="5" t="s">
        <v>7</v>
      </c>
      <c r="C9" s="1">
        <v>750</v>
      </c>
      <c r="D9" s="6">
        <v>285</v>
      </c>
      <c r="F9" s="10"/>
      <c r="G9" s="11"/>
      <c r="H9" s="12"/>
    </row>
    <row r="10" spans="2:12" x14ac:dyDescent="0.3">
      <c r="B10" s="5" t="s">
        <v>8</v>
      </c>
      <c r="C10" s="1">
        <f>C8+C9</f>
        <v>799</v>
      </c>
      <c r="D10" s="6">
        <f>D8+D9</f>
        <v>325</v>
      </c>
      <c r="F10" s="2" t="s">
        <v>32</v>
      </c>
      <c r="G10" s="3"/>
      <c r="H10" s="4"/>
    </row>
    <row r="11" spans="2:12" ht="15" thickBot="1" x14ac:dyDescent="0.35">
      <c r="B11" s="7" t="s">
        <v>9</v>
      </c>
      <c r="C11" s="8">
        <f>C7-C10</f>
        <v>40359</v>
      </c>
      <c r="D11" s="9">
        <f>D7-D10</f>
        <v>40343</v>
      </c>
      <c r="F11" s="5" t="s">
        <v>25</v>
      </c>
      <c r="G11" s="1">
        <f>C20/C16</f>
        <v>0.17047184170471841</v>
      </c>
      <c r="H11" s="6">
        <f>D20/D16</f>
        <v>0.17831507366830374</v>
      </c>
    </row>
    <row r="12" spans="2:12" ht="15" thickBot="1" x14ac:dyDescent="0.35">
      <c r="F12" s="5" t="s">
        <v>26</v>
      </c>
      <c r="G12" s="1">
        <f>C22/C16</f>
        <v>0.12823439878234399</v>
      </c>
      <c r="H12" s="6">
        <f>D22/D16</f>
        <v>0.25085001888930863</v>
      </c>
    </row>
    <row r="13" spans="2:12" x14ac:dyDescent="0.3">
      <c r="B13" s="2" t="s">
        <v>10</v>
      </c>
      <c r="C13" s="3"/>
      <c r="D13" s="4" t="s">
        <v>46</v>
      </c>
      <c r="F13" s="5" t="s">
        <v>33</v>
      </c>
      <c r="G13" s="1"/>
      <c r="H13" s="6"/>
      <c r="J13" s="2"/>
      <c r="K13" s="3" t="s">
        <v>1</v>
      </c>
      <c r="L13" s="4" t="s">
        <v>2</v>
      </c>
    </row>
    <row r="14" spans="2:12" x14ac:dyDescent="0.3">
      <c r="B14" s="5"/>
      <c r="C14" s="1"/>
      <c r="D14" s="6"/>
      <c r="F14" s="5" t="s">
        <v>27</v>
      </c>
      <c r="G14" s="1">
        <f>C22/C11</f>
        <v>8.3500582274090036E-3</v>
      </c>
      <c r="H14" s="6">
        <f>D22/D11</f>
        <v>1.6458865230647199E-2</v>
      </c>
      <c r="J14" s="5" t="s">
        <v>38</v>
      </c>
      <c r="K14" s="1">
        <v>101</v>
      </c>
      <c r="L14" s="6">
        <v>90</v>
      </c>
    </row>
    <row r="15" spans="2:12" x14ac:dyDescent="0.3">
      <c r="B15" s="5"/>
      <c r="C15" s="1" t="s">
        <v>1</v>
      </c>
      <c r="D15" s="6" t="s">
        <v>2</v>
      </c>
      <c r="F15" s="5" t="s">
        <v>28</v>
      </c>
      <c r="G15" s="1">
        <f>C20/(C7-C9)</f>
        <v>1.1086913482478717E-2</v>
      </c>
      <c r="H15" s="6">
        <f>D20/(D7-D9)</f>
        <v>1.168808657108189E-2</v>
      </c>
      <c r="J15" s="5" t="s">
        <v>39</v>
      </c>
      <c r="K15" s="1">
        <v>78</v>
      </c>
      <c r="L15" s="6">
        <v>29</v>
      </c>
    </row>
    <row r="16" spans="2:12" x14ac:dyDescent="0.3">
      <c r="B16" s="5" t="s">
        <v>11</v>
      </c>
      <c r="C16" s="1">
        <v>2628</v>
      </c>
      <c r="D16" s="6">
        <v>2647</v>
      </c>
      <c r="F16" s="5" t="s">
        <v>29</v>
      </c>
      <c r="G16" s="1">
        <f>C22/C7</f>
        <v>8.1879585985713595E-3</v>
      </c>
      <c r="H16" s="6">
        <f>D22/D7</f>
        <v>1.6327333530048196E-2</v>
      </c>
      <c r="J16" s="5" t="s">
        <v>40</v>
      </c>
      <c r="K16" s="1">
        <v>5.3</v>
      </c>
      <c r="L16" s="6">
        <v>10.44</v>
      </c>
    </row>
    <row r="17" spans="2:12" x14ac:dyDescent="0.3">
      <c r="B17" s="5" t="s">
        <v>16</v>
      </c>
      <c r="C17" s="1"/>
      <c r="D17" s="6"/>
      <c r="F17" s="5" t="s">
        <v>34</v>
      </c>
      <c r="G17" s="1"/>
      <c r="H17" s="6"/>
      <c r="J17" s="5" t="s">
        <v>42</v>
      </c>
      <c r="K17" s="1">
        <f>(K16-L16)/K16</f>
        <v>-0.96981132075471699</v>
      </c>
      <c r="L17" s="6"/>
    </row>
    <row r="18" spans="2:12" x14ac:dyDescent="0.3">
      <c r="B18" s="5" t="s">
        <v>17</v>
      </c>
      <c r="C18" s="1">
        <f>C16-C17</f>
        <v>2628</v>
      </c>
      <c r="D18" s="6">
        <f>D16-D17</f>
        <v>2647</v>
      </c>
      <c r="F18" s="5" t="s">
        <v>30</v>
      </c>
      <c r="G18" s="1">
        <f>C10/C11</f>
        <v>1.9797319061423721E-2</v>
      </c>
      <c r="H18" s="6">
        <f>D10/D11</f>
        <v>8.0559204818679824E-3</v>
      </c>
      <c r="J18" s="5" t="s">
        <v>41</v>
      </c>
      <c r="K18" s="1">
        <f>2200/K16</f>
        <v>415.09433962264154</v>
      </c>
      <c r="L18" s="6"/>
    </row>
    <row r="19" spans="2:12" ht="15" thickBot="1" x14ac:dyDescent="0.35">
      <c r="B19" s="5" t="s">
        <v>12</v>
      </c>
      <c r="C19" s="1">
        <v>2180</v>
      </c>
      <c r="D19" s="6">
        <v>2175</v>
      </c>
      <c r="F19" s="5" t="s">
        <v>31</v>
      </c>
      <c r="G19" s="1">
        <f>C10/C7</f>
        <v>1.9412993828660286E-2</v>
      </c>
      <c r="H19" s="6">
        <f>D10/D7</f>
        <v>7.9915412609422639E-3</v>
      </c>
      <c r="J19" s="7" t="s">
        <v>43</v>
      </c>
      <c r="K19" s="8">
        <f>K18/K17</f>
        <v>-428.01556420233464</v>
      </c>
      <c r="L19" s="9"/>
    </row>
    <row r="20" spans="2:12" x14ac:dyDescent="0.3">
      <c r="B20" s="5" t="s">
        <v>13</v>
      </c>
      <c r="C20" s="1">
        <f>C18-C19</f>
        <v>448</v>
      </c>
      <c r="D20" s="6">
        <f>D18-D19</f>
        <v>472</v>
      </c>
      <c r="F20" s="5" t="s">
        <v>35</v>
      </c>
      <c r="G20" s="1"/>
      <c r="H20" s="6"/>
    </row>
    <row r="21" spans="2:12" x14ac:dyDescent="0.3">
      <c r="B21" s="5" t="s">
        <v>14</v>
      </c>
      <c r="C21" s="1">
        <v>111</v>
      </c>
      <c r="D21" s="6">
        <v>-192</v>
      </c>
      <c r="F21" s="5" t="s">
        <v>36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15</v>
      </c>
      <c r="C22" s="1">
        <f>C20-C21</f>
        <v>337</v>
      </c>
      <c r="D22" s="6">
        <f>D20-D21</f>
        <v>664</v>
      </c>
      <c r="F22" s="7" t="s">
        <v>37</v>
      </c>
      <c r="G22" s="8">
        <f>2*C16/(C7+D7)</f>
        <v>6.4233862097621788E-2</v>
      </c>
      <c r="H22" s="9"/>
    </row>
    <row r="23" spans="2:12" x14ac:dyDescent="0.3">
      <c r="B23" s="5" t="s">
        <v>18</v>
      </c>
      <c r="C23" s="1">
        <v>-3</v>
      </c>
      <c r="D23" s="6">
        <v>-5</v>
      </c>
    </row>
    <row r="24" spans="2:12" ht="15" thickBot="1" x14ac:dyDescent="0.35">
      <c r="B24" s="7" t="s">
        <v>19</v>
      </c>
      <c r="C24" s="8">
        <f>C22+C23</f>
        <v>334</v>
      </c>
      <c r="D24" s="9">
        <f>D22+D23</f>
        <v>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6882-8116-475B-BB04-D4C4865FE56F}">
  <dimension ref="B1:L24"/>
  <sheetViews>
    <sheetView topLeftCell="F1" zoomScale="99" workbookViewId="0">
      <selection activeCell="K18" sqref="K1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46</v>
      </c>
      <c r="F2" s="2" t="s">
        <v>20</v>
      </c>
      <c r="G2" s="3"/>
      <c r="H2" s="4" t="s">
        <v>47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48</v>
      </c>
      <c r="F4" s="5"/>
      <c r="G4" s="1" t="s">
        <v>2</v>
      </c>
      <c r="H4" s="6" t="s">
        <v>48</v>
      </c>
    </row>
    <row r="5" spans="2:12" x14ac:dyDescent="0.3">
      <c r="B5" s="5" t="s">
        <v>3</v>
      </c>
      <c r="C5" s="1">
        <v>20799.259999999998</v>
      </c>
      <c r="D5" s="6">
        <v>15424.08</v>
      </c>
      <c r="F5" s="5" t="s">
        <v>21</v>
      </c>
      <c r="G5" s="1">
        <v>4138.82</v>
      </c>
      <c r="H5" s="6">
        <v>2397</v>
      </c>
    </row>
    <row r="6" spans="2:12" x14ac:dyDescent="0.3">
      <c r="B6" s="5" t="s">
        <v>4</v>
      </c>
      <c r="C6" s="1">
        <v>4346.1499999999996</v>
      </c>
      <c r="D6" s="6">
        <v>5376.85</v>
      </c>
      <c r="F6" s="5" t="s">
        <v>22</v>
      </c>
      <c r="G6" s="1">
        <v>-2535.94</v>
      </c>
      <c r="H6" s="6">
        <v>-5786.15</v>
      </c>
    </row>
    <row r="7" spans="2:12" x14ac:dyDescent="0.3">
      <c r="B7" s="5" t="s">
        <v>5</v>
      </c>
      <c r="C7" s="1">
        <f>C5+C6</f>
        <v>25145.409999999996</v>
      </c>
      <c r="D7" s="6">
        <f>D5+D6</f>
        <v>20800.93</v>
      </c>
      <c r="F7" s="5" t="s">
        <v>23</v>
      </c>
      <c r="G7" s="1">
        <v>-1783.81</v>
      </c>
      <c r="H7" s="6">
        <v>3419.64</v>
      </c>
    </row>
    <row r="8" spans="2:12" ht="15" thickBot="1" x14ac:dyDescent="0.35">
      <c r="B8" s="5" t="s">
        <v>6</v>
      </c>
      <c r="C8" s="1">
        <v>7521.27</v>
      </c>
      <c r="D8" s="6">
        <v>6459.96</v>
      </c>
      <c r="F8" s="7" t="s">
        <v>24</v>
      </c>
      <c r="G8" s="8">
        <f>G5+G6+G7</f>
        <v>-180.93000000000029</v>
      </c>
      <c r="H8" s="9">
        <f>H5+H6+H7</f>
        <v>30.490000000000236</v>
      </c>
    </row>
    <row r="9" spans="2:12" ht="15" thickBot="1" x14ac:dyDescent="0.35">
      <c r="B9" s="5" t="s">
        <v>7</v>
      </c>
      <c r="C9" s="1">
        <v>4782.83</v>
      </c>
      <c r="D9" s="6">
        <v>3924.66</v>
      </c>
      <c r="F9" s="10"/>
      <c r="G9" s="11"/>
      <c r="H9" s="12"/>
    </row>
    <row r="10" spans="2:12" x14ac:dyDescent="0.3">
      <c r="B10" s="5" t="s">
        <v>8</v>
      </c>
      <c r="C10" s="1">
        <f>C8+C9</f>
        <v>12304.1</v>
      </c>
      <c r="D10" s="6">
        <f>D8+D9</f>
        <v>10384.619999999999</v>
      </c>
      <c r="F10" s="2" t="s">
        <v>32</v>
      </c>
      <c r="G10" s="3"/>
      <c r="H10" s="4"/>
    </row>
    <row r="11" spans="2:12" ht="15" thickBot="1" x14ac:dyDescent="0.35">
      <c r="B11" s="7" t="s">
        <v>9</v>
      </c>
      <c r="C11" s="8">
        <f>C7-C10</f>
        <v>12841.309999999996</v>
      </c>
      <c r="D11" s="9">
        <f>D7-D10</f>
        <v>10416.310000000001</v>
      </c>
      <c r="F11" s="5" t="s">
        <v>25</v>
      </c>
      <c r="G11" s="1">
        <f>C20/C16</f>
        <v>5.0606587180809258E-2</v>
      </c>
      <c r="H11" s="6">
        <f>D20/D16</f>
        <v>1.7320336506203172E-2</v>
      </c>
    </row>
    <row r="12" spans="2:12" ht="15" thickBot="1" x14ac:dyDescent="0.35">
      <c r="F12" s="5" t="s">
        <v>26</v>
      </c>
      <c r="G12" s="1">
        <f>C22/C16</f>
        <v>0.11350006050056302</v>
      </c>
      <c r="H12" s="6">
        <f>D22/D16</f>
        <v>1.7320336506203172E-2</v>
      </c>
    </row>
    <row r="13" spans="2:12" x14ac:dyDescent="0.3">
      <c r="B13" s="2" t="s">
        <v>10</v>
      </c>
      <c r="C13" s="3"/>
      <c r="D13" s="4" t="s">
        <v>46</v>
      </c>
      <c r="F13" s="5" t="s">
        <v>33</v>
      </c>
      <c r="G13" s="1"/>
      <c r="H13" s="6"/>
      <c r="J13" s="2"/>
      <c r="K13" s="3" t="s">
        <v>2</v>
      </c>
      <c r="L13" s="4" t="s">
        <v>48</v>
      </c>
    </row>
    <row r="14" spans="2:12" x14ac:dyDescent="0.3">
      <c r="B14" s="5"/>
      <c r="C14" s="1"/>
      <c r="D14" s="6"/>
      <c r="F14" s="5" t="s">
        <v>27</v>
      </c>
      <c r="G14" s="1">
        <f>C22/C11</f>
        <v>0.17604122943842951</v>
      </c>
      <c r="H14" s="6">
        <f>D22/D11</f>
        <v>2.3815535443933569E-2</v>
      </c>
      <c r="J14" s="5" t="s">
        <v>38</v>
      </c>
      <c r="K14" s="1">
        <v>732.19</v>
      </c>
      <c r="L14" s="6">
        <v>489.37</v>
      </c>
    </row>
    <row r="15" spans="2:12" x14ac:dyDescent="0.3">
      <c r="B15" s="5"/>
      <c r="C15" s="1" t="s">
        <v>2</v>
      </c>
      <c r="D15" s="6" t="s">
        <v>48</v>
      </c>
      <c r="F15" s="5" t="s">
        <v>28</v>
      </c>
      <c r="G15" s="1">
        <f>C20/(C7-C9)</f>
        <v>4.9499621364286796E-2</v>
      </c>
      <c r="H15" s="6">
        <f>D20/(D7-D9)</f>
        <v>1.4699338183141163E-2</v>
      </c>
      <c r="J15" s="5" t="s">
        <v>39</v>
      </c>
      <c r="K15" s="1">
        <v>151.84</v>
      </c>
      <c r="L15" s="6">
        <v>118.35</v>
      </c>
    </row>
    <row r="16" spans="2:12" x14ac:dyDescent="0.3">
      <c r="B16" s="5" t="s">
        <v>11</v>
      </c>
      <c r="C16" s="1">
        <v>19917.169999999998</v>
      </c>
      <c r="D16" s="6">
        <v>14322.47</v>
      </c>
      <c r="F16" s="5" t="s">
        <v>29</v>
      </c>
      <c r="G16" s="1">
        <f>C22/C7</f>
        <v>8.9901099246343527E-2</v>
      </c>
      <c r="H16" s="6">
        <f>D22/D7</f>
        <v>1.1925909081949687E-2</v>
      </c>
      <c r="J16" s="5" t="s">
        <v>40</v>
      </c>
      <c r="K16" s="1">
        <v>35.159999999999997</v>
      </c>
      <c r="L16" s="6">
        <v>4.16</v>
      </c>
    </row>
    <row r="17" spans="2:12" x14ac:dyDescent="0.3">
      <c r="B17" s="5" t="s">
        <v>16</v>
      </c>
      <c r="C17" s="1"/>
      <c r="D17" s="6"/>
      <c r="F17" s="5" t="s">
        <v>34</v>
      </c>
      <c r="G17" s="1"/>
      <c r="H17" s="6"/>
      <c r="J17" s="5" t="s">
        <v>42</v>
      </c>
      <c r="K17" s="1">
        <f>(K16-L16)/K16</f>
        <v>0.88168373151308299</v>
      </c>
      <c r="L17" s="6"/>
    </row>
    <row r="18" spans="2:12" x14ac:dyDescent="0.3">
      <c r="B18" s="5" t="s">
        <v>17</v>
      </c>
      <c r="C18" s="1">
        <f>C16-C17</f>
        <v>19917.169999999998</v>
      </c>
      <c r="D18" s="6">
        <f>D16-D17</f>
        <v>14322.47</v>
      </c>
      <c r="F18" s="5" t="s">
        <v>30</v>
      </c>
      <c r="G18" s="1">
        <f>C10/C11</f>
        <v>0.95816548311659822</v>
      </c>
      <c r="H18" s="6">
        <f>D10/D11</f>
        <v>0.9969576558301354</v>
      </c>
      <c r="J18" s="5" t="s">
        <v>41</v>
      </c>
      <c r="K18" s="1">
        <f>1517/K16</f>
        <v>43.145620022753135</v>
      </c>
      <c r="L18" s="6"/>
    </row>
    <row r="19" spans="2:12" ht="15" thickBot="1" x14ac:dyDescent="0.35">
      <c r="B19" s="5" t="s">
        <v>12</v>
      </c>
      <c r="C19" s="1">
        <v>18909.23</v>
      </c>
      <c r="D19" s="6">
        <v>14074.4</v>
      </c>
      <c r="F19" s="5" t="s">
        <v>31</v>
      </c>
      <c r="G19" s="1">
        <f>C10/C7</f>
        <v>0.48931793118505534</v>
      </c>
      <c r="H19" s="6">
        <f>D10/D7</f>
        <v>0.49923825521262744</v>
      </c>
      <c r="J19" s="7" t="s">
        <v>43</v>
      </c>
      <c r="K19" s="8">
        <f>K18/K17</f>
        <v>48.935483870967751</v>
      </c>
      <c r="L19" s="9"/>
    </row>
    <row r="20" spans="2:12" x14ac:dyDescent="0.3">
      <c r="B20" s="5" t="s">
        <v>13</v>
      </c>
      <c r="C20" s="1">
        <f>C18-C19</f>
        <v>1007.9399999999987</v>
      </c>
      <c r="D20" s="6">
        <f>D18-D19</f>
        <v>248.06999999999971</v>
      </c>
      <c r="F20" s="5" t="s">
        <v>35</v>
      </c>
      <c r="G20" s="1"/>
      <c r="H20" s="6"/>
    </row>
    <row r="21" spans="2:12" x14ac:dyDescent="0.3">
      <c r="B21" s="5" t="s">
        <v>14</v>
      </c>
      <c r="C21" s="1">
        <v>-1252.6600000000001</v>
      </c>
      <c r="D21" s="6"/>
      <c r="F21" s="5" t="s">
        <v>36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15</v>
      </c>
      <c r="C22" s="1">
        <f>C20-C21</f>
        <v>2260.5999999999985</v>
      </c>
      <c r="D22" s="6">
        <f>D20-D21</f>
        <v>248.06999999999971</v>
      </c>
      <c r="F22" s="7" t="s">
        <v>37</v>
      </c>
      <c r="G22" s="8">
        <f>2*C16/(C7+D7)</f>
        <v>0.86697525852984159</v>
      </c>
      <c r="H22" s="9"/>
    </row>
    <row r="23" spans="2:12" x14ac:dyDescent="0.3">
      <c r="B23" s="5" t="s">
        <v>18</v>
      </c>
      <c r="C23" s="1">
        <v>-1.56</v>
      </c>
      <c r="D23" s="6">
        <v>-16.25</v>
      </c>
    </row>
    <row r="24" spans="2:12" ht="15" thickBot="1" x14ac:dyDescent="0.35">
      <c r="B24" s="7" t="s">
        <v>19</v>
      </c>
      <c r="C24" s="8">
        <f>C22+C23</f>
        <v>2259.0399999999986</v>
      </c>
      <c r="D24" s="9">
        <f>D22+D23</f>
        <v>231.81999999999971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4665-F474-435C-AFBB-5038111048A6}">
  <dimension ref="B1:L24"/>
  <sheetViews>
    <sheetView topLeftCell="F1" zoomScale="99" workbookViewId="0">
      <selection activeCell="K18" sqref="K1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44</v>
      </c>
      <c r="F2" s="2" t="s">
        <v>20</v>
      </c>
      <c r="G2" s="3"/>
      <c r="H2" s="4" t="s">
        <v>45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48</v>
      </c>
      <c r="F4" s="5"/>
      <c r="G4" s="1" t="s">
        <v>2</v>
      </c>
      <c r="H4" s="6" t="s">
        <v>48</v>
      </c>
    </row>
    <row r="5" spans="2:12" x14ac:dyDescent="0.3">
      <c r="B5" s="5" t="s">
        <v>3</v>
      </c>
      <c r="C5" s="1">
        <v>56725.57</v>
      </c>
      <c r="D5" s="6">
        <v>43619.87</v>
      </c>
      <c r="F5" s="5" t="s">
        <v>21</v>
      </c>
      <c r="G5" s="1">
        <v>10200.549999999999</v>
      </c>
      <c r="H5" s="6">
        <v>5376.05</v>
      </c>
    </row>
    <row r="6" spans="2:12" x14ac:dyDescent="0.3">
      <c r="B6" s="5" t="s">
        <v>4</v>
      </c>
      <c r="C6" s="1">
        <v>50910.080000000002</v>
      </c>
      <c r="D6" s="6">
        <v>44948.9</v>
      </c>
      <c r="F6" s="5" t="s">
        <v>22</v>
      </c>
      <c r="G6" s="1">
        <v>-16697.29</v>
      </c>
      <c r="H6" s="6">
        <v>-10365.08</v>
      </c>
    </row>
    <row r="7" spans="2:12" x14ac:dyDescent="0.3">
      <c r="B7" s="5" t="s">
        <v>5</v>
      </c>
      <c r="C7" s="1">
        <f>C5+C6</f>
        <v>107635.65</v>
      </c>
      <c r="D7" s="6">
        <f>D5+D6</f>
        <v>88568.77</v>
      </c>
      <c r="F7" s="5" t="s">
        <v>23</v>
      </c>
      <c r="G7" s="1">
        <v>4732.63</v>
      </c>
      <c r="H7" s="6">
        <v>3204.02</v>
      </c>
    </row>
    <row r="8" spans="2:12" ht="15" thickBot="1" x14ac:dyDescent="0.35">
      <c r="B8" s="5" t="s">
        <v>6</v>
      </c>
      <c r="C8" s="1">
        <v>30812.17</v>
      </c>
      <c r="D8" s="6">
        <v>23205.279999999999</v>
      </c>
      <c r="F8" s="7" t="s">
        <v>24</v>
      </c>
      <c r="G8" s="8">
        <f>G5+G6+G7</f>
        <v>-1764.1100000000015</v>
      </c>
      <c r="H8" s="9">
        <f>H5+H6+H7</f>
        <v>-1785.0099999999998</v>
      </c>
    </row>
    <row r="9" spans="2:12" ht="15" thickBot="1" x14ac:dyDescent="0.35">
      <c r="B9" s="5" t="s">
        <v>7</v>
      </c>
      <c r="C9" s="1">
        <v>39601.11</v>
      </c>
      <c r="D9" s="6">
        <v>34558.58</v>
      </c>
      <c r="F9" s="10"/>
      <c r="G9" s="11"/>
      <c r="H9" s="12"/>
    </row>
    <row r="10" spans="2:12" x14ac:dyDescent="0.3">
      <c r="B10" s="5" t="s">
        <v>8</v>
      </c>
      <c r="C10" s="1">
        <f>C8+C9</f>
        <v>70413.279999999999</v>
      </c>
      <c r="D10" s="6">
        <f>D8+D9</f>
        <v>57763.86</v>
      </c>
      <c r="F10" s="2" t="s">
        <v>32</v>
      </c>
      <c r="G10" s="3"/>
      <c r="H10" s="4"/>
    </row>
    <row r="11" spans="2:12" ht="15" thickBot="1" x14ac:dyDescent="0.35">
      <c r="B11" s="7" t="s">
        <v>9</v>
      </c>
      <c r="C11" s="8">
        <f>C7-C10</f>
        <v>37222.369999999995</v>
      </c>
      <c r="D11" s="9">
        <f>D7-D10</f>
        <v>30804.910000000003</v>
      </c>
      <c r="F11" s="5" t="s">
        <v>25</v>
      </c>
      <c r="G11" s="1">
        <f>C20/C16</f>
        <v>4.0366763366754127E-2</v>
      </c>
      <c r="H11" s="6">
        <f>D20/D16</f>
        <v>3.7954055689534832E-2</v>
      </c>
    </row>
    <row r="12" spans="2:12" ht="15" thickBot="1" x14ac:dyDescent="0.35">
      <c r="F12" s="5" t="s">
        <v>26</v>
      </c>
      <c r="G12" s="1">
        <f>C22/C16</f>
        <v>2.70106124469589E-2</v>
      </c>
      <c r="H12" s="6">
        <f>D22/D16</f>
        <v>2.4716957105020771E-2</v>
      </c>
    </row>
    <row r="13" spans="2:12" x14ac:dyDescent="0.3">
      <c r="B13" s="2" t="s">
        <v>10</v>
      </c>
      <c r="C13" s="3"/>
      <c r="D13" s="4" t="s">
        <v>44</v>
      </c>
      <c r="F13" s="5" t="s">
        <v>33</v>
      </c>
      <c r="G13" s="1"/>
      <c r="H13" s="6"/>
      <c r="J13" s="2"/>
      <c r="K13" s="3" t="s">
        <v>2</v>
      </c>
      <c r="L13" s="4" t="s">
        <v>48</v>
      </c>
    </row>
    <row r="14" spans="2:12" x14ac:dyDescent="0.3">
      <c r="B14" s="5"/>
      <c r="C14" s="1"/>
      <c r="D14" s="6"/>
      <c r="F14" s="5" t="s">
        <v>27</v>
      </c>
      <c r="G14" s="1">
        <f>C22/C11</f>
        <v>0.17331916264332509</v>
      </c>
      <c r="H14" s="6">
        <f>D22/D11</f>
        <v>0.162561747461687</v>
      </c>
      <c r="J14" s="5" t="s">
        <v>38</v>
      </c>
      <c r="K14" s="1">
        <v>28320.27</v>
      </c>
      <c r="L14" s="6">
        <v>21739.85</v>
      </c>
    </row>
    <row r="15" spans="2:12" x14ac:dyDescent="0.3">
      <c r="B15" s="5"/>
      <c r="C15" s="1" t="s">
        <v>2</v>
      </c>
      <c r="D15" s="6" t="s">
        <v>48</v>
      </c>
      <c r="F15" s="5" t="s">
        <v>28</v>
      </c>
      <c r="G15" s="1">
        <f>C20/(C7-C9)</f>
        <v>0.14171331209118226</v>
      </c>
      <c r="H15" s="6">
        <f>D20/(D7-D9)</f>
        <v>0.14237239306138336</v>
      </c>
      <c r="J15" s="5" t="s">
        <v>39</v>
      </c>
      <c r="K15" s="1">
        <v>8532.5</v>
      </c>
      <c r="L15" s="6">
        <v>7141.1</v>
      </c>
    </row>
    <row r="16" spans="2:12" x14ac:dyDescent="0.3">
      <c r="B16" s="5" t="s">
        <v>11</v>
      </c>
      <c r="C16" s="1">
        <v>238845.01</v>
      </c>
      <c r="D16" s="6">
        <v>202601.8</v>
      </c>
      <c r="F16" s="5" t="s">
        <v>29</v>
      </c>
      <c r="G16" s="1">
        <f>C22/C7</f>
        <v>5.9936926102086285E-2</v>
      </c>
      <c r="H16" s="6">
        <f>D22/D7</f>
        <v>5.6540245506401375E-2</v>
      </c>
      <c r="J16" s="5" t="s">
        <v>40</v>
      </c>
      <c r="K16" s="1">
        <v>5.72</v>
      </c>
      <c r="L16" s="6">
        <v>4.4400000000000004</v>
      </c>
    </row>
    <row r="17" spans="2:12" x14ac:dyDescent="0.3">
      <c r="B17" s="5" t="s">
        <v>16</v>
      </c>
      <c r="C17" s="1"/>
      <c r="D17" s="6"/>
      <c r="F17" s="5" t="s">
        <v>34</v>
      </c>
      <c r="G17" s="1"/>
      <c r="H17" s="6"/>
      <c r="J17" s="5" t="s">
        <v>42</v>
      </c>
      <c r="K17" s="1">
        <f>(K16-L16)/K16</f>
        <v>0.22377622377622367</v>
      </c>
      <c r="L17" s="6"/>
    </row>
    <row r="18" spans="2:12" x14ac:dyDescent="0.3">
      <c r="B18" s="5" t="s">
        <v>17</v>
      </c>
      <c r="C18" s="1">
        <f>C16-C17</f>
        <v>238845.01</v>
      </c>
      <c r="D18" s="6">
        <f>D16-D17</f>
        <v>202601.8</v>
      </c>
      <c r="F18" s="5" t="s">
        <v>30</v>
      </c>
      <c r="G18" s="1">
        <f>C10/C11</f>
        <v>1.8916925493997294</v>
      </c>
      <c r="H18" s="6">
        <f>D10/D11</f>
        <v>1.8751510716960378</v>
      </c>
      <c r="J18" s="5" t="s">
        <v>41</v>
      </c>
      <c r="K18" s="1">
        <f>573/K16</f>
        <v>100.17482517482517</v>
      </c>
      <c r="L18" s="6"/>
    </row>
    <row r="19" spans="2:12" ht="15" thickBot="1" x14ac:dyDescent="0.35">
      <c r="B19" s="5" t="s">
        <v>12</v>
      </c>
      <c r="C19" s="1">
        <v>229203.61</v>
      </c>
      <c r="D19" s="6">
        <v>194912.24</v>
      </c>
      <c r="F19" s="5" t="s">
        <v>31</v>
      </c>
      <c r="G19" s="1">
        <f>C10/C7</f>
        <v>0.654181769701767</v>
      </c>
      <c r="H19" s="6">
        <f>D10/D7</f>
        <v>0.65219218918813027</v>
      </c>
      <c r="J19" s="7" t="s">
        <v>43</v>
      </c>
      <c r="K19" s="8">
        <f>K18/K17</f>
        <v>447.65625000000023</v>
      </c>
      <c r="L19" s="9"/>
    </row>
    <row r="20" spans="2:12" x14ac:dyDescent="0.3">
      <c r="B20" s="5" t="s">
        <v>13</v>
      </c>
      <c r="C20" s="1">
        <f>C18-C19</f>
        <v>9641.4000000000233</v>
      </c>
      <c r="D20" s="6">
        <f>D18-D19</f>
        <v>7689.5599999999977</v>
      </c>
      <c r="F20" s="5" t="s">
        <v>35</v>
      </c>
      <c r="G20" s="1"/>
      <c r="H20" s="6"/>
    </row>
    <row r="21" spans="2:12" x14ac:dyDescent="0.3">
      <c r="B21" s="5" t="s">
        <v>14</v>
      </c>
      <c r="C21" s="1">
        <v>3190.05</v>
      </c>
      <c r="D21" s="6">
        <v>2681.86</v>
      </c>
      <c r="F21" s="5" t="s">
        <v>36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15</v>
      </c>
      <c r="C22" s="1">
        <f>C20-C21</f>
        <v>6451.3500000000231</v>
      </c>
      <c r="D22" s="6">
        <f>D20-D21</f>
        <v>5007.6999999999971</v>
      </c>
      <c r="F22" s="7" t="s">
        <v>37</v>
      </c>
      <c r="G22" s="8">
        <f>2*C16/(C7+D7)</f>
        <v>2.4346547340778564</v>
      </c>
      <c r="H22" s="9"/>
    </row>
    <row r="23" spans="2:12" x14ac:dyDescent="0.3">
      <c r="B23" s="5" t="s">
        <v>18</v>
      </c>
      <c r="C23" s="1">
        <v>-33.89</v>
      </c>
      <c r="D23" s="6">
        <v>42.67</v>
      </c>
    </row>
    <row r="24" spans="2:12" ht="15" thickBot="1" x14ac:dyDescent="0.35">
      <c r="B24" s="7" t="s">
        <v>19</v>
      </c>
      <c r="C24" s="8">
        <f>C22+C23</f>
        <v>6417.4600000000228</v>
      </c>
      <c r="D24" s="9">
        <f>D22+D23</f>
        <v>5050.3699999999972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3740-BB1E-47FD-9647-09F2E5CB300A}">
  <dimension ref="B1:L24"/>
  <sheetViews>
    <sheetView topLeftCell="B1" zoomScale="99" workbookViewId="0">
      <selection activeCell="H6" sqref="H6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44</v>
      </c>
      <c r="F2" s="2" t="s">
        <v>20</v>
      </c>
      <c r="G2" s="3"/>
      <c r="H2" s="4" t="s">
        <v>45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48</v>
      </c>
      <c r="F4" s="5"/>
      <c r="G4" s="1" t="s">
        <v>2</v>
      </c>
      <c r="H4" s="6" t="s">
        <v>48</v>
      </c>
    </row>
    <row r="5" spans="2:12" x14ac:dyDescent="0.3">
      <c r="B5" s="5" t="s">
        <v>3</v>
      </c>
      <c r="C5" s="1">
        <v>82392.12</v>
      </c>
      <c r="D5" s="6">
        <v>74143</v>
      </c>
      <c r="F5" s="5" t="s">
        <v>21</v>
      </c>
      <c r="G5" s="1">
        <v>17252.849999999999</v>
      </c>
      <c r="H5" s="6">
        <v>5982.83</v>
      </c>
    </row>
    <row r="6" spans="2:12" x14ac:dyDescent="0.3">
      <c r="B6" s="5" t="s">
        <v>4</v>
      </c>
      <c r="C6" s="1">
        <v>40540.85</v>
      </c>
      <c r="D6" s="6">
        <v>33958.480000000003</v>
      </c>
      <c r="F6" s="5" t="s">
        <v>22</v>
      </c>
      <c r="G6" s="1">
        <v>-12692.15</v>
      </c>
      <c r="H6" s="6">
        <v>-22010.91</v>
      </c>
    </row>
    <row r="7" spans="2:12" x14ac:dyDescent="0.3">
      <c r="B7" s="5" t="s">
        <v>5</v>
      </c>
      <c r="C7" s="1">
        <f>C5+C6</f>
        <v>122932.97</v>
      </c>
      <c r="D7" s="6">
        <f>D5+D6</f>
        <v>108101.48000000001</v>
      </c>
      <c r="F7" s="5" t="s">
        <v>23</v>
      </c>
      <c r="G7" s="1">
        <v>-191.45</v>
      </c>
      <c r="H7" s="6">
        <v>15670.12</v>
      </c>
    </row>
    <row r="8" spans="2:12" ht="15" thickBot="1" x14ac:dyDescent="0.35">
      <c r="B8" s="5" t="s">
        <v>6</v>
      </c>
      <c r="C8" s="1">
        <v>95527.07</v>
      </c>
      <c r="D8" s="6">
        <v>82264.66</v>
      </c>
      <c r="F8" s="7" t="s">
        <v>24</v>
      </c>
      <c r="G8" s="8">
        <f>G5+G6+G7</f>
        <v>4369.2499999999991</v>
      </c>
      <c r="H8" s="9">
        <f>H5+H6+H7</f>
        <v>-357.95999999999913</v>
      </c>
    </row>
    <row r="9" spans="2:12" ht="15" thickBot="1" x14ac:dyDescent="0.35">
      <c r="B9" s="5" t="s">
        <v>7</v>
      </c>
      <c r="C9" s="1">
        <v>20338.61</v>
      </c>
      <c r="D9" s="6">
        <v>18370.29</v>
      </c>
      <c r="F9" s="10"/>
      <c r="G9" s="11"/>
      <c r="H9" s="12"/>
    </row>
    <row r="10" spans="2:12" x14ac:dyDescent="0.3">
      <c r="B10" s="5" t="s">
        <v>8</v>
      </c>
      <c r="C10" s="1">
        <f>C8+C9</f>
        <v>115865.68000000001</v>
      </c>
      <c r="D10" s="6">
        <f>D8+D9</f>
        <v>100634.95000000001</v>
      </c>
      <c r="F10" s="2" t="s">
        <v>32</v>
      </c>
      <c r="G10" s="3"/>
      <c r="H10" s="4"/>
    </row>
    <row r="11" spans="2:12" ht="15" thickBot="1" x14ac:dyDescent="0.35">
      <c r="B11" s="7" t="s">
        <v>9</v>
      </c>
      <c r="C11" s="8">
        <f>C7-C10</f>
        <v>7067.2899999999936</v>
      </c>
      <c r="D11" s="9">
        <f>D7-D10</f>
        <v>7466.5299999999988</v>
      </c>
      <c r="F11" s="5" t="s">
        <v>25</v>
      </c>
      <c r="G11" s="1">
        <f>C20/C16</f>
        <v>8.8350209801060425E-2</v>
      </c>
      <c r="H11" s="6">
        <f>D20/D16</f>
        <v>6.773007433173818E-2</v>
      </c>
    </row>
    <row r="12" spans="2:12" ht="15" thickBot="1" x14ac:dyDescent="0.35">
      <c r="F12" s="5" t="s">
        <v>26</v>
      </c>
      <c r="G12" s="1">
        <f>C22/C16</f>
        <v>6.5162815932937282E-2</v>
      </c>
      <c r="H12" s="6">
        <f>D22/D16</f>
        <v>4.9709260599590924E-2</v>
      </c>
    </row>
    <row r="13" spans="2:12" x14ac:dyDescent="0.3">
      <c r="B13" s="2" t="s">
        <v>10</v>
      </c>
      <c r="C13" s="3"/>
      <c r="D13" s="4" t="s">
        <v>44</v>
      </c>
      <c r="F13" s="5" t="s">
        <v>33</v>
      </c>
      <c r="G13" s="1"/>
      <c r="H13" s="6"/>
      <c r="J13" s="2"/>
      <c r="K13" s="3" t="s">
        <v>2</v>
      </c>
      <c r="L13" s="4" t="s">
        <v>48</v>
      </c>
    </row>
    <row r="14" spans="2:12" x14ac:dyDescent="0.3">
      <c r="B14" s="5"/>
      <c r="C14" s="1"/>
      <c r="D14" s="6"/>
      <c r="F14" s="5" t="s">
        <v>27</v>
      </c>
      <c r="G14" s="1">
        <f>C22/C11</f>
        <v>1.8064831073862875</v>
      </c>
      <c r="H14" s="6">
        <f>D22/D11</f>
        <v>1.0709700490053597</v>
      </c>
      <c r="J14" s="5" t="s">
        <v>38</v>
      </c>
      <c r="K14" s="1">
        <v>7053.44</v>
      </c>
      <c r="L14" s="6">
        <v>6976.7</v>
      </c>
    </row>
    <row r="15" spans="2:12" x14ac:dyDescent="0.3">
      <c r="B15" s="5"/>
      <c r="C15" s="1" t="s">
        <v>2</v>
      </c>
      <c r="D15" s="6" t="s">
        <v>48</v>
      </c>
      <c r="F15" s="5" t="s">
        <v>28</v>
      </c>
      <c r="G15" s="1">
        <f>C20/(C7-C9)</f>
        <v>0.16872175039641579</v>
      </c>
      <c r="H15" s="6">
        <f>D20/(D7-D9)</f>
        <v>0.12142188240231726</v>
      </c>
      <c r="J15" s="5" t="s">
        <v>39</v>
      </c>
      <c r="K15" s="1">
        <v>9040.8799999999992</v>
      </c>
      <c r="L15" s="6">
        <v>7658.28</v>
      </c>
    </row>
    <row r="16" spans="2:12" x14ac:dyDescent="0.3">
      <c r="B16" s="5" t="s">
        <v>11</v>
      </c>
      <c r="C16" s="1">
        <v>195923.7</v>
      </c>
      <c r="D16" s="6">
        <v>160863.99</v>
      </c>
      <c r="F16" s="5" t="s">
        <v>29</v>
      </c>
      <c r="G16" s="1">
        <f>C22/C7</f>
        <v>0.10385285574732331</v>
      </c>
      <c r="H16" s="6">
        <f>D22/D7</f>
        <v>7.3971512693443112E-2</v>
      </c>
      <c r="J16" s="5" t="s">
        <v>40</v>
      </c>
      <c r="K16" s="1">
        <v>5.1100000000000003</v>
      </c>
      <c r="L16" s="6">
        <v>3.23</v>
      </c>
    </row>
    <row r="17" spans="2:12" x14ac:dyDescent="0.3">
      <c r="B17" s="5" t="s">
        <v>16</v>
      </c>
      <c r="C17" s="1"/>
      <c r="D17" s="6"/>
      <c r="F17" s="5" t="s">
        <v>34</v>
      </c>
      <c r="G17" s="1"/>
      <c r="H17" s="6"/>
      <c r="J17" s="5" t="s">
        <v>42</v>
      </c>
      <c r="K17" s="1">
        <f>(K16-L16)/K16</f>
        <v>0.36790606653620356</v>
      </c>
      <c r="L17" s="6"/>
    </row>
    <row r="18" spans="2:12" x14ac:dyDescent="0.3">
      <c r="B18" s="5" t="s">
        <v>17</v>
      </c>
      <c r="C18" s="1">
        <f>C16-C17</f>
        <v>195923.7</v>
      </c>
      <c r="D18" s="6">
        <f>D16-D17</f>
        <v>160863.99</v>
      </c>
      <c r="F18" s="5" t="s">
        <v>30</v>
      </c>
      <c r="G18" s="1">
        <f>C10/C11</f>
        <v>16.394640661413373</v>
      </c>
      <c r="H18" s="6">
        <f>D10/D11</f>
        <v>13.478141787416648</v>
      </c>
      <c r="J18" s="5" t="s">
        <v>41</v>
      </c>
      <c r="K18" s="1">
        <f>700/K16</f>
        <v>136.98630136986301</v>
      </c>
      <c r="L18" s="6"/>
    </row>
    <row r="19" spans="2:12" ht="15" thickBot="1" x14ac:dyDescent="0.35">
      <c r="B19" s="5" t="s">
        <v>12</v>
      </c>
      <c r="C19" s="1">
        <v>178613.8</v>
      </c>
      <c r="D19" s="6">
        <v>149968.66</v>
      </c>
      <c r="F19" s="5" t="s">
        <v>31</v>
      </c>
      <c r="G19" s="1">
        <f>C10/C7</f>
        <v>0.94251102857109859</v>
      </c>
      <c r="H19" s="6">
        <f>D10/D7</f>
        <v>0.93093036284054576</v>
      </c>
      <c r="J19" s="7" t="s">
        <v>43</v>
      </c>
      <c r="K19" s="8">
        <f>K18/K17</f>
        <v>372.34042553191483</v>
      </c>
      <c r="L19" s="9"/>
    </row>
    <row r="20" spans="2:12" x14ac:dyDescent="0.3">
      <c r="B20" s="5" t="s">
        <v>13</v>
      </c>
      <c r="C20" s="1">
        <f>C18-C19</f>
        <v>17309.900000000023</v>
      </c>
      <c r="D20" s="6">
        <f>D18-D19</f>
        <v>10895.329999999987</v>
      </c>
      <c r="F20" s="5" t="s">
        <v>35</v>
      </c>
      <c r="G20" s="1"/>
      <c r="H20" s="6"/>
    </row>
    <row r="21" spans="2:12" x14ac:dyDescent="0.3">
      <c r="B21" s="5" t="s">
        <v>14</v>
      </c>
      <c r="C21" s="1">
        <f>5063.99+114.14-635.17</f>
        <v>4542.96</v>
      </c>
      <c r="D21" s="6">
        <f>2757.29+141.61</f>
        <v>2898.9</v>
      </c>
      <c r="F21" s="5" t="s">
        <v>36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15</v>
      </c>
      <c r="C22" s="1">
        <f>C20-C21</f>
        <v>12766.940000000024</v>
      </c>
      <c r="D22" s="6">
        <f>D20-D21</f>
        <v>7996.4299999999876</v>
      </c>
      <c r="F22" s="7" t="s">
        <v>37</v>
      </c>
      <c r="G22" s="8">
        <f>2*C16/(C7+D7)</f>
        <v>1.6960561509333349</v>
      </c>
      <c r="H22" s="9"/>
    </row>
    <row r="23" spans="2:12" x14ac:dyDescent="0.3">
      <c r="B23" s="5" t="s">
        <v>18</v>
      </c>
      <c r="C23" s="1">
        <v>-105.96</v>
      </c>
      <c r="D23" s="6">
        <v>597.55999999999995</v>
      </c>
    </row>
    <row r="24" spans="2:12" ht="15" thickBot="1" x14ac:dyDescent="0.35">
      <c r="B24" s="7" t="s">
        <v>19</v>
      </c>
      <c r="C24" s="8">
        <f>C22+C23</f>
        <v>12660.980000000025</v>
      </c>
      <c r="D24" s="9">
        <f>D22+D23</f>
        <v>8593.989999999987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4B63-BEB5-4109-8258-4DF64D353B50}">
  <dimension ref="B1:L24"/>
  <sheetViews>
    <sheetView zoomScale="99" workbookViewId="0">
      <selection activeCell="G8" sqref="G8"/>
    </sheetView>
  </sheetViews>
  <sheetFormatPr defaultRowHeight="14.4" x14ac:dyDescent="0.3"/>
  <cols>
    <col min="2" max="2" width="19.5546875" customWidth="1"/>
    <col min="3" max="3" width="11.5546875" customWidth="1"/>
    <col min="4" max="4" width="10.88671875" customWidth="1"/>
    <col min="6" max="6" width="21.21875" customWidth="1"/>
    <col min="7" max="7" width="11.77734375" customWidth="1"/>
    <col min="8" max="8" width="12.109375" customWidth="1"/>
    <col min="10" max="10" width="10.33203125" customWidth="1"/>
    <col min="11" max="11" width="11.88671875" customWidth="1"/>
    <col min="12" max="12" width="11.44140625" customWidth="1"/>
  </cols>
  <sheetData>
    <row r="1" spans="2:12" ht="15" thickBot="1" x14ac:dyDescent="0.35"/>
    <row r="2" spans="2:12" x14ac:dyDescent="0.3">
      <c r="B2" s="2" t="s">
        <v>0</v>
      </c>
      <c r="C2" s="3"/>
      <c r="D2" s="4" t="s">
        <v>44</v>
      </c>
      <c r="F2" s="2" t="s">
        <v>20</v>
      </c>
      <c r="G2" s="3"/>
      <c r="H2" s="4" t="s">
        <v>45</v>
      </c>
    </row>
    <row r="3" spans="2:12" x14ac:dyDescent="0.3">
      <c r="B3" s="5"/>
      <c r="C3" s="1"/>
      <c r="D3" s="6"/>
      <c r="F3" s="5"/>
      <c r="G3" s="1"/>
      <c r="H3" s="6"/>
    </row>
    <row r="4" spans="2:12" x14ac:dyDescent="0.3">
      <c r="B4" s="5"/>
      <c r="C4" s="1" t="s">
        <v>2</v>
      </c>
      <c r="D4" s="6" t="s">
        <v>48</v>
      </c>
      <c r="F4" s="5"/>
      <c r="G4" s="1" t="s">
        <v>2</v>
      </c>
      <c r="H4" s="6" t="s">
        <v>48</v>
      </c>
    </row>
    <row r="5" spans="2:12" x14ac:dyDescent="0.3">
      <c r="B5" s="5" t="s">
        <v>3</v>
      </c>
      <c r="C5" s="1">
        <v>95114</v>
      </c>
      <c r="D5" s="6">
        <v>114527</v>
      </c>
      <c r="F5" s="5" t="s">
        <v>21</v>
      </c>
      <c r="G5" s="1">
        <v>-36002</v>
      </c>
      <c r="H5" s="6">
        <v>56098</v>
      </c>
    </row>
    <row r="6" spans="2:12" x14ac:dyDescent="0.3">
      <c r="B6" s="5" t="s">
        <v>4</v>
      </c>
      <c r="C6" s="1">
        <v>463028</v>
      </c>
      <c r="D6" s="6">
        <v>359403</v>
      </c>
      <c r="F6" s="5" t="s">
        <v>22</v>
      </c>
      <c r="G6" s="1">
        <v>20623</v>
      </c>
      <c r="H6" s="6">
        <v>-20631</v>
      </c>
    </row>
    <row r="7" spans="2:12" x14ac:dyDescent="0.3">
      <c r="B7" s="5" t="s">
        <v>5</v>
      </c>
      <c r="C7" s="1">
        <f>C5+C6</f>
        <v>558142</v>
      </c>
      <c r="D7" s="6">
        <f>D5+D6</f>
        <v>473930</v>
      </c>
      <c r="F7" s="5" t="s">
        <v>23</v>
      </c>
      <c r="G7" s="1">
        <v>479</v>
      </c>
      <c r="H7" s="6">
        <v>-32224</v>
      </c>
    </row>
    <row r="8" spans="2:12" ht="15" thickBot="1" x14ac:dyDescent="0.35">
      <c r="B8" s="5" t="s">
        <v>6</v>
      </c>
      <c r="C8" s="1">
        <v>16794</v>
      </c>
      <c r="D8" s="6">
        <v>18989</v>
      </c>
      <c r="F8" s="7" t="s">
        <v>24</v>
      </c>
      <c r="G8" s="8">
        <f>G5+G6+G7</f>
        <v>-14900</v>
      </c>
      <c r="H8" s="9">
        <f>H5+H6+H7</f>
        <v>3243</v>
      </c>
    </row>
    <row r="9" spans="2:12" ht="15" thickBot="1" x14ac:dyDescent="0.35">
      <c r="B9" s="5" t="s">
        <v>7</v>
      </c>
      <c r="C9" s="1">
        <v>72899</v>
      </c>
      <c r="D9" s="6">
        <v>48621</v>
      </c>
      <c r="F9" s="10"/>
      <c r="G9" s="11"/>
      <c r="H9" s="12"/>
    </row>
    <row r="10" spans="2:12" x14ac:dyDescent="0.3">
      <c r="B10" s="5" t="s">
        <v>8</v>
      </c>
      <c r="C10" s="1">
        <f>C8+C9</f>
        <v>89693</v>
      </c>
      <c r="D10" s="6">
        <f>D8+D9</f>
        <v>67610</v>
      </c>
      <c r="F10" s="2" t="s">
        <v>32</v>
      </c>
      <c r="G10" s="3"/>
      <c r="H10" s="4"/>
    </row>
    <row r="11" spans="2:12" ht="15" thickBot="1" x14ac:dyDescent="0.35">
      <c r="B11" s="7" t="s">
        <v>9</v>
      </c>
      <c r="C11" s="8">
        <f>C7-C10</f>
        <v>468449</v>
      </c>
      <c r="D11" s="9">
        <f>D7-D10</f>
        <v>406320</v>
      </c>
      <c r="F11" s="5" t="s">
        <v>25</v>
      </c>
      <c r="G11" s="1">
        <f>C20/C16</f>
        <v>0.17245721470820588</v>
      </c>
      <c r="H11" s="6">
        <f>D20/D16</f>
        <v>0.14525443096905258</v>
      </c>
    </row>
    <row r="12" spans="2:12" ht="15" thickBot="1" x14ac:dyDescent="0.35">
      <c r="F12" s="5" t="s">
        <v>26</v>
      </c>
      <c r="G12" s="1">
        <f>C22/C16</f>
        <v>0.1284301092612721</v>
      </c>
      <c r="H12" s="6">
        <f>D22/D16</f>
        <v>0.10816784308561916</v>
      </c>
    </row>
    <row r="13" spans="2:12" x14ac:dyDescent="0.3">
      <c r="B13" s="2" t="s">
        <v>10</v>
      </c>
      <c r="C13" s="3"/>
      <c r="D13" s="4" t="s">
        <v>44</v>
      </c>
      <c r="F13" s="5" t="s">
        <v>33</v>
      </c>
      <c r="G13" s="1"/>
      <c r="H13" s="6"/>
      <c r="J13" s="2"/>
      <c r="K13" s="3" t="s">
        <v>2</v>
      </c>
      <c r="L13" s="4" t="s">
        <v>48</v>
      </c>
    </row>
    <row r="14" spans="2:12" x14ac:dyDescent="0.3">
      <c r="B14" s="5"/>
      <c r="C14" s="1"/>
      <c r="D14" s="6"/>
      <c r="F14" s="5" t="s">
        <v>27</v>
      </c>
      <c r="G14" s="1">
        <f>C22/C11</f>
        <v>0.14957444673806541</v>
      </c>
      <c r="H14" s="6">
        <f>D22/D11</f>
        <v>0.11322110651703091</v>
      </c>
      <c r="J14" s="5" t="s">
        <v>38</v>
      </c>
      <c r="K14" s="1">
        <v>418627</v>
      </c>
      <c r="L14" s="6">
        <v>281610</v>
      </c>
    </row>
    <row r="15" spans="2:12" x14ac:dyDescent="0.3">
      <c r="B15" s="5"/>
      <c r="C15" s="1" t="s">
        <v>2</v>
      </c>
      <c r="D15" s="6" t="s">
        <v>48</v>
      </c>
      <c r="F15" s="5" t="s">
        <v>28</v>
      </c>
      <c r="G15" s="1">
        <f>C20/(C7-C9)</f>
        <v>0.19389872702955013</v>
      </c>
      <c r="H15" s="6">
        <f>D20/(D7-D9)</f>
        <v>0.14525204028130137</v>
      </c>
      <c r="J15" s="5" t="s">
        <v>39</v>
      </c>
      <c r="K15" s="1">
        <v>28506</v>
      </c>
      <c r="L15" s="6">
        <v>28934</v>
      </c>
    </row>
    <row r="16" spans="2:12" x14ac:dyDescent="0.3">
      <c r="B16" s="5" t="s">
        <v>11</v>
      </c>
      <c r="C16" s="1">
        <v>545573</v>
      </c>
      <c r="D16" s="6">
        <v>425302</v>
      </c>
      <c r="F16" s="5" t="s">
        <v>29</v>
      </c>
      <c r="G16" s="1">
        <f>C22/C7</f>
        <v>0.12553794554074052</v>
      </c>
      <c r="H16" s="6">
        <f>D22/D7</f>
        <v>9.7069187432743231E-2</v>
      </c>
      <c r="J16" s="5" t="s">
        <v>40</v>
      </c>
      <c r="K16" s="1">
        <v>29.77</v>
      </c>
      <c r="L16" s="6">
        <v>19.54</v>
      </c>
    </row>
    <row r="17" spans="2:12" x14ac:dyDescent="0.3">
      <c r="B17" s="5" t="s">
        <v>16</v>
      </c>
      <c r="C17" s="1"/>
      <c r="D17" s="6"/>
      <c r="F17" s="5" t="s">
        <v>34</v>
      </c>
      <c r="G17" s="1"/>
      <c r="H17" s="6"/>
      <c r="J17" s="5" t="s">
        <v>42</v>
      </c>
      <c r="K17" s="1">
        <f>(K16-L16)/K16</f>
        <v>0.3436345314074572</v>
      </c>
      <c r="L17" s="6"/>
    </row>
    <row r="18" spans="2:12" x14ac:dyDescent="0.3">
      <c r="B18" s="5" t="s">
        <v>17</v>
      </c>
      <c r="C18" s="1">
        <f>C16-C17</f>
        <v>545573</v>
      </c>
      <c r="D18" s="6">
        <f>D16-D17</f>
        <v>425302</v>
      </c>
      <c r="F18" s="5" t="s">
        <v>30</v>
      </c>
      <c r="G18" s="1">
        <f>C10/C11</f>
        <v>0.19146801466114774</v>
      </c>
      <c r="H18" s="6">
        <f>D10/D11</f>
        <v>0.16639594408348099</v>
      </c>
      <c r="J18" s="5" t="s">
        <v>41</v>
      </c>
      <c r="K18" s="1">
        <f>300/K16</f>
        <v>10.077258985555929</v>
      </c>
      <c r="L18" s="6"/>
    </row>
    <row r="19" spans="2:12" ht="15" thickBot="1" x14ac:dyDescent="0.35">
      <c r="B19" s="5" t="s">
        <v>12</v>
      </c>
      <c r="C19" s="1">
        <v>451485</v>
      </c>
      <c r="D19" s="6">
        <v>363525</v>
      </c>
      <c r="F19" s="5" t="s">
        <v>31</v>
      </c>
      <c r="G19" s="1">
        <f>C10/C7</f>
        <v>0.16069924857831877</v>
      </c>
      <c r="H19" s="6">
        <f>D10/D7</f>
        <v>0.14265819846812822</v>
      </c>
      <c r="J19" s="7" t="s">
        <v>43</v>
      </c>
      <c r="K19" s="8">
        <f>K18/K17</f>
        <v>29.325513196480937</v>
      </c>
      <c r="L19" s="9"/>
    </row>
    <row r="20" spans="2:12" x14ac:dyDescent="0.3">
      <c r="B20" s="5" t="s">
        <v>13</v>
      </c>
      <c r="C20" s="1">
        <f>C18-C19</f>
        <v>94088</v>
      </c>
      <c r="D20" s="6">
        <f>D18-D19</f>
        <v>61777</v>
      </c>
      <c r="F20" s="5" t="s">
        <v>35</v>
      </c>
      <c r="G20" s="1"/>
      <c r="H20" s="6"/>
    </row>
    <row r="21" spans="2:12" x14ac:dyDescent="0.3">
      <c r="B21" s="5" t="s">
        <v>14</v>
      </c>
      <c r="C21" s="1">
        <v>24020</v>
      </c>
      <c r="D21" s="6">
        <v>15773</v>
      </c>
      <c r="F21" s="5" t="s">
        <v>36</v>
      </c>
      <c r="G21" s="1">
        <f>C17/K14</f>
        <v>0</v>
      </c>
      <c r="H21" s="6">
        <f>D17/L14</f>
        <v>0</v>
      </c>
    </row>
    <row r="22" spans="2:12" ht="15" thickBot="1" x14ac:dyDescent="0.35">
      <c r="B22" s="5" t="s">
        <v>15</v>
      </c>
      <c r="C22" s="1">
        <f>C20-C21</f>
        <v>70068</v>
      </c>
      <c r="D22" s="6">
        <f>D20-D21</f>
        <v>46004</v>
      </c>
      <c r="F22" s="7" t="s">
        <v>37</v>
      </c>
      <c r="G22" s="8">
        <f>2*C16/(C7+D7)</f>
        <v>1.0572382546954089</v>
      </c>
      <c r="H22" s="9"/>
    </row>
    <row r="23" spans="2:12" x14ac:dyDescent="0.3">
      <c r="B23" s="5" t="s">
        <v>18</v>
      </c>
      <c r="C23" s="1">
        <v>300</v>
      </c>
      <c r="D23" s="6">
        <v>39</v>
      </c>
    </row>
    <row r="24" spans="2:12" ht="15" thickBot="1" x14ac:dyDescent="0.35">
      <c r="B24" s="7" t="s">
        <v>19</v>
      </c>
      <c r="C24" s="8">
        <f>C22+C23</f>
        <v>70368</v>
      </c>
      <c r="D24" s="9">
        <f>D22+D23</f>
        <v>46043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Avanti</vt:lpstr>
      <vt:lpstr>Zydus wellness</vt:lpstr>
      <vt:lpstr>Sapphire</vt:lpstr>
      <vt:lpstr>Hindustan</vt:lpstr>
      <vt:lpstr>Bikaji</vt:lpstr>
      <vt:lpstr>KRBL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Revanth Gudipati</dc:creator>
  <cp:lastModifiedBy>Sai Revanth Gudipati</cp:lastModifiedBy>
  <dcterms:created xsi:type="dcterms:W3CDTF">2015-06-05T18:17:20Z</dcterms:created>
  <dcterms:modified xsi:type="dcterms:W3CDTF">2024-07-23T18:50:59Z</dcterms:modified>
</cp:coreProperties>
</file>