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Company Reports\"/>
    </mc:Choice>
  </mc:AlternateContent>
  <xr:revisionPtr revIDLastSave="0" documentId="13_ncr:1_{3B3BB0AA-158D-4657-BB1F-ED2C94748285}" xr6:coauthVersionLast="47" xr6:coauthVersionMax="47" xr10:uidLastSave="{00000000-0000-0000-0000-000000000000}"/>
  <bookViews>
    <workbookView xWindow="5508" yWindow="876" windowWidth="17280" windowHeight="9408" activeTab="2" xr2:uid="{00000000-000D-0000-FFFF-FFFF00000000}"/>
  </bookViews>
  <sheets>
    <sheet name="TCS" sheetId="1" r:id="rId1"/>
    <sheet name="HCL" sheetId="8" r:id="rId2"/>
    <sheet name="KPIT" sheetId="7" r:id="rId3"/>
    <sheet name="Wipro" sheetId="9" r:id="rId4"/>
    <sheet name="Persistent" sheetId="10" r:id="rId5"/>
    <sheet name="Infosy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G19" i="1"/>
  <c r="H18" i="1"/>
  <c r="G18" i="1"/>
  <c r="K18" i="9"/>
  <c r="D19" i="9"/>
  <c r="C19" i="9"/>
  <c r="D17" i="9"/>
  <c r="C17" i="9"/>
  <c r="L15" i="9"/>
  <c r="K15" i="9"/>
  <c r="G19" i="8" l="1"/>
  <c r="H19" i="8"/>
  <c r="H18" i="8"/>
  <c r="G18" i="8"/>
  <c r="H19" i="10"/>
  <c r="H18" i="10"/>
  <c r="G19" i="10"/>
  <c r="G18" i="10"/>
  <c r="H19" i="11"/>
  <c r="G19" i="11"/>
  <c r="H18" i="11"/>
  <c r="G18" i="11"/>
  <c r="H19" i="9"/>
  <c r="G19" i="9"/>
  <c r="H18" i="9"/>
  <c r="G18" i="9"/>
  <c r="K18" i="10"/>
  <c r="D19" i="10"/>
  <c r="K18" i="11"/>
  <c r="D21" i="11"/>
  <c r="C21" i="11"/>
  <c r="K18" i="7"/>
  <c r="L15" i="7"/>
  <c r="K15" i="7"/>
  <c r="K18" i="8"/>
  <c r="L15" i="8"/>
  <c r="K15" i="8"/>
  <c r="H7" i="8"/>
  <c r="H8" i="8" s="1"/>
  <c r="G7" i="8"/>
  <c r="G8" i="8" s="1"/>
  <c r="D21" i="8"/>
  <c r="C21" i="8"/>
  <c r="D19" i="8"/>
  <c r="C8" i="8"/>
  <c r="D8" i="8"/>
  <c r="C5" i="8"/>
  <c r="D5" i="8"/>
  <c r="L15" i="1"/>
  <c r="K15" i="1"/>
  <c r="C19" i="1"/>
  <c r="H21" i="11"/>
  <c r="G21" i="11"/>
  <c r="C20" i="11"/>
  <c r="G11" i="11" s="1"/>
  <c r="K17" i="11"/>
  <c r="D18" i="11"/>
  <c r="D20" i="11" s="1"/>
  <c r="C18" i="11"/>
  <c r="D10" i="11"/>
  <c r="C10" i="11"/>
  <c r="H8" i="11"/>
  <c r="G8" i="11"/>
  <c r="D7" i="11"/>
  <c r="D11" i="11" s="1"/>
  <c r="C7" i="11"/>
  <c r="G22" i="11" s="1"/>
  <c r="H21" i="10"/>
  <c r="G21" i="10"/>
  <c r="K17" i="10"/>
  <c r="D18" i="10"/>
  <c r="C18" i="10"/>
  <c r="C20" i="10" s="1"/>
  <c r="G11" i="10" s="1"/>
  <c r="D10" i="10"/>
  <c r="C10" i="10"/>
  <c r="H8" i="10"/>
  <c r="G8" i="10"/>
  <c r="D7" i="10"/>
  <c r="C7" i="10"/>
  <c r="G22" i="10" s="1"/>
  <c r="H21" i="9"/>
  <c r="G21" i="9"/>
  <c r="K17" i="9"/>
  <c r="K19" i="9" s="1"/>
  <c r="D18" i="9"/>
  <c r="D20" i="9" s="1"/>
  <c r="H11" i="9" s="1"/>
  <c r="C18" i="9"/>
  <c r="C20" i="9" s="1"/>
  <c r="G11" i="9" s="1"/>
  <c r="D10" i="9"/>
  <c r="C10" i="9"/>
  <c r="H8" i="9"/>
  <c r="G8" i="9"/>
  <c r="D7" i="9"/>
  <c r="C7" i="9"/>
  <c r="H21" i="8"/>
  <c r="G21" i="8"/>
  <c r="G11" i="8"/>
  <c r="K17" i="8"/>
  <c r="D18" i="8"/>
  <c r="C18" i="8"/>
  <c r="C19" i="8" s="1"/>
  <c r="D11" i="8"/>
  <c r="H21" i="7"/>
  <c r="G21" i="7"/>
  <c r="K17" i="7"/>
  <c r="D18" i="7"/>
  <c r="D20" i="7" s="1"/>
  <c r="C18" i="7"/>
  <c r="C20" i="7" s="1"/>
  <c r="D10" i="7"/>
  <c r="H19" i="7" s="1"/>
  <c r="C10" i="7"/>
  <c r="G19" i="7" s="1"/>
  <c r="H8" i="7"/>
  <c r="G8" i="7"/>
  <c r="D7" i="7"/>
  <c r="C7" i="7"/>
  <c r="G22" i="7" s="1"/>
  <c r="K17" i="1"/>
  <c r="K19" i="1" s="1"/>
  <c r="H21" i="1"/>
  <c r="H15" i="1"/>
  <c r="G21" i="1"/>
  <c r="H8" i="1"/>
  <c r="G8" i="1"/>
  <c r="D18" i="1"/>
  <c r="D20" i="1" s="1"/>
  <c r="C18" i="1"/>
  <c r="D10" i="1"/>
  <c r="D7" i="1"/>
  <c r="C10" i="1"/>
  <c r="C7" i="1"/>
  <c r="D20" i="10" l="1"/>
  <c r="H11" i="10" s="1"/>
  <c r="K19" i="10"/>
  <c r="D11" i="9"/>
  <c r="G22" i="9"/>
  <c r="D11" i="10"/>
  <c r="K19" i="11"/>
  <c r="K19" i="7"/>
  <c r="D22" i="7"/>
  <c r="H16" i="7" s="1"/>
  <c r="H11" i="7"/>
  <c r="C22" i="7"/>
  <c r="C24" i="7" s="1"/>
  <c r="G11" i="7"/>
  <c r="D11" i="7"/>
  <c r="H18" i="7" s="1"/>
  <c r="C11" i="7"/>
  <c r="G18" i="7" s="1"/>
  <c r="K19" i="8"/>
  <c r="H11" i="8"/>
  <c r="C20" i="1"/>
  <c r="G11" i="1" s="1"/>
  <c r="D11" i="1"/>
  <c r="C11" i="1"/>
  <c r="G22" i="1"/>
  <c r="D22" i="11"/>
  <c r="H15" i="11"/>
  <c r="H11" i="11"/>
  <c r="G15" i="11"/>
  <c r="C11" i="11"/>
  <c r="C22" i="11"/>
  <c r="G15" i="10"/>
  <c r="H15" i="10"/>
  <c r="C11" i="10"/>
  <c r="C22" i="10"/>
  <c r="D22" i="10"/>
  <c r="G15" i="9"/>
  <c r="H15" i="9"/>
  <c r="C11" i="9"/>
  <c r="C22" i="9"/>
  <c r="D22" i="9"/>
  <c r="H16" i="8"/>
  <c r="H14" i="8"/>
  <c r="H12" i="8"/>
  <c r="D24" i="8"/>
  <c r="H15" i="8"/>
  <c r="D24" i="7"/>
  <c r="G15" i="7"/>
  <c r="H15" i="7"/>
  <c r="G15" i="1"/>
  <c r="H11" i="1"/>
  <c r="D22" i="1"/>
  <c r="H12" i="7" l="1"/>
  <c r="H14" i="7"/>
  <c r="C22" i="1"/>
  <c r="G12" i="7"/>
  <c r="G14" i="7"/>
  <c r="G16" i="7"/>
  <c r="C24" i="11"/>
  <c r="G16" i="11"/>
  <c r="G12" i="11"/>
  <c r="G14" i="11"/>
  <c r="H16" i="11"/>
  <c r="H14" i="11"/>
  <c r="H12" i="11"/>
  <c r="D24" i="11"/>
  <c r="H16" i="10"/>
  <c r="H14" i="10"/>
  <c r="H12" i="10"/>
  <c r="D24" i="10"/>
  <c r="C24" i="10"/>
  <c r="G16" i="10"/>
  <c r="G14" i="10"/>
  <c r="G12" i="10"/>
  <c r="D24" i="9"/>
  <c r="H16" i="9"/>
  <c r="H14" i="9"/>
  <c r="H12" i="9"/>
  <c r="G12" i="9"/>
  <c r="C24" i="9"/>
  <c r="G16" i="9"/>
  <c r="G14" i="9"/>
  <c r="G12" i="8"/>
  <c r="C24" i="8"/>
  <c r="H14" i="1"/>
  <c r="H16" i="1"/>
  <c r="H12" i="1"/>
  <c r="D24" i="1"/>
  <c r="G16" i="1"/>
  <c r="G14" i="1"/>
  <c r="G12" i="1"/>
  <c r="C24" i="1"/>
  <c r="C11" i="8" l="1"/>
  <c r="G15" i="8"/>
  <c r="G22" i="8"/>
  <c r="G16" i="8"/>
  <c r="G14" i="8" l="1"/>
</calcChain>
</file>

<file path=xl/sharedStrings.xml><?xml version="1.0" encoding="utf-8"?>
<sst xmlns="http://schemas.openxmlformats.org/spreadsheetml/2006/main" count="318" uniqueCount="47">
  <si>
    <t>Balance Sheet</t>
  </si>
  <si>
    <t>March 31'24</t>
  </si>
  <si>
    <t>March 31'23</t>
  </si>
  <si>
    <t>Non-Current Assets</t>
  </si>
  <si>
    <t>Current Assets</t>
  </si>
  <si>
    <t>Total Assets</t>
  </si>
  <si>
    <t xml:space="preserve"> Non-Current Liabilities</t>
  </si>
  <si>
    <t>Current Liabilities</t>
  </si>
  <si>
    <t>Total Liabilities</t>
  </si>
  <si>
    <t>Equity</t>
  </si>
  <si>
    <t>In Crores</t>
  </si>
  <si>
    <t>P&amp;L Statement</t>
  </si>
  <si>
    <t>Revenue</t>
  </si>
  <si>
    <t>Expenses</t>
  </si>
  <si>
    <t>Operating Profit</t>
  </si>
  <si>
    <t>Taxes</t>
  </si>
  <si>
    <t>Net Profit</t>
  </si>
  <si>
    <t>Cost of Goods Sold</t>
  </si>
  <si>
    <t>Gross Profit</t>
  </si>
  <si>
    <t>OCI</t>
  </si>
  <si>
    <t>Total Income</t>
  </si>
  <si>
    <t>Cash Flows</t>
  </si>
  <si>
    <t>In  Crores</t>
  </si>
  <si>
    <t>Operating Activities</t>
  </si>
  <si>
    <t>Investing Activities</t>
  </si>
  <si>
    <t>Financial Activities</t>
  </si>
  <si>
    <t>Net Cash Flow</t>
  </si>
  <si>
    <t>Operating Profit Margin</t>
  </si>
  <si>
    <t>Net Profit Margin</t>
  </si>
  <si>
    <t>ROE</t>
  </si>
  <si>
    <t>ROCE</t>
  </si>
  <si>
    <t>ROA</t>
  </si>
  <si>
    <t>D/E</t>
  </si>
  <si>
    <t>D/A</t>
  </si>
  <si>
    <t>Margins</t>
  </si>
  <si>
    <t>Return Ratios</t>
  </si>
  <si>
    <t>Leverage Ratios</t>
  </si>
  <si>
    <t>Efficiency Ratios</t>
  </si>
  <si>
    <t>Inventory Turnover Ratio</t>
  </si>
  <si>
    <t>Asset Turnover Ratio</t>
  </si>
  <si>
    <t>Inventories</t>
  </si>
  <si>
    <t>Recievables</t>
  </si>
  <si>
    <t>EPS</t>
  </si>
  <si>
    <t>PE Ratio</t>
  </si>
  <si>
    <t>GEPS</t>
  </si>
  <si>
    <t>PEG Ratio</t>
  </si>
  <si>
    <t>March 31'22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</si>
</sst>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24"/>
  <sheetViews>
    <sheetView topLeftCell="A10" zoomScale="99" workbookViewId="0">
      <selection activeCell="J13" sqref="J13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10</v>
      </c>
      <c r="F2" s="2" t="s">
        <v>21</v>
      </c>
      <c r="G2" s="3"/>
      <c r="H2" s="4" t="s">
        <v>22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2</v>
      </c>
      <c r="F4" s="5"/>
      <c r="G4" s="1" t="s">
        <v>1</v>
      </c>
      <c r="H4" s="6" t="s">
        <v>2</v>
      </c>
    </row>
    <row r="5" spans="2:12" x14ac:dyDescent="0.3">
      <c r="B5" s="5" t="s">
        <v>3</v>
      </c>
      <c r="C5" s="1">
        <v>26230</v>
      </c>
      <c r="D5" s="6">
        <v>27043</v>
      </c>
      <c r="F5" s="5" t="s">
        <v>23</v>
      </c>
      <c r="G5" s="1">
        <v>39142</v>
      </c>
      <c r="H5" s="6">
        <v>37029</v>
      </c>
    </row>
    <row r="6" spans="2:12" x14ac:dyDescent="0.3">
      <c r="B6" s="5" t="s">
        <v>4</v>
      </c>
      <c r="C6" s="1">
        <v>94918</v>
      </c>
      <c r="D6" s="6">
        <v>92784</v>
      </c>
      <c r="F6" s="5" t="s">
        <v>24</v>
      </c>
      <c r="G6" s="1">
        <v>10807</v>
      </c>
      <c r="H6" s="6">
        <v>3250</v>
      </c>
    </row>
    <row r="7" spans="2:12" x14ac:dyDescent="0.3">
      <c r="B7" s="5" t="s">
        <v>5</v>
      </c>
      <c r="C7" s="1">
        <f>C5+C6</f>
        <v>121148</v>
      </c>
      <c r="D7" s="6">
        <f>D5+D6</f>
        <v>119827</v>
      </c>
      <c r="F7" s="5" t="s">
        <v>25</v>
      </c>
      <c r="G7" s="1">
        <v>-47793</v>
      </c>
      <c r="H7" s="6">
        <v>-47224</v>
      </c>
    </row>
    <row r="8" spans="2:12" ht="15" thickBot="1" x14ac:dyDescent="0.35">
      <c r="B8" s="5" t="s">
        <v>6</v>
      </c>
      <c r="C8" s="1">
        <v>5967</v>
      </c>
      <c r="D8" s="6">
        <v>5965</v>
      </c>
      <c r="F8" s="7" t="s">
        <v>26</v>
      </c>
      <c r="G8" s="8">
        <f>G5+G6+G7</f>
        <v>2156</v>
      </c>
      <c r="H8" s="9">
        <f>H5+H6+H7</f>
        <v>-6945</v>
      </c>
    </row>
    <row r="9" spans="2:12" ht="15" thickBot="1" x14ac:dyDescent="0.35">
      <c r="B9" s="5" t="s">
        <v>7</v>
      </c>
      <c r="C9" s="1">
        <v>43061</v>
      </c>
      <c r="D9" s="6">
        <v>39324</v>
      </c>
      <c r="F9" s="10"/>
      <c r="G9" s="11"/>
      <c r="H9" s="12"/>
    </row>
    <row r="10" spans="2:12" x14ac:dyDescent="0.3">
      <c r="B10" s="5" t="s">
        <v>8</v>
      </c>
      <c r="C10" s="1">
        <f>C8+C9</f>
        <v>49028</v>
      </c>
      <c r="D10" s="6">
        <f>D8+D9</f>
        <v>45289</v>
      </c>
      <c r="F10" s="2" t="s">
        <v>34</v>
      </c>
      <c r="G10" s="3"/>
      <c r="H10" s="4"/>
    </row>
    <row r="11" spans="2:12" ht="15" thickBot="1" x14ac:dyDescent="0.35">
      <c r="B11" s="7" t="s">
        <v>9</v>
      </c>
      <c r="C11" s="8">
        <f>C7-C10</f>
        <v>72120</v>
      </c>
      <c r="D11" s="9">
        <f>D7-D10</f>
        <v>74538</v>
      </c>
      <c r="F11" s="5" t="s">
        <v>27</v>
      </c>
      <c r="G11" s="1">
        <f>C20/C16</f>
        <v>0.27477675164097082</v>
      </c>
      <c r="H11" s="6">
        <f>D20/D16</f>
        <v>0.26415306466614202</v>
      </c>
    </row>
    <row r="12" spans="2:12" ht="15" thickBot="1" x14ac:dyDescent="0.35">
      <c r="F12" s="5" t="s">
        <v>28</v>
      </c>
      <c r="G12" s="1">
        <f>C22/C16</f>
        <v>0.20778793313997862</v>
      </c>
      <c r="H12" s="6">
        <f>D22/D16</f>
        <v>0.19984464590509091</v>
      </c>
    </row>
    <row r="13" spans="2:12" x14ac:dyDescent="0.3">
      <c r="B13" s="2" t="s">
        <v>11</v>
      </c>
      <c r="C13" s="3"/>
      <c r="D13" s="4" t="s">
        <v>10</v>
      </c>
      <c r="F13" s="5" t="s">
        <v>35</v>
      </c>
      <c r="G13" s="1"/>
      <c r="H13" s="6"/>
      <c r="J13" s="2"/>
      <c r="K13" s="3" t="s">
        <v>1</v>
      </c>
      <c r="L13" s="4" t="s">
        <v>2</v>
      </c>
    </row>
    <row r="14" spans="2:12" x14ac:dyDescent="0.3">
      <c r="B14" s="5"/>
      <c r="C14" s="1"/>
      <c r="D14" s="6"/>
      <c r="F14" s="5" t="s">
        <v>29</v>
      </c>
      <c r="G14" s="1">
        <f>C22/C11</f>
        <v>0.60397947864669999</v>
      </c>
      <c r="H14" s="6">
        <f>D22/D11</f>
        <v>0.52464514744157342</v>
      </c>
      <c r="J14" s="5" t="s">
        <v>40</v>
      </c>
      <c r="K14" s="1">
        <v>27</v>
      </c>
      <c r="L14" s="6">
        <v>27</v>
      </c>
    </row>
    <row r="15" spans="2:12" x14ac:dyDescent="0.3">
      <c r="B15" s="5"/>
      <c r="C15" s="1" t="s">
        <v>1</v>
      </c>
      <c r="D15" s="6" t="s">
        <v>2</v>
      </c>
      <c r="F15" s="5" t="s">
        <v>30</v>
      </c>
      <c r="G15" s="1">
        <f>C20/(C7-C9)</f>
        <v>0.73766439996414257</v>
      </c>
      <c r="H15" s="6">
        <f>D20/(D7-D9)</f>
        <v>0.6420878725016459</v>
      </c>
      <c r="J15" s="5" t="s">
        <v>41</v>
      </c>
      <c r="K15" s="1">
        <f>38591+7477</f>
        <v>46068</v>
      </c>
      <c r="L15" s="6">
        <f>35534+7264</f>
        <v>42798</v>
      </c>
    </row>
    <row r="16" spans="2:12" x14ac:dyDescent="0.3">
      <c r="B16" s="5" t="s">
        <v>12</v>
      </c>
      <c r="C16" s="1">
        <v>209632</v>
      </c>
      <c r="D16" s="6">
        <v>195682</v>
      </c>
      <c r="F16" s="5" t="s">
        <v>31</v>
      </c>
      <c r="G16" s="1">
        <f>C22/C7</f>
        <v>0.35955195298312809</v>
      </c>
      <c r="H16" s="6">
        <f>D22/D7</f>
        <v>0.32635382676692232</v>
      </c>
      <c r="J16" s="5" t="s">
        <v>42</v>
      </c>
      <c r="K16" s="1">
        <v>125.88</v>
      </c>
      <c r="L16" s="6">
        <v>115.19</v>
      </c>
    </row>
    <row r="17" spans="2:12" x14ac:dyDescent="0.3">
      <c r="B17" s="5" t="s">
        <v>17</v>
      </c>
      <c r="C17" s="1">
        <v>0</v>
      </c>
      <c r="D17" s="6">
        <v>0</v>
      </c>
      <c r="F17" s="5" t="s">
        <v>36</v>
      </c>
      <c r="G17" s="1"/>
      <c r="H17" s="6"/>
      <c r="J17" s="5" t="s">
        <v>44</v>
      </c>
      <c r="K17" s="1">
        <f>(K16-L16)/K16</f>
        <v>8.4922148077534149E-2</v>
      </c>
      <c r="L17" s="6"/>
    </row>
    <row r="18" spans="2:12" x14ac:dyDescent="0.3">
      <c r="B18" s="5" t="s">
        <v>18</v>
      </c>
      <c r="C18" s="1">
        <f>C16-C17</f>
        <v>209632</v>
      </c>
      <c r="D18" s="6">
        <f>D16-D17</f>
        <v>195682</v>
      </c>
      <c r="F18" s="5" t="s">
        <v>32</v>
      </c>
      <c r="G18" s="1">
        <f>C10/C11</f>
        <v>0.67981142540210759</v>
      </c>
      <c r="H18" s="1">
        <f>D10/D11</f>
        <v>0.60759612546620512</v>
      </c>
      <c r="J18" s="5" t="s">
        <v>43</v>
      </c>
      <c r="K18" s="1">
        <v>30.8</v>
      </c>
      <c r="L18" s="6"/>
    </row>
    <row r="19" spans="2:12" ht="15" thickBot="1" x14ac:dyDescent="0.35">
      <c r="B19" s="5" t="s">
        <v>13</v>
      </c>
      <c r="C19" s="1">
        <f>151072+958</f>
        <v>152030</v>
      </c>
      <c r="D19" s="6">
        <v>143992</v>
      </c>
      <c r="F19" s="5" t="s">
        <v>33</v>
      </c>
      <c r="G19" s="1">
        <f>C10/C7</f>
        <v>0.40469508369927693</v>
      </c>
      <c r="H19" s="1">
        <f>D10/D7</f>
        <v>0.37795321588623598</v>
      </c>
      <c r="J19" s="7" t="s">
        <v>45</v>
      </c>
      <c r="K19" s="8">
        <f>K18/K17</f>
        <v>362.68512628624887</v>
      </c>
      <c r="L19" s="9"/>
    </row>
    <row r="20" spans="2:12" x14ac:dyDescent="0.3">
      <c r="B20" s="5" t="s">
        <v>14</v>
      </c>
      <c r="C20" s="1">
        <f>C18-C19</f>
        <v>57602</v>
      </c>
      <c r="D20" s="6">
        <f>D18-D19</f>
        <v>51690</v>
      </c>
      <c r="F20" s="5" t="s">
        <v>37</v>
      </c>
      <c r="G20" s="1"/>
      <c r="H20" s="6"/>
    </row>
    <row r="21" spans="2:12" x14ac:dyDescent="0.3">
      <c r="B21" s="5" t="s">
        <v>15</v>
      </c>
      <c r="C21" s="1">
        <v>14043</v>
      </c>
      <c r="D21" s="6">
        <v>12584</v>
      </c>
      <c r="F21" s="5" t="s">
        <v>38</v>
      </c>
      <c r="G21" s="1">
        <f>C17/K14</f>
        <v>0</v>
      </c>
      <c r="H21" s="6">
        <f>D17/L14</f>
        <v>0</v>
      </c>
    </row>
    <row r="22" spans="2:12" ht="15" thickBot="1" x14ac:dyDescent="0.35">
      <c r="B22" s="5" t="s">
        <v>16</v>
      </c>
      <c r="C22" s="1">
        <f>C20-C21</f>
        <v>43559</v>
      </c>
      <c r="D22" s="6">
        <f>D20-D21</f>
        <v>39106</v>
      </c>
      <c r="F22" s="7" t="s">
        <v>39</v>
      </c>
      <c r="G22" s="8">
        <f>2*C16/(C7+D7)</f>
        <v>1.7398651312376803</v>
      </c>
      <c r="H22" s="9"/>
    </row>
    <row r="23" spans="2:12" x14ac:dyDescent="0.3">
      <c r="B23" s="5" t="s">
        <v>19</v>
      </c>
      <c r="C23" s="1">
        <v>165</v>
      </c>
      <c r="D23" s="6">
        <v>-394</v>
      </c>
    </row>
    <row r="24" spans="2:12" ht="15" thickBot="1" x14ac:dyDescent="0.35">
      <c r="B24" s="7" t="s">
        <v>20</v>
      </c>
      <c r="C24" s="8">
        <f>C22+C23</f>
        <v>43724</v>
      </c>
      <c r="D24" s="9">
        <f>D22+D23</f>
        <v>38712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20DB-E0DD-4179-B7FE-17A7B3EB323F}">
  <sheetPr codeName="Sheet2"/>
  <dimension ref="B1:L24"/>
  <sheetViews>
    <sheetView zoomScale="99" workbookViewId="0">
      <selection activeCell="J13" sqref="J13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10</v>
      </c>
      <c r="F2" s="2" t="s">
        <v>21</v>
      </c>
      <c r="G2" s="3"/>
      <c r="H2" s="4" t="s">
        <v>22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2</v>
      </c>
      <c r="F4" s="5"/>
      <c r="G4" s="1" t="s">
        <v>1</v>
      </c>
      <c r="H4" s="6" t="s">
        <v>2</v>
      </c>
    </row>
    <row r="5" spans="2:12" x14ac:dyDescent="0.3">
      <c r="B5" s="5" t="s">
        <v>3</v>
      </c>
      <c r="C5" s="6">
        <f>C7-C6</f>
        <v>40446</v>
      </c>
      <c r="D5" s="6">
        <f>D7-D6</f>
        <v>39834</v>
      </c>
      <c r="F5" s="5" t="s">
        <v>23</v>
      </c>
      <c r="G5" s="1">
        <v>22448</v>
      </c>
      <c r="H5" s="6">
        <v>18009</v>
      </c>
    </row>
    <row r="6" spans="2:12" x14ac:dyDescent="0.3">
      <c r="B6" s="5" t="s">
        <v>4</v>
      </c>
      <c r="C6" s="1">
        <v>59331</v>
      </c>
      <c r="D6" s="6">
        <v>53577</v>
      </c>
      <c r="F6" s="5" t="s">
        <v>24</v>
      </c>
      <c r="G6" s="1">
        <v>-1048</v>
      </c>
      <c r="H6" s="6">
        <v>-1661</v>
      </c>
    </row>
    <row r="7" spans="2:12" x14ac:dyDescent="0.3">
      <c r="B7" s="5" t="s">
        <v>5</v>
      </c>
      <c r="C7" s="1">
        <v>99777</v>
      </c>
      <c r="D7" s="6">
        <v>93411</v>
      </c>
      <c r="F7" s="5" t="s">
        <v>25</v>
      </c>
      <c r="G7" s="1">
        <f>-2048-14073</f>
        <v>-16121</v>
      </c>
      <c r="H7" s="6">
        <f>-738-12995</f>
        <v>-13733</v>
      </c>
    </row>
    <row r="8" spans="2:12" ht="15" thickBot="1" x14ac:dyDescent="0.35">
      <c r="B8" s="5" t="s">
        <v>6</v>
      </c>
      <c r="C8" s="6">
        <f>C10-C9</f>
        <v>9974</v>
      </c>
      <c r="D8" s="6">
        <f>D10-D9</f>
        <v>7593</v>
      </c>
      <c r="F8" s="7" t="s">
        <v>26</v>
      </c>
      <c r="G8" s="8">
        <f>G5+G6+G7</f>
        <v>5279</v>
      </c>
      <c r="H8" s="9">
        <f>H5+H6+H7</f>
        <v>2615</v>
      </c>
    </row>
    <row r="9" spans="2:12" ht="15" thickBot="1" x14ac:dyDescent="0.35">
      <c r="B9" s="5" t="s">
        <v>7</v>
      </c>
      <c r="C9" s="1">
        <v>21532</v>
      </c>
      <c r="D9" s="6">
        <v>20420</v>
      </c>
      <c r="F9" s="10"/>
      <c r="G9" s="11"/>
      <c r="H9" s="12"/>
    </row>
    <row r="10" spans="2:12" x14ac:dyDescent="0.3">
      <c r="B10" s="5" t="s">
        <v>8</v>
      </c>
      <c r="C10" s="1">
        <v>31506</v>
      </c>
      <c r="D10" s="6">
        <v>28013</v>
      </c>
      <c r="F10" s="2" t="s">
        <v>34</v>
      </c>
      <c r="G10" s="3"/>
      <c r="H10" s="4"/>
    </row>
    <row r="11" spans="2:12" ht="15" thickBot="1" x14ac:dyDescent="0.35">
      <c r="B11" s="7" t="s">
        <v>9</v>
      </c>
      <c r="C11" s="8">
        <f>C7-C10</f>
        <v>68271</v>
      </c>
      <c r="D11" s="9">
        <f>D7-D10</f>
        <v>65398</v>
      </c>
      <c r="F11" s="5" t="s">
        <v>27</v>
      </c>
      <c r="G11" s="1">
        <f>C20/C16</f>
        <v>0.18220774612648186</v>
      </c>
      <c r="H11" s="6">
        <f>D20/D16</f>
        <v>0.18217749566314462</v>
      </c>
    </row>
    <row r="12" spans="2:12" ht="15" thickBot="1" x14ac:dyDescent="0.35">
      <c r="F12" s="5" t="s">
        <v>28</v>
      </c>
      <c r="G12" s="1">
        <f>C22/C16</f>
        <v>0.14285844258640926</v>
      </c>
      <c r="H12" s="6">
        <f>D22/D16</f>
        <v>0.14637872575303579</v>
      </c>
    </row>
    <row r="13" spans="2:12" x14ac:dyDescent="0.3">
      <c r="B13" s="2" t="s">
        <v>11</v>
      </c>
      <c r="C13" s="3"/>
      <c r="D13" s="4" t="s">
        <v>10</v>
      </c>
      <c r="F13" s="5" t="s">
        <v>35</v>
      </c>
      <c r="G13" s="1"/>
      <c r="H13" s="6"/>
      <c r="J13" s="2"/>
      <c r="K13" s="3" t="s">
        <v>1</v>
      </c>
      <c r="L13" s="4" t="s">
        <v>2</v>
      </c>
    </row>
    <row r="14" spans="2:12" x14ac:dyDescent="0.3">
      <c r="B14" s="5"/>
      <c r="C14" s="1"/>
      <c r="D14" s="6"/>
      <c r="F14" s="5" t="s">
        <v>29</v>
      </c>
      <c r="G14" s="1">
        <f>C22/C11</f>
        <v>0.22999516632245023</v>
      </c>
      <c r="H14" s="6">
        <f>D22/D11</f>
        <v>0.22708645524327961</v>
      </c>
      <c r="J14" s="5" t="s">
        <v>40</v>
      </c>
      <c r="K14" s="1"/>
      <c r="L14" s="6"/>
    </row>
    <row r="15" spans="2:12" x14ac:dyDescent="0.3">
      <c r="B15" s="5"/>
      <c r="C15" s="1" t="s">
        <v>1</v>
      </c>
      <c r="D15" s="6" t="s">
        <v>2</v>
      </c>
      <c r="F15" s="5" t="s">
        <v>30</v>
      </c>
      <c r="G15" s="1">
        <f>C20/(C7-C9)</f>
        <v>0.25595245702600805</v>
      </c>
      <c r="H15" s="6">
        <f>D20/(D7-D9)</f>
        <v>0.25322300009590226</v>
      </c>
      <c r="J15" s="5" t="s">
        <v>41</v>
      </c>
      <c r="K15" s="1">
        <f>19483+6038</f>
        <v>25521</v>
      </c>
      <c r="L15" s="6">
        <f>19572+5934</f>
        <v>25506</v>
      </c>
    </row>
    <row r="16" spans="2:12" x14ac:dyDescent="0.3">
      <c r="B16" s="5" t="s">
        <v>12</v>
      </c>
      <c r="C16" s="1">
        <v>109913</v>
      </c>
      <c r="D16" s="6">
        <v>101456</v>
      </c>
      <c r="F16" s="5" t="s">
        <v>31</v>
      </c>
      <c r="G16" s="1">
        <f>C22/C7</f>
        <v>0.15737093718993356</v>
      </c>
      <c r="H16" s="6">
        <f>D22/D7</f>
        <v>0.15898555844600742</v>
      </c>
      <c r="J16" s="5" t="s">
        <v>42</v>
      </c>
      <c r="K16" s="1">
        <v>57.86</v>
      </c>
      <c r="L16" s="6">
        <v>54.79</v>
      </c>
    </row>
    <row r="17" spans="2:12" x14ac:dyDescent="0.3">
      <c r="B17" s="5" t="s">
        <v>17</v>
      </c>
      <c r="C17" s="1">
        <v>70474</v>
      </c>
      <c r="D17" s="6">
        <v>64523</v>
      </c>
      <c r="F17" s="5" t="s">
        <v>36</v>
      </c>
      <c r="G17" s="1"/>
      <c r="H17" s="6"/>
      <c r="J17" s="5" t="s">
        <v>44</v>
      </c>
      <c r="K17" s="1">
        <f>(K16-L16)/K16</f>
        <v>5.3059108192188044E-2</v>
      </c>
      <c r="L17" s="6"/>
    </row>
    <row r="18" spans="2:12" x14ac:dyDescent="0.3">
      <c r="B18" s="5" t="s">
        <v>18</v>
      </c>
      <c r="C18" s="1">
        <f>C16-C17</f>
        <v>39439</v>
      </c>
      <c r="D18" s="6">
        <f>D16-D17</f>
        <v>36933</v>
      </c>
      <c r="F18" s="5" t="s">
        <v>32</v>
      </c>
      <c r="G18" s="1">
        <f>C10/C11</f>
        <v>0.4614843784330096</v>
      </c>
      <c r="H18" s="6">
        <f>D10/D11</f>
        <v>0.42834643261261812</v>
      </c>
      <c r="J18" s="5" t="s">
        <v>43</v>
      </c>
      <c r="K18" s="1">
        <f>1589/K16</f>
        <v>27.462841341168339</v>
      </c>
      <c r="L18" s="6"/>
    </row>
    <row r="19" spans="2:12" ht="15" thickBot="1" x14ac:dyDescent="0.35">
      <c r="B19" s="5" t="s">
        <v>13</v>
      </c>
      <c r="C19" s="6">
        <f>C18-C20</f>
        <v>19412</v>
      </c>
      <c r="D19" s="6">
        <f>D18-D20</f>
        <v>18450</v>
      </c>
      <c r="F19" s="5" t="s">
        <v>33</v>
      </c>
      <c r="G19" s="1">
        <f>C10/C7</f>
        <v>0.31576415406356173</v>
      </c>
      <c r="H19" s="6">
        <f>D10/D7</f>
        <v>0.29988973461369645</v>
      </c>
      <c r="J19" s="7" t="s">
        <v>45</v>
      </c>
      <c r="K19" s="8">
        <f>K18/K17</f>
        <v>517.58957654723122</v>
      </c>
      <c r="L19" s="9"/>
    </row>
    <row r="20" spans="2:12" x14ac:dyDescent="0.3">
      <c r="B20" s="5" t="s">
        <v>14</v>
      </c>
      <c r="C20" s="1">
        <v>20027</v>
      </c>
      <c r="D20" s="6">
        <v>18483</v>
      </c>
      <c r="F20" s="5" t="s">
        <v>37</v>
      </c>
      <c r="G20" s="1"/>
      <c r="H20" s="6"/>
    </row>
    <row r="21" spans="2:12" x14ac:dyDescent="0.3">
      <c r="B21" s="5" t="s">
        <v>15</v>
      </c>
      <c r="C21" s="1">
        <f>C20-C22</f>
        <v>4325</v>
      </c>
      <c r="D21" s="1">
        <f>D20-D22</f>
        <v>3632</v>
      </c>
      <c r="F21" s="5" t="s">
        <v>38</v>
      </c>
      <c r="G21" s="1" t="e">
        <f>C17/K14</f>
        <v>#DIV/0!</v>
      </c>
      <c r="H21" s="6" t="e">
        <f>D17/L14</f>
        <v>#DIV/0!</v>
      </c>
    </row>
    <row r="22" spans="2:12" ht="15" thickBot="1" x14ac:dyDescent="0.35">
      <c r="B22" s="5" t="s">
        <v>16</v>
      </c>
      <c r="C22" s="1">
        <v>15702</v>
      </c>
      <c r="D22" s="6">
        <v>14851</v>
      </c>
      <c r="F22" s="7" t="s">
        <v>39</v>
      </c>
      <c r="G22" s="8">
        <f>2*C16/(C7+D7)</f>
        <v>1.1378864111642546</v>
      </c>
      <c r="H22" s="9"/>
    </row>
    <row r="23" spans="2:12" x14ac:dyDescent="0.3">
      <c r="B23" s="5" t="s">
        <v>19</v>
      </c>
      <c r="C23" s="1">
        <v>0</v>
      </c>
      <c r="D23" s="6">
        <v>0</v>
      </c>
    </row>
    <row r="24" spans="2:12" ht="15" thickBot="1" x14ac:dyDescent="0.35">
      <c r="B24" s="7" t="s">
        <v>20</v>
      </c>
      <c r="C24" s="8">
        <f>C22+C23</f>
        <v>15702</v>
      </c>
      <c r="D24" s="9">
        <f>D22+D23</f>
        <v>14851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E513-0636-4C28-91A9-B9A8DB664C56}">
  <sheetPr codeName="Sheet3"/>
  <dimension ref="B1:L24"/>
  <sheetViews>
    <sheetView tabSelected="1" topLeftCell="A5" zoomScale="99" workbookViewId="0">
      <selection activeCell="J14" sqref="J14:L14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10</v>
      </c>
      <c r="F2" s="2" t="s">
        <v>21</v>
      </c>
      <c r="G2" s="3"/>
      <c r="H2" s="4" t="s">
        <v>22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2</v>
      </c>
      <c r="D4" s="6" t="s">
        <v>46</v>
      </c>
      <c r="F4" s="5"/>
      <c r="G4" s="1" t="s">
        <v>2</v>
      </c>
      <c r="H4" s="6" t="s">
        <v>46</v>
      </c>
    </row>
    <row r="5" spans="2:12" x14ac:dyDescent="0.3">
      <c r="B5" s="5" t="s">
        <v>3</v>
      </c>
      <c r="C5" s="1">
        <v>1223.4949999999999</v>
      </c>
      <c r="D5" s="6">
        <v>858.97900000000004</v>
      </c>
      <c r="F5" s="5" t="s">
        <v>23</v>
      </c>
      <c r="G5" s="1">
        <v>203.90799999999999</v>
      </c>
      <c r="H5" s="6">
        <v>291.72800000000001</v>
      </c>
    </row>
    <row r="6" spans="2:12" x14ac:dyDescent="0.3">
      <c r="B6" s="5" t="s">
        <v>4</v>
      </c>
      <c r="C6" s="1">
        <v>597.85400000000004</v>
      </c>
      <c r="D6" s="6">
        <v>865.22</v>
      </c>
      <c r="F6" s="5" t="s">
        <v>24</v>
      </c>
      <c r="G6" s="1">
        <v>-45.685000000000002</v>
      </c>
      <c r="H6" s="6">
        <v>-197.28399999999999</v>
      </c>
    </row>
    <row r="7" spans="2:12" x14ac:dyDescent="0.3">
      <c r="B7" s="5" t="s">
        <v>5</v>
      </c>
      <c r="C7" s="1">
        <f>C5+C6</f>
        <v>1821.3489999999999</v>
      </c>
      <c r="D7" s="6">
        <f>D5+D6</f>
        <v>1724.1990000000001</v>
      </c>
      <c r="F7" s="5" t="s">
        <v>25</v>
      </c>
      <c r="G7" s="1">
        <v>-131.88800000000001</v>
      </c>
      <c r="H7" s="6">
        <v>-92.14</v>
      </c>
    </row>
    <row r="8" spans="2:12" ht="15" thickBot="1" x14ac:dyDescent="0.35">
      <c r="B8" s="5" t="s">
        <v>6</v>
      </c>
      <c r="C8" s="1">
        <v>84.405000000000001</v>
      </c>
      <c r="D8" s="6">
        <v>160.49700000000001</v>
      </c>
      <c r="F8" s="7" t="s">
        <v>26</v>
      </c>
      <c r="G8" s="8">
        <f>G5+G6+G7</f>
        <v>26.33499999999998</v>
      </c>
      <c r="H8" s="9">
        <f>H5+H6+H7</f>
        <v>2.3040000000000163</v>
      </c>
    </row>
    <row r="9" spans="2:12" ht="15" thickBot="1" x14ac:dyDescent="0.35">
      <c r="B9" s="5" t="s">
        <v>7</v>
      </c>
      <c r="C9" s="1">
        <v>353.21800000000002</v>
      </c>
      <c r="D9" s="6">
        <v>344.85899999999998</v>
      </c>
      <c r="F9" s="10"/>
      <c r="G9" s="11"/>
      <c r="H9" s="12"/>
    </row>
    <row r="10" spans="2:12" x14ac:dyDescent="0.3">
      <c r="B10" s="5" t="s">
        <v>8</v>
      </c>
      <c r="C10" s="1">
        <f>C8+C9</f>
        <v>437.62300000000005</v>
      </c>
      <c r="D10" s="6">
        <f>D8+D9</f>
        <v>505.35599999999999</v>
      </c>
      <c r="F10" s="2" t="s">
        <v>34</v>
      </c>
      <c r="G10" s="3"/>
      <c r="H10" s="4"/>
    </row>
    <row r="11" spans="2:12" ht="15" thickBot="1" x14ac:dyDescent="0.35">
      <c r="B11" s="7" t="s">
        <v>9</v>
      </c>
      <c r="C11" s="8">
        <f>C7-C10</f>
        <v>1383.7259999999999</v>
      </c>
      <c r="D11" s="9">
        <f>D7-D10</f>
        <v>1218.8430000000001</v>
      </c>
      <c r="F11" s="5" t="s">
        <v>27</v>
      </c>
      <c r="G11" s="1">
        <f>C20/C16</f>
        <v>0.23451149452939316</v>
      </c>
      <c r="H11" s="6">
        <f>D20/D16</f>
        <v>0.21980512771605232</v>
      </c>
    </row>
    <row r="12" spans="2:12" ht="15" thickBot="1" x14ac:dyDescent="0.35">
      <c r="F12" s="5" t="s">
        <v>28</v>
      </c>
      <c r="G12" s="1">
        <f>C22/C16</f>
        <v>0.17973036692038999</v>
      </c>
      <c r="H12" s="6">
        <f>D22/D16</f>
        <v>0.18924546596093017</v>
      </c>
    </row>
    <row r="13" spans="2:12" x14ac:dyDescent="0.3">
      <c r="B13" s="2" t="s">
        <v>11</v>
      </c>
      <c r="C13" s="3"/>
      <c r="D13" s="4" t="s">
        <v>10</v>
      </c>
      <c r="F13" s="5" t="s">
        <v>35</v>
      </c>
      <c r="G13" s="1"/>
      <c r="H13" s="6"/>
      <c r="J13" s="2"/>
      <c r="K13" s="3" t="s">
        <v>2</v>
      </c>
      <c r="L13" s="4" t="s">
        <v>46</v>
      </c>
    </row>
    <row r="14" spans="2:12" x14ac:dyDescent="0.3">
      <c r="B14" s="5"/>
      <c r="C14" s="1"/>
      <c r="D14" s="6"/>
      <c r="F14" s="5" t="s">
        <v>29</v>
      </c>
      <c r="G14" s="1">
        <f>C22/C11</f>
        <v>0.2024685523000942</v>
      </c>
      <c r="H14" s="6">
        <f>D22/D11</f>
        <v>0.19536560492204491</v>
      </c>
      <c r="J14" s="5" t="s">
        <v>40</v>
      </c>
      <c r="K14" s="1"/>
      <c r="L14" s="6"/>
    </row>
    <row r="15" spans="2:12" x14ac:dyDescent="0.3">
      <c r="B15" s="5"/>
      <c r="C15" s="1" t="s">
        <v>2</v>
      </c>
      <c r="D15" s="6" t="s">
        <v>46</v>
      </c>
      <c r="F15" s="5" t="s">
        <v>30</v>
      </c>
      <c r="G15" s="1">
        <f>C20/(C7-C9)</f>
        <v>0.24899208585609878</v>
      </c>
      <c r="H15" s="6">
        <f>D20/(D7-D9)</f>
        <v>0.2005103890266359</v>
      </c>
      <c r="J15" s="5" t="s">
        <v>41</v>
      </c>
      <c r="K15" s="1">
        <f>355.464+69.058</f>
        <v>424.52199999999999</v>
      </c>
      <c r="L15" s="6">
        <f>233.166+32.896</f>
        <v>266.06200000000001</v>
      </c>
    </row>
    <row r="16" spans="2:12" x14ac:dyDescent="0.3">
      <c r="B16" s="5" t="s">
        <v>12</v>
      </c>
      <c r="C16" s="1">
        <v>1558.7850000000001</v>
      </c>
      <c r="D16" s="6">
        <v>1258.26</v>
      </c>
      <c r="F16" s="5" t="s">
        <v>31</v>
      </c>
      <c r="G16" s="1">
        <f>C22/C7</f>
        <v>0.15382060220199431</v>
      </c>
      <c r="H16" s="6">
        <f>D22/D7</f>
        <v>0.1381047083312309</v>
      </c>
      <c r="J16" s="5" t="s">
        <v>42</v>
      </c>
      <c r="K16" s="1">
        <v>10.26</v>
      </c>
      <c r="L16" s="6">
        <v>8.73</v>
      </c>
    </row>
    <row r="17" spans="2:12" x14ac:dyDescent="0.3">
      <c r="B17" s="5" t="s">
        <v>17</v>
      </c>
      <c r="C17" s="1">
        <v>0</v>
      </c>
      <c r="D17" s="6">
        <v>0</v>
      </c>
      <c r="F17" s="5" t="s">
        <v>36</v>
      </c>
      <c r="G17" s="1"/>
      <c r="H17" s="6"/>
      <c r="J17" s="5" t="s">
        <v>44</v>
      </c>
      <c r="K17" s="1">
        <f>(K16-L16)/K16</f>
        <v>0.1491228070175438</v>
      </c>
      <c r="L17" s="6"/>
    </row>
    <row r="18" spans="2:12" x14ac:dyDescent="0.3">
      <c r="B18" s="5" t="s">
        <v>18</v>
      </c>
      <c r="C18" s="1">
        <f>C16-C17</f>
        <v>1558.7850000000001</v>
      </c>
      <c r="D18" s="6">
        <f>D16-D17</f>
        <v>1258.26</v>
      </c>
      <c r="F18" s="5" t="s">
        <v>32</v>
      </c>
      <c r="G18" s="1">
        <f>C10/C11</f>
        <v>0.31626420259502247</v>
      </c>
      <c r="H18" s="6">
        <f>D10/D11</f>
        <v>0.41461943827055653</v>
      </c>
      <c r="J18" s="5" t="s">
        <v>43</v>
      </c>
      <c r="K18" s="1">
        <f>1515/K16</f>
        <v>147.66081871345028</v>
      </c>
      <c r="L18" s="6"/>
    </row>
    <row r="19" spans="2:12" ht="15" thickBot="1" x14ac:dyDescent="0.35">
      <c r="B19" s="5" t="s">
        <v>13</v>
      </c>
      <c r="C19" s="1">
        <v>1193.232</v>
      </c>
      <c r="D19" s="6">
        <v>981.68799999999999</v>
      </c>
      <c r="F19" s="5" t="s">
        <v>33</v>
      </c>
      <c r="G19" s="1">
        <f>C10/C7</f>
        <v>0.2402741045236251</v>
      </c>
      <c r="H19" s="6">
        <f>D10/D7</f>
        <v>0.29309609853618984</v>
      </c>
      <c r="J19" s="7" t="s">
        <v>45</v>
      </c>
      <c r="K19" s="8">
        <f>K18/K17</f>
        <v>990.19607843137294</v>
      </c>
      <c r="L19" s="9"/>
    </row>
    <row r="20" spans="2:12" x14ac:dyDescent="0.3">
      <c r="B20" s="5" t="s">
        <v>14</v>
      </c>
      <c r="C20" s="1">
        <f>C18-C19</f>
        <v>365.55300000000011</v>
      </c>
      <c r="D20" s="6">
        <f>D18-D19</f>
        <v>276.572</v>
      </c>
      <c r="F20" s="5" t="s">
        <v>37</v>
      </c>
      <c r="G20" s="1"/>
      <c r="H20" s="6"/>
    </row>
    <row r="21" spans="2:12" x14ac:dyDescent="0.3">
      <c r="B21" s="5" t="s">
        <v>15</v>
      </c>
      <c r="C21" s="1">
        <v>85.391999999999996</v>
      </c>
      <c r="D21" s="6">
        <v>38.451999999999998</v>
      </c>
      <c r="F21" s="5" t="s">
        <v>38</v>
      </c>
      <c r="G21" s="1" t="e">
        <f>C17/K14</f>
        <v>#DIV/0!</v>
      </c>
      <c r="H21" s="6" t="e">
        <f>D17/L14</f>
        <v>#DIV/0!</v>
      </c>
    </row>
    <row r="22" spans="2:12" ht="15" thickBot="1" x14ac:dyDescent="0.35">
      <c r="B22" s="5" t="s">
        <v>16</v>
      </c>
      <c r="C22" s="1">
        <f>C20-C21</f>
        <v>280.16100000000012</v>
      </c>
      <c r="D22" s="6">
        <f>D20-D21</f>
        <v>238.12</v>
      </c>
      <c r="F22" s="7" t="s">
        <v>39</v>
      </c>
      <c r="G22" s="8">
        <f>2*C16/(C7+D7)</f>
        <v>0.8792914381641429</v>
      </c>
      <c r="H22" s="9"/>
    </row>
    <row r="23" spans="2:12" x14ac:dyDescent="0.3">
      <c r="B23" s="5" t="s">
        <v>19</v>
      </c>
      <c r="C23" s="1">
        <v>-16.303000000000001</v>
      </c>
      <c r="D23" s="6">
        <v>-3.8940000000000001</v>
      </c>
    </row>
    <row r="24" spans="2:12" ht="15" thickBot="1" x14ac:dyDescent="0.35">
      <c r="B24" s="7" t="s">
        <v>20</v>
      </c>
      <c r="C24" s="8">
        <f>C22+C23</f>
        <v>263.85800000000012</v>
      </c>
      <c r="D24" s="9">
        <f>D22+D23</f>
        <v>234.226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6240-4CED-4A90-8060-66BED90DD772}">
  <sheetPr codeName="Sheet4"/>
  <dimension ref="B1:L24"/>
  <sheetViews>
    <sheetView zoomScale="99" workbookViewId="0">
      <selection activeCell="H8" sqref="H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10</v>
      </c>
      <c r="F2" s="2" t="s">
        <v>21</v>
      </c>
      <c r="G2" s="3"/>
      <c r="H2" s="4" t="s">
        <v>22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2</v>
      </c>
      <c r="F4" s="5"/>
      <c r="G4" s="1" t="s">
        <v>1</v>
      </c>
      <c r="H4" s="6" t="s">
        <v>2</v>
      </c>
    </row>
    <row r="5" spans="2:12" x14ac:dyDescent="0.3">
      <c r="B5" s="5" t="s">
        <v>3</v>
      </c>
      <c r="C5" s="1">
        <v>31084.799999999999</v>
      </c>
      <c r="D5" s="6">
        <v>31329.8</v>
      </c>
      <c r="F5" s="5" t="s">
        <v>23</v>
      </c>
      <c r="G5" s="1">
        <v>142159</v>
      </c>
      <c r="H5" s="6">
        <v>111916</v>
      </c>
    </row>
    <row r="6" spans="2:12" x14ac:dyDescent="0.3">
      <c r="B6" s="5" t="s">
        <v>4</v>
      </c>
      <c r="C6" s="1">
        <v>50563.8</v>
      </c>
      <c r="D6" s="6">
        <v>53977.8</v>
      </c>
      <c r="F6" s="5" t="s">
        <v>24</v>
      </c>
      <c r="G6" s="1">
        <v>22370</v>
      </c>
      <c r="H6" s="6">
        <v>-47616</v>
      </c>
    </row>
    <row r="7" spans="2:12" x14ac:dyDescent="0.3">
      <c r="B7" s="5" t="s">
        <v>5</v>
      </c>
      <c r="C7" s="1">
        <f>C5+C6</f>
        <v>81648.600000000006</v>
      </c>
      <c r="D7" s="6">
        <f>D5+D6</f>
        <v>85307.6</v>
      </c>
      <c r="F7" s="5" t="s">
        <v>25</v>
      </c>
      <c r="G7" s="1">
        <v>-171587</v>
      </c>
      <c r="H7" s="6">
        <v>-68036</v>
      </c>
    </row>
    <row r="8" spans="2:12" ht="15" thickBot="1" x14ac:dyDescent="0.35">
      <c r="B8" s="5" t="s">
        <v>6</v>
      </c>
      <c r="C8" s="1">
        <v>5421.3</v>
      </c>
      <c r="D8" s="6">
        <v>3702.5</v>
      </c>
      <c r="F8" s="7" t="s">
        <v>26</v>
      </c>
      <c r="G8" s="8">
        <f>G5+G6+G7</f>
        <v>-7058</v>
      </c>
      <c r="H8" s="9">
        <f>H5+H6+H7</f>
        <v>-3736</v>
      </c>
    </row>
    <row r="9" spans="2:12" ht="15" thickBot="1" x14ac:dyDescent="0.35">
      <c r="B9" s="5" t="s">
        <v>7</v>
      </c>
      <c r="C9" s="1">
        <v>18445.400000000001</v>
      </c>
      <c r="D9" s="6">
        <v>18842.8</v>
      </c>
      <c r="F9" s="10"/>
      <c r="G9" s="11"/>
      <c r="H9" s="12"/>
    </row>
    <row r="10" spans="2:12" x14ac:dyDescent="0.3">
      <c r="B10" s="5" t="s">
        <v>8</v>
      </c>
      <c r="C10" s="1">
        <f>C8+C9</f>
        <v>23866.7</v>
      </c>
      <c r="D10" s="6">
        <f>D8+D9</f>
        <v>22545.3</v>
      </c>
      <c r="F10" s="2" t="s">
        <v>34</v>
      </c>
      <c r="G10" s="3"/>
      <c r="H10" s="4"/>
    </row>
    <row r="11" spans="2:12" ht="15" thickBot="1" x14ac:dyDescent="0.35">
      <c r="B11" s="7" t="s">
        <v>9</v>
      </c>
      <c r="C11" s="8">
        <f>C7-C10</f>
        <v>57781.900000000009</v>
      </c>
      <c r="D11" s="9">
        <f>D7-D10</f>
        <v>62762.3</v>
      </c>
      <c r="F11" s="5" t="s">
        <v>27</v>
      </c>
      <c r="G11" s="1">
        <f>C20/C16</f>
        <v>0.17780383801415262</v>
      </c>
      <c r="H11" s="6">
        <f>D20/D16</f>
        <v>0.17497703844420476</v>
      </c>
    </row>
    <row r="12" spans="2:12" ht="15" thickBot="1" x14ac:dyDescent="0.35">
      <c r="F12" s="5" t="s">
        <v>28</v>
      </c>
      <c r="G12" s="1">
        <f>C22/C16</f>
        <v>0.13056751176290329</v>
      </c>
      <c r="H12" s="6">
        <f>D22/D16</f>
        <v>0.13087658948161071</v>
      </c>
    </row>
    <row r="13" spans="2:12" x14ac:dyDescent="0.3">
      <c r="B13" s="2" t="s">
        <v>11</v>
      </c>
      <c r="C13" s="3"/>
      <c r="D13" s="4" t="s">
        <v>10</v>
      </c>
      <c r="F13" s="5" t="s">
        <v>35</v>
      </c>
      <c r="G13" s="1"/>
      <c r="H13" s="6"/>
      <c r="J13" s="2"/>
      <c r="K13" s="3" t="s">
        <v>1</v>
      </c>
      <c r="L13" s="4" t="s">
        <v>2</v>
      </c>
    </row>
    <row r="14" spans="2:12" x14ac:dyDescent="0.3">
      <c r="B14" s="5"/>
      <c r="C14" s="1"/>
      <c r="D14" s="6"/>
      <c r="F14" s="5" t="s">
        <v>29</v>
      </c>
      <c r="G14" s="1">
        <f>C22/C11</f>
        <v>0.15781066389301826</v>
      </c>
      <c r="H14" s="6">
        <f>D22/D11</f>
        <v>0.14621357088570675</v>
      </c>
      <c r="J14" s="5" t="s">
        <v>40</v>
      </c>
      <c r="K14" s="1">
        <v>72.900000000000006</v>
      </c>
      <c r="L14" s="6">
        <v>91.3</v>
      </c>
    </row>
    <row r="15" spans="2:12" x14ac:dyDescent="0.3">
      <c r="B15" s="5"/>
      <c r="C15" s="1" t="s">
        <v>1</v>
      </c>
      <c r="D15" s="6" t="s">
        <v>2</v>
      </c>
      <c r="F15" s="5" t="s">
        <v>30</v>
      </c>
      <c r="G15" s="1">
        <f>C20/(C7-C9)</f>
        <v>0.19646948255784505</v>
      </c>
      <c r="H15" s="6">
        <f>D20/(D7-D9)</f>
        <v>0.18459244592626464</v>
      </c>
      <c r="J15" s="5" t="s">
        <v>41</v>
      </c>
      <c r="K15" s="1">
        <f>8515.3+3133.1</f>
        <v>11648.4</v>
      </c>
      <c r="L15" s="6">
        <f>9961.7+3311.5</f>
        <v>13273.2</v>
      </c>
    </row>
    <row r="16" spans="2:12" x14ac:dyDescent="0.3">
      <c r="B16" s="5" t="s">
        <v>12</v>
      </c>
      <c r="C16" s="1">
        <v>69838.2</v>
      </c>
      <c r="D16" s="6">
        <v>70117.2</v>
      </c>
      <c r="F16" s="5" t="s">
        <v>31</v>
      </c>
      <c r="G16" s="1">
        <f>C22/C7</f>
        <v>0.11168103311018183</v>
      </c>
      <c r="H16" s="6">
        <f>D22/D7</f>
        <v>0.10757189277391455</v>
      </c>
      <c r="J16" s="5" t="s">
        <v>42</v>
      </c>
      <c r="K16" s="1">
        <v>17.190000000000001</v>
      </c>
      <c r="L16" s="6">
        <v>16.72</v>
      </c>
    </row>
    <row r="17" spans="2:12" x14ac:dyDescent="0.3">
      <c r="B17" s="5" t="s">
        <v>17</v>
      </c>
      <c r="C17" s="1">
        <f>264.2+17.9</f>
        <v>282.09999999999997</v>
      </c>
      <c r="D17" s="6">
        <f>378.2-3.5</f>
        <v>374.7</v>
      </c>
      <c r="F17" s="5" t="s">
        <v>36</v>
      </c>
      <c r="G17" s="1"/>
      <c r="H17" s="6"/>
      <c r="J17" s="5" t="s">
        <v>44</v>
      </c>
      <c r="K17" s="1">
        <f>(K16-L16)/K16</f>
        <v>2.7341477603257846E-2</v>
      </c>
      <c r="L17" s="6"/>
    </row>
    <row r="18" spans="2:12" x14ac:dyDescent="0.3">
      <c r="B18" s="5" t="s">
        <v>18</v>
      </c>
      <c r="C18" s="1">
        <f>C16-C17</f>
        <v>69556.099999999991</v>
      </c>
      <c r="D18" s="6">
        <f>D16-D17</f>
        <v>69742.5</v>
      </c>
      <c r="F18" s="5" t="s">
        <v>32</v>
      </c>
      <c r="G18" s="1">
        <f>C10/C11</f>
        <v>0.41304803061166206</v>
      </c>
      <c r="H18" s="6">
        <f>D10/D11</f>
        <v>0.35921723709934145</v>
      </c>
      <c r="J18" s="5" t="s">
        <v>43</v>
      </c>
      <c r="K18" s="1">
        <f>520/K16</f>
        <v>30.250145433391506</v>
      </c>
      <c r="L18" s="6"/>
    </row>
    <row r="19" spans="2:12" ht="15" thickBot="1" x14ac:dyDescent="0.35">
      <c r="B19" s="5" t="s">
        <v>13</v>
      </c>
      <c r="C19" s="1">
        <f>57420.7-C17</f>
        <v>57138.6</v>
      </c>
      <c r="D19" s="6">
        <f>57848.3-D17</f>
        <v>57473.600000000006</v>
      </c>
      <c r="F19" s="5" t="s">
        <v>33</v>
      </c>
      <c r="G19" s="1">
        <f>C10/C7</f>
        <v>0.29230997224692157</v>
      </c>
      <c r="H19" s="6">
        <f>D10/D7</f>
        <v>0.26428243204591384</v>
      </c>
      <c r="J19" s="7" t="s">
        <v>45</v>
      </c>
      <c r="K19" s="8">
        <f>K18/K17</f>
        <v>1106.3829787233985</v>
      </c>
      <c r="L19" s="9"/>
    </row>
    <row r="20" spans="2:12" x14ac:dyDescent="0.3">
      <c r="B20" s="5" t="s">
        <v>14</v>
      </c>
      <c r="C20" s="1">
        <f>C18-C19</f>
        <v>12417.499999999993</v>
      </c>
      <c r="D20" s="6">
        <f>D18-D19</f>
        <v>12268.899999999994</v>
      </c>
      <c r="F20" s="5" t="s">
        <v>37</v>
      </c>
      <c r="G20" s="1"/>
      <c r="H20" s="6"/>
    </row>
    <row r="21" spans="2:12" x14ac:dyDescent="0.3">
      <c r="B21" s="5" t="s">
        <v>15</v>
      </c>
      <c r="C21" s="1">
        <v>3298.9</v>
      </c>
      <c r="D21" s="6">
        <v>3092.2</v>
      </c>
      <c r="F21" s="5" t="s">
        <v>38</v>
      </c>
      <c r="G21" s="1">
        <f>C17/K14</f>
        <v>3.8696844993141282</v>
      </c>
      <c r="H21" s="6">
        <f>D17/L14</f>
        <v>4.1040525739320923</v>
      </c>
    </row>
    <row r="22" spans="2:12" ht="15" thickBot="1" x14ac:dyDescent="0.35">
      <c r="B22" s="5" t="s">
        <v>16</v>
      </c>
      <c r="C22" s="1">
        <f>C20-C21</f>
        <v>9118.5999999999931</v>
      </c>
      <c r="D22" s="6">
        <f>D20-D21</f>
        <v>9176.6999999999935</v>
      </c>
      <c r="F22" s="7" t="s">
        <v>39</v>
      </c>
      <c r="G22" s="8">
        <f>2*C16/(C7+D7)</f>
        <v>0.83660504970764782</v>
      </c>
      <c r="H22" s="9"/>
    </row>
    <row r="23" spans="2:12" x14ac:dyDescent="0.3">
      <c r="B23" s="5" t="s">
        <v>19</v>
      </c>
      <c r="C23" s="1">
        <v>381</v>
      </c>
      <c r="D23" s="6">
        <v>-609.79999999999995</v>
      </c>
    </row>
    <row r="24" spans="2:12" ht="15" thickBot="1" x14ac:dyDescent="0.35">
      <c r="B24" s="7" t="s">
        <v>20</v>
      </c>
      <c r="C24" s="8">
        <f>C22+C23</f>
        <v>9499.5999999999931</v>
      </c>
      <c r="D24" s="9">
        <f>D22+D23</f>
        <v>8566.8999999999942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A65E-30D8-4840-8557-9317D7AEE999}">
  <sheetPr codeName="Sheet5"/>
  <dimension ref="B1:L24"/>
  <sheetViews>
    <sheetView zoomScale="99" workbookViewId="0">
      <selection activeCell="G18" sqref="G1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10</v>
      </c>
      <c r="F2" s="2" t="s">
        <v>21</v>
      </c>
      <c r="G2" s="3"/>
      <c r="H2" s="4" t="s">
        <v>22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2</v>
      </c>
      <c r="F4" s="5"/>
      <c r="G4" s="1" t="s">
        <v>1</v>
      </c>
      <c r="H4" s="6" t="s">
        <v>2</v>
      </c>
    </row>
    <row r="5" spans="2:12" x14ac:dyDescent="0.3">
      <c r="B5" s="5" t="s">
        <v>3</v>
      </c>
      <c r="C5" s="1">
        <v>2553.4259999999999</v>
      </c>
      <c r="D5" s="6">
        <v>2411.4360000000001</v>
      </c>
      <c r="F5" s="5" t="s">
        <v>23</v>
      </c>
      <c r="G5" s="1">
        <v>570.81299999999999</v>
      </c>
      <c r="H5" s="6">
        <v>519.82899999999995</v>
      </c>
    </row>
    <row r="6" spans="2:12" x14ac:dyDescent="0.3">
      <c r="B6" s="5" t="s">
        <v>4</v>
      </c>
      <c r="C6" s="1">
        <v>3498.5770000000002</v>
      </c>
      <c r="D6" s="6">
        <v>2487.36</v>
      </c>
      <c r="F6" s="5" t="s">
        <v>24</v>
      </c>
      <c r="G6" s="1">
        <v>-44.676000000000002</v>
      </c>
      <c r="H6" s="6">
        <v>-110.069</v>
      </c>
    </row>
    <row r="7" spans="2:12" x14ac:dyDescent="0.3">
      <c r="B7" s="5" t="s">
        <v>5</v>
      </c>
      <c r="C7" s="1">
        <f>C5+C6</f>
        <v>6052.0030000000006</v>
      </c>
      <c r="D7" s="6">
        <f>D5+D6</f>
        <v>4898.7960000000003</v>
      </c>
      <c r="F7" s="5" t="s">
        <v>25</v>
      </c>
      <c r="G7" s="1">
        <v>-323.82600000000002</v>
      </c>
      <c r="H7" s="6">
        <v>-345.64800000000002</v>
      </c>
    </row>
    <row r="8" spans="2:12" ht="15" thickBot="1" x14ac:dyDescent="0.35">
      <c r="B8" s="5" t="s">
        <v>6</v>
      </c>
      <c r="C8" s="1">
        <v>149.982</v>
      </c>
      <c r="D8" s="6">
        <v>146.815</v>
      </c>
      <c r="F8" s="7" t="s">
        <v>26</v>
      </c>
      <c r="G8" s="8">
        <f>G5+G6+G7</f>
        <v>202.31099999999992</v>
      </c>
      <c r="H8" s="9">
        <f>H5+H6+H7</f>
        <v>64.11199999999991</v>
      </c>
    </row>
    <row r="9" spans="2:12" ht="15" thickBot="1" x14ac:dyDescent="0.35">
      <c r="B9" s="5" t="s">
        <v>7</v>
      </c>
      <c r="C9" s="1">
        <v>1123.3699999999999</v>
      </c>
      <c r="D9" s="6">
        <v>810.33100000000002</v>
      </c>
      <c r="F9" s="10"/>
      <c r="G9" s="11"/>
      <c r="H9" s="12"/>
    </row>
    <row r="10" spans="2:12" x14ac:dyDescent="0.3">
      <c r="B10" s="5" t="s">
        <v>8</v>
      </c>
      <c r="C10" s="1">
        <f>C8+C9</f>
        <v>1273.3519999999999</v>
      </c>
      <c r="D10" s="6">
        <f>D8+D9</f>
        <v>957.14599999999996</v>
      </c>
      <c r="F10" s="2" t="s">
        <v>34</v>
      </c>
      <c r="G10" s="3"/>
      <c r="H10" s="4"/>
    </row>
    <row r="11" spans="2:12" ht="15" thickBot="1" x14ac:dyDescent="0.35">
      <c r="B11" s="7" t="s">
        <v>9</v>
      </c>
      <c r="C11" s="8">
        <f>C7-C10</f>
        <v>4778.6510000000007</v>
      </c>
      <c r="D11" s="9">
        <f>D7-D10</f>
        <v>3941.6500000000005</v>
      </c>
      <c r="F11" s="5" t="s">
        <v>27</v>
      </c>
      <c r="G11" s="1">
        <f>C20/C16</f>
        <v>0.19712345346094898</v>
      </c>
      <c r="H11" s="6">
        <f>D20/D16</f>
        <v>0.20230903890724394</v>
      </c>
    </row>
    <row r="12" spans="2:12" ht="15" thickBot="1" x14ac:dyDescent="0.35">
      <c r="F12" s="5" t="s">
        <v>28</v>
      </c>
      <c r="G12" s="1">
        <f>C22/C16</f>
        <v>0.1475832957387086</v>
      </c>
      <c r="H12" s="6">
        <f>D22/D16</f>
        <v>0.15239132846787315</v>
      </c>
    </row>
    <row r="13" spans="2:12" x14ac:dyDescent="0.3">
      <c r="B13" s="2" t="s">
        <v>11</v>
      </c>
      <c r="C13" s="3"/>
      <c r="D13" s="4" t="s">
        <v>10</v>
      </c>
      <c r="F13" s="5" t="s">
        <v>35</v>
      </c>
      <c r="G13" s="1"/>
      <c r="H13" s="6"/>
      <c r="J13" s="2"/>
      <c r="K13" s="3" t="s">
        <v>1</v>
      </c>
      <c r="L13" s="4" t="s">
        <v>2</v>
      </c>
    </row>
    <row r="14" spans="2:12" x14ac:dyDescent="0.3">
      <c r="B14" s="5"/>
      <c r="C14" s="1"/>
      <c r="D14" s="6"/>
      <c r="F14" s="5" t="s">
        <v>29</v>
      </c>
      <c r="G14" s="1">
        <f>C22/C11</f>
        <v>0.20626427834968494</v>
      </c>
      <c r="H14" s="6">
        <f>D22/D11</f>
        <v>0.20070985500995772</v>
      </c>
      <c r="J14" s="5" t="s">
        <v>40</v>
      </c>
      <c r="K14" s="1"/>
      <c r="L14" s="6"/>
    </row>
    <row r="15" spans="2:12" x14ac:dyDescent="0.3">
      <c r="B15" s="5"/>
      <c r="C15" s="1" t="s">
        <v>1</v>
      </c>
      <c r="D15" s="6" t="s">
        <v>2</v>
      </c>
      <c r="F15" s="5" t="s">
        <v>30</v>
      </c>
      <c r="G15" s="1">
        <f>C20/(C7-C9)</f>
        <v>0.26711848904148477</v>
      </c>
      <c r="H15" s="6">
        <f>D20/(D7-D9)</f>
        <v>0.25688663104612608</v>
      </c>
      <c r="J15" s="5" t="s">
        <v>41</v>
      </c>
      <c r="K15" s="1">
        <v>26.094000000000001</v>
      </c>
      <c r="L15" s="6">
        <v>10.771000000000001</v>
      </c>
    </row>
    <row r="16" spans="2:12" x14ac:dyDescent="0.3">
      <c r="B16" s="5" t="s">
        <v>12</v>
      </c>
      <c r="C16" s="1">
        <v>6678.7030000000004</v>
      </c>
      <c r="D16" s="6">
        <v>5191.424</v>
      </c>
      <c r="F16" s="5" t="s">
        <v>31</v>
      </c>
      <c r="G16" s="1">
        <f>C22/C7</f>
        <v>0.16286591397922312</v>
      </c>
      <c r="H16" s="6">
        <f>D22/D7</f>
        <v>0.16149437535263764</v>
      </c>
      <c r="J16" s="5" t="s">
        <v>42</v>
      </c>
      <c r="K16" s="1">
        <v>64.06</v>
      </c>
      <c r="L16" s="6">
        <v>51.76</v>
      </c>
    </row>
    <row r="17" spans="2:12" x14ac:dyDescent="0.3">
      <c r="B17" s="5" t="s">
        <v>17</v>
      </c>
      <c r="C17" s="1">
        <v>0</v>
      </c>
      <c r="D17" s="6">
        <v>0</v>
      </c>
      <c r="F17" s="5" t="s">
        <v>36</v>
      </c>
      <c r="G17" s="1"/>
      <c r="H17" s="6"/>
      <c r="J17" s="5" t="s">
        <v>44</v>
      </c>
      <c r="K17" s="1">
        <f>(K16-L16)/K16</f>
        <v>0.19200749297533568</v>
      </c>
      <c r="L17" s="6"/>
    </row>
    <row r="18" spans="2:12" x14ac:dyDescent="0.3">
      <c r="B18" s="5" t="s">
        <v>18</v>
      </c>
      <c r="C18" s="1">
        <f>C16-C17</f>
        <v>6678.7030000000004</v>
      </c>
      <c r="D18" s="6">
        <f>D16-D17</f>
        <v>5191.424</v>
      </c>
      <c r="F18" s="5" t="s">
        <v>32</v>
      </c>
      <c r="G18" s="1">
        <f>C10/C11</f>
        <v>0.26646683342223559</v>
      </c>
      <c r="H18" s="6">
        <f>D10/D11</f>
        <v>0.24282876460365579</v>
      </c>
      <c r="J18" s="5" t="s">
        <v>43</v>
      </c>
      <c r="K18" s="1">
        <f>4615/K16</f>
        <v>72.041835778957221</v>
      </c>
      <c r="L18" s="6"/>
    </row>
    <row r="19" spans="2:12" ht="15" thickBot="1" x14ac:dyDescent="0.35">
      <c r="B19" s="5" t="s">
        <v>13</v>
      </c>
      <c r="C19" s="1">
        <v>5362.174</v>
      </c>
      <c r="D19" s="6">
        <f>4111.497+29.655</f>
        <v>4141.152</v>
      </c>
      <c r="F19" s="5" t="s">
        <v>33</v>
      </c>
      <c r="G19" s="1">
        <f>C10/C7</f>
        <v>0.21040174633092543</v>
      </c>
      <c r="H19" s="6">
        <f>D10/D7</f>
        <v>0.19538392698940718</v>
      </c>
      <c r="J19" s="7" t="s">
        <v>45</v>
      </c>
      <c r="K19" s="8">
        <f>K18/K17</f>
        <v>375.2032520325202</v>
      </c>
      <c r="L19" s="9"/>
    </row>
    <row r="20" spans="2:12" x14ac:dyDescent="0.3">
      <c r="B20" s="5" t="s">
        <v>14</v>
      </c>
      <c r="C20" s="1">
        <f>C18-C19</f>
        <v>1316.5290000000005</v>
      </c>
      <c r="D20" s="6">
        <f>D18-D19</f>
        <v>1050.2719999999999</v>
      </c>
      <c r="F20" s="5" t="s">
        <v>37</v>
      </c>
      <c r="G20" s="1"/>
      <c r="H20" s="6"/>
    </row>
    <row r="21" spans="2:12" x14ac:dyDescent="0.3">
      <c r="B21" s="5" t="s">
        <v>15</v>
      </c>
      <c r="C21" s="1">
        <v>330.86399999999998</v>
      </c>
      <c r="D21" s="6">
        <v>259.14400000000001</v>
      </c>
      <c r="F21" s="5" t="s">
        <v>38</v>
      </c>
      <c r="G21" s="1" t="e">
        <f>C17/K14</f>
        <v>#DIV/0!</v>
      </c>
      <c r="H21" s="6" t="e">
        <f>D17/L14</f>
        <v>#DIV/0!</v>
      </c>
    </row>
    <row r="22" spans="2:12" ht="15" thickBot="1" x14ac:dyDescent="0.35">
      <c r="B22" s="5" t="s">
        <v>16</v>
      </c>
      <c r="C22" s="1">
        <f>C20-C21</f>
        <v>985.66500000000042</v>
      </c>
      <c r="D22" s="6">
        <f>D20-D21</f>
        <v>791.12799999999993</v>
      </c>
      <c r="F22" s="7" t="s">
        <v>39</v>
      </c>
      <c r="G22" s="8">
        <f>2*C16/(C7+D7)</f>
        <v>1.2197654253356307</v>
      </c>
      <c r="H22" s="9"/>
    </row>
    <row r="23" spans="2:12" x14ac:dyDescent="0.3">
      <c r="B23" s="5" t="s">
        <v>19</v>
      </c>
      <c r="C23" s="1">
        <v>-3.3740000000000001</v>
      </c>
      <c r="D23" s="6">
        <v>-6.3330000000000002</v>
      </c>
    </row>
    <row r="24" spans="2:12" ht="15" thickBot="1" x14ac:dyDescent="0.35">
      <c r="B24" s="7" t="s">
        <v>20</v>
      </c>
      <c r="C24" s="8">
        <f>C22+C23</f>
        <v>982.29100000000039</v>
      </c>
      <c r="D24" s="9">
        <f>D22+D23</f>
        <v>784.79499999999996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CD99-8F4A-41DD-AFA8-3B32C5961D93}">
  <sheetPr codeName="Sheet6"/>
  <dimension ref="B1:L24"/>
  <sheetViews>
    <sheetView zoomScale="99" workbookViewId="0">
      <selection activeCell="G18" sqref="G1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10</v>
      </c>
      <c r="F2" s="2" t="s">
        <v>21</v>
      </c>
      <c r="G2" s="3"/>
      <c r="H2" s="4" t="s">
        <v>22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2</v>
      </c>
      <c r="F4" s="5"/>
      <c r="G4" s="1" t="s">
        <v>1</v>
      </c>
      <c r="H4" s="6" t="s">
        <v>2</v>
      </c>
    </row>
    <row r="5" spans="2:12" x14ac:dyDescent="0.3">
      <c r="B5" s="5" t="s">
        <v>3</v>
      </c>
      <c r="C5" s="1">
        <v>43998</v>
      </c>
      <c r="D5" s="6">
        <v>49255</v>
      </c>
      <c r="F5" s="5" t="s">
        <v>23</v>
      </c>
      <c r="G5" s="1">
        <v>20787</v>
      </c>
      <c r="H5" s="6">
        <v>19169</v>
      </c>
    </row>
    <row r="6" spans="2:12" x14ac:dyDescent="0.3">
      <c r="B6" s="5" t="s">
        <v>4</v>
      </c>
      <c r="C6" s="1">
        <v>70952</v>
      </c>
      <c r="D6" s="6">
        <v>52082</v>
      </c>
      <c r="F6" s="5" t="s">
        <v>24</v>
      </c>
      <c r="G6" s="1">
        <v>-3261</v>
      </c>
      <c r="H6" s="6">
        <v>821</v>
      </c>
    </row>
    <row r="7" spans="2:12" x14ac:dyDescent="0.3">
      <c r="B7" s="5" t="s">
        <v>5</v>
      </c>
      <c r="C7" s="1">
        <f>C5+C6</f>
        <v>114950</v>
      </c>
      <c r="D7" s="6">
        <f>D5+D6</f>
        <v>101337</v>
      </c>
      <c r="F7" s="5" t="s">
        <v>25</v>
      </c>
      <c r="G7" s="1">
        <v>-15825</v>
      </c>
      <c r="H7" s="6">
        <v>-25857</v>
      </c>
    </row>
    <row r="8" spans="2:12" ht="15" thickBot="1" x14ac:dyDescent="0.35">
      <c r="B8" s="5" t="s">
        <v>6</v>
      </c>
      <c r="C8" s="1">
        <v>6688</v>
      </c>
      <c r="D8" s="6">
        <v>6150</v>
      </c>
      <c r="F8" s="7" t="s">
        <v>26</v>
      </c>
      <c r="G8" s="8">
        <f>G5+G6+G7</f>
        <v>1701</v>
      </c>
      <c r="H8" s="9">
        <f>H5+H6+H7</f>
        <v>-5867</v>
      </c>
    </row>
    <row r="9" spans="2:12" ht="15" thickBot="1" x14ac:dyDescent="0.35">
      <c r="B9" s="5" t="s">
        <v>7</v>
      </c>
      <c r="C9" s="1">
        <v>27086</v>
      </c>
      <c r="D9" s="6">
        <v>27442</v>
      </c>
      <c r="F9" s="10"/>
      <c r="G9" s="11"/>
      <c r="H9" s="12"/>
    </row>
    <row r="10" spans="2:12" x14ac:dyDescent="0.3">
      <c r="B10" s="5" t="s">
        <v>8</v>
      </c>
      <c r="C10" s="1">
        <f>C8+C9</f>
        <v>33774</v>
      </c>
      <c r="D10" s="6">
        <f>D8+D9</f>
        <v>33592</v>
      </c>
      <c r="F10" s="2" t="s">
        <v>34</v>
      </c>
      <c r="G10" s="3"/>
      <c r="H10" s="4"/>
    </row>
    <row r="11" spans="2:12" ht="15" thickBot="1" x14ac:dyDescent="0.35">
      <c r="B11" s="7" t="s">
        <v>9</v>
      </c>
      <c r="C11" s="8">
        <f>C7-C10</f>
        <v>81176</v>
      </c>
      <c r="D11" s="9">
        <f>D7-D10</f>
        <v>67745</v>
      </c>
      <c r="F11" s="5" t="s">
        <v>27</v>
      </c>
      <c r="G11" s="1">
        <f>C20/C16</f>
        <v>0.26368170150348369</v>
      </c>
      <c r="H11" s="6">
        <f>D20/D16</f>
        <v>0.24745646070710783</v>
      </c>
    </row>
    <row r="12" spans="2:12" ht="15" thickBot="1" x14ac:dyDescent="0.35">
      <c r="F12" s="5" t="s">
        <v>28</v>
      </c>
      <c r="G12" s="1">
        <f>C22/C16</f>
        <v>0.19973597359735973</v>
      </c>
      <c r="H12" s="6">
        <f>D22/D16</f>
        <v>0.18196179021372769</v>
      </c>
    </row>
    <row r="13" spans="2:12" x14ac:dyDescent="0.3">
      <c r="B13" s="2" t="s">
        <v>11</v>
      </c>
      <c r="C13" s="3"/>
      <c r="D13" s="4" t="s">
        <v>10</v>
      </c>
      <c r="F13" s="5" t="s">
        <v>35</v>
      </c>
      <c r="G13" s="1"/>
      <c r="H13" s="6"/>
      <c r="J13" s="2"/>
      <c r="K13" s="3" t="s">
        <v>1</v>
      </c>
      <c r="L13" s="4" t="s">
        <v>2</v>
      </c>
    </row>
    <row r="14" spans="2:12" x14ac:dyDescent="0.3">
      <c r="B14" s="5"/>
      <c r="C14" s="1"/>
      <c r="D14" s="6"/>
      <c r="F14" s="5" t="s">
        <v>29</v>
      </c>
      <c r="G14" s="1">
        <f>C22/C11</f>
        <v>0.33549324923622748</v>
      </c>
      <c r="H14" s="6">
        <f>D22/D11</f>
        <v>0.34346446232194255</v>
      </c>
      <c r="J14" s="5" t="s">
        <v>40</v>
      </c>
      <c r="K14" s="1"/>
      <c r="L14" s="6"/>
    </row>
    <row r="15" spans="2:12" x14ac:dyDescent="0.3">
      <c r="B15" s="5"/>
      <c r="C15" s="1" t="s">
        <v>1</v>
      </c>
      <c r="D15" s="6" t="s">
        <v>2</v>
      </c>
      <c r="F15" s="5" t="s">
        <v>30</v>
      </c>
      <c r="G15" s="1">
        <f>C20/(C7-C9)</f>
        <v>0.4091892014932168</v>
      </c>
      <c r="H15" s="6">
        <f>D20/(D7-D9)</f>
        <v>0.42821571148250898</v>
      </c>
      <c r="J15" s="5" t="s">
        <v>41</v>
      </c>
      <c r="K15" s="1">
        <v>25152</v>
      </c>
      <c r="L15" s="6">
        <v>20773</v>
      </c>
    </row>
    <row r="16" spans="2:12" x14ac:dyDescent="0.3">
      <c r="B16" s="5" t="s">
        <v>12</v>
      </c>
      <c r="C16" s="1">
        <v>136350</v>
      </c>
      <c r="D16" s="6">
        <v>127873</v>
      </c>
      <c r="F16" s="5" t="s">
        <v>31</v>
      </c>
      <c r="G16" s="1">
        <f>C22/C7</f>
        <v>0.23692040017398869</v>
      </c>
      <c r="H16" s="6">
        <f>D22/D7</f>
        <v>0.22961011279197135</v>
      </c>
      <c r="J16" s="5" t="s">
        <v>42</v>
      </c>
      <c r="K16" s="1">
        <v>65.62</v>
      </c>
      <c r="L16" s="6">
        <v>55.42</v>
      </c>
    </row>
    <row r="17" spans="2:12" x14ac:dyDescent="0.3">
      <c r="B17" s="5" t="s">
        <v>17</v>
      </c>
      <c r="C17" s="1">
        <v>0</v>
      </c>
      <c r="D17" s="6">
        <v>0</v>
      </c>
      <c r="F17" s="5" t="s">
        <v>36</v>
      </c>
      <c r="G17" s="1"/>
      <c r="H17" s="6"/>
      <c r="J17" s="5" t="s">
        <v>44</v>
      </c>
      <c r="K17" s="1">
        <f>(K16-L16)/K16</f>
        <v>0.15544041450777205</v>
      </c>
      <c r="L17" s="6"/>
    </row>
    <row r="18" spans="2:12" x14ac:dyDescent="0.3">
      <c r="B18" s="5" t="s">
        <v>18</v>
      </c>
      <c r="C18" s="1">
        <f>C16-C17</f>
        <v>136350</v>
      </c>
      <c r="D18" s="6">
        <f>D16-D17</f>
        <v>127873</v>
      </c>
      <c r="F18" s="5" t="s">
        <v>32</v>
      </c>
      <c r="G18" s="1">
        <f>C10/C11</f>
        <v>0.41605893367497782</v>
      </c>
      <c r="H18" s="6">
        <f>D10/D11</f>
        <v>0.49585947302383943</v>
      </c>
      <c r="J18" s="5" t="s">
        <v>43</v>
      </c>
      <c r="K18" s="1">
        <f>1511/K16</f>
        <v>23.026516306004265</v>
      </c>
      <c r="L18" s="6"/>
    </row>
    <row r="19" spans="2:12" ht="15" thickBot="1" x14ac:dyDescent="0.35">
      <c r="B19" s="5" t="s">
        <v>13</v>
      </c>
      <c r="C19" s="1">
        <v>100397</v>
      </c>
      <c r="D19" s="6">
        <v>96230</v>
      </c>
      <c r="F19" s="5" t="s">
        <v>33</v>
      </c>
      <c r="G19" s="1">
        <f>C10/C7</f>
        <v>0.2938147020443671</v>
      </c>
      <c r="H19" s="6">
        <f>D10/D7</f>
        <v>0.33148800536822681</v>
      </c>
      <c r="J19" s="7" t="s">
        <v>45</v>
      </c>
      <c r="K19" s="8">
        <f>K18/K17</f>
        <v>148.13725490196074</v>
      </c>
      <c r="L19" s="9"/>
    </row>
    <row r="20" spans="2:12" x14ac:dyDescent="0.3">
      <c r="B20" s="5" t="s">
        <v>14</v>
      </c>
      <c r="C20" s="1">
        <f>C18-C19</f>
        <v>35953</v>
      </c>
      <c r="D20" s="6">
        <f>D18-D19</f>
        <v>31643</v>
      </c>
      <c r="F20" s="5" t="s">
        <v>37</v>
      </c>
      <c r="G20" s="1"/>
      <c r="H20" s="6"/>
    </row>
    <row r="21" spans="2:12" x14ac:dyDescent="0.3">
      <c r="B21" s="5" t="s">
        <v>15</v>
      </c>
      <c r="C21" s="1">
        <f>7306+1413</f>
        <v>8719</v>
      </c>
      <c r="D21" s="6">
        <f>8167+208</f>
        <v>8375</v>
      </c>
      <c r="F21" s="5" t="s">
        <v>38</v>
      </c>
      <c r="G21" s="1" t="e">
        <f>C17/K14</f>
        <v>#DIV/0!</v>
      </c>
      <c r="H21" s="6" t="e">
        <f>D17/L14</f>
        <v>#DIV/0!</v>
      </c>
    </row>
    <row r="22" spans="2:12" ht="15" thickBot="1" x14ac:dyDescent="0.35">
      <c r="B22" s="5" t="s">
        <v>16</v>
      </c>
      <c r="C22" s="1">
        <f>C20-C21</f>
        <v>27234</v>
      </c>
      <c r="D22" s="6">
        <f>D20-D21</f>
        <v>23268</v>
      </c>
      <c r="F22" s="7" t="s">
        <v>39</v>
      </c>
      <c r="G22" s="8">
        <f>2*C16/(C7+D7)</f>
        <v>1.2608247375015604</v>
      </c>
      <c r="H22" s="9"/>
    </row>
    <row r="23" spans="2:12" x14ac:dyDescent="0.3">
      <c r="B23" s="5" t="s">
        <v>19</v>
      </c>
      <c r="C23" s="1">
        <v>287</v>
      </c>
      <c r="D23" s="6">
        <v>-268</v>
      </c>
    </row>
    <row r="24" spans="2:12" ht="15" thickBot="1" x14ac:dyDescent="0.35">
      <c r="B24" s="7" t="s">
        <v>20</v>
      </c>
      <c r="C24" s="8">
        <f>C22+C23</f>
        <v>27521</v>
      </c>
      <c r="D24" s="9">
        <f>D22+D23</f>
        <v>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TCS</vt:lpstr>
      <vt:lpstr>HCL</vt:lpstr>
      <vt:lpstr>KPIT</vt:lpstr>
      <vt:lpstr>Wipro</vt:lpstr>
      <vt:lpstr>Persistent</vt:lpstr>
      <vt:lpstr>Infosys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Revanth Gudipati</dc:creator>
  <cp:lastModifiedBy>Sai Revanth Gudipati</cp:lastModifiedBy>
  <dcterms:created xsi:type="dcterms:W3CDTF">2015-06-05T18:17:20Z</dcterms:created>
  <dcterms:modified xsi:type="dcterms:W3CDTF">2024-07-25T09:26:57Z</dcterms:modified>
</cp:coreProperties>
</file>