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 defaultThemeVersion="124226"/>
  <xr:revisionPtr revIDLastSave="0" documentId="8_{D2E60749-C838-42F1-91BD-93B17170D30F}" xr6:coauthVersionLast="45" xr6:coauthVersionMax="45" xr10:uidLastSave="{00000000-0000-0000-0000-000000000000}"/>
  <bookViews>
    <workbookView xWindow="780" yWindow="780" windowWidth="19305" windowHeight="8685" firstSheet="6" activeTab="10" xr2:uid="{00000000-000D-0000-FFFF-FFFF00000000}"/>
  </bookViews>
  <sheets>
    <sheet name="EXTRACT BDS CORPORTATE" sheetId="12" r:id="rId1"/>
    <sheet name="EXTRACT BDS SME DAKRI CARTO (2" sheetId="29" r:id="rId2"/>
    <sheet name="GOKHOOL ENGINEERING" sheetId="23" r:id="rId3"/>
    <sheet name="EXTRACT BDS SME MC EASY (mur)" sheetId="21" r:id="rId4"/>
    <sheet name="EXTRACT BDS SME MAUREXCAV (MUR)" sheetId="25" r:id="rId5"/>
    <sheet name="EXTRACT BDS SME SWAZE TRADING" sheetId="26" r:id="rId6"/>
    <sheet name="EXTRACT BDS SME VITECH " sheetId="24" r:id="rId7"/>
    <sheet name="EXTRACT BD SME (USD-EUR-GBP)" sheetId="22" r:id="rId8"/>
    <sheet name="PAID FOR THE MONTH" sheetId="9" r:id="rId9"/>
    <sheet name="REPORTS" sheetId="16" r:id="rId10"/>
    <sheet name="ENTRIES" sheetId="15" r:id="rId11"/>
    <sheet name="EXTRACT BDS CORPORTATE (2)" sheetId="31" r:id="rId12"/>
    <sheet name="EXTRACT BD SME (USD-EUR-GBP (2" sheetId="32" r:id="rId13"/>
  </sheets>
  <definedNames>
    <definedName name="_xlnm._FilterDatabase" localSheetId="12" hidden="1">'EXTRACT BD SME (USD-EUR-GBP (2'!$I$1:$I$43</definedName>
    <definedName name="_xlnm._FilterDatabase" localSheetId="7" hidden="1">'EXTRACT BD SME (USD-EUR-GBP)'!$I$1:$I$49</definedName>
    <definedName name="_xlnm._FilterDatabase" localSheetId="0" hidden="1">'EXTRACT BDS CORPORTATE'!$H$1:$H$114</definedName>
    <definedName name="_xlnm._FilterDatabase" localSheetId="11" hidden="1">'EXTRACT BDS CORPORTATE (2)'!$H$1:$H$66</definedName>
    <definedName name="_xlnm._FilterDatabase" localSheetId="3" hidden="1">'EXTRACT BDS SME MC EASY (mur)'!$J$1:$J$193</definedName>
    <definedName name="_xlnm._FilterDatabase" localSheetId="2" hidden="1">'GOKHOOL ENGINEERING'!$H$1:$H$46</definedName>
    <definedName name="_xlnm._FilterDatabase" localSheetId="8" hidden="1">'PAID FOR THE MONTH'!$C$1:$C$2510</definedName>
    <definedName name="_xlnm.Criteria" localSheetId="12">'EXTRACT BD SME (USD-EUR-GBP (2'!#REF!</definedName>
    <definedName name="_xlnm.Criteria" localSheetId="7">'EXTRACT BD SME (USD-EUR-GBP)'!#REF!</definedName>
    <definedName name="_xlnm.Criteria" localSheetId="0">'EXTRACT BDS CORPORTATE'!#REF!</definedName>
    <definedName name="_xlnm.Criteria" localSheetId="11">'EXTRACT BDS CORPORTATE (2)'!#REF!</definedName>
    <definedName name="_xlnm.Criteria" localSheetId="1">'EXTRACT BDS SME DAKRI CARTO (2'!#REF!</definedName>
    <definedName name="_xlnm.Criteria" localSheetId="4">'EXTRACT BDS SME MAUREXCAV (MUR)'!#REF!</definedName>
    <definedName name="_xlnm.Criteria" localSheetId="3">'EXTRACT BDS SME MC EASY (mur)'!#REF!</definedName>
    <definedName name="_xlnm.Criteria" localSheetId="5">'EXTRACT BDS SME SWAZE TRADING'!#REF!</definedName>
    <definedName name="_xlnm.Criteria" localSheetId="6">'EXTRACT BDS SME VITECH '!#REF!</definedName>
    <definedName name="_xlnm.Criteria" localSheetId="2">'GOKHOOL ENGINEERING'!#REF!</definedName>
    <definedName name="_xlnm.Print_Area" localSheetId="10">ENTRIES!$A$1:$H$25</definedName>
    <definedName name="_xlnm.Print_Area" localSheetId="12">'EXTRACT BD SME (USD-EUR-GBP (2'!$A$1:$P$51</definedName>
    <definedName name="_xlnm.Print_Area" localSheetId="7">'EXTRACT BD SME (USD-EUR-GBP)'!$A$1:$P$53</definedName>
    <definedName name="_xlnm.Print_Area" localSheetId="0">'EXTRACT BDS CORPORTATE'!$A$1:$O$85</definedName>
    <definedName name="_xlnm.Print_Area" localSheetId="11">'EXTRACT BDS CORPORTATE (2)'!$A$1:$O$37</definedName>
    <definedName name="_xlnm.Print_Area" localSheetId="1">'EXTRACT BDS SME DAKRI CARTO (2'!$A$11:$H$32</definedName>
    <definedName name="_xlnm.Print_Area" localSheetId="4">'EXTRACT BDS SME MAUREXCAV (MUR)'!$A$1:$L$35</definedName>
    <definedName name="_xlnm.Print_Area" localSheetId="3">'EXTRACT BDS SME MC EASY (mur)'!$A$1:$O$134</definedName>
    <definedName name="_xlnm.Print_Area" localSheetId="5">'EXTRACT BDS SME SWAZE TRADING'!$A$1:$M$43</definedName>
    <definedName name="_xlnm.Print_Area" localSheetId="6">'EXTRACT BDS SME VITECH '!$A$1:$L$32</definedName>
    <definedName name="_xlnm.Print_Area" localSheetId="2">'GOKHOOL ENGINEERING'!$A$1:$M$46</definedName>
    <definedName name="_xlnm.Print_Area" localSheetId="8">'PAID FOR THE MONTH'!#REF!</definedName>
    <definedName name="_xlnm.Print_Area" localSheetId="9">REPORTS!$A$1:$F$97</definedName>
  </definedNames>
  <calcPr calcId="181029"/>
</workbook>
</file>

<file path=xl/calcChain.xml><?xml version="1.0" encoding="utf-8"?>
<calcChain xmlns="http://schemas.openxmlformats.org/spreadsheetml/2006/main">
  <c r="J12" i="32" l="1"/>
  <c r="G12" i="32"/>
  <c r="O11" i="32"/>
  <c r="N11" i="32"/>
  <c r="M11" i="32"/>
  <c r="K11" i="32"/>
  <c r="I11" i="32"/>
  <c r="N10" i="32"/>
  <c r="M10" i="32"/>
  <c r="O10" i="32" s="1"/>
  <c r="K10" i="32"/>
  <c r="I10" i="32"/>
  <c r="M9" i="32"/>
  <c r="O9" i="32" s="1"/>
  <c r="K9" i="32"/>
  <c r="N9" i="32" s="1"/>
  <c r="I9" i="32"/>
  <c r="O8" i="32"/>
  <c r="N8" i="32"/>
  <c r="M8" i="32"/>
  <c r="K8" i="32"/>
  <c r="I8" i="32"/>
  <c r="M7" i="32"/>
  <c r="O7" i="32" s="1"/>
  <c r="K7" i="32"/>
  <c r="N7" i="32" s="1"/>
  <c r="I7" i="32"/>
  <c r="M6" i="32"/>
  <c r="K6" i="32"/>
  <c r="N6" i="32" s="1"/>
  <c r="O6" i="32" s="1"/>
  <c r="I6" i="32"/>
  <c r="I29" i="31"/>
  <c r="F29" i="31"/>
  <c r="L28" i="31"/>
  <c r="K28" i="31"/>
  <c r="J28" i="31"/>
  <c r="M28" i="31" s="1"/>
  <c r="N28" i="31" s="1"/>
  <c r="I25" i="31"/>
  <c r="F25" i="31"/>
  <c r="N24" i="31"/>
  <c r="M24" i="31"/>
  <c r="L24" i="31"/>
  <c r="J24" i="31"/>
  <c r="L23" i="31"/>
  <c r="J23" i="31"/>
  <c r="M23" i="31" s="1"/>
  <c r="N22" i="31"/>
  <c r="M22" i="31"/>
  <c r="L22" i="31"/>
  <c r="J22" i="31"/>
  <c r="L21" i="31"/>
  <c r="J21" i="31"/>
  <c r="M21" i="31" s="1"/>
  <c r="N20" i="31"/>
  <c r="M20" i="31"/>
  <c r="L20" i="31"/>
  <c r="J20" i="31"/>
  <c r="L19" i="31"/>
  <c r="N19" i="31" s="1"/>
  <c r="J19" i="31"/>
  <c r="M19" i="31" s="1"/>
  <c r="N18" i="31"/>
  <c r="M18" i="31"/>
  <c r="L18" i="31"/>
  <c r="J18" i="31"/>
  <c r="L17" i="31"/>
  <c r="N17" i="31" s="1"/>
  <c r="J17" i="31"/>
  <c r="M17" i="31" s="1"/>
  <c r="N16" i="31"/>
  <c r="M16" i="31"/>
  <c r="L16" i="31"/>
  <c r="J16" i="31"/>
  <c r="L15" i="31"/>
  <c r="J15" i="31"/>
  <c r="M15" i="31" s="1"/>
  <c r="N14" i="31"/>
  <c r="M14" i="31"/>
  <c r="L14" i="31"/>
  <c r="J14" i="31"/>
  <c r="L13" i="31"/>
  <c r="J13" i="31"/>
  <c r="M13" i="31" s="1"/>
  <c r="N12" i="31"/>
  <c r="M12" i="31"/>
  <c r="L12" i="31"/>
  <c r="J12" i="31"/>
  <c r="L11" i="31"/>
  <c r="N11" i="31" s="1"/>
  <c r="J11" i="31"/>
  <c r="M11" i="31" s="1"/>
  <c r="C22" i="15"/>
  <c r="D61" i="16"/>
  <c r="D47" i="16"/>
  <c r="D31" i="16"/>
  <c r="D20" i="16"/>
  <c r="J3558" i="9"/>
  <c r="I3557" i="9"/>
  <c r="H3556" i="9"/>
  <c r="I3555" i="9"/>
  <c r="I3551" i="9"/>
  <c r="H3550" i="9"/>
  <c r="H3547" i="9"/>
  <c r="I3546" i="9"/>
  <c r="I3545" i="9"/>
  <c r="I3544" i="9"/>
  <c r="I3543" i="9"/>
  <c r="I3539" i="9"/>
  <c r="I3538" i="9"/>
  <c r="I3537" i="9"/>
  <c r="I3534" i="9"/>
  <c r="I3533" i="9"/>
  <c r="I3532" i="9"/>
  <c r="I3531" i="9"/>
  <c r="I3529" i="9"/>
  <c r="J3528" i="9"/>
  <c r="J3527" i="9"/>
  <c r="J3525" i="9"/>
  <c r="I3524" i="9"/>
  <c r="I3523" i="9"/>
  <c r="I3522" i="9"/>
  <c r="I3520" i="9"/>
  <c r="I3519" i="9"/>
  <c r="I3518" i="9"/>
  <c r="I3515" i="9"/>
  <c r="I3514" i="9"/>
  <c r="I3511" i="9"/>
  <c r="I3510" i="9"/>
  <c r="H3510" i="9"/>
  <c r="J3509" i="9"/>
  <c r="I3508" i="9"/>
  <c r="H3505" i="9"/>
  <c r="I3483" i="9"/>
  <c r="I3471" i="9"/>
  <c r="I3470" i="9"/>
  <c r="I3458" i="9"/>
  <c r="I3457" i="9"/>
  <c r="I3429" i="9"/>
  <c r="I3405" i="9"/>
  <c r="I3404" i="9"/>
  <c r="I3403" i="9"/>
  <c r="I3402" i="9"/>
  <c r="I3392" i="9"/>
  <c r="K3380" i="9"/>
  <c r="I3380" i="9"/>
  <c r="I3373" i="9"/>
  <c r="I3368" i="9"/>
  <c r="I3367" i="9"/>
  <c r="I3364" i="9"/>
  <c r="I3363" i="9"/>
  <c r="I3361" i="9"/>
  <c r="I3356" i="9"/>
  <c r="I3355" i="9"/>
  <c r="I3354" i="9"/>
  <c r="I3352" i="9"/>
  <c r="H3338" i="9"/>
  <c r="I3326" i="9"/>
  <c r="I3322" i="9"/>
  <c r="I3319" i="9"/>
  <c r="H3313" i="9"/>
  <c r="H3312" i="9"/>
  <c r="I3305" i="9"/>
  <c r="I3297" i="9"/>
  <c r="I3295" i="9"/>
  <c r="O3292" i="9"/>
  <c r="I3292" i="9"/>
  <c r="O3289" i="9"/>
  <c r="I3289" i="9"/>
  <c r="O3288" i="9"/>
  <c r="I3288" i="9"/>
  <c r="I3287" i="9"/>
  <c r="I3286" i="9"/>
  <c r="I3285" i="9"/>
  <c r="H3280" i="9"/>
  <c r="I3277" i="9"/>
  <c r="I3268" i="9"/>
  <c r="I3262" i="9"/>
  <c r="I3253" i="9"/>
  <c r="I3252" i="9"/>
  <c r="H3202" i="9"/>
  <c r="I3196" i="9"/>
  <c r="I3183" i="9"/>
  <c r="H3182" i="9"/>
  <c r="H3181" i="9"/>
  <c r="I3115" i="9"/>
  <c r="H3035" i="9"/>
  <c r="H3030" i="9"/>
  <c r="H3015" i="9"/>
  <c r="H2993" i="9"/>
  <c r="I2969" i="9"/>
  <c r="I2968" i="9"/>
  <c r="G2870" i="9"/>
  <c r="H2835" i="9"/>
  <c r="H2834" i="9"/>
  <c r="H2811" i="9"/>
  <c r="G2799" i="9"/>
  <c r="H2792" i="9"/>
  <c r="H2791" i="9"/>
  <c r="H2790" i="9"/>
  <c r="H2789" i="9"/>
  <c r="H2788" i="9"/>
  <c r="H2787" i="9"/>
  <c r="H2786" i="9"/>
  <c r="H2785" i="9"/>
  <c r="H2784" i="9"/>
  <c r="H2780" i="9"/>
  <c r="H2772" i="9"/>
  <c r="H2768" i="9"/>
  <c r="G2745" i="9"/>
  <c r="G2735" i="9"/>
  <c r="G2734" i="9"/>
  <c r="G2733" i="9"/>
  <c r="G2725" i="9"/>
  <c r="G2720" i="9"/>
  <c r="G2694" i="9"/>
  <c r="G2682" i="9"/>
  <c r="G2667" i="9"/>
  <c r="G2606" i="9"/>
  <c r="G2580" i="9"/>
  <c r="G2579" i="9"/>
  <c r="G2561" i="9"/>
  <c r="G2552" i="9"/>
  <c r="G2551" i="9"/>
  <c r="G2550" i="9"/>
  <c r="G2544" i="9"/>
  <c r="G2543" i="9"/>
  <c r="G2540" i="9"/>
  <c r="G2524" i="9"/>
  <c r="G2523" i="9"/>
  <c r="G2522" i="9"/>
  <c r="G2521" i="9"/>
  <c r="G2520" i="9"/>
  <c r="H2496" i="9"/>
  <c r="H2495" i="9"/>
  <c r="H2494" i="9"/>
  <c r="H2492" i="9"/>
  <c r="H2491" i="9"/>
  <c r="H2490" i="9"/>
  <c r="H2429" i="9"/>
  <c r="H2428" i="9"/>
  <c r="G2416" i="9"/>
  <c r="G2414" i="9"/>
  <c r="G2404" i="9"/>
  <c r="G2388" i="9"/>
  <c r="G2385" i="9"/>
  <c r="G2384" i="9"/>
  <c r="G2368" i="9"/>
  <c r="G2367" i="9"/>
  <c r="G2366" i="9"/>
  <c r="G2364" i="9"/>
  <c r="G2348" i="9"/>
  <c r="G2319" i="9"/>
  <c r="H2313" i="9"/>
  <c r="H2312" i="9"/>
  <c r="G2303" i="9"/>
  <c r="G2278" i="9"/>
  <c r="G2274" i="9"/>
  <c r="G2248" i="9"/>
  <c r="G2247" i="9"/>
  <c r="G2238" i="9"/>
  <c r="G2237" i="9"/>
  <c r="G2229" i="9"/>
  <c r="G2227" i="9"/>
  <c r="G2226" i="9"/>
  <c r="G2225" i="9"/>
  <c r="G2224" i="9"/>
  <c r="G2223" i="9"/>
  <c r="G2201" i="9"/>
  <c r="G2196" i="9"/>
  <c r="G2195" i="9"/>
  <c r="G2194" i="9"/>
  <c r="G2193" i="9"/>
  <c r="G2192" i="9"/>
  <c r="G2191" i="9"/>
  <c r="G2190" i="9"/>
  <c r="G2189" i="9"/>
  <c r="G2186" i="9"/>
  <c r="G2185" i="9"/>
  <c r="G2183" i="9"/>
  <c r="G2179" i="9"/>
  <c r="G2178" i="9"/>
  <c r="G2175" i="9"/>
  <c r="G2174" i="9"/>
  <c r="G2169" i="9"/>
  <c r="G2168" i="9"/>
  <c r="G2166" i="9"/>
  <c r="G2165" i="9"/>
  <c r="G2164" i="9"/>
  <c r="G2156" i="9"/>
  <c r="G2154" i="9"/>
  <c r="G2147" i="9"/>
  <c r="G2146" i="9"/>
  <c r="G2145" i="9"/>
  <c r="G2142" i="9"/>
  <c r="G2137" i="9"/>
  <c r="G2136" i="9"/>
  <c r="G2134" i="9"/>
  <c r="G2133" i="9"/>
  <c r="G2132" i="9"/>
  <c r="H2131" i="9"/>
  <c r="H2130" i="9"/>
  <c r="H2129" i="9"/>
  <c r="H2128" i="9"/>
  <c r="H2127" i="9"/>
  <c r="G2125" i="9"/>
  <c r="G2123" i="9"/>
  <c r="G2121" i="9"/>
  <c r="G2119" i="9"/>
  <c r="G2118" i="9"/>
  <c r="G2116" i="9"/>
  <c r="G2115" i="9"/>
  <c r="G2112" i="9"/>
  <c r="G2111" i="9"/>
  <c r="G2110" i="9"/>
  <c r="G2108" i="9"/>
  <c r="G2106" i="9"/>
  <c r="G2105" i="9"/>
  <c r="G2104" i="9"/>
  <c r="G2102" i="9"/>
  <c r="G2101" i="9"/>
  <c r="G2100" i="9"/>
  <c r="G2098" i="9"/>
  <c r="G2097" i="9"/>
  <c r="G2094" i="9"/>
  <c r="G2093" i="9"/>
  <c r="G2087" i="9"/>
  <c r="G2086" i="9"/>
  <c r="G2085" i="9"/>
  <c r="G2084" i="9"/>
  <c r="G2083" i="9"/>
  <c r="G2082" i="9"/>
  <c r="G2080" i="9"/>
  <c r="G2079" i="9"/>
  <c r="G2073" i="9"/>
  <c r="G2072" i="9"/>
  <c r="G2070" i="9"/>
  <c r="G2069" i="9"/>
  <c r="G2068" i="9"/>
  <c r="G2065" i="9"/>
  <c r="G2059" i="9"/>
  <c r="G2055" i="9"/>
  <c r="G2053" i="9"/>
  <c r="G2052" i="9"/>
  <c r="G2051" i="9"/>
  <c r="G2050" i="9"/>
  <c r="G2049" i="9"/>
  <c r="G2048" i="9"/>
  <c r="G2047" i="9"/>
  <c r="G2046" i="9"/>
  <c r="G2045" i="9"/>
  <c r="G2042" i="9"/>
  <c r="G2039" i="9"/>
  <c r="G2038" i="9"/>
  <c r="G2037" i="9"/>
  <c r="G2036" i="9"/>
  <c r="G2035" i="9"/>
  <c r="G2024" i="9"/>
  <c r="G2023" i="9"/>
  <c r="G2022" i="9"/>
  <c r="G2021" i="9"/>
  <c r="G2020" i="9"/>
  <c r="G2019" i="9"/>
  <c r="G2012" i="9"/>
  <c r="G2011" i="9"/>
  <c r="G2010" i="9"/>
  <c r="G2009" i="9"/>
  <c r="G2004" i="9"/>
  <c r="G2003" i="9"/>
  <c r="H2000" i="9"/>
  <c r="H1999" i="9"/>
  <c r="H1998" i="9"/>
  <c r="H1997" i="9"/>
  <c r="G1996" i="9"/>
  <c r="G1995" i="9"/>
  <c r="H1994" i="9"/>
  <c r="H1993" i="9"/>
  <c r="G1992" i="9"/>
  <c r="G1991" i="9"/>
  <c r="H1990" i="9"/>
  <c r="H1989" i="9"/>
  <c r="H1988" i="9"/>
  <c r="H1987" i="9"/>
  <c r="G1984" i="9"/>
  <c r="G1983" i="9"/>
  <c r="G1982" i="9"/>
  <c r="G1981" i="9"/>
  <c r="H1980" i="9"/>
  <c r="H1979" i="9"/>
  <c r="G1978" i="9"/>
  <c r="G1977" i="9"/>
  <c r="H1974" i="9"/>
  <c r="G1973" i="9"/>
  <c r="G1972" i="9"/>
  <c r="G1971" i="9"/>
  <c r="H1970" i="9"/>
  <c r="H1969" i="9"/>
  <c r="H1968" i="9"/>
  <c r="H1967" i="9"/>
  <c r="H1966" i="9"/>
  <c r="H1965" i="9"/>
  <c r="H1964" i="9"/>
  <c r="H1963" i="9"/>
  <c r="H1962" i="9"/>
  <c r="H1961" i="9"/>
  <c r="G1960" i="9"/>
  <c r="G1957" i="9"/>
  <c r="G1955" i="9"/>
  <c r="G1954" i="9"/>
  <c r="G1953" i="9"/>
  <c r="G1952" i="9"/>
  <c r="H1950" i="9"/>
  <c r="I1948" i="9"/>
  <c r="G1948" i="9"/>
  <c r="I1947" i="9"/>
  <c r="G1947" i="9"/>
  <c r="I1946" i="9"/>
  <c r="G1944" i="9"/>
  <c r="G1941" i="9"/>
  <c r="G1940" i="9"/>
  <c r="G1939" i="9"/>
  <c r="G1938" i="9"/>
  <c r="G1937" i="9"/>
  <c r="G1935" i="9"/>
  <c r="G1931" i="9"/>
  <c r="G1930" i="9"/>
  <c r="G1928" i="9"/>
  <c r="G1925" i="9"/>
  <c r="G1924" i="9"/>
  <c r="G1923" i="9"/>
  <c r="G1918" i="9"/>
  <c r="G1917" i="9"/>
  <c r="G1911" i="9"/>
  <c r="G1910" i="9"/>
  <c r="G1909" i="9"/>
  <c r="G1907" i="9"/>
  <c r="G1903" i="9"/>
  <c r="G1902" i="9"/>
  <c r="G1901" i="9"/>
  <c r="G1900" i="9"/>
  <c r="G1897" i="9"/>
  <c r="G1896" i="9"/>
  <c r="G1895" i="9"/>
  <c r="G1894" i="9"/>
  <c r="G1889" i="9"/>
  <c r="G1888" i="9"/>
  <c r="G1887" i="9"/>
  <c r="G1886" i="9"/>
  <c r="G1885" i="9"/>
  <c r="G1883" i="9"/>
  <c r="G1882" i="9"/>
  <c r="G1881" i="9"/>
  <c r="G1880" i="9"/>
  <c r="G1879" i="9"/>
  <c r="G1878" i="9"/>
  <c r="G1869" i="9"/>
  <c r="G1863" i="9"/>
  <c r="H1862" i="9"/>
  <c r="H1861" i="9"/>
  <c r="G1849" i="9"/>
  <c r="G1847" i="9"/>
  <c r="G1846" i="9"/>
  <c r="G1845" i="9"/>
  <c r="G1844" i="9"/>
  <c r="G1843" i="9"/>
  <c r="G1842" i="9"/>
  <c r="H1841" i="9"/>
  <c r="G1838" i="9"/>
  <c r="G1837" i="9"/>
  <c r="G1836" i="9"/>
  <c r="G1835" i="9"/>
  <c r="G1830" i="9"/>
  <c r="G1829" i="9"/>
  <c r="H1824" i="9"/>
  <c r="H1823" i="9"/>
  <c r="H1822" i="9"/>
  <c r="H1821" i="9"/>
  <c r="H1820" i="9"/>
  <c r="H1819" i="9"/>
  <c r="H1818" i="9"/>
  <c r="H1817" i="9"/>
  <c r="H1816" i="9"/>
  <c r="H1815" i="9"/>
  <c r="H1814" i="9"/>
  <c r="H1813" i="9"/>
  <c r="H1809" i="9"/>
  <c r="H1808" i="9"/>
  <c r="H1807" i="9"/>
  <c r="H1806" i="9"/>
  <c r="H1805" i="9"/>
  <c r="H1804" i="9"/>
  <c r="H1803" i="9"/>
  <c r="H1802" i="9"/>
  <c r="H1796" i="9"/>
  <c r="H1795" i="9"/>
  <c r="H1791" i="9"/>
  <c r="H1790" i="9"/>
  <c r="H1789" i="9"/>
  <c r="H1782" i="9"/>
  <c r="H1680" i="9"/>
  <c r="H1679" i="9"/>
  <c r="H1678" i="9"/>
  <c r="H1677" i="9"/>
  <c r="H1676" i="9"/>
  <c r="H1549" i="9"/>
  <c r="H1548" i="9"/>
  <c r="H1526" i="9"/>
  <c r="H1525" i="9"/>
  <c r="H1440" i="9"/>
  <c r="H1439" i="9"/>
  <c r="H1438" i="9"/>
  <c r="H1430" i="9"/>
  <c r="H1429" i="9"/>
  <c r="H1427" i="9"/>
  <c r="H1426" i="9"/>
  <c r="G1367" i="9"/>
  <c r="H1365" i="9"/>
  <c r="H1364" i="9"/>
  <c r="H1363" i="9"/>
  <c r="H1362" i="9"/>
  <c r="H1361" i="9"/>
  <c r="H1360" i="9"/>
  <c r="H1359" i="9"/>
  <c r="H1357" i="9"/>
  <c r="H1347" i="9"/>
  <c r="H1346" i="9"/>
  <c r="H1345" i="9"/>
  <c r="H1332" i="9"/>
  <c r="H1331" i="9"/>
  <c r="H1330" i="9"/>
  <c r="H1329" i="9"/>
  <c r="H1328" i="9"/>
  <c r="H1327" i="9"/>
  <c r="H1326" i="9"/>
  <c r="H1325" i="9"/>
  <c r="H1324" i="9"/>
  <c r="G1323" i="9"/>
  <c r="H1321" i="9"/>
  <c r="H1320" i="9"/>
  <c r="H1319" i="9"/>
  <c r="G1241" i="9"/>
  <c r="G1232" i="9"/>
  <c r="H1220" i="9"/>
  <c r="H1186" i="9"/>
  <c r="H1185" i="9"/>
  <c r="H1184" i="9"/>
  <c r="H1183" i="9"/>
  <c r="H1182" i="9"/>
  <c r="H1181" i="9"/>
  <c r="H1180" i="9"/>
  <c r="H1179" i="9"/>
  <c r="H1178" i="9"/>
  <c r="H1177" i="9"/>
  <c r="H1173" i="9"/>
  <c r="H1172" i="9"/>
  <c r="H1171" i="9"/>
  <c r="H1170" i="9"/>
  <c r="H1169" i="9"/>
  <c r="H1168" i="9"/>
  <c r="H1164" i="9"/>
  <c r="H1163" i="9"/>
  <c r="H1162" i="9"/>
  <c r="H1158" i="9"/>
  <c r="H1157" i="9"/>
  <c r="H1156" i="9"/>
  <c r="F1156" i="9"/>
  <c r="H1155" i="9"/>
  <c r="H1154" i="9"/>
  <c r="F1154" i="9"/>
  <c r="H1153" i="9"/>
  <c r="F1153" i="9"/>
  <c r="H1152" i="9"/>
  <c r="H1151" i="9"/>
  <c r="H1150" i="9"/>
  <c r="H1147" i="9"/>
  <c r="H1146" i="9"/>
  <c r="H1145" i="9"/>
  <c r="H1144" i="9"/>
  <c r="F1144" i="9"/>
  <c r="H1141" i="9"/>
  <c r="F1141" i="9"/>
  <c r="H1140" i="9"/>
  <c r="H1139" i="9"/>
  <c r="F1139" i="9"/>
  <c r="G1136" i="9"/>
  <c r="H1133" i="9"/>
  <c r="F1133" i="9"/>
  <c r="H1132" i="9"/>
  <c r="F1132" i="9"/>
  <c r="H1131" i="9"/>
  <c r="F1131" i="9"/>
  <c r="H1130" i="9"/>
  <c r="F1130" i="9"/>
  <c r="H1129" i="9"/>
  <c r="F1129" i="9"/>
  <c r="F1128" i="9"/>
  <c r="F1127" i="9"/>
  <c r="F1126" i="9"/>
  <c r="F1125" i="9"/>
  <c r="G1122" i="9"/>
  <c r="G1121" i="9"/>
  <c r="G1120" i="9"/>
  <c r="G1119" i="9"/>
  <c r="G1118" i="9"/>
  <c r="G1111" i="9"/>
  <c r="G1110" i="9"/>
  <c r="G1067" i="9"/>
  <c r="G1066" i="9"/>
  <c r="G1065" i="9"/>
  <c r="G1061" i="9"/>
  <c r="G1059" i="9"/>
  <c r="G1057" i="9"/>
  <c r="G1056" i="9"/>
  <c r="G1047" i="9"/>
  <c r="G1045" i="9"/>
  <c r="G1032" i="9"/>
  <c r="G1031" i="9"/>
  <c r="G1030" i="9"/>
  <c r="G1029" i="9"/>
  <c r="G1027" i="9"/>
  <c r="G1026" i="9"/>
  <c r="G1025" i="9"/>
  <c r="G1022" i="9"/>
  <c r="G1021" i="9"/>
  <c r="G1020" i="9"/>
  <c r="G1019" i="9"/>
  <c r="G1011" i="9"/>
  <c r="G1010" i="9"/>
  <c r="G1009" i="9"/>
  <c r="G1008" i="9"/>
  <c r="G1006" i="9"/>
  <c r="G1005" i="9"/>
  <c r="G991" i="9"/>
  <c r="G989" i="9"/>
  <c r="G984" i="9"/>
  <c r="G891" i="9"/>
  <c r="G890" i="9"/>
  <c r="G879" i="9"/>
  <c r="G870" i="9"/>
  <c r="G869" i="9"/>
  <c r="G865" i="9"/>
  <c r="G861" i="9"/>
  <c r="G860" i="9"/>
  <c r="G841" i="9"/>
  <c r="G829" i="9"/>
  <c r="G826" i="9"/>
  <c r="G803" i="9"/>
  <c r="G797" i="9"/>
  <c r="G793" i="9"/>
  <c r="G770" i="9"/>
  <c r="G516" i="9"/>
  <c r="G496" i="9"/>
  <c r="G481" i="9"/>
  <c r="G470" i="9"/>
  <c r="G457" i="9"/>
  <c r="G448" i="9"/>
  <c r="G442" i="9"/>
  <c r="G436" i="9"/>
  <c r="G427" i="9"/>
  <c r="G417" i="9"/>
  <c r="G406" i="9"/>
  <c r="G393" i="9"/>
  <c r="G381" i="9"/>
  <c r="G366" i="9"/>
  <c r="G340" i="9"/>
  <c r="G329" i="9"/>
  <c r="G319" i="9"/>
  <c r="G309" i="9"/>
  <c r="G306" i="9"/>
  <c r="G281" i="9"/>
  <c r="G271" i="9"/>
  <c r="G265" i="9"/>
  <c r="G253" i="9"/>
  <c r="G238" i="9"/>
  <c r="G230" i="9"/>
  <c r="G220" i="9"/>
  <c r="G211" i="9"/>
  <c r="G122" i="9"/>
  <c r="G103" i="9"/>
  <c r="G91" i="9"/>
  <c r="G89" i="9"/>
  <c r="G77" i="9"/>
  <c r="G66" i="9"/>
  <c r="G51" i="9"/>
  <c r="G38" i="9"/>
  <c r="G19" i="9"/>
  <c r="G19" i="22"/>
  <c r="J15" i="22"/>
  <c r="G15" i="22"/>
  <c r="J12" i="22"/>
  <c r="G12" i="22"/>
  <c r="O11" i="22"/>
  <c r="N11" i="22"/>
  <c r="M11" i="22"/>
  <c r="K11" i="22"/>
  <c r="I11" i="22"/>
  <c r="N10" i="22"/>
  <c r="M10" i="22"/>
  <c r="O10" i="22" s="1"/>
  <c r="K10" i="22"/>
  <c r="I10" i="22"/>
  <c r="M9" i="22"/>
  <c r="K9" i="22"/>
  <c r="N9" i="22" s="1"/>
  <c r="I9" i="22"/>
  <c r="O8" i="22"/>
  <c r="N8" i="22"/>
  <c r="M8" i="22"/>
  <c r="K8" i="22"/>
  <c r="I8" i="22"/>
  <c r="M7" i="22"/>
  <c r="K7" i="22"/>
  <c r="N7" i="22" s="1"/>
  <c r="I7" i="22"/>
  <c r="M6" i="22"/>
  <c r="K6" i="22"/>
  <c r="N6" i="22" s="1"/>
  <c r="O6" i="22" s="1"/>
  <c r="I6" i="22"/>
  <c r="G29" i="24"/>
  <c r="G27" i="24"/>
  <c r="G18" i="24"/>
  <c r="G16" i="24"/>
  <c r="K9" i="24"/>
  <c r="G7" i="24"/>
  <c r="I7" i="26"/>
  <c r="G7" i="26"/>
  <c r="L6" i="26"/>
  <c r="L9" i="26" s="1"/>
  <c r="I16" i="26" s="1"/>
  <c r="J6" i="26"/>
  <c r="I6" i="26"/>
  <c r="G29" i="25"/>
  <c r="G27" i="25"/>
  <c r="G16" i="25"/>
  <c r="G18" i="25" s="1"/>
  <c r="K9" i="25"/>
  <c r="G7" i="25"/>
  <c r="J108" i="21"/>
  <c r="I108" i="21"/>
  <c r="N107" i="21"/>
  <c r="K107" i="21"/>
  <c r="J107" i="21"/>
  <c r="K106" i="21"/>
  <c r="N106" i="21" s="1"/>
  <c r="J106" i="21"/>
  <c r="N105" i="21"/>
  <c r="K105" i="21"/>
  <c r="J105" i="21"/>
  <c r="N104" i="21"/>
  <c r="K104" i="21"/>
  <c r="J104" i="21"/>
  <c r="N103" i="21"/>
  <c r="K103" i="21"/>
  <c r="J103" i="21"/>
  <c r="K102" i="21"/>
  <c r="N102" i="21" s="1"/>
  <c r="J102" i="21"/>
  <c r="K101" i="21"/>
  <c r="N101" i="21" s="1"/>
  <c r="J101" i="21"/>
  <c r="K100" i="21"/>
  <c r="N100" i="21" s="1"/>
  <c r="J100" i="21"/>
  <c r="N99" i="21"/>
  <c r="K99" i="21"/>
  <c r="J99" i="21"/>
  <c r="K98" i="21"/>
  <c r="N98" i="21" s="1"/>
  <c r="J98" i="21"/>
  <c r="N97" i="21"/>
  <c r="K97" i="21"/>
  <c r="J97" i="21"/>
  <c r="N96" i="21"/>
  <c r="K96" i="21"/>
  <c r="J96" i="21"/>
  <c r="N95" i="21"/>
  <c r="K95" i="21"/>
  <c r="J95" i="21"/>
  <c r="K94" i="21"/>
  <c r="N94" i="21" s="1"/>
  <c r="J94" i="21"/>
  <c r="K93" i="21"/>
  <c r="N93" i="21" s="1"/>
  <c r="J93" i="21"/>
  <c r="K92" i="21"/>
  <c r="N92" i="21" s="1"/>
  <c r="J92" i="21"/>
  <c r="N91" i="21"/>
  <c r="K91" i="21"/>
  <c r="J91" i="21"/>
  <c r="K90" i="21"/>
  <c r="N90" i="21" s="1"/>
  <c r="J90" i="21"/>
  <c r="N89" i="21"/>
  <c r="K89" i="21"/>
  <c r="J89" i="21"/>
  <c r="N88" i="21"/>
  <c r="K88" i="21"/>
  <c r="J88" i="21"/>
  <c r="N87" i="21"/>
  <c r="K87" i="21"/>
  <c r="J87" i="21"/>
  <c r="K86" i="21"/>
  <c r="N86" i="21" s="1"/>
  <c r="J86" i="21"/>
  <c r="K85" i="21"/>
  <c r="N85" i="21" s="1"/>
  <c r="J85" i="21"/>
  <c r="K84" i="21"/>
  <c r="N84" i="21" s="1"/>
  <c r="J84" i="21"/>
  <c r="N83" i="21"/>
  <c r="K83" i="21"/>
  <c r="J83" i="21"/>
  <c r="K82" i="21"/>
  <c r="N82" i="21" s="1"/>
  <c r="J82" i="21"/>
  <c r="N81" i="21"/>
  <c r="K81" i="21"/>
  <c r="J81" i="21"/>
  <c r="N80" i="21"/>
  <c r="K80" i="21"/>
  <c r="J80" i="21"/>
  <c r="N79" i="21"/>
  <c r="K79" i="21"/>
  <c r="J79" i="21"/>
  <c r="K78" i="21"/>
  <c r="N78" i="21" s="1"/>
  <c r="J78" i="21"/>
  <c r="K77" i="21"/>
  <c r="N77" i="21" s="1"/>
  <c r="J77" i="21"/>
  <c r="K76" i="21"/>
  <c r="N76" i="21" s="1"/>
  <c r="J76" i="21"/>
  <c r="N75" i="21"/>
  <c r="K75" i="21"/>
  <c r="J75" i="21"/>
  <c r="K74" i="21"/>
  <c r="N74" i="21" s="1"/>
  <c r="J74" i="21"/>
  <c r="N73" i="21"/>
  <c r="K73" i="21"/>
  <c r="J73" i="21"/>
  <c r="N72" i="21"/>
  <c r="K72" i="21"/>
  <c r="J72" i="21"/>
  <c r="N71" i="21"/>
  <c r="K71" i="21"/>
  <c r="J71" i="21"/>
  <c r="K70" i="21"/>
  <c r="N70" i="21" s="1"/>
  <c r="J70" i="21"/>
  <c r="K69" i="21"/>
  <c r="N69" i="21" s="1"/>
  <c r="J69" i="21"/>
  <c r="K68" i="21"/>
  <c r="N68" i="21" s="1"/>
  <c r="J68" i="21"/>
  <c r="N67" i="21"/>
  <c r="K67" i="21"/>
  <c r="J67" i="21"/>
  <c r="K66" i="21"/>
  <c r="N66" i="21" s="1"/>
  <c r="J66" i="21"/>
  <c r="N65" i="21"/>
  <c r="K65" i="21"/>
  <c r="J65" i="21"/>
  <c r="N64" i="21"/>
  <c r="K64" i="21"/>
  <c r="J64" i="21"/>
  <c r="N63" i="21"/>
  <c r="K63" i="21"/>
  <c r="J63" i="21"/>
  <c r="K62" i="21"/>
  <c r="N62" i="21" s="1"/>
  <c r="J62" i="21"/>
  <c r="K61" i="21"/>
  <c r="N61" i="21" s="1"/>
  <c r="J61" i="21"/>
  <c r="K60" i="21"/>
  <c r="N60" i="21" s="1"/>
  <c r="J60" i="21"/>
  <c r="N59" i="21"/>
  <c r="K59" i="21"/>
  <c r="J59" i="21"/>
  <c r="K58" i="21"/>
  <c r="N58" i="21" s="1"/>
  <c r="J58" i="21"/>
  <c r="N57" i="21"/>
  <c r="K57" i="21"/>
  <c r="J57" i="21"/>
  <c r="N56" i="21"/>
  <c r="K56" i="21"/>
  <c r="J56" i="21"/>
  <c r="N55" i="21"/>
  <c r="K55" i="21"/>
  <c r="J55" i="21"/>
  <c r="K54" i="21"/>
  <c r="N54" i="21" s="1"/>
  <c r="J54" i="21"/>
  <c r="K53" i="21"/>
  <c r="N53" i="21" s="1"/>
  <c r="J53" i="21"/>
  <c r="K52" i="21"/>
  <c r="N52" i="21" s="1"/>
  <c r="J52" i="21"/>
  <c r="N51" i="21"/>
  <c r="K51" i="21"/>
  <c r="J51" i="21"/>
  <c r="K50" i="21"/>
  <c r="N50" i="21" s="1"/>
  <c r="J50" i="21"/>
  <c r="N49" i="21"/>
  <c r="K49" i="21"/>
  <c r="J49" i="21"/>
  <c r="N48" i="21"/>
  <c r="K48" i="21"/>
  <c r="J48" i="21"/>
  <c r="N47" i="21"/>
  <c r="K47" i="21"/>
  <c r="J47" i="21"/>
  <c r="K46" i="21"/>
  <c r="N46" i="21" s="1"/>
  <c r="J46" i="21"/>
  <c r="K45" i="21"/>
  <c r="N45" i="21" s="1"/>
  <c r="J45" i="21"/>
  <c r="K44" i="21"/>
  <c r="N44" i="21" s="1"/>
  <c r="J44" i="21"/>
  <c r="N43" i="21"/>
  <c r="K43" i="21"/>
  <c r="J43" i="21"/>
  <c r="K42" i="21"/>
  <c r="N42" i="21" s="1"/>
  <c r="J42" i="21"/>
  <c r="N41" i="21"/>
  <c r="K41" i="21"/>
  <c r="J41" i="21"/>
  <c r="N40" i="21"/>
  <c r="K40" i="21"/>
  <c r="J40" i="21"/>
  <c r="N39" i="21"/>
  <c r="K39" i="21"/>
  <c r="J39" i="21"/>
  <c r="K38" i="21"/>
  <c r="N38" i="21" s="1"/>
  <c r="J38" i="21"/>
  <c r="K37" i="21"/>
  <c r="N37" i="21" s="1"/>
  <c r="J37" i="21"/>
  <c r="K36" i="21"/>
  <c r="N36" i="21" s="1"/>
  <c r="J36" i="21"/>
  <c r="N35" i="21"/>
  <c r="K35" i="21"/>
  <c r="J35" i="21"/>
  <c r="K34" i="21"/>
  <c r="N34" i="21" s="1"/>
  <c r="J34" i="21"/>
  <c r="N33" i="21"/>
  <c r="K33" i="21"/>
  <c r="J33" i="21"/>
  <c r="N32" i="21"/>
  <c r="K32" i="21"/>
  <c r="J32" i="21"/>
  <c r="N31" i="21"/>
  <c r="K31" i="21"/>
  <c r="J31" i="21"/>
  <c r="K30" i="21"/>
  <c r="N30" i="21" s="1"/>
  <c r="J30" i="21"/>
  <c r="K29" i="21"/>
  <c r="N29" i="21" s="1"/>
  <c r="J29" i="21"/>
  <c r="K28" i="21"/>
  <c r="N28" i="21" s="1"/>
  <c r="J28" i="21"/>
  <c r="N27" i="21"/>
  <c r="K27" i="21"/>
  <c r="J27" i="21"/>
  <c r="K26" i="21"/>
  <c r="N26" i="21" s="1"/>
  <c r="J26" i="21"/>
  <c r="N25" i="21"/>
  <c r="K25" i="21"/>
  <c r="J25" i="21"/>
  <c r="N24" i="21"/>
  <c r="K24" i="21"/>
  <c r="J24" i="21"/>
  <c r="N23" i="21"/>
  <c r="K23" i="21"/>
  <c r="J23" i="21"/>
  <c r="K22" i="21"/>
  <c r="N22" i="21" s="1"/>
  <c r="J22" i="21"/>
  <c r="K21" i="21"/>
  <c r="N21" i="21" s="1"/>
  <c r="J21" i="21"/>
  <c r="K20" i="21"/>
  <c r="N20" i="21" s="1"/>
  <c r="J20" i="21"/>
  <c r="N19" i="21"/>
  <c r="K19" i="21"/>
  <c r="J19" i="21"/>
  <c r="K18" i="21"/>
  <c r="N18" i="21" s="1"/>
  <c r="J18" i="21"/>
  <c r="N17" i="21"/>
  <c r="K17" i="21"/>
  <c r="J17" i="21"/>
  <c r="N16" i="21"/>
  <c r="K16" i="21"/>
  <c r="J16" i="21"/>
  <c r="N15" i="21"/>
  <c r="K15" i="21"/>
  <c r="J15" i="21"/>
  <c r="K14" i="21"/>
  <c r="N14" i="21" s="1"/>
  <c r="J14" i="21"/>
  <c r="K13" i="21"/>
  <c r="N13" i="21" s="1"/>
  <c r="J13" i="21"/>
  <c r="K12" i="21"/>
  <c r="N12" i="21" s="1"/>
  <c r="J12" i="21"/>
  <c r="N11" i="21"/>
  <c r="K11" i="21"/>
  <c r="J11" i="21"/>
  <c r="K10" i="21"/>
  <c r="N10" i="21" s="1"/>
  <c r="J10" i="21"/>
  <c r="N9" i="21"/>
  <c r="K9" i="21"/>
  <c r="J9" i="21"/>
  <c r="N8" i="21"/>
  <c r="K8" i="21"/>
  <c r="J8" i="21"/>
  <c r="N7" i="21"/>
  <c r="K7" i="21"/>
  <c r="J7" i="21"/>
  <c r="K6" i="21"/>
  <c r="N6" i="21" s="1"/>
  <c r="J6" i="21"/>
  <c r="H12" i="23"/>
  <c r="G12" i="23"/>
  <c r="L11" i="23"/>
  <c r="I11" i="23"/>
  <c r="H11" i="23"/>
  <c r="L10" i="23"/>
  <c r="I10" i="23"/>
  <c r="H10" i="23"/>
  <c r="I9" i="23"/>
  <c r="L9" i="23" s="1"/>
  <c r="H9" i="23"/>
  <c r="I8" i="23"/>
  <c r="L8" i="23" s="1"/>
  <c r="H8" i="23"/>
  <c r="I7" i="23"/>
  <c r="L7" i="23" s="1"/>
  <c r="H7" i="23"/>
  <c r="L6" i="23"/>
  <c r="I6" i="23"/>
  <c r="H6" i="23"/>
  <c r="G29" i="29"/>
  <c r="G27" i="29"/>
  <c r="G16" i="29"/>
  <c r="G18" i="29" s="1"/>
  <c r="K9" i="29"/>
  <c r="G7" i="29"/>
  <c r="I78" i="12"/>
  <c r="F78" i="12"/>
  <c r="I73" i="12"/>
  <c r="I69" i="12"/>
  <c r="I65" i="12"/>
  <c r="I60" i="12"/>
  <c r="I56" i="12"/>
  <c r="F56" i="12"/>
  <c r="M55" i="12"/>
  <c r="N55" i="12" s="1"/>
  <c r="L55" i="12"/>
  <c r="K55" i="12"/>
  <c r="J55" i="12"/>
  <c r="I52" i="12"/>
  <c r="I49" i="12"/>
  <c r="I45" i="12"/>
  <c r="F45" i="12"/>
  <c r="I41" i="12"/>
  <c r="I37" i="12"/>
  <c r="I34" i="12"/>
  <c r="I28" i="12"/>
  <c r="I25" i="12"/>
  <c r="F25" i="12"/>
  <c r="N24" i="12"/>
  <c r="M24" i="12"/>
  <c r="L24" i="12"/>
  <c r="J24" i="12"/>
  <c r="L23" i="12"/>
  <c r="J23" i="12"/>
  <c r="M23" i="12" s="1"/>
  <c r="N23" i="12" s="1"/>
  <c r="N22" i="12"/>
  <c r="M22" i="12"/>
  <c r="L22" i="12"/>
  <c r="J22" i="12"/>
  <c r="L21" i="12"/>
  <c r="J21" i="12"/>
  <c r="M21" i="12" s="1"/>
  <c r="N21" i="12" s="1"/>
  <c r="N20" i="12"/>
  <c r="M20" i="12"/>
  <c r="L20" i="12"/>
  <c r="J20" i="12"/>
  <c r="L19" i="12"/>
  <c r="J19" i="12"/>
  <c r="M19" i="12" s="1"/>
  <c r="N19" i="12" s="1"/>
  <c r="N18" i="12"/>
  <c r="M18" i="12"/>
  <c r="L18" i="12"/>
  <c r="J18" i="12"/>
  <c r="L17" i="12"/>
  <c r="J17" i="12"/>
  <c r="M17" i="12" s="1"/>
  <c r="N17" i="12" s="1"/>
  <c r="N16" i="12"/>
  <c r="M16" i="12"/>
  <c r="L16" i="12"/>
  <c r="J16" i="12"/>
  <c r="L15" i="12"/>
  <c r="J15" i="12"/>
  <c r="M15" i="12" s="1"/>
  <c r="N15" i="12" s="1"/>
  <c r="N14" i="12"/>
  <c r="M14" i="12"/>
  <c r="L14" i="12"/>
  <c r="J14" i="12"/>
  <c r="L13" i="12"/>
  <c r="J13" i="12"/>
  <c r="M13" i="12" s="1"/>
  <c r="N13" i="12" s="1"/>
  <c r="N12" i="12"/>
  <c r="M12" i="12"/>
  <c r="L12" i="12"/>
  <c r="J12" i="12"/>
  <c r="L11" i="12"/>
  <c r="J11" i="12"/>
  <c r="M11" i="12" s="1"/>
  <c r="N11" i="12" s="1"/>
  <c r="N108" i="21" l="1"/>
  <c r="J115" i="21" s="1"/>
  <c r="N79" i="12"/>
  <c r="H6" i="15" s="1"/>
  <c r="O16" i="32"/>
  <c r="J26" i="32" s="1"/>
  <c r="O22" i="22"/>
  <c r="J32" i="22" s="1"/>
  <c r="N15" i="31"/>
  <c r="N23" i="31"/>
  <c r="O7" i="22"/>
  <c r="O9" i="22"/>
  <c r="N13" i="31"/>
  <c r="N31" i="31" s="1"/>
  <c r="N21" i="31"/>
  <c r="L14" i="23"/>
  <c r="H21" i="23" s="1"/>
  <c r="I29" i="26"/>
  <c r="I27" i="26"/>
  <c r="I18" i="26"/>
  <c r="H34" i="23" l="1"/>
  <c r="H32" i="23"/>
  <c r="H23" i="23"/>
  <c r="J39" i="32"/>
  <c r="J37" i="32"/>
  <c r="J28" i="32"/>
  <c r="J128" i="21"/>
  <c r="J126" i="21"/>
  <c r="J117" i="21"/>
  <c r="J45" i="22"/>
  <c r="J43" i="22"/>
  <c r="J34" i="22"/>
  <c r="H19" i="15"/>
  <c r="H17" i="15"/>
  <c r="H8" i="15"/>
  <c r="F28" i="12"/>
  <c r="F65" i="12"/>
  <c r="F34" i="12"/>
</calcChain>
</file>

<file path=xl/sharedStrings.xml><?xml version="1.0" encoding="utf-8"?>
<sst xmlns="http://schemas.openxmlformats.org/spreadsheetml/2006/main" count="26154" uniqueCount="5317">
  <si>
    <t xml:space="preserve">                                                                       </t>
  </si>
  <si>
    <t>COMMENTS</t>
  </si>
  <si>
    <t>DATE</t>
  </si>
  <si>
    <t>REF</t>
  </si>
  <si>
    <t>DRAWER</t>
  </si>
  <si>
    <t>ACCEPTOR</t>
  </si>
  <si>
    <t>CCY</t>
  </si>
  <si>
    <t>FGN AMT</t>
  </si>
  <si>
    <t>LOC AMT</t>
  </si>
  <si>
    <t xml:space="preserve"> </t>
  </si>
  <si>
    <t>(FOREIGN)</t>
  </si>
  <si>
    <t>USD</t>
  </si>
  <si>
    <t>REAL</t>
  </si>
  <si>
    <t>VF EUR</t>
  </si>
  <si>
    <t>EUR</t>
  </si>
  <si>
    <t>GBP</t>
  </si>
  <si>
    <t>ACCRUALS</t>
  </si>
  <si>
    <t xml:space="preserve">EXTRACT OF BILLS DISCOUNTED AS AT </t>
  </si>
  <si>
    <t>WORLD KNITS BDS USD A/C NO.07/9008575</t>
  </si>
  <si>
    <t>SOCIETE GENERALE S.A EUR A/C NO.9008877</t>
  </si>
  <si>
    <t>TROPIC KNITS BDS A/C NO.07/9000655</t>
  </si>
  <si>
    <t>AMT ACCRUED</t>
  </si>
  <si>
    <t>DATE PAID</t>
  </si>
  <si>
    <t>ENTRY</t>
  </si>
  <si>
    <t xml:space="preserve">FIREMOUNT </t>
  </si>
  <si>
    <t>STAR KNIT</t>
  </si>
  <si>
    <t>DUE DATE AS PER DOC</t>
  </si>
  <si>
    <t>MUR</t>
  </si>
  <si>
    <t>BBM USD BDS-DENIM A/C NO.07/9008672</t>
  </si>
  <si>
    <t>FIREMOUNT</t>
  </si>
  <si>
    <t>MR PRICE</t>
  </si>
  <si>
    <t>WORLD KNITS LTD</t>
  </si>
  <si>
    <t>ORCHESTRA KAZIBAO</t>
  </si>
  <si>
    <t>ATELIERS CREATIFS</t>
  </si>
  <si>
    <t>ASOS COM LTD</t>
  </si>
  <si>
    <t xml:space="preserve">TROPIC KNITS </t>
  </si>
  <si>
    <t>HEMA B.V</t>
  </si>
  <si>
    <t xml:space="preserve">USD </t>
  </si>
  <si>
    <t xml:space="preserve">EUR </t>
  </si>
  <si>
    <t xml:space="preserve">PVH </t>
  </si>
  <si>
    <t>EDCON (PROPIETARY) LTD</t>
  </si>
  <si>
    <t xml:space="preserve">REAL </t>
  </si>
  <si>
    <t xml:space="preserve">GBP </t>
  </si>
  <si>
    <t>27.05.13</t>
  </si>
  <si>
    <t xml:space="preserve">VETIR </t>
  </si>
  <si>
    <t xml:space="preserve">CELIO </t>
  </si>
  <si>
    <t>30.05.13</t>
  </si>
  <si>
    <t xml:space="preserve">MR PRICE GROUP LTD </t>
  </si>
  <si>
    <t xml:space="preserve">VF EUR </t>
  </si>
  <si>
    <t>25.06.13</t>
  </si>
  <si>
    <t xml:space="preserve">STAR KNIT </t>
  </si>
  <si>
    <t>17.05.13</t>
  </si>
  <si>
    <t xml:space="preserve">PVH CANADA </t>
  </si>
  <si>
    <t>05.07.13</t>
  </si>
  <si>
    <t>BD4729</t>
  </si>
  <si>
    <t>BD4738</t>
  </si>
  <si>
    <t xml:space="preserve">CK USA </t>
  </si>
  <si>
    <t>22.05.13</t>
  </si>
  <si>
    <t>18.04.13</t>
  </si>
  <si>
    <t>BD4744</t>
  </si>
  <si>
    <t>16.07.13</t>
  </si>
  <si>
    <t>16.08.13</t>
  </si>
  <si>
    <t>23.04.13</t>
  </si>
  <si>
    <t>BD4746</t>
  </si>
  <si>
    <t>25.04.13</t>
  </si>
  <si>
    <t>BD4749</t>
  </si>
  <si>
    <t>22.08.13</t>
  </si>
  <si>
    <t>BD4747</t>
  </si>
  <si>
    <t>21.08.13</t>
  </si>
  <si>
    <t>29.04.13</t>
  </si>
  <si>
    <t>BDUSD2964</t>
  </si>
  <si>
    <t>03.05.13</t>
  </si>
  <si>
    <t>BD4750</t>
  </si>
  <si>
    <t>BD4751</t>
  </si>
  <si>
    <t>02.08.13</t>
  </si>
  <si>
    <t>14.05.13</t>
  </si>
  <si>
    <t>BDUSD2973</t>
  </si>
  <si>
    <t>BDUSD2974</t>
  </si>
  <si>
    <t>15.05.13</t>
  </si>
  <si>
    <t>16.05.13</t>
  </si>
  <si>
    <t>BDUSD2975</t>
  </si>
  <si>
    <t>BDUSD2976</t>
  </si>
  <si>
    <t>BDUSD2978</t>
  </si>
  <si>
    <t>CAPE UNION MART</t>
  </si>
  <si>
    <t>BD4761</t>
  </si>
  <si>
    <t xml:space="preserve">ORCHESTRA KAZIBAO </t>
  </si>
  <si>
    <t>08.08.13</t>
  </si>
  <si>
    <t>BDUSD2983</t>
  </si>
  <si>
    <t>19.08.13</t>
  </si>
  <si>
    <t>BDUSD2986</t>
  </si>
  <si>
    <t>BD4767</t>
  </si>
  <si>
    <t>28.05.13</t>
  </si>
  <si>
    <t>BDUSD 2989</t>
  </si>
  <si>
    <t>BDUSD2990</t>
  </si>
  <si>
    <t>26.08.13</t>
  </si>
  <si>
    <t>BDEUR2586</t>
  </si>
  <si>
    <t xml:space="preserve">JYDEN WORKWEAR </t>
  </si>
  <si>
    <t>01.08.13</t>
  </si>
  <si>
    <t>21.06.13</t>
  </si>
  <si>
    <t>BDEUR2602</t>
  </si>
  <si>
    <t>BDUSD3005</t>
  </si>
  <si>
    <t>BD4772</t>
  </si>
  <si>
    <t>BDEUR2613</t>
  </si>
  <si>
    <t>BDEUR2614</t>
  </si>
  <si>
    <t>BDEUR2615</t>
  </si>
  <si>
    <t>BDEUR2616</t>
  </si>
  <si>
    <t>BDEUR2621</t>
  </si>
  <si>
    <t>BDEUR2622</t>
  </si>
  <si>
    <t>BC 26.08.13</t>
  </si>
  <si>
    <t>03.07.13</t>
  </si>
  <si>
    <t>BDEUR2625</t>
  </si>
  <si>
    <t>FIREMOUNT TEXTILES LTD 2034015</t>
  </si>
  <si>
    <t>BDEUR2626</t>
  </si>
  <si>
    <t xml:space="preserve">LAURIE A/S </t>
  </si>
  <si>
    <t>28.08.13</t>
  </si>
  <si>
    <t xml:space="preserve">CAPE UNION MART </t>
  </si>
  <si>
    <t>BDUSD3022</t>
  </si>
  <si>
    <t xml:space="preserve">WARNACO / CK MEXICO </t>
  </si>
  <si>
    <t>BDEUR2628</t>
  </si>
  <si>
    <t>BDEUR2629</t>
  </si>
  <si>
    <t>BDEUR2630</t>
  </si>
  <si>
    <t>BDEUR2631</t>
  </si>
  <si>
    <t>BDEUR2632</t>
  </si>
  <si>
    <t>BDUSD3028</t>
  </si>
  <si>
    <t>BDUSD3029</t>
  </si>
  <si>
    <t>BDUSD3030</t>
  </si>
  <si>
    <t>BDEUR2633</t>
  </si>
  <si>
    <t>BDEUR2635</t>
  </si>
  <si>
    <t>BDEUR2636</t>
  </si>
  <si>
    <t>BDUSD3032</t>
  </si>
  <si>
    <t>BDUSD3033</t>
  </si>
  <si>
    <t>BDUSD3034</t>
  </si>
  <si>
    <t>24.07.13</t>
  </si>
  <si>
    <t>BDUSD3037</t>
  </si>
  <si>
    <t>PVH USA</t>
  </si>
  <si>
    <t>BDUSD3042</t>
  </si>
  <si>
    <t>BDUSD3043</t>
  </si>
  <si>
    <t xml:space="preserve">OTTO GMBH </t>
  </si>
  <si>
    <t>BDEUR2641</t>
  </si>
  <si>
    <t>CHLOE</t>
  </si>
  <si>
    <t>TOTAL</t>
  </si>
  <si>
    <t>29.07.13</t>
  </si>
  <si>
    <t>BDEUR2644</t>
  </si>
  <si>
    <t>05.08.13</t>
  </si>
  <si>
    <t>BDUSD3046</t>
  </si>
  <si>
    <t>BDUSD3047</t>
  </si>
  <si>
    <t>BDEUR2647</t>
  </si>
  <si>
    <t>BDEUR2648</t>
  </si>
  <si>
    <t>BDEUR2649</t>
  </si>
  <si>
    <t>07.08.13</t>
  </si>
  <si>
    <t xml:space="preserve">CK </t>
  </si>
  <si>
    <t>BDUSD3049</t>
  </si>
  <si>
    <t>BDUSD3050</t>
  </si>
  <si>
    <t>BDUSD3051</t>
  </si>
  <si>
    <t>12.08.13</t>
  </si>
  <si>
    <t>BDUSD3052</t>
  </si>
  <si>
    <t>BDUSD3053</t>
  </si>
  <si>
    <t>13.08.13</t>
  </si>
  <si>
    <t>BDEUR2650</t>
  </si>
  <si>
    <t>BDEUR2651</t>
  </si>
  <si>
    <t>BDEUR2652</t>
  </si>
  <si>
    <t>BDUSD3054</t>
  </si>
  <si>
    <t>BDEUR2653</t>
  </si>
  <si>
    <t>BDUSD3055</t>
  </si>
  <si>
    <t>20.08.13</t>
  </si>
  <si>
    <t>BDEUR2654</t>
  </si>
  <si>
    <t>BDUSD3056</t>
  </si>
  <si>
    <t>BDUSD3058</t>
  </si>
  <si>
    <t>BDEUR2655</t>
  </si>
  <si>
    <t>BDEUR2656</t>
  </si>
  <si>
    <t>BDUSD3059</t>
  </si>
  <si>
    <t>BDUSD3060</t>
  </si>
  <si>
    <t>BDUSD3061</t>
  </si>
  <si>
    <t xml:space="preserve">CK CANADA </t>
  </si>
  <si>
    <t xml:space="preserve">CK ITALY </t>
  </si>
  <si>
    <t>27.08.13</t>
  </si>
  <si>
    <t>BDUSD3063</t>
  </si>
  <si>
    <t>BDUSD3062</t>
  </si>
  <si>
    <t>BDUSD3064</t>
  </si>
  <si>
    <t>BDUSD3065</t>
  </si>
  <si>
    <t xml:space="preserve">CK MEXICO </t>
  </si>
  <si>
    <t>BILLS DISCOUNTED MUR</t>
  </si>
  <si>
    <t>FIREMOUNT TEXTILES TOTAL:</t>
  </si>
  <si>
    <t>FIREMOUNT TEXTILES BD'S A/C NO. 2034155</t>
  </si>
  <si>
    <t>REAL GARMENTS (VF EUROPE B.V.B.A) BD'S A/C 9001260</t>
  </si>
  <si>
    <t>STAR KNITWEAR BD'S USD A/C 07/9000744</t>
  </si>
  <si>
    <t>HSBC BD'S A/C 07/9001244</t>
  </si>
  <si>
    <t xml:space="preserve">STAR KNITWEAR GROUP LTD BD'S USD A/C 2036506  </t>
  </si>
  <si>
    <t>WORLD KNITS LTD A/C NO. 07/9003220</t>
  </si>
  <si>
    <t>REAL GARMENTS TOTAL:</t>
  </si>
  <si>
    <t>TROPIC KNITS TOTAL:</t>
  </si>
  <si>
    <t>SOCIETE GENERALE TOTAL:</t>
  </si>
  <si>
    <t>ACCRUALS ENTRIES</t>
  </si>
  <si>
    <t xml:space="preserve">ENTRIES  PASSED ON </t>
  </si>
  <si>
    <t xml:space="preserve">ENTRIES PASSED  ON </t>
  </si>
  <si>
    <t xml:space="preserve">DR 14/9012354 </t>
  </si>
  <si>
    <t>INTEREST ACCRUED NOT YET RECEIVED  A/C</t>
  </si>
  <si>
    <t xml:space="preserve">CR 14/9029419 </t>
  </si>
  <si>
    <t xml:space="preserve">DR 14/9029419 </t>
  </si>
  <si>
    <t>CR 14/9012354</t>
  </si>
  <si>
    <t>NARR: REVERSING ENTRY DATED</t>
  </si>
  <si>
    <t>_x000C_</t>
  </si>
  <si>
    <t>U357</t>
  </si>
  <si>
    <t>ACCOUNT</t>
  </si>
  <si>
    <t>STAR KNITWEAR GROUP-EWL 3</t>
  </si>
  <si>
    <t>MCB BD`S MUR</t>
  </si>
  <si>
    <t>U361</t>
  </si>
  <si>
    <t>Foreign BD's</t>
  </si>
  <si>
    <t>FOREIGN BALANCE</t>
  </si>
  <si>
    <t>VISIONTECH INT LTD BD S</t>
  </si>
  <si>
    <t>HSBC BD EUR</t>
  </si>
  <si>
    <t>Days</t>
  </si>
  <si>
    <t>BD4774</t>
  </si>
  <si>
    <t xml:space="preserve">ASOS.COM LTD </t>
  </si>
  <si>
    <t>BD4776</t>
  </si>
  <si>
    <t xml:space="preserve">ARCADIA GROUP </t>
  </si>
  <si>
    <t>BD4777</t>
  </si>
  <si>
    <t>BDUSD3083</t>
  </si>
  <si>
    <t xml:space="preserve">WARNACO ITALY </t>
  </si>
  <si>
    <t>BDUSD3084</t>
  </si>
  <si>
    <t xml:space="preserve">WARNACO MEXICO </t>
  </si>
  <si>
    <t>BDUSD3085</t>
  </si>
  <si>
    <t>CK USA</t>
  </si>
  <si>
    <t>BDUSD3100</t>
  </si>
  <si>
    <t xml:space="preserve">WARNACO </t>
  </si>
  <si>
    <t xml:space="preserve">PVH USA </t>
  </si>
  <si>
    <t>BDUSD3072</t>
  </si>
  <si>
    <t>BDUSD3077</t>
  </si>
  <si>
    <t>BDUSD3086</t>
  </si>
  <si>
    <t>TFG APPAREL</t>
  </si>
  <si>
    <t>BDUSD3087</t>
  </si>
  <si>
    <t>BDUSD3088</t>
  </si>
  <si>
    <t xml:space="preserve">TFG APPAREL </t>
  </si>
  <si>
    <t>BDUSD3090</t>
  </si>
  <si>
    <t>BDUSD3091</t>
  </si>
  <si>
    <t>BDUSD3092</t>
  </si>
  <si>
    <t>BDUSD3094</t>
  </si>
  <si>
    <t>BDUSD3097</t>
  </si>
  <si>
    <t>THE HOUSE OF BUSBY</t>
  </si>
  <si>
    <t>BDUSD3098</t>
  </si>
  <si>
    <t>BDUSD3099</t>
  </si>
  <si>
    <t>BDUSD3101</t>
  </si>
  <si>
    <t xml:space="preserve">CAPE TOWN </t>
  </si>
  <si>
    <t>BDUSD3102</t>
  </si>
  <si>
    <t xml:space="preserve">REX TRUEFORM </t>
  </si>
  <si>
    <t>BDUSD3103</t>
  </si>
  <si>
    <t xml:space="preserve">TOMMY EUROPE </t>
  </si>
  <si>
    <t>BDUSD3104</t>
  </si>
  <si>
    <t xml:space="preserve">SAMPLE DISTRIBUTION </t>
  </si>
  <si>
    <t>BDUSD3069</t>
  </si>
  <si>
    <t>BDUSD3074</t>
  </si>
  <si>
    <t>BDUSD3075</t>
  </si>
  <si>
    <t>BDUSD3079</t>
  </si>
  <si>
    <t>BDUSD3081</t>
  </si>
  <si>
    <t>BDUSD3082</t>
  </si>
  <si>
    <t>BDUSD3089</t>
  </si>
  <si>
    <t>BDUSD3093</t>
  </si>
  <si>
    <t>BDEUR2657</t>
  </si>
  <si>
    <t>BDEUR2667</t>
  </si>
  <si>
    <t>BDEUR2668</t>
  </si>
  <si>
    <t>BDEUR2658</t>
  </si>
  <si>
    <t>BDEUR2665</t>
  </si>
  <si>
    <t>BDEUR2669</t>
  </si>
  <si>
    <t>OTTO GMBH</t>
  </si>
  <si>
    <t>BDEUR2659</t>
  </si>
  <si>
    <t>BDEUR2660</t>
  </si>
  <si>
    <t>BDEUR2662</t>
  </si>
  <si>
    <t>BDEUR2663</t>
  </si>
  <si>
    <t>BDEUR2664</t>
  </si>
  <si>
    <t>29.08.13</t>
  </si>
  <si>
    <t>BDUSD3067</t>
  </si>
  <si>
    <t>TGF APPAREL</t>
  </si>
  <si>
    <t>BDUSD3066</t>
  </si>
  <si>
    <t>WEINWURM</t>
  </si>
  <si>
    <t>02.09.13</t>
  </si>
  <si>
    <t>BDUSD3068</t>
  </si>
  <si>
    <t>03.09.13</t>
  </si>
  <si>
    <t>04.09.13</t>
  </si>
  <si>
    <t>BDUSD3070</t>
  </si>
  <si>
    <t>BDUSD3071</t>
  </si>
  <si>
    <t>05.09.13</t>
  </si>
  <si>
    <t>BDUSD3073</t>
  </si>
  <si>
    <t>06.09.13</t>
  </si>
  <si>
    <t>BDEUR2661</t>
  </si>
  <si>
    <t>BDUSD3076</t>
  </si>
  <si>
    <t>FIREMOUNT TEXTILES</t>
  </si>
  <si>
    <t>BDUSD3078</t>
  </si>
  <si>
    <t>09.09.13</t>
  </si>
  <si>
    <t>BDUSD3080</t>
  </si>
  <si>
    <t xml:space="preserve">WORLD KNITS </t>
  </si>
  <si>
    <t>13.09.13</t>
  </si>
  <si>
    <t>19.09.13</t>
  </si>
  <si>
    <t>23.09.13</t>
  </si>
  <si>
    <t xml:space="preserve">STAR KNITWEAR </t>
  </si>
  <si>
    <t xml:space="preserve">ASOS.COM </t>
  </si>
  <si>
    <t>BD4775</t>
  </si>
  <si>
    <t>BDEUR2666</t>
  </si>
  <si>
    <t>25.09.13</t>
  </si>
  <si>
    <t xml:space="preserve">ASOS COM LTD </t>
  </si>
  <si>
    <t>CHLOE SAS</t>
  </si>
  <si>
    <t>02.10.13</t>
  </si>
  <si>
    <t>03.10.13</t>
  </si>
  <si>
    <t>04.10.13</t>
  </si>
  <si>
    <t>08.10.13</t>
  </si>
  <si>
    <t xml:space="preserve">CAPE UNION </t>
  </si>
  <si>
    <t>09.10.13</t>
  </si>
  <si>
    <t>BDEUR2670</t>
  </si>
  <si>
    <t>BDUSD3105</t>
  </si>
  <si>
    <t>BDUSD3106</t>
  </si>
  <si>
    <t>BDUSD3107</t>
  </si>
  <si>
    <t>BDUSD3108</t>
  </si>
  <si>
    <t>10.10.13</t>
  </si>
  <si>
    <t>BDUSD3109</t>
  </si>
  <si>
    <t>BDEUR2671</t>
  </si>
  <si>
    <t>BDEUR2672</t>
  </si>
  <si>
    <t>BD4778</t>
  </si>
  <si>
    <t>THE KOOPLES PRODUCTION</t>
  </si>
  <si>
    <t>BDUSD3048</t>
  </si>
  <si>
    <t>05.06.13</t>
  </si>
  <si>
    <t>BDUSD2993</t>
  </si>
  <si>
    <t>BDUSD2991</t>
  </si>
  <si>
    <t>24.05.13</t>
  </si>
  <si>
    <t>BD4752</t>
  </si>
  <si>
    <t>BDUSD3057</t>
  </si>
  <si>
    <t>06.06.13</t>
  </si>
  <si>
    <t>BDUSD2996</t>
  </si>
  <si>
    <t>13.06.13</t>
  </si>
  <si>
    <t>BDUSD2998</t>
  </si>
  <si>
    <t>09.05.13</t>
  </si>
  <si>
    <t>BD4753</t>
  </si>
  <si>
    <t xml:space="preserve">WOOLWORTHS </t>
  </si>
  <si>
    <t>10.05.13</t>
  </si>
  <si>
    <t>BD4754</t>
  </si>
  <si>
    <t>BD4755</t>
  </si>
  <si>
    <t>BDEUR2638</t>
  </si>
  <si>
    <t>11.09.13</t>
  </si>
  <si>
    <t>BD4757</t>
  </si>
  <si>
    <t>12.09.13</t>
  </si>
  <si>
    <t>BDUSD2999</t>
  </si>
  <si>
    <t>BDUSD3000</t>
  </si>
  <si>
    <t>BDUSD3006</t>
  </si>
  <si>
    <t>BD4758</t>
  </si>
  <si>
    <t>BD4760</t>
  </si>
  <si>
    <t>BD4764</t>
  </si>
  <si>
    <t>10.07.13</t>
  </si>
  <si>
    <t>BDEUR2627</t>
  </si>
  <si>
    <t>16.09.13</t>
  </si>
  <si>
    <t>25.07.13</t>
  </si>
  <si>
    <t>BDEUR2640</t>
  </si>
  <si>
    <t>BDEUR2639</t>
  </si>
  <si>
    <t>17.09.13</t>
  </si>
  <si>
    <t>26.07.13</t>
  </si>
  <si>
    <t>BDEUR2642</t>
  </si>
  <si>
    <t>18.09.13</t>
  </si>
  <si>
    <t>BDUSD3035</t>
  </si>
  <si>
    <t>BDUSD3036</t>
  </si>
  <si>
    <t>BDUSD3021</t>
  </si>
  <si>
    <t>BD4762</t>
  </si>
  <si>
    <t>BDEUR2634</t>
  </si>
  <si>
    <t>BDUSD3007</t>
  </si>
  <si>
    <t>27.06.13</t>
  </si>
  <si>
    <t>BDUSD3009</t>
  </si>
  <si>
    <t>04.07.13</t>
  </si>
  <si>
    <t>BDEUR2598</t>
  </si>
  <si>
    <t>20.09.13</t>
  </si>
  <si>
    <t>BDEUR2597</t>
  </si>
  <si>
    <t>BD4763</t>
  </si>
  <si>
    <t>BD4765</t>
  </si>
  <si>
    <t>BD4766</t>
  </si>
  <si>
    <t>BD4728</t>
  </si>
  <si>
    <t>BD4768</t>
  </si>
  <si>
    <t>BDEUR2623</t>
  </si>
  <si>
    <t>BDEUR2643</t>
  </si>
  <si>
    <t>27.09.13</t>
  </si>
  <si>
    <t>BDUSD3020</t>
  </si>
  <si>
    <t>11.07.13</t>
  </si>
  <si>
    <t>BDUSD3026</t>
  </si>
  <si>
    <t>BDUSD3027</t>
  </si>
  <si>
    <t>30.09.13</t>
  </si>
  <si>
    <t>23.07.13</t>
  </si>
  <si>
    <t>BDEUR2637</t>
  </si>
  <si>
    <t xml:space="preserve">JULES SA </t>
  </si>
  <si>
    <t>BDEUR2645</t>
  </si>
  <si>
    <t>NORTH ISLAND INVESTMENT</t>
  </si>
  <si>
    <t>BDEUR2646</t>
  </si>
  <si>
    <t>BD4770</t>
  </si>
  <si>
    <t>BD4769</t>
  </si>
  <si>
    <t>SPIKE APPAREL CC</t>
  </si>
  <si>
    <t>18.07.13</t>
  </si>
  <si>
    <t>11.10.13</t>
  </si>
  <si>
    <t>14.10.13</t>
  </si>
  <si>
    <t>BD4779</t>
  </si>
  <si>
    <t>BD4780</t>
  </si>
  <si>
    <t xml:space="preserve">THE HOUSE OF BUSBY </t>
  </si>
  <si>
    <t>15.10.13</t>
  </si>
  <si>
    <t>17.10.13</t>
  </si>
  <si>
    <t>BDUSD3110</t>
  </si>
  <si>
    <t>BDUSD3111</t>
  </si>
  <si>
    <t>BD4782</t>
  </si>
  <si>
    <t xml:space="preserve">TFG APPAREL SUPPLY (PTY) </t>
  </si>
  <si>
    <t>BD4781</t>
  </si>
  <si>
    <t>18.10.13</t>
  </si>
  <si>
    <t>BDEUR2673</t>
  </si>
  <si>
    <t>BDEUR2674</t>
  </si>
  <si>
    <t>21.10.13</t>
  </si>
  <si>
    <t>23.10.13</t>
  </si>
  <si>
    <t>BDUSD3113</t>
  </si>
  <si>
    <t>BDUSD3114</t>
  </si>
  <si>
    <t>BDUSD3115</t>
  </si>
  <si>
    <t>BDUSD3116</t>
  </si>
  <si>
    <t>BDUSD3117</t>
  </si>
  <si>
    <t>BDUSD3112</t>
  </si>
  <si>
    <t>BDEUR2677</t>
  </si>
  <si>
    <t>JYDEN WORKWEAR</t>
  </si>
  <si>
    <t>24.10.13</t>
  </si>
  <si>
    <t>BDEUR2675</t>
  </si>
  <si>
    <t>BDEUR2676</t>
  </si>
  <si>
    <t>25.10.13</t>
  </si>
  <si>
    <t>BDUSD3118</t>
  </si>
  <si>
    <t>TOMMY HILFIGER</t>
  </si>
  <si>
    <t xml:space="preserve">TOMMY HILFIGER </t>
  </si>
  <si>
    <t>28.10.13</t>
  </si>
  <si>
    <t>29.10.13</t>
  </si>
  <si>
    <t>BDUSD3119</t>
  </si>
  <si>
    <t>BDUSD3120</t>
  </si>
  <si>
    <t>BDUSD3121</t>
  </si>
  <si>
    <t>BDUSD3122</t>
  </si>
  <si>
    <t>BDUSD3123</t>
  </si>
  <si>
    <t>BDUSD3124</t>
  </si>
  <si>
    <t xml:space="preserve">TFG </t>
  </si>
  <si>
    <t>BDEUR2678</t>
  </si>
  <si>
    <t>BDEUR2679</t>
  </si>
  <si>
    <t>BDUSD3125</t>
  </si>
  <si>
    <t>31.10.13</t>
  </si>
  <si>
    <t>BDUSD3126</t>
  </si>
  <si>
    <t>BDUSD3127</t>
  </si>
  <si>
    <t>BDUSD3128</t>
  </si>
  <si>
    <t>BDUSD3129</t>
  </si>
  <si>
    <t>BDUSD3130</t>
  </si>
  <si>
    <t>BDUSD3131</t>
  </si>
  <si>
    <t>04.11.13</t>
  </si>
  <si>
    <t>05.11.13</t>
  </si>
  <si>
    <t>BDEUR2680</t>
  </si>
  <si>
    <t>06.11.13</t>
  </si>
  <si>
    <t>BDUSD3132</t>
  </si>
  <si>
    <t>07.11.13</t>
  </si>
  <si>
    <t>BDUSD3133</t>
  </si>
  <si>
    <t>BDUSD3134</t>
  </si>
  <si>
    <t>BDEUR2681</t>
  </si>
  <si>
    <t>BDUSD3135</t>
  </si>
  <si>
    <t>08.11.13</t>
  </si>
  <si>
    <t>11.11.13</t>
  </si>
  <si>
    <t>BDUSD3136</t>
  </si>
  <si>
    <t>BEUR2682</t>
  </si>
  <si>
    <t>BDUSD3137</t>
  </si>
  <si>
    <t>BDEUR2683</t>
  </si>
  <si>
    <t>BDUSD3138</t>
  </si>
  <si>
    <t>BDUSD3139</t>
  </si>
  <si>
    <t>BDUSD3140</t>
  </si>
  <si>
    <t>BD4783</t>
  </si>
  <si>
    <t xml:space="preserve">MR PRICE GROUP </t>
  </si>
  <si>
    <t>13.11.13</t>
  </si>
  <si>
    <t>14.11.13</t>
  </si>
  <si>
    <t>BDUSD3141</t>
  </si>
  <si>
    <t>BDUSD3142</t>
  </si>
  <si>
    <t>BDUSD3143</t>
  </si>
  <si>
    <t>19.11.13</t>
  </si>
  <si>
    <t>15.11.13</t>
  </si>
  <si>
    <t>BD4784</t>
  </si>
  <si>
    <t xml:space="preserve">FOREVER 21 INC </t>
  </si>
  <si>
    <t>BDUSD3144</t>
  </si>
  <si>
    <t>BDEUR2684</t>
  </si>
  <si>
    <t>21.11.13</t>
  </si>
  <si>
    <t>BDUSD3145</t>
  </si>
  <si>
    <t>BDEUR2685</t>
  </si>
  <si>
    <t>BDUSD3146</t>
  </si>
  <si>
    <t>WORLD KNITS</t>
  </si>
  <si>
    <t xml:space="preserve">WOOLWORTHS PTY </t>
  </si>
  <si>
    <t>25.11.13</t>
  </si>
  <si>
    <t>BD4785</t>
  </si>
  <si>
    <t>BDUSD3147</t>
  </si>
  <si>
    <t>BDUSD3148</t>
  </si>
  <si>
    <t>BDUSD3149</t>
  </si>
  <si>
    <t>BDEUR2689</t>
  </si>
  <si>
    <t>BDEUR2688</t>
  </si>
  <si>
    <t>29.11.13</t>
  </si>
  <si>
    <t>28.11.13</t>
  </si>
  <si>
    <t>02.12.13</t>
  </si>
  <si>
    <t>04.12.13</t>
  </si>
  <si>
    <t>BDUSD3150</t>
  </si>
  <si>
    <t>BD4787</t>
  </si>
  <si>
    <t>BD4786</t>
  </si>
  <si>
    <t xml:space="preserve">EDCON LIMITED </t>
  </si>
  <si>
    <t>BDUSD3151</t>
  </si>
  <si>
    <t>BDUSD3152</t>
  </si>
  <si>
    <t>BDUSD3153</t>
  </si>
  <si>
    <t>05.12.13</t>
  </si>
  <si>
    <t>DECEMBER</t>
  </si>
  <si>
    <t xml:space="preserve">NOVEMBER </t>
  </si>
  <si>
    <t xml:space="preserve">OCTOBER </t>
  </si>
  <si>
    <t>SEPTEMBER</t>
  </si>
  <si>
    <t>AUGUST</t>
  </si>
  <si>
    <t>Cu No.</t>
  </si>
  <si>
    <t>10.12.13</t>
  </si>
  <si>
    <t>BDUSD3156</t>
  </si>
  <si>
    <t>CK-MEXICO</t>
  </si>
  <si>
    <t>BDUSD3157</t>
  </si>
  <si>
    <t>BDUSD3158</t>
  </si>
  <si>
    <t>BDUSD3155</t>
  </si>
  <si>
    <t>BDEUR2691</t>
  </si>
  <si>
    <t>HEMA BV</t>
  </si>
  <si>
    <t>BDEUR2692</t>
  </si>
  <si>
    <t>BDUSD3159</t>
  </si>
  <si>
    <t>12.12.13</t>
  </si>
  <si>
    <t>BDUSD3160</t>
  </si>
  <si>
    <t>BDUSD3161</t>
  </si>
  <si>
    <t>CK-USA</t>
  </si>
  <si>
    <t>13.12.13</t>
  </si>
  <si>
    <t>BDEUR2693</t>
  </si>
  <si>
    <t>BDEUR2694</t>
  </si>
  <si>
    <t>16.12.13</t>
  </si>
  <si>
    <t>BDEUR2695</t>
  </si>
  <si>
    <t>BDEUR2696</t>
  </si>
  <si>
    <t>BDUSD3162</t>
  </si>
  <si>
    <t>BDUSD3163</t>
  </si>
  <si>
    <t>BDUSD3164</t>
  </si>
  <si>
    <t>BDUSD3165</t>
  </si>
  <si>
    <t>BDUSD3166</t>
  </si>
  <si>
    <t>BDUSD3167</t>
  </si>
  <si>
    <t>20.12.13</t>
  </si>
  <si>
    <t>BDEUR2697</t>
  </si>
  <si>
    <t>BDUSD3169</t>
  </si>
  <si>
    <t>CK-EUROPE</t>
  </si>
  <si>
    <t>BDEUR2698</t>
  </si>
  <si>
    <t>HEAVY KNITTING</t>
  </si>
  <si>
    <t xml:space="preserve">JMS FELINO </t>
  </si>
  <si>
    <t>BDUSD3168</t>
  </si>
  <si>
    <t>24.12.13</t>
  </si>
  <si>
    <t>BDUSD3170</t>
  </si>
  <si>
    <t>BDEUR2699</t>
  </si>
  <si>
    <t>26.12.13</t>
  </si>
  <si>
    <t>BDUSD3171</t>
  </si>
  <si>
    <t xml:space="preserve">WARNACO CANADA </t>
  </si>
  <si>
    <t>CK</t>
  </si>
  <si>
    <t>BDUSD3172</t>
  </si>
  <si>
    <t>BDUSD3173</t>
  </si>
  <si>
    <t>BDUSD3174</t>
  </si>
  <si>
    <t>BDUSD3175</t>
  </si>
  <si>
    <t>BDUSD3176</t>
  </si>
  <si>
    <t>27.12.13</t>
  </si>
  <si>
    <t>BDUSD3177</t>
  </si>
  <si>
    <t>BDUSD3178</t>
  </si>
  <si>
    <t xml:space="preserve">WARNACO ASIA </t>
  </si>
  <si>
    <t>BDUSD3179</t>
  </si>
  <si>
    <t>BDUSD3180</t>
  </si>
  <si>
    <t>BDEUR2700</t>
  </si>
  <si>
    <t>BDUSD3181</t>
  </si>
  <si>
    <t>BDUSD3182</t>
  </si>
  <si>
    <t xml:space="preserve">ATELIER CREATIF </t>
  </si>
  <si>
    <t xml:space="preserve">JAN UARY </t>
  </si>
  <si>
    <t>06.01.14</t>
  </si>
  <si>
    <t>BDEUR2701</t>
  </si>
  <si>
    <t>07.01.14</t>
  </si>
  <si>
    <t>BDUSD3183</t>
  </si>
  <si>
    <t>BDUSD3184</t>
  </si>
  <si>
    <t>08.01.14</t>
  </si>
  <si>
    <t>09.01.14</t>
  </si>
  <si>
    <t>BDEUR2702</t>
  </si>
  <si>
    <t>BDUSD3185</t>
  </si>
  <si>
    <t>BDUSD3186</t>
  </si>
  <si>
    <t>BDUSD3187</t>
  </si>
  <si>
    <t>BDUSD3188</t>
  </si>
  <si>
    <t>WARNACO ASIA / CK CANADA</t>
  </si>
  <si>
    <t>10.01.14</t>
  </si>
  <si>
    <t>BDUSD3189</t>
  </si>
  <si>
    <t>BDEUR2703</t>
  </si>
  <si>
    <t>14.01.14</t>
  </si>
  <si>
    <t>BDUSD3193</t>
  </si>
  <si>
    <t>BDUSD3191</t>
  </si>
  <si>
    <t>BDUSD3192</t>
  </si>
  <si>
    <t>CK CANADA / PVH CANADA</t>
  </si>
  <si>
    <t>BDUSD3190</t>
  </si>
  <si>
    <t>BD4788</t>
  </si>
  <si>
    <t>15.01.14</t>
  </si>
  <si>
    <t>BDUSD3195</t>
  </si>
  <si>
    <t xml:space="preserve">CK EUROPE </t>
  </si>
  <si>
    <t>16.01.14</t>
  </si>
  <si>
    <t>20.01.14</t>
  </si>
  <si>
    <t>BDUSD3194</t>
  </si>
  <si>
    <t>BDUSD3196</t>
  </si>
  <si>
    <t>BDUSD3197</t>
  </si>
  <si>
    <t>21.01.14</t>
  </si>
  <si>
    <t>BDUSD3198</t>
  </si>
  <si>
    <t>BDEUR2704</t>
  </si>
  <si>
    <t>BDUSD3199</t>
  </si>
  <si>
    <t>WARNACO</t>
  </si>
  <si>
    <t>BDUSD3201</t>
  </si>
  <si>
    <t>22.01.14</t>
  </si>
  <si>
    <t>BDUSD3200</t>
  </si>
  <si>
    <t>BDUSD3202</t>
  </si>
  <si>
    <t>BDUSD3203</t>
  </si>
  <si>
    <t>CK CANADA</t>
  </si>
  <si>
    <t>23.01.14</t>
  </si>
  <si>
    <t>24.01.14</t>
  </si>
  <si>
    <t>27.01.14</t>
  </si>
  <si>
    <t>BDEUR2705</t>
  </si>
  <si>
    <t>BDEUR2706</t>
  </si>
  <si>
    <t>BDEUR2707</t>
  </si>
  <si>
    <t>BDEUR2708</t>
  </si>
  <si>
    <t>BDEUR2709</t>
  </si>
  <si>
    <t>BDEUR2710</t>
  </si>
  <si>
    <t xml:space="preserve">CHLOE </t>
  </si>
  <si>
    <t>BDEUR2711</t>
  </si>
  <si>
    <t xml:space="preserve">HEAVY KNITTINGS </t>
  </si>
  <si>
    <t>BDUSD3205</t>
  </si>
  <si>
    <t>BDUSD3206</t>
  </si>
  <si>
    <t>WARNACO ASIA</t>
  </si>
  <si>
    <t>BDEUR2712</t>
  </si>
  <si>
    <t xml:space="preserve">JYDEN </t>
  </si>
  <si>
    <t>BDUSD3207</t>
  </si>
  <si>
    <t>BDUSD3208</t>
  </si>
  <si>
    <t>BDUSD3209</t>
  </si>
  <si>
    <t>BDUSD3210</t>
  </si>
  <si>
    <t>BDUSD3211</t>
  </si>
  <si>
    <t>BDUSD3212</t>
  </si>
  <si>
    <t>BDEUR2713</t>
  </si>
  <si>
    <t>30.01.14</t>
  </si>
  <si>
    <t>BDEUR2714</t>
  </si>
  <si>
    <t>BD4790</t>
  </si>
  <si>
    <t xml:space="preserve">THE RIVER ISLAND </t>
  </si>
  <si>
    <t>BD4791</t>
  </si>
  <si>
    <t>04.02.14</t>
  </si>
  <si>
    <t>BDEUR2715</t>
  </si>
  <si>
    <t>BDUSD3213</t>
  </si>
  <si>
    <t>BDUSD3214</t>
  </si>
  <si>
    <t>BDUSD3217</t>
  </si>
  <si>
    <t>BDUSD3215</t>
  </si>
  <si>
    <t>BDUSD3216</t>
  </si>
  <si>
    <t>05.02.14</t>
  </si>
  <si>
    <t>BDUSD3219</t>
  </si>
  <si>
    <t>BDUSD3220</t>
  </si>
  <si>
    <t>BDUSD3221</t>
  </si>
  <si>
    <t>BDUSD3218</t>
  </si>
  <si>
    <t>07.02.14</t>
  </si>
  <si>
    <t>BDEUR2716</t>
  </si>
  <si>
    <t>10.02.14</t>
  </si>
  <si>
    <t>11.02.14</t>
  </si>
  <si>
    <t>BDUSD3222</t>
  </si>
  <si>
    <t>BDUSD3223</t>
  </si>
  <si>
    <t>BDEUR 2717</t>
  </si>
  <si>
    <t>BDEUR 2718</t>
  </si>
  <si>
    <t>BDEUR 2719</t>
  </si>
  <si>
    <t>BDEUR 2720</t>
  </si>
  <si>
    <t>BDEUR 2721</t>
  </si>
  <si>
    <t>12.02.14</t>
  </si>
  <si>
    <t>BDUSD3226</t>
  </si>
  <si>
    <t>BDUSD3227</t>
  </si>
  <si>
    <t>BDUSD3224</t>
  </si>
  <si>
    <t>BDUSD3225</t>
  </si>
  <si>
    <t>13.02.14</t>
  </si>
  <si>
    <t>BDEUR2722</t>
  </si>
  <si>
    <t>14.02.14</t>
  </si>
  <si>
    <t>17.02.14</t>
  </si>
  <si>
    <t>BDUSD3228</t>
  </si>
  <si>
    <t>18.02.14</t>
  </si>
  <si>
    <t>BDUSD3230</t>
  </si>
  <si>
    <t>BDUSD3229</t>
  </si>
  <si>
    <t>19.02.14</t>
  </si>
  <si>
    <t>BDEUR2723</t>
  </si>
  <si>
    <t>BDEUR2690</t>
  </si>
  <si>
    <t>20.02.14</t>
  </si>
  <si>
    <t>BDUSD3234</t>
  </si>
  <si>
    <t>BDUSD3231</t>
  </si>
  <si>
    <t>BDUSD3232</t>
  </si>
  <si>
    <t>BDUSD3233</t>
  </si>
  <si>
    <t>BDEUR2724</t>
  </si>
  <si>
    <t>BDEUR2725</t>
  </si>
  <si>
    <t>21.02.14</t>
  </si>
  <si>
    <t>BDUSD3235</t>
  </si>
  <si>
    <t>BDEUR2726</t>
  </si>
  <si>
    <t>BDEUR2727</t>
  </si>
  <si>
    <t>BDEUR2728</t>
  </si>
  <si>
    <t>BDEUR2729</t>
  </si>
  <si>
    <t>BDEUR2730</t>
  </si>
  <si>
    <t>24.02.14</t>
  </si>
  <si>
    <t>BDUSD3236</t>
  </si>
  <si>
    <t xml:space="preserve">PVH USA / CANADA </t>
  </si>
  <si>
    <t>BDUSD3237</t>
  </si>
  <si>
    <t>BDUSD3238</t>
  </si>
  <si>
    <t xml:space="preserve">WEINWURM GMBH </t>
  </si>
  <si>
    <t>26.02.14</t>
  </si>
  <si>
    <t>25.02.14</t>
  </si>
  <si>
    <t>28.02.14</t>
  </si>
  <si>
    <t>BDUSD3239</t>
  </si>
  <si>
    <t>FEBRUARY</t>
  </si>
  <si>
    <t xml:space="preserve">MARCH </t>
  </si>
  <si>
    <t>03.03.14</t>
  </si>
  <si>
    <t>BDUSD3241</t>
  </si>
  <si>
    <t xml:space="preserve">WARNACO -MEXICO </t>
  </si>
  <si>
    <t>BDUSD3242</t>
  </si>
  <si>
    <t>BDUSD3243</t>
  </si>
  <si>
    <t>BDEUR2732</t>
  </si>
  <si>
    <t>JMS SAS</t>
  </si>
  <si>
    <t>BDUSD3240</t>
  </si>
  <si>
    <t>BDUSD3244</t>
  </si>
  <si>
    <t>BDUSD3245</t>
  </si>
  <si>
    <t xml:space="preserve">WEINWURN GMBH </t>
  </si>
  <si>
    <t>BDUSD3246</t>
  </si>
  <si>
    <t>05.03.14</t>
  </si>
  <si>
    <t>BDEUR2731</t>
  </si>
  <si>
    <t>06.03.14</t>
  </si>
  <si>
    <t>BDUSD3247</t>
  </si>
  <si>
    <t>07.03.14</t>
  </si>
  <si>
    <t>BD4792</t>
  </si>
  <si>
    <t>BDUSD3248</t>
  </si>
  <si>
    <t>10.03.14</t>
  </si>
  <si>
    <t>11.03.14</t>
  </si>
  <si>
    <t>BDUSD3251</t>
  </si>
  <si>
    <t xml:space="preserve">CK USA / PVH USA </t>
  </si>
  <si>
    <t>BDUSD3249</t>
  </si>
  <si>
    <t>BDUSD3250</t>
  </si>
  <si>
    <t>13.03.14</t>
  </si>
  <si>
    <t>BD4793</t>
  </si>
  <si>
    <t>BDEUR2733</t>
  </si>
  <si>
    <t xml:space="preserve">JULES </t>
  </si>
  <si>
    <t>BDEUR2734</t>
  </si>
  <si>
    <t>BDUSD3154</t>
  </si>
  <si>
    <t>14.03.14</t>
  </si>
  <si>
    <t>17.03.14</t>
  </si>
  <si>
    <t>18.03.14</t>
  </si>
  <si>
    <t>BDUSD3252</t>
  </si>
  <si>
    <t xml:space="preserve">PVH / WARNACO </t>
  </si>
  <si>
    <t>19.03.14</t>
  </si>
  <si>
    <t>BDUSD3253</t>
  </si>
  <si>
    <t>BDUSD3254</t>
  </si>
  <si>
    <t>BDUSD3255</t>
  </si>
  <si>
    <t>BDUSD3256</t>
  </si>
  <si>
    <t xml:space="preserve">TEXPULL LIMITED </t>
  </si>
  <si>
    <t xml:space="preserve">MN APS / MAANESTRAALE </t>
  </si>
  <si>
    <t>BDEUR2735</t>
  </si>
  <si>
    <t>BDEUR2737</t>
  </si>
  <si>
    <t>BDEUR2736</t>
  </si>
  <si>
    <t>BDEUR2738</t>
  </si>
  <si>
    <t>20.03.14</t>
  </si>
  <si>
    <t>BDEUR2741</t>
  </si>
  <si>
    <t>BDUSD3257</t>
  </si>
  <si>
    <t>BDUSD3258</t>
  </si>
  <si>
    <t>BDEUR2740</t>
  </si>
  <si>
    <t>BDEUR2739</t>
  </si>
  <si>
    <t>BDEUR2742</t>
  </si>
  <si>
    <t>21.03.14</t>
  </si>
  <si>
    <t>BD4794</t>
  </si>
  <si>
    <t>BD4795</t>
  </si>
  <si>
    <t>BDEUR2744</t>
  </si>
  <si>
    <t>BDEUR2745</t>
  </si>
  <si>
    <t>BDEUR2746</t>
  </si>
  <si>
    <t>26.03.14</t>
  </si>
  <si>
    <t>25.03.14</t>
  </si>
  <si>
    <t>27.03.14</t>
  </si>
  <si>
    <t>BDEUR2743</t>
  </si>
  <si>
    <t>BDUSD3259</t>
  </si>
  <si>
    <t>BDUSD3260</t>
  </si>
  <si>
    <t>23.07.14 (REF 140/14)</t>
  </si>
  <si>
    <t>BDUSD3261</t>
  </si>
  <si>
    <t>BDUSD3262</t>
  </si>
  <si>
    <t>BDEUR2747</t>
  </si>
  <si>
    <t>BDEUR2748</t>
  </si>
  <si>
    <t>BDGBP1210</t>
  </si>
  <si>
    <t>BDGBP1211</t>
  </si>
  <si>
    <t xml:space="preserve">ASOS .COM </t>
  </si>
  <si>
    <t>BDGBP1212</t>
  </si>
  <si>
    <t>BDGBP1213</t>
  </si>
  <si>
    <t xml:space="preserve">WAREHOUSE FASHION </t>
  </si>
  <si>
    <t>BDUSD3263</t>
  </si>
  <si>
    <t xml:space="preserve">TOMMY EUROPE BV </t>
  </si>
  <si>
    <t>BDUSD3265</t>
  </si>
  <si>
    <t>BDUSD3264</t>
  </si>
  <si>
    <t>BDEUR2757</t>
  </si>
  <si>
    <t>BDEUR2758</t>
  </si>
  <si>
    <t>BDEUR2749</t>
  </si>
  <si>
    <t>BDEUR2750</t>
  </si>
  <si>
    <t>BDEUR2751</t>
  </si>
  <si>
    <t>BDEUR2752</t>
  </si>
  <si>
    <t>BDEUR2753</t>
  </si>
  <si>
    <t>BDEUR2754</t>
  </si>
  <si>
    <t>BDEUR2755</t>
  </si>
  <si>
    <t>BDEUR2756</t>
  </si>
  <si>
    <t>BDEUR2760</t>
  </si>
  <si>
    <t>BDEUR2759</t>
  </si>
  <si>
    <t>BDGBP1214</t>
  </si>
  <si>
    <t>ARCADIA GROUP BRANDS</t>
  </si>
  <si>
    <t>02.04.14</t>
  </si>
  <si>
    <t>03.04.14</t>
  </si>
  <si>
    <t>BDUSD3267</t>
  </si>
  <si>
    <t>REAL GARMENTS BD'S USD A/C NO.07/2046846</t>
  </si>
  <si>
    <t>BDUSD3266</t>
  </si>
  <si>
    <t>BDUSD3269</t>
  </si>
  <si>
    <t>BDUSD3268</t>
  </si>
  <si>
    <t>BDUSD3270</t>
  </si>
  <si>
    <t xml:space="preserve">FOREVER INC </t>
  </si>
  <si>
    <t>STARKNITWEAR TOTAL:</t>
  </si>
  <si>
    <t>STAR KNITWEAR  TOTAL:</t>
  </si>
  <si>
    <t>08.04.14</t>
  </si>
  <si>
    <t>APRIL</t>
  </si>
  <si>
    <t>07.04.14</t>
  </si>
  <si>
    <t>BDEUR2761</t>
  </si>
  <si>
    <t>BDGBP1215</t>
  </si>
  <si>
    <t>BDUSD3273</t>
  </si>
  <si>
    <t>MR PRICE GROUP</t>
  </si>
  <si>
    <t>BDUSD3271</t>
  </si>
  <si>
    <t>BDUSD3272</t>
  </si>
  <si>
    <t>BDUSD3276</t>
  </si>
  <si>
    <t>BDUSD3274</t>
  </si>
  <si>
    <t>BDUSD3275</t>
  </si>
  <si>
    <t>09.04.14</t>
  </si>
  <si>
    <t>BDUSD3281</t>
  </si>
  <si>
    <t>BDUSD3278</t>
  </si>
  <si>
    <t>BDUSD3279</t>
  </si>
  <si>
    <t>11.04.14</t>
  </si>
  <si>
    <t>10.04.14</t>
  </si>
  <si>
    <t>BDUSD3277</t>
  </si>
  <si>
    <t>BDGBP1216</t>
  </si>
  <si>
    <t xml:space="preserve">TOP SHOP </t>
  </si>
  <si>
    <t>14.04.14</t>
  </si>
  <si>
    <t>BDUSD3282</t>
  </si>
  <si>
    <t>BDEUR2762</t>
  </si>
  <si>
    <t xml:space="preserve">JMS SAS </t>
  </si>
  <si>
    <t>FOREVER 21</t>
  </si>
  <si>
    <t>BDUSD3283</t>
  </si>
  <si>
    <t>BDUSD3280</t>
  </si>
  <si>
    <t>16.04.14</t>
  </si>
  <si>
    <t>BDEUR2763</t>
  </si>
  <si>
    <t>BDEUR2764</t>
  </si>
  <si>
    <t>BDUSD3284</t>
  </si>
  <si>
    <t>17.04.14</t>
  </si>
  <si>
    <t>30.06.14 BC</t>
  </si>
  <si>
    <t xml:space="preserve">06.06.14 BC </t>
  </si>
  <si>
    <t xml:space="preserve">08.06.14 BC </t>
  </si>
  <si>
    <t xml:space="preserve">30.06.14 BC </t>
  </si>
  <si>
    <t>18.04.14</t>
  </si>
  <si>
    <t>BDEUR2765</t>
  </si>
  <si>
    <t>BDEUR2766</t>
  </si>
  <si>
    <t>BDEUR2767</t>
  </si>
  <si>
    <t>BDUSD3286</t>
  </si>
  <si>
    <t>BDUSD3285</t>
  </si>
  <si>
    <t>23.04.14</t>
  </si>
  <si>
    <t>BDEUR2768</t>
  </si>
  <si>
    <t>BDUSD3287</t>
  </si>
  <si>
    <t>25.04.14</t>
  </si>
  <si>
    <t>BDUSD3288</t>
  </si>
  <si>
    <t>BDEUR2769</t>
  </si>
  <si>
    <t>BDEUR2770</t>
  </si>
  <si>
    <t>BDEUR2771</t>
  </si>
  <si>
    <t>28.04.14</t>
  </si>
  <si>
    <t>29.04.14</t>
  </si>
  <si>
    <t>BDUSD3289</t>
  </si>
  <si>
    <t>BDUSD3290</t>
  </si>
  <si>
    <t>BDUSD3291</t>
  </si>
  <si>
    <t>30.04.14</t>
  </si>
  <si>
    <t>BDEUR2772</t>
  </si>
  <si>
    <t>BDEUR2773</t>
  </si>
  <si>
    <t>BDUSD3295</t>
  </si>
  <si>
    <t>BDUSD3292</t>
  </si>
  <si>
    <t>BDGBP1217</t>
  </si>
  <si>
    <t xml:space="preserve">THE RIVER ISLAND CLOTHING </t>
  </si>
  <si>
    <t>02.05.14</t>
  </si>
  <si>
    <t>MAY</t>
  </si>
  <si>
    <t>05.05.14</t>
  </si>
  <si>
    <t>BDUSD3293</t>
  </si>
  <si>
    <t>BDUSD3294</t>
  </si>
  <si>
    <t>07.05.14</t>
  </si>
  <si>
    <t>08.05.14</t>
  </si>
  <si>
    <t>BDUSD3296</t>
  </si>
  <si>
    <t>BDUSD3297</t>
  </si>
  <si>
    <t>09.05.14</t>
  </si>
  <si>
    <t>12.05.14</t>
  </si>
  <si>
    <t>BDUSD3298</t>
  </si>
  <si>
    <t>BDEUR2774</t>
  </si>
  <si>
    <t xml:space="preserve">D.S.D.G SARL </t>
  </si>
  <si>
    <t>13.05.14</t>
  </si>
  <si>
    <t>BDUSD3299</t>
  </si>
  <si>
    <t>BDUSD3300</t>
  </si>
  <si>
    <t>14.05.14</t>
  </si>
  <si>
    <t>BDEUR2775</t>
  </si>
  <si>
    <t>BDUSD3301</t>
  </si>
  <si>
    <t>BDUSD3302</t>
  </si>
  <si>
    <t>BDUSD3303</t>
  </si>
  <si>
    <t>15.05.14</t>
  </si>
  <si>
    <t>BDEUR2776</t>
  </si>
  <si>
    <t>16.05.14</t>
  </si>
  <si>
    <t>BDUSD3304</t>
  </si>
  <si>
    <t>TOMMY EUROPE</t>
  </si>
  <si>
    <t>19.05.14</t>
  </si>
  <si>
    <t>BDEUR2777</t>
  </si>
  <si>
    <t>20.05.14</t>
  </si>
  <si>
    <t>BDEUR2781</t>
  </si>
  <si>
    <t>BDEUR2782</t>
  </si>
  <si>
    <t>BDUSD3305</t>
  </si>
  <si>
    <t>BDEUR2778</t>
  </si>
  <si>
    <t>BDEUR2779</t>
  </si>
  <si>
    <t>BDEUR2780</t>
  </si>
  <si>
    <t xml:space="preserve">PETIT BATEAU SA </t>
  </si>
  <si>
    <t>BDEUR2783</t>
  </si>
  <si>
    <t xml:space="preserve">26.06.14 LC (FTL 8437/8438) SIGHT </t>
  </si>
  <si>
    <t>23.05.14</t>
  </si>
  <si>
    <t>21.05.14</t>
  </si>
  <si>
    <t>22.05.14</t>
  </si>
  <si>
    <t>BDEUR2784</t>
  </si>
  <si>
    <t>BDUSD3306</t>
  </si>
  <si>
    <t>BDUSD3307</t>
  </si>
  <si>
    <t>BDUSD3308</t>
  </si>
  <si>
    <t>26.05.14</t>
  </si>
  <si>
    <t>BDUSD3309</t>
  </si>
  <si>
    <t>BDEUR2785</t>
  </si>
  <si>
    <t>28.05.14</t>
  </si>
  <si>
    <t>BDUSD3311</t>
  </si>
  <si>
    <t>BDUSD3312</t>
  </si>
  <si>
    <t>BDUSD3310</t>
  </si>
  <si>
    <t>BDUSD3313</t>
  </si>
  <si>
    <t>29.05.14</t>
  </si>
  <si>
    <t>BDUSD3314</t>
  </si>
  <si>
    <t>BDUSD3315</t>
  </si>
  <si>
    <t>RATE</t>
  </si>
  <si>
    <t>CFC AMT</t>
  </si>
  <si>
    <t>LIBOR+ MARGIN</t>
  </si>
  <si>
    <t>LIBOR+MARGIN</t>
  </si>
  <si>
    <t>BDEUR2786</t>
  </si>
  <si>
    <t>BDEUR2787</t>
  </si>
  <si>
    <t>04.06.14</t>
  </si>
  <si>
    <t>BDUSD3316</t>
  </si>
  <si>
    <t>BDUSD3317</t>
  </si>
  <si>
    <t>PVH CANADA / USA/CK USA</t>
  </si>
  <si>
    <t>CK EUROPE</t>
  </si>
  <si>
    <t>BDEUR2788</t>
  </si>
  <si>
    <t>BDEUR2790</t>
  </si>
  <si>
    <t>BDEUR2789</t>
  </si>
  <si>
    <t>JUNE</t>
  </si>
  <si>
    <t>BDUSD3318</t>
  </si>
  <si>
    <t>09.06.14</t>
  </si>
  <si>
    <t>BDUSD3319</t>
  </si>
  <si>
    <t>WARNACO CANADA / PVH USA</t>
  </si>
  <si>
    <t>BDUSD3320</t>
  </si>
  <si>
    <t>16.06.14</t>
  </si>
  <si>
    <t>18.06.14</t>
  </si>
  <si>
    <t xml:space="preserve">17.06.14 </t>
  </si>
  <si>
    <t>19.06.14</t>
  </si>
  <si>
    <t>BDUSD3321</t>
  </si>
  <si>
    <t>CK USA / PVH USA</t>
  </si>
  <si>
    <t>BDEUR2791</t>
  </si>
  <si>
    <t>JYDEN</t>
  </si>
  <si>
    <t>20.06.14</t>
  </si>
  <si>
    <t>BDUSD3322</t>
  </si>
  <si>
    <t>BDEUR2792</t>
  </si>
  <si>
    <t>23.06.14</t>
  </si>
  <si>
    <t>24.06.14</t>
  </si>
  <si>
    <t>25.06.14</t>
  </si>
  <si>
    <t>BDEUR2793</t>
  </si>
  <si>
    <t>BDEUR2794</t>
  </si>
  <si>
    <t>BDEUR2795</t>
  </si>
  <si>
    <t>BDEUR2796</t>
  </si>
  <si>
    <t>BDEUR2797</t>
  </si>
  <si>
    <t>BDEUR2798</t>
  </si>
  <si>
    <t>BDUSD3323</t>
  </si>
  <si>
    <t>BDUSD3324</t>
  </si>
  <si>
    <t>BDUSD3326</t>
  </si>
  <si>
    <t>BDUSD3325</t>
  </si>
  <si>
    <t>BDUSD3327</t>
  </si>
  <si>
    <t>BDUSD3328</t>
  </si>
  <si>
    <t>WEINWORM</t>
  </si>
  <si>
    <t>BDUSD3329</t>
  </si>
  <si>
    <t>CK MEXICO</t>
  </si>
  <si>
    <t>01.07.14</t>
  </si>
  <si>
    <t>02.07.14</t>
  </si>
  <si>
    <t>BDUSD3330</t>
  </si>
  <si>
    <t>03.07.14</t>
  </si>
  <si>
    <t>BDUSD3332</t>
  </si>
  <si>
    <t>BDUSD3334</t>
  </si>
  <si>
    <t>PVH CORP</t>
  </si>
  <si>
    <t>BDEUR2799</t>
  </si>
  <si>
    <t>BDUSD3333</t>
  </si>
  <si>
    <t>BDUSD3335</t>
  </si>
  <si>
    <t>PVH CANADA</t>
  </si>
  <si>
    <t>BDEUR2801</t>
  </si>
  <si>
    <t>BDEUR2800</t>
  </si>
  <si>
    <t>OTTO</t>
  </si>
  <si>
    <t>BDEUR2802</t>
  </si>
  <si>
    <t>SAS JMS</t>
  </si>
  <si>
    <t>08.07.14</t>
  </si>
  <si>
    <t>BDUSD3336</t>
  </si>
  <si>
    <t>JULY</t>
  </si>
  <si>
    <t>10.07.14</t>
  </si>
  <si>
    <t>09.07.14</t>
  </si>
  <si>
    <t>BDUSD3338</t>
  </si>
  <si>
    <t>TIANLI SPINNING</t>
  </si>
  <si>
    <t xml:space="preserve">PALMAR LIMITED </t>
  </si>
  <si>
    <t>BDUSD3339</t>
  </si>
  <si>
    <t xml:space="preserve">FM DENIM CO LTD </t>
  </si>
  <si>
    <t>BDUSD3337</t>
  </si>
  <si>
    <t>BDUSD3340</t>
  </si>
  <si>
    <t>BDUSD3341</t>
  </si>
  <si>
    <t>BDUSD3342</t>
  </si>
  <si>
    <t>10.08.14 INV (8619)</t>
  </si>
  <si>
    <t>15.08.14 INV (8628-8636)</t>
  </si>
  <si>
    <t>15.07.14</t>
  </si>
  <si>
    <t>14.07.14</t>
  </si>
  <si>
    <t>16.07.14</t>
  </si>
  <si>
    <t>21.07.14</t>
  </si>
  <si>
    <t>23.07.14</t>
  </si>
  <si>
    <t>12.08.14</t>
  </si>
  <si>
    <t>BDUSD3344</t>
  </si>
  <si>
    <t>TOMMY</t>
  </si>
  <si>
    <t>BDUSD3343</t>
  </si>
  <si>
    <t>BDEUR2803</t>
  </si>
  <si>
    <t>17.07.14</t>
  </si>
  <si>
    <t>18.07.14</t>
  </si>
  <si>
    <t>BDEUR2804</t>
  </si>
  <si>
    <t>BDUSD3345</t>
  </si>
  <si>
    <t>BDUSD3346</t>
  </si>
  <si>
    <t>BDUSD3347</t>
  </si>
  <si>
    <t>BDUSD3348</t>
  </si>
  <si>
    <t>BDEUR2805</t>
  </si>
  <si>
    <t>BDEUR2806</t>
  </si>
  <si>
    <t>BDUSD3350</t>
  </si>
  <si>
    <t xml:space="preserve">PVH CORP </t>
  </si>
  <si>
    <t>BDUSD3349</t>
  </si>
  <si>
    <t>PVH USA / CANADA</t>
  </si>
  <si>
    <t>BDEUR2807</t>
  </si>
  <si>
    <t xml:space="preserve">MN APS </t>
  </si>
  <si>
    <t>TEXPULL LIMITED BD'S EUR A/C NO.07/2047281</t>
  </si>
  <si>
    <t>24.07.14</t>
  </si>
  <si>
    <t>20.08.14</t>
  </si>
  <si>
    <t>23.09.14</t>
  </si>
  <si>
    <t>15.10.14</t>
  </si>
  <si>
    <t xml:space="preserve">30.07.14 </t>
  </si>
  <si>
    <t>BDUSD3331</t>
  </si>
  <si>
    <t>30.07.14</t>
  </si>
  <si>
    <t>BDUSD3351</t>
  </si>
  <si>
    <t>BDUSD3352</t>
  </si>
  <si>
    <t>BDUSD3353</t>
  </si>
  <si>
    <t>BDEUR2808</t>
  </si>
  <si>
    <t>31.07.14</t>
  </si>
  <si>
    <t>BDEUR2809</t>
  </si>
  <si>
    <t>BDUSD3354</t>
  </si>
  <si>
    <t>BDUSD3355</t>
  </si>
  <si>
    <t>04.08.14</t>
  </si>
  <si>
    <t xml:space="preserve">AUGUST </t>
  </si>
  <si>
    <t>BDEUR2810</t>
  </si>
  <si>
    <t>BDUSD3356</t>
  </si>
  <si>
    <t>BDUSD3357</t>
  </si>
  <si>
    <t>22.08.14 INV (8656)</t>
  </si>
  <si>
    <t>05.08.14</t>
  </si>
  <si>
    <t>BDUSD3358</t>
  </si>
  <si>
    <t>05.11.14 (INV M15/16/20-24/49-59</t>
  </si>
  <si>
    <t>06.08.14</t>
  </si>
  <si>
    <t>BDUSD3359</t>
  </si>
  <si>
    <t>15.09.14 INV (8707/8699/8704)</t>
  </si>
  <si>
    <t>BDUSD3360</t>
  </si>
  <si>
    <t>BDEUR2811</t>
  </si>
  <si>
    <t>BDUSD3361</t>
  </si>
  <si>
    <t>18.09.14 INV (8700/8701/8703)</t>
  </si>
  <si>
    <t>07.08.14</t>
  </si>
  <si>
    <t>08.08.14</t>
  </si>
  <si>
    <t>BDUSD3362</t>
  </si>
  <si>
    <t>BDUSD3363</t>
  </si>
  <si>
    <t>22.09.14 INV (8711/8712)</t>
  </si>
  <si>
    <t>BDUSD3364</t>
  </si>
  <si>
    <t xml:space="preserve">PVH MEXICO </t>
  </si>
  <si>
    <t>BDUSD3365</t>
  </si>
  <si>
    <t>14.08.14</t>
  </si>
  <si>
    <t>18.08.14</t>
  </si>
  <si>
    <t>19.08.14</t>
  </si>
  <si>
    <t>BDUSD3366</t>
  </si>
  <si>
    <t>BDUSD3367</t>
  </si>
  <si>
    <t>BDUSD3368</t>
  </si>
  <si>
    <t>BDEUR2812</t>
  </si>
  <si>
    <t>BDEUR2813</t>
  </si>
  <si>
    <t>BDUSD3369</t>
  </si>
  <si>
    <t xml:space="preserve">CK SPORTSWEAR </t>
  </si>
  <si>
    <t>BDUSD3370</t>
  </si>
  <si>
    <t>PVH CORP / CANADA</t>
  </si>
  <si>
    <t>26.08.14</t>
  </si>
  <si>
    <t>BDUSD3371</t>
  </si>
  <si>
    <t>BDUSD3372</t>
  </si>
  <si>
    <t>27.08.14</t>
  </si>
  <si>
    <t>BDUSD3373</t>
  </si>
  <si>
    <t>BDUSD3374</t>
  </si>
  <si>
    <t>BDEUR2814</t>
  </si>
  <si>
    <t>BDEUR2815</t>
  </si>
  <si>
    <t>BDUSD3375</t>
  </si>
  <si>
    <t>29.08.14</t>
  </si>
  <si>
    <t>BDEUR2816</t>
  </si>
  <si>
    <t>BDUSD3376</t>
  </si>
  <si>
    <t>04.09.14</t>
  </si>
  <si>
    <t>BDUSD3377</t>
  </si>
  <si>
    <t>BDUSD3378</t>
  </si>
  <si>
    <t>08.09.14</t>
  </si>
  <si>
    <t>BDEUR2818</t>
  </si>
  <si>
    <t>TROPIC KNITS</t>
  </si>
  <si>
    <t xml:space="preserve">HEMA BV </t>
  </si>
  <si>
    <t>BDEUR2819</t>
  </si>
  <si>
    <t>BDUSD3379</t>
  </si>
  <si>
    <t>BDEUR2820</t>
  </si>
  <si>
    <t xml:space="preserve">FIREMOUNT TEXTILES </t>
  </si>
  <si>
    <t>09.09.14</t>
  </si>
  <si>
    <t>10.09.14</t>
  </si>
  <si>
    <t>BDUSD3380</t>
  </si>
  <si>
    <t>CIELTEX SA</t>
  </si>
  <si>
    <t>BDUSD3381</t>
  </si>
  <si>
    <t xml:space="preserve">WOOLWORTH (PTY) LTD </t>
  </si>
  <si>
    <t>12.09.14</t>
  </si>
  <si>
    <t>11.09.14</t>
  </si>
  <si>
    <t>BDUSD3382</t>
  </si>
  <si>
    <t>BDEUR2821</t>
  </si>
  <si>
    <t>BDEUR2822</t>
  </si>
  <si>
    <t xml:space="preserve">OTTO (GMBH) </t>
  </si>
  <si>
    <t>15.09.14</t>
  </si>
  <si>
    <t>BDEUR2823</t>
  </si>
  <si>
    <t xml:space="preserve">04.11.14 LC </t>
  </si>
  <si>
    <t>18.09.14</t>
  </si>
  <si>
    <t>BDUSD3384</t>
  </si>
  <si>
    <t>BDUSD3383</t>
  </si>
  <si>
    <t>BDEUR2824</t>
  </si>
  <si>
    <t>HEAVY KNITTINGS</t>
  </si>
  <si>
    <t>26.09.14</t>
  </si>
  <si>
    <t>TROPIC KNITS  A/C 07/2050401</t>
  </si>
  <si>
    <t>BDEUR2826</t>
  </si>
  <si>
    <t>BDEUR2827</t>
  </si>
  <si>
    <t>29.09.14</t>
  </si>
  <si>
    <t>OCTOBER</t>
  </si>
  <si>
    <t>01.10.14</t>
  </si>
  <si>
    <t>BDEUR2828</t>
  </si>
  <si>
    <t xml:space="preserve">CIELTEX </t>
  </si>
  <si>
    <t>BDEUR2829</t>
  </si>
  <si>
    <t>BDUSD3386</t>
  </si>
  <si>
    <t>BDUSD3385</t>
  </si>
  <si>
    <t>BDEUR2830</t>
  </si>
  <si>
    <t>BDUSD3387</t>
  </si>
  <si>
    <t>03.10.14</t>
  </si>
  <si>
    <t>BDEUR2831</t>
  </si>
  <si>
    <t>BDUSD3388</t>
  </si>
  <si>
    <t>06.10.14</t>
  </si>
  <si>
    <t>10.11.14</t>
  </si>
  <si>
    <t>19.11.14</t>
  </si>
  <si>
    <t>03.11.14</t>
  </si>
  <si>
    <t>24.11.14</t>
  </si>
  <si>
    <t>29.12.14</t>
  </si>
  <si>
    <t>09.10.14</t>
  </si>
  <si>
    <t>08.10.14</t>
  </si>
  <si>
    <t>10.10.14</t>
  </si>
  <si>
    <t>BDEUR2832</t>
  </si>
  <si>
    <t>BDEUR2834</t>
  </si>
  <si>
    <t xml:space="preserve">13.10.14 </t>
  </si>
  <si>
    <t>BDEUR2833</t>
  </si>
  <si>
    <t xml:space="preserve">SPORTS &amp; TECHNICS OVERSEAS LTD </t>
  </si>
  <si>
    <t>28.11.14 INV</t>
  </si>
  <si>
    <t>17.10.14</t>
  </si>
  <si>
    <t>20.10.14</t>
  </si>
  <si>
    <t>BDEUR2835</t>
  </si>
  <si>
    <t>24.10.14</t>
  </si>
  <si>
    <t>27.10.14</t>
  </si>
  <si>
    <t>31.10.14</t>
  </si>
  <si>
    <t>NOVEMBER</t>
  </si>
  <si>
    <t>04.11.14</t>
  </si>
  <si>
    <t>BDEUR2838</t>
  </si>
  <si>
    <t>BDEUR2837</t>
  </si>
  <si>
    <t>07.11.14</t>
  </si>
  <si>
    <t>13.11.14</t>
  </si>
  <si>
    <t>BDEUR2839</t>
  </si>
  <si>
    <t>BDEUR2840</t>
  </si>
  <si>
    <t>BDEUR2841</t>
  </si>
  <si>
    <t>18.11.14</t>
  </si>
  <si>
    <t>BDEUR2842</t>
  </si>
  <si>
    <t>BDEUR2843</t>
  </si>
  <si>
    <t>BDEUR2836</t>
  </si>
  <si>
    <t>BDEUR2844</t>
  </si>
  <si>
    <t>BDUSD3389</t>
  </si>
  <si>
    <t>27.11.14</t>
  </si>
  <si>
    <t>BDEUR2845</t>
  </si>
  <si>
    <t>BDUSD3390</t>
  </si>
  <si>
    <t>BDEUR2846</t>
  </si>
  <si>
    <t>08.12.14</t>
  </si>
  <si>
    <t>BDEUR2847</t>
  </si>
  <si>
    <t>12.12.14</t>
  </si>
  <si>
    <t>11.12.14</t>
  </si>
  <si>
    <t>14.12.14</t>
  </si>
  <si>
    <t>BDEUR2848</t>
  </si>
  <si>
    <t>17.12.14</t>
  </si>
  <si>
    <t>22.12.14</t>
  </si>
  <si>
    <t>24.12.14</t>
  </si>
  <si>
    <t>BDUSD3393</t>
  </si>
  <si>
    <t>SOC DES TUBES&amp; RACCORDS</t>
  </si>
  <si>
    <t xml:space="preserve">SEYCHELLES TRADING CO LTD </t>
  </si>
  <si>
    <t>BDUSD3394</t>
  </si>
  <si>
    <t>26.12.14</t>
  </si>
  <si>
    <t>BDUSD3392</t>
  </si>
  <si>
    <t>BDUSD3391</t>
  </si>
  <si>
    <t>JANUARY</t>
  </si>
  <si>
    <t>BDEUR2850</t>
  </si>
  <si>
    <t xml:space="preserve">HEAVY KNITTING </t>
  </si>
  <si>
    <t>BDEUR2851</t>
  </si>
  <si>
    <t>12.01.15</t>
  </si>
  <si>
    <t>05.01.15</t>
  </si>
  <si>
    <t>08.01.15</t>
  </si>
  <si>
    <t>13.01.15</t>
  </si>
  <si>
    <t>BDEUR2852</t>
  </si>
  <si>
    <t>16.01.15</t>
  </si>
  <si>
    <t>BDEUR2853</t>
  </si>
  <si>
    <t>20.01.15</t>
  </si>
  <si>
    <t>21.01.15</t>
  </si>
  <si>
    <t>26.01.15</t>
  </si>
  <si>
    <t>BDEUR2854</t>
  </si>
  <si>
    <t>BDEUR2855</t>
  </si>
  <si>
    <t>BDEUR2857</t>
  </si>
  <si>
    <t>BDEUR2856</t>
  </si>
  <si>
    <t xml:space="preserve">DECATHLON SA </t>
  </si>
  <si>
    <t>BDEUR2858</t>
  </si>
  <si>
    <t>BDEUR2859</t>
  </si>
  <si>
    <t>04.02.2015</t>
  </si>
  <si>
    <t>10.02.2015</t>
  </si>
  <si>
    <t>BDEUR2860</t>
  </si>
  <si>
    <t>BDEUR2861</t>
  </si>
  <si>
    <t>BDEUR2862</t>
  </si>
  <si>
    <t>18.02.2015</t>
  </si>
  <si>
    <t>BDUSD3395</t>
  </si>
  <si>
    <t>26.02.2015</t>
  </si>
  <si>
    <t>24.02.2015</t>
  </si>
  <si>
    <t>BDUSD3396</t>
  </si>
  <si>
    <t>BDEUR2864</t>
  </si>
  <si>
    <t>BDUSD3397</t>
  </si>
  <si>
    <t>06.03.2015</t>
  </si>
  <si>
    <t>09.03.15</t>
  </si>
  <si>
    <t>10.03.15</t>
  </si>
  <si>
    <t>BDEUR2865</t>
  </si>
  <si>
    <t>13.03.15</t>
  </si>
  <si>
    <t>BDUSD3398</t>
  </si>
  <si>
    <t>TROPIC KNITS LTD</t>
  </si>
  <si>
    <t>CIELTEX</t>
  </si>
  <si>
    <t>BDEUR2866</t>
  </si>
  <si>
    <t>BDUSD3399</t>
  </si>
  <si>
    <t>M TEXTILES</t>
  </si>
  <si>
    <t>18.03.15</t>
  </si>
  <si>
    <t>BDEUR2887</t>
  </si>
  <si>
    <t>BDUSD3400</t>
  </si>
  <si>
    <t xml:space="preserve">WOOLWORTHS (PTY) LTD </t>
  </si>
  <si>
    <t>BDUSD3401</t>
  </si>
  <si>
    <t>20.03.15</t>
  </si>
  <si>
    <t>BDEUR2888</t>
  </si>
  <si>
    <t>BDUSD3402</t>
  </si>
  <si>
    <t>BDEUR2889</t>
  </si>
  <si>
    <t>24.03.15</t>
  </si>
  <si>
    <t>BDUSD3403</t>
  </si>
  <si>
    <t>BDUSD3404</t>
  </si>
  <si>
    <t>BDUSD3405</t>
  </si>
  <si>
    <t>BDUSD3407</t>
  </si>
  <si>
    <t>BDUSD3408</t>
  </si>
  <si>
    <t>PVH CORP / TOMMY EUROPE</t>
  </si>
  <si>
    <t>TROPIC KNITS LTD 07/8000295</t>
  </si>
  <si>
    <t>BDUSD3406</t>
  </si>
  <si>
    <t>30.03.15</t>
  </si>
  <si>
    <t>MARCH</t>
  </si>
  <si>
    <t>31.03.15</t>
  </si>
  <si>
    <t>BDEUR2890</t>
  </si>
  <si>
    <t>03.04.15</t>
  </si>
  <si>
    <t>BDUSD3409</t>
  </si>
  <si>
    <t>BDUSD3410</t>
  </si>
  <si>
    <t>BDUSD3411</t>
  </si>
  <si>
    <t>BDUSD3412</t>
  </si>
  <si>
    <t>BDUSD3413</t>
  </si>
  <si>
    <t>20.04.15</t>
  </si>
  <si>
    <t>BDUSD3414</t>
  </si>
  <si>
    <t>BDUSD3415</t>
  </si>
  <si>
    <t>BDEUR2892</t>
  </si>
  <si>
    <t>22.04.15</t>
  </si>
  <si>
    <t>BDUSD3417</t>
  </si>
  <si>
    <t>BDUSD3418</t>
  </si>
  <si>
    <t xml:space="preserve">TOMMY HILFIGHER </t>
  </si>
  <si>
    <t>BDUSD3419</t>
  </si>
  <si>
    <t>BDUSD3420</t>
  </si>
  <si>
    <t>05.05.2015 (REF FTL 9141)</t>
  </si>
  <si>
    <t>27.04.15</t>
  </si>
  <si>
    <t>BDEUR2894</t>
  </si>
  <si>
    <t>BDEUR2896</t>
  </si>
  <si>
    <t>BDUSD3416</t>
  </si>
  <si>
    <t>BDUSD3421</t>
  </si>
  <si>
    <t>BDUSD3422</t>
  </si>
  <si>
    <t>BDUSD3423</t>
  </si>
  <si>
    <t>BDUSD3424</t>
  </si>
  <si>
    <t>PVH CANADA/MEXICO</t>
  </si>
  <si>
    <t>BDUSD3425</t>
  </si>
  <si>
    <t>BDUSD3426</t>
  </si>
  <si>
    <t>BDUSD3427</t>
  </si>
  <si>
    <t>BDEUR2897</t>
  </si>
  <si>
    <t>BDEUR2893</t>
  </si>
  <si>
    <t>BDEUR2898</t>
  </si>
  <si>
    <t>04.05.15</t>
  </si>
  <si>
    <t>BDUSD3428</t>
  </si>
  <si>
    <t>BDEUR2899</t>
  </si>
  <si>
    <t>PETIT BATEAU</t>
  </si>
  <si>
    <t>06.05.15</t>
  </si>
  <si>
    <t>BDUSD3429</t>
  </si>
  <si>
    <t>08.05.15</t>
  </si>
  <si>
    <t>BDUSD3430</t>
  </si>
  <si>
    <t>11.05.15</t>
  </si>
  <si>
    <t>BDEUR2900</t>
  </si>
  <si>
    <t>13.05.15</t>
  </si>
  <si>
    <t>BDUSD3431</t>
  </si>
  <si>
    <t>BDUSD3432</t>
  </si>
  <si>
    <t>BDUSD3433</t>
  </si>
  <si>
    <t>BDUSD3434</t>
  </si>
  <si>
    <t>PVH CANADA / PVH CORP</t>
  </si>
  <si>
    <t>14.05.15</t>
  </si>
  <si>
    <t>BDEUR2901</t>
  </si>
  <si>
    <t>30.06.15 BC</t>
  </si>
  <si>
    <t>BDUSD3435</t>
  </si>
  <si>
    <t>18.05.15</t>
  </si>
  <si>
    <t>19.05.15</t>
  </si>
  <si>
    <t>BDUSD3436</t>
  </si>
  <si>
    <t xml:space="preserve">ORCHESTRA KAZIBAO SA </t>
  </si>
  <si>
    <t>BDUSD3437</t>
  </si>
  <si>
    <t>BDEUR2902</t>
  </si>
  <si>
    <t>BDEUR2903</t>
  </si>
  <si>
    <t>BDEUR2904</t>
  </si>
  <si>
    <t>20.05.15</t>
  </si>
  <si>
    <t>BDUSD3438</t>
  </si>
  <si>
    <t>BDUSD3439</t>
  </si>
  <si>
    <t>BDUSD3442</t>
  </si>
  <si>
    <t>BDUSD3440</t>
  </si>
  <si>
    <t>BDUSD3441</t>
  </si>
  <si>
    <t>22.05.15</t>
  </si>
  <si>
    <t>BDEUR2905</t>
  </si>
  <si>
    <t>TEXPULL LIMITED</t>
  </si>
  <si>
    <t>MN APS MAANESTRAALE</t>
  </si>
  <si>
    <t>BDEUR2906</t>
  </si>
  <si>
    <t>25.05.15</t>
  </si>
  <si>
    <t>BDUSD3443</t>
  </si>
  <si>
    <t>26.05.15</t>
  </si>
  <si>
    <t>BDUSD3444</t>
  </si>
  <si>
    <t>BDUSD3445</t>
  </si>
  <si>
    <t>BDUSD3446</t>
  </si>
  <si>
    <t xml:space="preserve">WOOLWORTH PTY LTD </t>
  </si>
  <si>
    <t xml:space="preserve">PVH FAR EAST </t>
  </si>
  <si>
    <t>27.05.15</t>
  </si>
  <si>
    <t>BDUSD3447</t>
  </si>
  <si>
    <t>28.05.15</t>
  </si>
  <si>
    <t>BDUSD3448</t>
  </si>
  <si>
    <t xml:space="preserve">PVH CORP / PVH CANADA </t>
  </si>
  <si>
    <t>BDUSD3449</t>
  </si>
  <si>
    <t>BDEUR2907</t>
  </si>
  <si>
    <t>BDEUR2908</t>
  </si>
  <si>
    <t>BDEUR2909</t>
  </si>
  <si>
    <t>BDEUR2910</t>
  </si>
  <si>
    <t>BDEUR2911</t>
  </si>
  <si>
    <t>BDEUR2912</t>
  </si>
  <si>
    <t>02.06.15</t>
  </si>
  <si>
    <t>BDUSD3450</t>
  </si>
  <si>
    <t>05.06.15</t>
  </si>
  <si>
    <t>BDUSD3451</t>
  </si>
  <si>
    <t>BDEUR2913</t>
  </si>
  <si>
    <t>BDUSD3452</t>
  </si>
  <si>
    <t xml:space="preserve">M.TEXTILES </t>
  </si>
  <si>
    <t>BDUSD3454</t>
  </si>
  <si>
    <t>BDUSD3453</t>
  </si>
  <si>
    <t>09.06.15</t>
  </si>
  <si>
    <t>10.06.15</t>
  </si>
  <si>
    <t>12.06.15</t>
  </si>
  <si>
    <t>BDUSD3455</t>
  </si>
  <si>
    <t>BDEUR2915</t>
  </si>
  <si>
    <t>BDUSD3457</t>
  </si>
  <si>
    <t>BDUSD3456</t>
  </si>
  <si>
    <t>BDEUR2916</t>
  </si>
  <si>
    <t>BDUSD3458</t>
  </si>
  <si>
    <t>BDUSD3459</t>
  </si>
  <si>
    <t xml:space="preserve">TROPIC KNITS LTD </t>
  </si>
  <si>
    <t>17.06.15</t>
  </si>
  <si>
    <t>18.06.15</t>
  </si>
  <si>
    <t>BDEUR2917</t>
  </si>
  <si>
    <t>BDUSD3460</t>
  </si>
  <si>
    <t>19.06.15</t>
  </si>
  <si>
    <t>22.06.15</t>
  </si>
  <si>
    <t>23.06.15</t>
  </si>
  <si>
    <t>BDUSD3461</t>
  </si>
  <si>
    <t>JULES SA</t>
  </si>
  <si>
    <t>24.06.15</t>
  </si>
  <si>
    <t>26.06.15</t>
  </si>
  <si>
    <t>BDUSD3464</t>
  </si>
  <si>
    <t>BDUSD3465</t>
  </si>
  <si>
    <t>BDUSD3462</t>
  </si>
  <si>
    <t>PVH CORP / WOOLWORTHS</t>
  </si>
  <si>
    <t>BDUSD3463</t>
  </si>
  <si>
    <t xml:space="preserve">02.07.15 BC </t>
  </si>
  <si>
    <t>30.06.15</t>
  </si>
  <si>
    <t>BDUSD3466</t>
  </si>
  <si>
    <t>PVH FAR EAST</t>
  </si>
  <si>
    <t>BDUSD3467</t>
  </si>
  <si>
    <t>03.07.15</t>
  </si>
  <si>
    <t>06.07.15</t>
  </si>
  <si>
    <t>BDUSD3469</t>
  </si>
  <si>
    <t>BDUSD3468</t>
  </si>
  <si>
    <t xml:space="preserve">31.08.15 (TPK/ES/15) INV </t>
  </si>
  <si>
    <t>BDUSD3470</t>
  </si>
  <si>
    <t>BDUSD3471</t>
  </si>
  <si>
    <t>BDUSD3472</t>
  </si>
  <si>
    <t>08.07.15</t>
  </si>
  <si>
    <t>09.07.15</t>
  </si>
  <si>
    <t>10.07.15</t>
  </si>
  <si>
    <t>BDUSD3473</t>
  </si>
  <si>
    <t>BDUSD3474</t>
  </si>
  <si>
    <t>15.07.15</t>
  </si>
  <si>
    <t>17.07.15</t>
  </si>
  <si>
    <t>21.07.15</t>
  </si>
  <si>
    <t>22.07.15</t>
  </si>
  <si>
    <t>23.07.15</t>
  </si>
  <si>
    <t>BDUSD3475</t>
  </si>
  <si>
    <t>28.07.15</t>
  </si>
  <si>
    <t>27.07.15</t>
  </si>
  <si>
    <t>29.07.15</t>
  </si>
  <si>
    <t>BDUSD3476</t>
  </si>
  <si>
    <t>BDUSD3477</t>
  </si>
  <si>
    <t>BDUSD3478</t>
  </si>
  <si>
    <t>31.07.15</t>
  </si>
  <si>
    <t>BDUSD3479</t>
  </si>
  <si>
    <t>03.08.15</t>
  </si>
  <si>
    <t>BDUSD3480</t>
  </si>
  <si>
    <t>31.10.15 INV</t>
  </si>
  <si>
    <t>04.08.15</t>
  </si>
  <si>
    <t>BDUSD3481</t>
  </si>
  <si>
    <t>BDUSD3482</t>
  </si>
  <si>
    <t xml:space="preserve">08.08.15 BC </t>
  </si>
  <si>
    <t>BDUSD3484</t>
  </si>
  <si>
    <t>BDUSD3483</t>
  </si>
  <si>
    <t>07.08.15</t>
  </si>
  <si>
    <t>10.08.15</t>
  </si>
  <si>
    <t>11.08.15</t>
  </si>
  <si>
    <t>BDUSD3487</t>
  </si>
  <si>
    <t>BDEUR2919</t>
  </si>
  <si>
    <t>BDUSD3486</t>
  </si>
  <si>
    <t xml:space="preserve">DESIPRO PTE LTD </t>
  </si>
  <si>
    <t>BDUSD3485</t>
  </si>
  <si>
    <t>BDUSD3488</t>
  </si>
  <si>
    <t>13.08.15</t>
  </si>
  <si>
    <t>18.08.15</t>
  </si>
  <si>
    <t>17.08.15</t>
  </si>
  <si>
    <t>BDEUR2920</t>
  </si>
  <si>
    <t>19.08.15</t>
  </si>
  <si>
    <t>BDUSD3492</t>
  </si>
  <si>
    <t>BDUSD3491</t>
  </si>
  <si>
    <t>BDEUR2921</t>
  </si>
  <si>
    <t>BDEUR2922</t>
  </si>
  <si>
    <t>BDUSD3489</t>
  </si>
  <si>
    <t>BDUSD3490</t>
  </si>
  <si>
    <t>BDUSD3493</t>
  </si>
  <si>
    <t>WOOLWORTHS (PTY) LTD</t>
  </si>
  <si>
    <t>BDUSD3494</t>
  </si>
  <si>
    <t>BDUSD3495</t>
  </si>
  <si>
    <t>BDUSD3496</t>
  </si>
  <si>
    <t>24.08.15</t>
  </si>
  <si>
    <t>26.08.15</t>
  </si>
  <si>
    <t xml:space="preserve">FORCE DR </t>
  </si>
  <si>
    <t>BDEUR2924</t>
  </si>
  <si>
    <t>BDEUR2925</t>
  </si>
  <si>
    <t>BDUSD3497</t>
  </si>
  <si>
    <t>01.09.15</t>
  </si>
  <si>
    <t>BDUSD3498</t>
  </si>
  <si>
    <t xml:space="preserve">PVH CORP / CANADA </t>
  </si>
  <si>
    <t>02.04.15</t>
  </si>
  <si>
    <t>BDUSD3499</t>
  </si>
  <si>
    <t>07.09.15</t>
  </si>
  <si>
    <t>08.09.15</t>
  </si>
  <si>
    <t>BDUSD3500</t>
  </si>
  <si>
    <t>BDUSD3501</t>
  </si>
  <si>
    <t xml:space="preserve">CIELTEX SA </t>
  </si>
  <si>
    <t>09.08.15</t>
  </si>
  <si>
    <t>14.09.15</t>
  </si>
  <si>
    <t>15.09..15</t>
  </si>
  <si>
    <t>BDUSD3502</t>
  </si>
  <si>
    <t>BDEUR2927</t>
  </si>
  <si>
    <t>16.09.15</t>
  </si>
  <si>
    <t>24.09.15</t>
  </si>
  <si>
    <t>BDUSD3504</t>
  </si>
  <si>
    <t>BDUSD3503</t>
  </si>
  <si>
    <t>BDUSD3505</t>
  </si>
  <si>
    <t>BDUSD3506</t>
  </si>
  <si>
    <t>29.09.15</t>
  </si>
  <si>
    <t>02.10.15</t>
  </si>
  <si>
    <t>BDUSD3507</t>
  </si>
  <si>
    <t>BDUSD3508</t>
  </si>
  <si>
    <t>05.10.15</t>
  </si>
  <si>
    <t>BDUSD3509</t>
  </si>
  <si>
    <t>BDUSD3510</t>
  </si>
  <si>
    <t>BDUSD3511</t>
  </si>
  <si>
    <t>BDUSD3512</t>
  </si>
  <si>
    <t>BDUSD3513</t>
  </si>
  <si>
    <t>BDUSD3514</t>
  </si>
  <si>
    <t>BDUSD3516</t>
  </si>
  <si>
    <t>BDEUR2929</t>
  </si>
  <si>
    <t>BDUSD3515</t>
  </si>
  <si>
    <t>BDUSD3517</t>
  </si>
  <si>
    <t>27.10.15</t>
  </si>
  <si>
    <t>BDUSD3518</t>
  </si>
  <si>
    <t>03.11.15</t>
  </si>
  <si>
    <t xml:space="preserve">03.11.15 </t>
  </si>
  <si>
    <t>04.11.15</t>
  </si>
  <si>
    <t>BDUSD3519</t>
  </si>
  <si>
    <t>BDUSD3520</t>
  </si>
  <si>
    <t>10.11.15</t>
  </si>
  <si>
    <t>12.11.15</t>
  </si>
  <si>
    <t>16.11.15</t>
  </si>
  <si>
    <t xml:space="preserve">17.11.15 </t>
  </si>
  <si>
    <t xml:space="preserve">12.11.15 </t>
  </si>
  <si>
    <t xml:space="preserve">18.11.15 </t>
  </si>
  <si>
    <t>23.11.15</t>
  </si>
  <si>
    <t>BDUSD3521</t>
  </si>
  <si>
    <t>M TEXTILE</t>
  </si>
  <si>
    <t>BDUSD3522</t>
  </si>
  <si>
    <t>BDUSD3523</t>
  </si>
  <si>
    <t>30.11.15</t>
  </si>
  <si>
    <t>01.12.15</t>
  </si>
  <si>
    <t>BDUSD3526</t>
  </si>
  <si>
    <t>BDUSD3527</t>
  </si>
  <si>
    <t>BDUSD3528</t>
  </si>
  <si>
    <t>BDUSD3525</t>
  </si>
  <si>
    <t>07.12.15</t>
  </si>
  <si>
    <t>BDUSD3524</t>
  </si>
  <si>
    <t>09.12.15</t>
  </si>
  <si>
    <t>18.12.15</t>
  </si>
  <si>
    <t>15.12.15</t>
  </si>
  <si>
    <t>BDUSD3529</t>
  </si>
  <si>
    <t>BDUSD3530</t>
  </si>
  <si>
    <t>BDUSD3531</t>
  </si>
  <si>
    <t xml:space="preserve">PVH CORP/ PVH CANADA </t>
  </si>
  <si>
    <t>BD4818</t>
  </si>
  <si>
    <t>SAYID JHUNGEER</t>
  </si>
  <si>
    <t xml:space="preserve">GAMMA MATERIALS </t>
  </si>
  <si>
    <t xml:space="preserve">MUR </t>
  </si>
  <si>
    <t>BDUSD3532</t>
  </si>
  <si>
    <t>BDUSD3533</t>
  </si>
  <si>
    <t>BDUSD3534</t>
  </si>
  <si>
    <t>BDUSD3535</t>
  </si>
  <si>
    <t>BDUSD3536</t>
  </si>
  <si>
    <t>24.12.15</t>
  </si>
  <si>
    <t>23.12.15</t>
  </si>
  <si>
    <t>28.12.15</t>
  </si>
  <si>
    <t>30.12.15</t>
  </si>
  <si>
    <t>BDUSD3538</t>
  </si>
  <si>
    <t>BDUSD3539</t>
  </si>
  <si>
    <t>BDUSD3540</t>
  </si>
  <si>
    <t>BDUSD3537</t>
  </si>
  <si>
    <t>BDUSD3541</t>
  </si>
  <si>
    <t>INT BILLS DISC INELI BB</t>
  </si>
  <si>
    <t>CR 14/9003436</t>
  </si>
  <si>
    <t>DR 14/9003436</t>
  </si>
  <si>
    <t>07.01.16</t>
  </si>
  <si>
    <t>BD4819</t>
  </si>
  <si>
    <t>11.01.16</t>
  </si>
  <si>
    <t>12.01.16</t>
  </si>
  <si>
    <t>14.01.16</t>
  </si>
  <si>
    <t>BDUSD3545</t>
  </si>
  <si>
    <t>DESIPRO</t>
  </si>
  <si>
    <t>BDUSD3544</t>
  </si>
  <si>
    <t>BDUSD3546</t>
  </si>
  <si>
    <t>BDUSD3547</t>
  </si>
  <si>
    <t>19.01.16</t>
  </si>
  <si>
    <t>18.01.16</t>
  </si>
  <si>
    <t>BDUSD3548</t>
  </si>
  <si>
    <t>21.01.16</t>
  </si>
  <si>
    <t>BD4822</t>
  </si>
  <si>
    <t>BDUSD3542</t>
  </si>
  <si>
    <t>BDUSD3543</t>
  </si>
  <si>
    <t>BD4824</t>
  </si>
  <si>
    <t>25.01.16</t>
  </si>
  <si>
    <t>BD4823</t>
  </si>
  <si>
    <t>26.01.16</t>
  </si>
  <si>
    <t>BDUSD3549</t>
  </si>
  <si>
    <t>BDUSD3550</t>
  </si>
  <si>
    <t>BDEUR2932</t>
  </si>
  <si>
    <t>DESIPRO PTE LTD</t>
  </si>
  <si>
    <t>BDEUR2933</t>
  </si>
  <si>
    <t>28.01.16</t>
  </si>
  <si>
    <t>29.01.16</t>
  </si>
  <si>
    <t>03.02.2016</t>
  </si>
  <si>
    <t>BD4826</t>
  </si>
  <si>
    <t>09.02.2016</t>
  </si>
  <si>
    <t>BDUSD3551</t>
  </si>
  <si>
    <t>15.02.2016</t>
  </si>
  <si>
    <t>16.02.2016</t>
  </si>
  <si>
    <t>17.02.2016</t>
  </si>
  <si>
    <t>18.02.2016</t>
  </si>
  <si>
    <t>19.02.2016</t>
  </si>
  <si>
    <t>BDUSD3552</t>
  </si>
  <si>
    <t>23.02.16</t>
  </si>
  <si>
    <t>BDUSD3554</t>
  </si>
  <si>
    <t>BD4828</t>
  </si>
  <si>
    <t>BDEUR2935</t>
  </si>
  <si>
    <t>BDEUR2936</t>
  </si>
  <si>
    <t>BDEUR2937</t>
  </si>
  <si>
    <t xml:space="preserve">TROPIC KINITS </t>
  </si>
  <si>
    <t>26.02.16</t>
  </si>
  <si>
    <t>29.02.16</t>
  </si>
  <si>
    <t>BDEUR2938</t>
  </si>
  <si>
    <t>01.03.16</t>
  </si>
  <si>
    <t>BDUSD3553</t>
  </si>
  <si>
    <t>BDUSD3555</t>
  </si>
  <si>
    <t>BDUSD3556</t>
  </si>
  <si>
    <t>BDUSD3557</t>
  </si>
  <si>
    <t>BD4829</t>
  </si>
  <si>
    <t>02.03.16</t>
  </si>
  <si>
    <t>BD4830</t>
  </si>
  <si>
    <t>BDEUR2939</t>
  </si>
  <si>
    <t>APS MAANESTRAALE</t>
  </si>
  <si>
    <t>BDEUR2942</t>
  </si>
  <si>
    <t xml:space="preserve">DESIPRO </t>
  </si>
  <si>
    <t>BDEUR2940</t>
  </si>
  <si>
    <t>BDEUR2941</t>
  </si>
  <si>
    <t>BDEUR2943</t>
  </si>
  <si>
    <t xml:space="preserve">WORLD KNITS LTD </t>
  </si>
  <si>
    <t xml:space="preserve">ORCHESTRA </t>
  </si>
  <si>
    <t>BDUSD3558</t>
  </si>
  <si>
    <t>09.03.16</t>
  </si>
  <si>
    <t>BDUSD3559</t>
  </si>
  <si>
    <t>11.03.16</t>
  </si>
  <si>
    <t>BDEUR2944</t>
  </si>
  <si>
    <t>BDEUR2945</t>
  </si>
  <si>
    <t>BD4832</t>
  </si>
  <si>
    <t>21.03.16</t>
  </si>
  <si>
    <t>BD4833</t>
  </si>
  <si>
    <t>22.03.16</t>
  </si>
  <si>
    <t>BDUSD3564</t>
  </si>
  <si>
    <t>18.03.16</t>
  </si>
  <si>
    <t>24.03.16</t>
  </si>
  <si>
    <t>BD4834</t>
  </si>
  <si>
    <t xml:space="preserve">SAYID JHUNGEER </t>
  </si>
  <si>
    <t>BDEUR2946</t>
  </si>
  <si>
    <t>BDEUR2947</t>
  </si>
  <si>
    <t>29.03.16</t>
  </si>
  <si>
    <t>BDUSD3568</t>
  </si>
  <si>
    <t>BDUSD3565</t>
  </si>
  <si>
    <t>BDUSD3566</t>
  </si>
  <si>
    <t>29.04.16</t>
  </si>
  <si>
    <t xml:space="preserve"> BDUSD3567</t>
  </si>
  <si>
    <t>30.03.16</t>
  </si>
  <si>
    <t>31.03.16</t>
  </si>
  <si>
    <t>BDUSD3570</t>
  </si>
  <si>
    <t>06.04.16</t>
  </si>
  <si>
    <t xml:space="preserve">APRIL </t>
  </si>
  <si>
    <t>12.04.16</t>
  </si>
  <si>
    <t>13.04.16</t>
  </si>
  <si>
    <t>14.04.16</t>
  </si>
  <si>
    <t>11.04.16</t>
  </si>
  <si>
    <t>BD4836</t>
  </si>
  <si>
    <t>15.04.16</t>
  </si>
  <si>
    <t>18.04.16</t>
  </si>
  <si>
    <t>19.04.16</t>
  </si>
  <si>
    <t>BD4837</t>
  </si>
  <si>
    <t>BDEUR2948</t>
  </si>
  <si>
    <t>20.04.16</t>
  </si>
  <si>
    <t>21.04.16</t>
  </si>
  <si>
    <t>BDEUR2949</t>
  </si>
  <si>
    <t>22.04.16</t>
  </si>
  <si>
    <t>26.04.16</t>
  </si>
  <si>
    <t>BDUSD3573</t>
  </si>
  <si>
    <t>14.06.16</t>
  </si>
  <si>
    <t>07.06.16</t>
  </si>
  <si>
    <t>BD4839</t>
  </si>
  <si>
    <t>06.05.16</t>
  </si>
  <si>
    <t>05.05.16</t>
  </si>
  <si>
    <t>BD4840</t>
  </si>
  <si>
    <t>BD4841</t>
  </si>
  <si>
    <t>BDEUR2950</t>
  </si>
  <si>
    <t>BDEUR2951</t>
  </si>
  <si>
    <t>BD4842</t>
  </si>
  <si>
    <t xml:space="preserve">LA TROBE CO LTD </t>
  </si>
  <si>
    <t xml:space="preserve">VARIOUS BENF </t>
  </si>
  <si>
    <t>28.06.16</t>
  </si>
  <si>
    <t>BD4843</t>
  </si>
  <si>
    <t>30.05.16</t>
  </si>
  <si>
    <t>31.05.16</t>
  </si>
  <si>
    <t>01.06.16</t>
  </si>
  <si>
    <t>02.06.16</t>
  </si>
  <si>
    <t>03.06.16</t>
  </si>
  <si>
    <t>06.06.16</t>
  </si>
  <si>
    <t>08.06.16</t>
  </si>
  <si>
    <t>09.06.16</t>
  </si>
  <si>
    <t>04.07.16</t>
  </si>
  <si>
    <t>13.05.16</t>
  </si>
  <si>
    <t>08/03/2016</t>
  </si>
  <si>
    <t>09/03/2016</t>
  </si>
  <si>
    <t>10/03/2016</t>
  </si>
  <si>
    <t>11/03/2016</t>
  </si>
  <si>
    <t>BD4844</t>
  </si>
  <si>
    <t>19.05.16</t>
  </si>
  <si>
    <t>BD4845</t>
  </si>
  <si>
    <t>BDUSD3576</t>
  </si>
  <si>
    <t>BDUSD3577</t>
  </si>
  <si>
    <t>EXPORT PLUS LTD</t>
  </si>
  <si>
    <t>NATIONAL FOODS</t>
  </si>
  <si>
    <t>24.05.16</t>
  </si>
  <si>
    <t>BDUSD3578</t>
  </si>
  <si>
    <t>BDUSD3579</t>
  </si>
  <si>
    <t>27.05.16</t>
  </si>
  <si>
    <t>BD4846</t>
  </si>
  <si>
    <t>BD4847</t>
  </si>
  <si>
    <t>BDUSD3580</t>
  </si>
  <si>
    <t>BDUSD3581</t>
  </si>
  <si>
    <t>BDUSD3582</t>
  </si>
  <si>
    <t>29.08.16</t>
  </si>
  <si>
    <t>BD4848</t>
  </si>
  <si>
    <t>BDUSD3583</t>
  </si>
  <si>
    <t>BDUSD3585</t>
  </si>
  <si>
    <t>BDUSD3584</t>
  </si>
  <si>
    <t xml:space="preserve">DESIPRO PTE </t>
  </si>
  <si>
    <t>BDUSD3586</t>
  </si>
  <si>
    <t>BDEUR2952</t>
  </si>
  <si>
    <t>BDEUR2953</t>
  </si>
  <si>
    <t>OTTO (GMBH &amp; CO KG)</t>
  </si>
  <si>
    <t>BD4849</t>
  </si>
  <si>
    <t>BDUSD3587</t>
  </si>
  <si>
    <t>BD4850</t>
  </si>
  <si>
    <t>BDEUR2955</t>
  </si>
  <si>
    <t>BDEUR2954</t>
  </si>
  <si>
    <t>14.06.2016</t>
  </si>
  <si>
    <t>16.06.16</t>
  </si>
  <si>
    <t>14.09.16</t>
  </si>
  <si>
    <t>BDUSD3588</t>
  </si>
  <si>
    <t>20.06.16</t>
  </si>
  <si>
    <t>27.06.2016</t>
  </si>
  <si>
    <t>BDUSD3589</t>
  </si>
  <si>
    <t>19.09.16</t>
  </si>
  <si>
    <t>BDEUR2956</t>
  </si>
  <si>
    <t>BD4851</t>
  </si>
  <si>
    <t>BD4852</t>
  </si>
  <si>
    <t>05.08.16 (INV 0704)</t>
  </si>
  <si>
    <t>05.08.16 (INV 0706)</t>
  </si>
  <si>
    <t>BD4854</t>
  </si>
  <si>
    <t>BDUSD3590</t>
  </si>
  <si>
    <t>BDUSD3591</t>
  </si>
  <si>
    <t>BD4855</t>
  </si>
  <si>
    <t>29.06.16</t>
  </si>
  <si>
    <t>BDUSD3592</t>
  </si>
  <si>
    <t>BDUSD3593</t>
  </si>
  <si>
    <t>29.09.16</t>
  </si>
  <si>
    <t>BD4857</t>
  </si>
  <si>
    <t>08.07.16</t>
  </si>
  <si>
    <t>11.07.16</t>
  </si>
  <si>
    <t>BD4858</t>
  </si>
  <si>
    <t>15.07.2016</t>
  </si>
  <si>
    <t>14.07.2016</t>
  </si>
  <si>
    <t>16.07.2016</t>
  </si>
  <si>
    <t>18.07.16</t>
  </si>
  <si>
    <t>BDUSD3594</t>
  </si>
  <si>
    <t>BD4859</t>
  </si>
  <si>
    <t>BDUSD3595</t>
  </si>
  <si>
    <t>13.10.16</t>
  </si>
  <si>
    <t>BD4860</t>
  </si>
  <si>
    <t>02.09.16 (INV 0715)</t>
  </si>
  <si>
    <t>19.07.16</t>
  </si>
  <si>
    <t>20.07.16</t>
  </si>
  <si>
    <t>BD4861</t>
  </si>
  <si>
    <t>21.07.16</t>
  </si>
  <si>
    <t>22.07.16</t>
  </si>
  <si>
    <t>BDUSD3596</t>
  </si>
  <si>
    <t>BDUSD3597</t>
  </si>
  <si>
    <t>25.07.16</t>
  </si>
  <si>
    <t>BD4863</t>
  </si>
  <si>
    <t>26.07.16</t>
  </si>
  <si>
    <t>BD4864</t>
  </si>
  <si>
    <t>27.07.16</t>
  </si>
  <si>
    <t>28.07.16</t>
  </si>
  <si>
    <t>BDUSD3598</t>
  </si>
  <si>
    <t>BD4866</t>
  </si>
  <si>
    <t>BD4865</t>
  </si>
  <si>
    <t>29.07.16</t>
  </si>
  <si>
    <t>BD4867</t>
  </si>
  <si>
    <t>entries wrongly raised 29.07.16 being amended 01.08.16</t>
  </si>
  <si>
    <t>01.08.16</t>
  </si>
  <si>
    <t>LA TROBE</t>
  </si>
  <si>
    <t>BDUSD3599</t>
  </si>
  <si>
    <t>03.08.16</t>
  </si>
  <si>
    <t>04.08.16</t>
  </si>
  <si>
    <t>BD4870</t>
  </si>
  <si>
    <t>BD4871</t>
  </si>
  <si>
    <t>BD4868</t>
  </si>
  <si>
    <t>BDUSD3600</t>
  </si>
  <si>
    <t>03.10.16 (INV NFL 19/16)</t>
  </si>
  <si>
    <t>BDUSD3601</t>
  </si>
  <si>
    <t>BD4869</t>
  </si>
  <si>
    <t>08.08.16</t>
  </si>
  <si>
    <t>BD4872</t>
  </si>
  <si>
    <t>10.08.16</t>
  </si>
  <si>
    <t>BD4873</t>
  </si>
  <si>
    <t>BD4874</t>
  </si>
  <si>
    <t>11.08.16</t>
  </si>
  <si>
    <t>12.08.16</t>
  </si>
  <si>
    <t>16.08.16</t>
  </si>
  <si>
    <t>BDUSD3602</t>
  </si>
  <si>
    <t>18.08.16</t>
  </si>
  <si>
    <t>BD4875</t>
  </si>
  <si>
    <t>BD4876</t>
  </si>
  <si>
    <t>01.10.16 (INV 0738)</t>
  </si>
  <si>
    <t>01.10.16 (INV 728)</t>
  </si>
  <si>
    <t>17.08.16</t>
  </si>
  <si>
    <t>BD4877</t>
  </si>
  <si>
    <t>19.08.16</t>
  </si>
  <si>
    <t>22.08.16</t>
  </si>
  <si>
    <t>BDUSD3603</t>
  </si>
  <si>
    <t>BDUSD3604</t>
  </si>
  <si>
    <t>23.08.16</t>
  </si>
  <si>
    <t>BD4878</t>
  </si>
  <si>
    <t>24.08.16</t>
  </si>
  <si>
    <t>BD4879</t>
  </si>
  <si>
    <t>25.08.16</t>
  </si>
  <si>
    <t>26.08.16</t>
  </si>
  <si>
    <t>BDUSD3605</t>
  </si>
  <si>
    <t>BDEUR2957</t>
  </si>
  <si>
    <t>HEMA</t>
  </si>
  <si>
    <t>BDEUR2958</t>
  </si>
  <si>
    <t>01.09.16</t>
  </si>
  <si>
    <t>BD4880</t>
  </si>
  <si>
    <t>30.08.16</t>
  </si>
  <si>
    <t>BD4881</t>
  </si>
  <si>
    <t>BDUSD3607</t>
  </si>
  <si>
    <t xml:space="preserve">ORCHESTRA PREMAMAN </t>
  </si>
  <si>
    <t xml:space="preserve">29.11.16 BC </t>
  </si>
  <si>
    <t>31.08.16</t>
  </si>
  <si>
    <t>BDUSD3606</t>
  </si>
  <si>
    <t>BD4882</t>
  </si>
  <si>
    <t>BD4883</t>
  </si>
  <si>
    <t>02.09.16</t>
  </si>
  <si>
    <t>BDUSD3608</t>
  </si>
  <si>
    <t>BDUSD3609</t>
  </si>
  <si>
    <t>01.12.16 (INV NFL 23/16)</t>
  </si>
  <si>
    <t>01.12.16 (INVNFL22/16)</t>
  </si>
  <si>
    <t>BD4884</t>
  </si>
  <si>
    <t>07.09.16</t>
  </si>
  <si>
    <t>BDEUR2959</t>
  </si>
  <si>
    <t>TEXPULL</t>
  </si>
  <si>
    <t>09.09.16</t>
  </si>
  <si>
    <t>BDUSD3610</t>
  </si>
  <si>
    <t>08.09.16</t>
  </si>
  <si>
    <t>12.09.16</t>
  </si>
  <si>
    <t>13.09.16</t>
  </si>
  <si>
    <t>BD4886</t>
  </si>
  <si>
    <t>BD4887</t>
  </si>
  <si>
    <t>BD4888</t>
  </si>
  <si>
    <t>28.10.16 (INV 0748)</t>
  </si>
  <si>
    <t>BD4885</t>
  </si>
  <si>
    <t>15.09.16</t>
  </si>
  <si>
    <t>BD4889</t>
  </si>
  <si>
    <t>20.09.16</t>
  </si>
  <si>
    <t>21.09.16</t>
  </si>
  <si>
    <t>22.09.16</t>
  </si>
  <si>
    <t>23.09.16</t>
  </si>
  <si>
    <t>26.09.16</t>
  </si>
  <si>
    <t>BDEUR2960</t>
  </si>
  <si>
    <t xml:space="preserve">30.11.16 INV </t>
  </si>
  <si>
    <t>BDUSD3611</t>
  </si>
  <si>
    <t xml:space="preserve">25.12.16 BC </t>
  </si>
  <si>
    <t>27.09.16</t>
  </si>
  <si>
    <t>28.09.16</t>
  </si>
  <si>
    <t>BD4894</t>
  </si>
  <si>
    <t>BD4895</t>
  </si>
  <si>
    <t>BD4891</t>
  </si>
  <si>
    <t>BD4892</t>
  </si>
  <si>
    <t>30.09.16</t>
  </si>
  <si>
    <t>NARR: ACCURED INT BDS</t>
  </si>
  <si>
    <t>04.10.16</t>
  </si>
  <si>
    <t>BD4896</t>
  </si>
  <si>
    <t>BDUSD3612</t>
  </si>
  <si>
    <t>BD4897</t>
  </si>
  <si>
    <t>BD4898</t>
  </si>
  <si>
    <t>BD4899</t>
  </si>
  <si>
    <t>BD4900</t>
  </si>
  <si>
    <t>BDUSD3614</t>
  </si>
  <si>
    <t>BDUSD3613</t>
  </si>
  <si>
    <t>BDUSD3615</t>
  </si>
  <si>
    <t>BDUSD3616</t>
  </si>
  <si>
    <t>17.10.16</t>
  </si>
  <si>
    <t>BD4903</t>
  </si>
  <si>
    <t>01.12.16 (INV 0765)</t>
  </si>
  <si>
    <t>18.10.16</t>
  </si>
  <si>
    <t>19.10.16</t>
  </si>
  <si>
    <t>BD4904</t>
  </si>
  <si>
    <t>02.12.16 (INV 0766)</t>
  </si>
  <si>
    <t>20.10.16</t>
  </si>
  <si>
    <t>24.10.16</t>
  </si>
  <si>
    <t>25.10.16</t>
  </si>
  <si>
    <t>BD4905</t>
  </si>
  <si>
    <t>BD4907</t>
  </si>
  <si>
    <t>.</t>
  </si>
  <si>
    <t>31.10.16</t>
  </si>
  <si>
    <t>01.11.16</t>
  </si>
  <si>
    <t>BD4909</t>
  </si>
  <si>
    <t>03.11.16</t>
  </si>
  <si>
    <t>BD4908</t>
  </si>
  <si>
    <t>BDEUR2961</t>
  </si>
  <si>
    <t xml:space="preserve">OTTO </t>
  </si>
  <si>
    <t>BD4910</t>
  </si>
  <si>
    <t>BDUSD3617</t>
  </si>
  <si>
    <t>BD4911</t>
  </si>
  <si>
    <t>04.11.16</t>
  </si>
  <si>
    <t>07.11.16</t>
  </si>
  <si>
    <t>BDUSD3618</t>
  </si>
  <si>
    <t>BDUSD3619</t>
  </si>
  <si>
    <t>BD4912</t>
  </si>
  <si>
    <t>BDUSD3620</t>
  </si>
  <si>
    <t>08.11.16</t>
  </si>
  <si>
    <t>09.11.16</t>
  </si>
  <si>
    <t>10.11.16</t>
  </si>
  <si>
    <t>11.11.16</t>
  </si>
  <si>
    <t>14.11.16</t>
  </si>
  <si>
    <t>BD4913</t>
  </si>
  <si>
    <t>BD4914</t>
  </si>
  <si>
    <t>16.11.16</t>
  </si>
  <si>
    <t>BD4915</t>
  </si>
  <si>
    <t>BDUSD3621</t>
  </si>
  <si>
    <t>15.11.16</t>
  </si>
  <si>
    <t>BD4916</t>
  </si>
  <si>
    <t>BDUSD3622</t>
  </si>
  <si>
    <t>17.11.16</t>
  </si>
  <si>
    <t>18.11.16</t>
  </si>
  <si>
    <t>20.11.16</t>
  </si>
  <si>
    <t>BD4918</t>
  </si>
  <si>
    <t>23.11.16</t>
  </si>
  <si>
    <t>22.11.16</t>
  </si>
  <si>
    <t>21.11.16</t>
  </si>
  <si>
    <t>BD4920</t>
  </si>
  <si>
    <t>BD4921</t>
  </si>
  <si>
    <t>24.11.16</t>
  </si>
  <si>
    <t>25.11.16</t>
  </si>
  <si>
    <t>BDUSD3623</t>
  </si>
  <si>
    <t>28.11.16</t>
  </si>
  <si>
    <t>BD4922</t>
  </si>
  <si>
    <t xml:space="preserve">29.11.16 INV </t>
  </si>
  <si>
    <t>BDEUR2962</t>
  </si>
  <si>
    <t>BD4923</t>
  </si>
  <si>
    <t>05.12.16</t>
  </si>
  <si>
    <t>BD4924</t>
  </si>
  <si>
    <t>BD4925</t>
  </si>
  <si>
    <t>BD4926</t>
  </si>
  <si>
    <t>BD4927</t>
  </si>
  <si>
    <t>BD4928</t>
  </si>
  <si>
    <t>BD4930</t>
  </si>
  <si>
    <t>BD4931</t>
  </si>
  <si>
    <t>BD4932</t>
  </si>
  <si>
    <t>BDUSD3624</t>
  </si>
  <si>
    <t>BDUSD3625</t>
  </si>
  <si>
    <t>BDUSD3626</t>
  </si>
  <si>
    <t>BDUSD3627</t>
  </si>
  <si>
    <t>BD4929</t>
  </si>
  <si>
    <t>06.12.16</t>
  </si>
  <si>
    <t>07.12.16</t>
  </si>
  <si>
    <t>BD4933</t>
  </si>
  <si>
    <t>12.12.16</t>
  </si>
  <si>
    <t>14.12.16</t>
  </si>
  <si>
    <t>08.12.16</t>
  </si>
  <si>
    <t>15.12.16</t>
  </si>
  <si>
    <t>19.12.16</t>
  </si>
  <si>
    <t>20.12.16</t>
  </si>
  <si>
    <t>16.12.16</t>
  </si>
  <si>
    <t>BD4934</t>
  </si>
  <si>
    <t>21.12.16</t>
  </si>
  <si>
    <t>22.12.16</t>
  </si>
  <si>
    <t>23.12.16</t>
  </si>
  <si>
    <t>27.12.16</t>
  </si>
  <si>
    <t>28.12.16</t>
  </si>
  <si>
    <t>BDUSD3628</t>
  </si>
  <si>
    <t>BD4936</t>
  </si>
  <si>
    <t>29.12.16</t>
  </si>
  <si>
    <t>30.12.16</t>
  </si>
  <si>
    <t>BD4937</t>
  </si>
  <si>
    <t>03.01.17</t>
  </si>
  <si>
    <t>04.01.17</t>
  </si>
  <si>
    <t>BD4938</t>
  </si>
  <si>
    <t>BD4939</t>
  </si>
  <si>
    <t>05.01.17</t>
  </si>
  <si>
    <t>BD4941</t>
  </si>
  <si>
    <t>BD4940</t>
  </si>
  <si>
    <t>06.01.17</t>
  </si>
  <si>
    <t>09.01.17</t>
  </si>
  <si>
    <t>BD4942</t>
  </si>
  <si>
    <t>10.01.17</t>
  </si>
  <si>
    <t>BD4943</t>
  </si>
  <si>
    <t>11.01.17</t>
  </si>
  <si>
    <t>12.01.17</t>
  </si>
  <si>
    <t>BD4945</t>
  </si>
  <si>
    <t>BDUSD3630</t>
  </si>
  <si>
    <t>12.04.17 BC</t>
  </si>
  <si>
    <t>BD4946</t>
  </si>
  <si>
    <t>16.01.17</t>
  </si>
  <si>
    <t>BDUSD3631</t>
  </si>
  <si>
    <t>BD4948</t>
  </si>
  <si>
    <t>BD4949</t>
  </si>
  <si>
    <t>BD4947</t>
  </si>
  <si>
    <t>17.01.17</t>
  </si>
  <si>
    <t>BD4950</t>
  </si>
  <si>
    <t>18.01.17</t>
  </si>
  <si>
    <t>19.01.17</t>
  </si>
  <si>
    <t>20.01.17</t>
  </si>
  <si>
    <t>BD4951</t>
  </si>
  <si>
    <t>BD4952</t>
  </si>
  <si>
    <t>23.01.17</t>
  </si>
  <si>
    <t>24.01.17</t>
  </si>
  <si>
    <t>BD4953</t>
  </si>
  <si>
    <t>25.01.17</t>
  </si>
  <si>
    <t>26.01.17</t>
  </si>
  <si>
    <t>30.01.17</t>
  </si>
  <si>
    <t>BD4955</t>
  </si>
  <si>
    <t>31.01.17</t>
  </si>
  <si>
    <t>BDUSD3632</t>
  </si>
  <si>
    <t>BD4954</t>
  </si>
  <si>
    <t>02.02.17</t>
  </si>
  <si>
    <t>03.02.17</t>
  </si>
  <si>
    <t>BD4956</t>
  </si>
  <si>
    <t>BD4957</t>
  </si>
  <si>
    <t>BD4958</t>
  </si>
  <si>
    <t>01.03.2017</t>
  </si>
  <si>
    <t>BD4960</t>
  </si>
  <si>
    <t>06.02.17</t>
  </si>
  <si>
    <t>07.02.17</t>
  </si>
  <si>
    <t>BD4961</t>
  </si>
  <si>
    <t>BD4962</t>
  </si>
  <si>
    <t>BD4963</t>
  </si>
  <si>
    <t>23.03.17 (INV0822)</t>
  </si>
  <si>
    <t>23.03.17 (INV0823)</t>
  </si>
  <si>
    <t>23.03.17 (INV0833)</t>
  </si>
  <si>
    <t>08.02.17</t>
  </si>
  <si>
    <t>BDUSD3633</t>
  </si>
  <si>
    <t>BDEUR2963</t>
  </si>
  <si>
    <t xml:space="preserve">03.04.17 LC </t>
  </si>
  <si>
    <t>BDUSD3634</t>
  </si>
  <si>
    <t>13.02.17</t>
  </si>
  <si>
    <t>14.02.17</t>
  </si>
  <si>
    <t>BD4964</t>
  </si>
  <si>
    <t>15.02.17</t>
  </si>
  <si>
    <t>16.02.17</t>
  </si>
  <si>
    <t>BD4965</t>
  </si>
  <si>
    <t>17.02.17</t>
  </si>
  <si>
    <t>20.02.17</t>
  </si>
  <si>
    <t>MC EASY FREIFGT CO LTD BDS MUR A/C NO.25-1028745</t>
  </si>
  <si>
    <t>BD4966</t>
  </si>
  <si>
    <t xml:space="preserve">MC EASY FREIGHT </t>
  </si>
  <si>
    <t>BD4967</t>
  </si>
  <si>
    <t>BD4968</t>
  </si>
  <si>
    <t>BD4971</t>
  </si>
  <si>
    <t>BD4969</t>
  </si>
  <si>
    <t>21.06.17 INV</t>
  </si>
  <si>
    <t>21.02.17</t>
  </si>
  <si>
    <t>23.02.17</t>
  </si>
  <si>
    <t xml:space="preserve">FORCE DEBIT </t>
  </si>
  <si>
    <t>BD4972</t>
  </si>
  <si>
    <t>BDEUR2965</t>
  </si>
  <si>
    <t>BDEUR2964</t>
  </si>
  <si>
    <t>27.02.17</t>
  </si>
  <si>
    <t>BD4976</t>
  </si>
  <si>
    <t>VARIOUS BENF</t>
  </si>
  <si>
    <t>BD4975</t>
  </si>
  <si>
    <t>BD4973</t>
  </si>
  <si>
    <t xml:space="preserve">13.04.17 (INV0839) </t>
  </si>
  <si>
    <t>BD4974</t>
  </si>
  <si>
    <t>13.04.17 (INV0838)</t>
  </si>
  <si>
    <t>28.02.17</t>
  </si>
  <si>
    <t>BD4977</t>
  </si>
  <si>
    <t>BD4978</t>
  </si>
  <si>
    <t>BD4979</t>
  </si>
  <si>
    <t>02.03.17</t>
  </si>
  <si>
    <t>03.03.17</t>
  </si>
  <si>
    <t>BD4980</t>
  </si>
  <si>
    <t>BD4981</t>
  </si>
  <si>
    <t>BD4982</t>
  </si>
  <si>
    <t>06.03.17</t>
  </si>
  <si>
    <t>07.03.17</t>
  </si>
  <si>
    <t>08.03.17</t>
  </si>
  <si>
    <t>BD4983</t>
  </si>
  <si>
    <t>BD4984</t>
  </si>
  <si>
    <t>BD4985</t>
  </si>
  <si>
    <t>BD4986</t>
  </si>
  <si>
    <t xml:space="preserve">20.06.17 INV </t>
  </si>
  <si>
    <t>13.03.17</t>
  </si>
  <si>
    <t>10.03.17</t>
  </si>
  <si>
    <t>09.03.17</t>
  </si>
  <si>
    <t>BD4992</t>
  </si>
  <si>
    <t>BD4987</t>
  </si>
  <si>
    <t xml:space="preserve">07.07.17 INV </t>
  </si>
  <si>
    <t>BD4988</t>
  </si>
  <si>
    <t>BD4991</t>
  </si>
  <si>
    <t>BD4989</t>
  </si>
  <si>
    <t>BD4990</t>
  </si>
  <si>
    <t>BD4993</t>
  </si>
  <si>
    <t>BD4994</t>
  </si>
  <si>
    <t>BD4995</t>
  </si>
  <si>
    <t>BDUSD3638</t>
  </si>
  <si>
    <t>BDUSD3639</t>
  </si>
  <si>
    <t>BDUSD3635</t>
  </si>
  <si>
    <t>MC EASY FREIGHT</t>
  </si>
  <si>
    <t>BDUSD3636</t>
  </si>
  <si>
    <t>BDUSD3637</t>
  </si>
  <si>
    <t>MC EASY FREIGHT BDS EUR  1025632</t>
  </si>
  <si>
    <t>BDEUR2966</t>
  </si>
  <si>
    <t>07.07.17 INV</t>
  </si>
  <si>
    <t>MC EASYFREIGHT EUR  TOTAL:</t>
  </si>
  <si>
    <t>MC EASYFREIGHT USD TOTAL:</t>
  </si>
  <si>
    <t>BD4997</t>
  </si>
  <si>
    <t>BD4998</t>
  </si>
  <si>
    <t>BD4996</t>
  </si>
  <si>
    <t>14.03.17</t>
  </si>
  <si>
    <t>BD4999</t>
  </si>
  <si>
    <t>BD5000</t>
  </si>
  <si>
    <t>BDEUR2967</t>
  </si>
  <si>
    <t>13.04.17 INV</t>
  </si>
  <si>
    <t>17.03.17</t>
  </si>
  <si>
    <t>15.03.17</t>
  </si>
  <si>
    <t>16.03.17</t>
  </si>
  <si>
    <t>20.03.17</t>
  </si>
  <si>
    <t>21.03.17</t>
  </si>
  <si>
    <t>22.03.17</t>
  </si>
  <si>
    <t>23.03.17</t>
  </si>
  <si>
    <t>BDUSD3640</t>
  </si>
  <si>
    <t>BDEUR2968</t>
  </si>
  <si>
    <t>BDUSD3647</t>
  </si>
  <si>
    <t>BD5001</t>
  </si>
  <si>
    <t>BD5002</t>
  </si>
  <si>
    <t>BD5004</t>
  </si>
  <si>
    <t>BD5003</t>
  </si>
  <si>
    <t>24.03.17</t>
  </si>
  <si>
    <t>BDUSD3649</t>
  </si>
  <si>
    <t>BDEUR2969</t>
  </si>
  <si>
    <t>ORCHESTRA/PREMAMAN</t>
  </si>
  <si>
    <t xml:space="preserve">21.06.17 </t>
  </si>
  <si>
    <t>BD5005</t>
  </si>
  <si>
    <t>BD5006</t>
  </si>
  <si>
    <t>BD5007</t>
  </si>
  <si>
    <t>BD5008</t>
  </si>
  <si>
    <t>27.03.17</t>
  </si>
  <si>
    <t>BD5009</t>
  </si>
  <si>
    <t>28.03.17</t>
  </si>
  <si>
    <t>BDEUR2970</t>
  </si>
  <si>
    <t>BD5010</t>
  </si>
  <si>
    <t>30.03.17</t>
  </si>
  <si>
    <t>BDUSD3650</t>
  </si>
  <si>
    <t>BD5013</t>
  </si>
  <si>
    <t>BD5012</t>
  </si>
  <si>
    <t>BD5011</t>
  </si>
  <si>
    <t>BDUSD3648</t>
  </si>
  <si>
    <t>MC EASY FREIGHT BD'S USD--1025926</t>
  </si>
  <si>
    <t>31.03.17</t>
  </si>
  <si>
    <t>BDUSD3651</t>
  </si>
  <si>
    <t>BDEUR2971</t>
  </si>
  <si>
    <t>28.06.17</t>
  </si>
  <si>
    <t>BD5014</t>
  </si>
  <si>
    <t>BD5015</t>
  </si>
  <si>
    <t>BD5016</t>
  </si>
  <si>
    <t>BD5017</t>
  </si>
  <si>
    <t>16.05.17(INV0863)</t>
  </si>
  <si>
    <t>06.04.17</t>
  </si>
  <si>
    <t>BD5020</t>
  </si>
  <si>
    <t>BD5023</t>
  </si>
  <si>
    <t>BD5021</t>
  </si>
  <si>
    <t>BD5022</t>
  </si>
  <si>
    <t>07.04.17</t>
  </si>
  <si>
    <t>BD5024</t>
  </si>
  <si>
    <t>BD5025</t>
  </si>
  <si>
    <t>10.04.17</t>
  </si>
  <si>
    <t>BD5026</t>
  </si>
  <si>
    <t>BD5027</t>
  </si>
  <si>
    <t>11.04.17</t>
  </si>
  <si>
    <t>14.04.17</t>
  </si>
  <si>
    <t>BDUSD3654</t>
  </si>
  <si>
    <t>BDEUR2974</t>
  </si>
  <si>
    <t>BDEUR2973</t>
  </si>
  <si>
    <t>BDUSD3653</t>
  </si>
  <si>
    <t>BD5028</t>
  </si>
  <si>
    <t>BD5031</t>
  </si>
  <si>
    <t>BD5032</t>
  </si>
  <si>
    <t>BD5033</t>
  </si>
  <si>
    <t>BD5029</t>
  </si>
  <si>
    <t>BD5030</t>
  </si>
  <si>
    <t>17.04.17</t>
  </si>
  <si>
    <t>BD5034</t>
  </si>
  <si>
    <t>BD5036</t>
  </si>
  <si>
    <t>BD5035</t>
  </si>
  <si>
    <t>18.04.17</t>
  </si>
  <si>
    <t>BD5037</t>
  </si>
  <si>
    <t>BDEUR2975</t>
  </si>
  <si>
    <t>19.06.17</t>
  </si>
  <si>
    <t>BD5038</t>
  </si>
  <si>
    <t>DAKRI CARTONS</t>
  </si>
  <si>
    <t>VARIOUS BENEF</t>
  </si>
  <si>
    <t>15.06.17</t>
  </si>
  <si>
    <t>DAKRI CARTONS BDS MUR A/C NO.14/1004905</t>
  </si>
  <si>
    <t>BD5039</t>
  </si>
  <si>
    <t>19.04.17</t>
  </si>
  <si>
    <t>20.04.17</t>
  </si>
  <si>
    <t>BD5040</t>
  </si>
  <si>
    <t>21.04.17</t>
  </si>
  <si>
    <t>BDEUR2972</t>
  </si>
  <si>
    <t>BD5018</t>
  </si>
  <si>
    <t>BD5019</t>
  </si>
  <si>
    <t>24.04.17</t>
  </si>
  <si>
    <t>25.04.17</t>
  </si>
  <si>
    <t>BD5041</t>
  </si>
  <si>
    <t>BD5042</t>
  </si>
  <si>
    <t>CONSOLIDATED ENERGY CO.L</t>
  </si>
  <si>
    <t>SAYID JHUNGEER &amp; SONS LTD</t>
  </si>
  <si>
    <t>FIREMOUNT TEXT(EWL1)</t>
  </si>
  <si>
    <t>DAIICHI DISPLAY LTD BD</t>
  </si>
  <si>
    <t>E-XPORT PLUS LTD</t>
  </si>
  <si>
    <t>MC EASY FREIGHT CO. LTD</t>
  </si>
  <si>
    <t>FIREMOUNT TEXT LTD(EWL1)</t>
  </si>
  <si>
    <t>TROPIC KNITS LIMITED</t>
  </si>
  <si>
    <t>TROPIC KNITS BD FAC 2</t>
  </si>
  <si>
    <t>FIREMOUNT TEXT LTD (EWL1)</t>
  </si>
  <si>
    <t>LES ATELIERS CREA-CLD</t>
  </si>
  <si>
    <t>TEXPULL LTD</t>
  </si>
  <si>
    <t>MTIUS SUGAR SYND-BD EUR</t>
  </si>
  <si>
    <t>NEW MAURITIUS HOTELS LTD</t>
  </si>
  <si>
    <t>GRAND LOCAL BALANCE  =</t>
  </si>
  <si>
    <t>26.04.17</t>
  </si>
  <si>
    <t>BD5043</t>
  </si>
  <si>
    <t>BD5044</t>
  </si>
  <si>
    <t>27.04.17</t>
  </si>
  <si>
    <t>02.05.17</t>
  </si>
  <si>
    <t>28.04.17</t>
  </si>
  <si>
    <t>BD5046</t>
  </si>
  <si>
    <t>DAKRI CARTONS TOTAL:</t>
  </si>
  <si>
    <t>BD5047</t>
  </si>
  <si>
    <t>BD5048</t>
  </si>
  <si>
    <t>03.05.17</t>
  </si>
  <si>
    <t>04.05.17</t>
  </si>
  <si>
    <t>BD5049</t>
  </si>
  <si>
    <t>BD5050</t>
  </si>
  <si>
    <t>BDEUR2976</t>
  </si>
  <si>
    <t>CHINTI &amp; PARTNER</t>
  </si>
  <si>
    <t>05.05.17</t>
  </si>
  <si>
    <t>09.05.17</t>
  </si>
  <si>
    <t>BD5051</t>
  </si>
  <si>
    <t>BD5052</t>
  </si>
  <si>
    <t>BDUSD3655</t>
  </si>
  <si>
    <t>FORCE DEBIT</t>
  </si>
  <si>
    <t>BDEUR2977</t>
  </si>
  <si>
    <t>BDEUR2978</t>
  </si>
  <si>
    <t>15.06.17 INV</t>
  </si>
  <si>
    <t>10.05.17</t>
  </si>
  <si>
    <t>11.05.17</t>
  </si>
  <si>
    <t>BDEUR2979</t>
  </si>
  <si>
    <t>12.05.17</t>
  </si>
  <si>
    <t>BD5053</t>
  </si>
  <si>
    <t>15.05.17</t>
  </si>
  <si>
    <t>16.05.17</t>
  </si>
  <si>
    <t>BD5054</t>
  </si>
  <si>
    <t>17.05.17</t>
  </si>
  <si>
    <t>BD5055</t>
  </si>
  <si>
    <t>18.05.17</t>
  </si>
  <si>
    <t>22.05.17</t>
  </si>
  <si>
    <t>19.05.17</t>
  </si>
  <si>
    <t>23.05.17</t>
  </si>
  <si>
    <t>24.05.17</t>
  </si>
  <si>
    <t>BD5056</t>
  </si>
  <si>
    <t>26.05.17</t>
  </si>
  <si>
    <t>25.05.17</t>
  </si>
  <si>
    <t>BD5057</t>
  </si>
  <si>
    <t>BRANCH NO.</t>
  </si>
  <si>
    <t>GRA</t>
  </si>
  <si>
    <t>19.06.17 BC</t>
  </si>
  <si>
    <t>14.06.17 BC</t>
  </si>
  <si>
    <t>29.05.17</t>
  </si>
  <si>
    <t>BDEUR2980</t>
  </si>
  <si>
    <t>14.06.17 INV</t>
  </si>
  <si>
    <t>30.05.17</t>
  </si>
  <si>
    <t>BD5058</t>
  </si>
  <si>
    <t>BDEUR2981</t>
  </si>
  <si>
    <t>SHORT NAME</t>
  </si>
  <si>
    <t>LOCAL BALANCE</t>
  </si>
  <si>
    <t>ND LOCAL BALANCE  =</t>
  </si>
  <si>
    <t>31.05.17</t>
  </si>
  <si>
    <t>BD5059</t>
  </si>
  <si>
    <t>BD5060</t>
  </si>
  <si>
    <t>BD5061</t>
  </si>
  <si>
    <t>BD5062</t>
  </si>
  <si>
    <t>BDEUR2982</t>
  </si>
  <si>
    <t xml:space="preserve">TEXPULL LTD </t>
  </si>
  <si>
    <t>MNAPS</t>
  </si>
  <si>
    <t>BDEUR2983</t>
  </si>
  <si>
    <t>CHINTI AND PAPER</t>
  </si>
  <si>
    <t>BD5063</t>
  </si>
  <si>
    <t>BD5065</t>
  </si>
  <si>
    <t>BD5064</t>
  </si>
  <si>
    <t>BD5066</t>
  </si>
  <si>
    <t xml:space="preserve">DAKRI CARTON </t>
  </si>
  <si>
    <t xml:space="preserve">VARIOUS BENEF </t>
  </si>
  <si>
    <t>BD5068</t>
  </si>
  <si>
    <t>BD5067</t>
  </si>
  <si>
    <t>BD5069</t>
  </si>
  <si>
    <t>INV</t>
  </si>
  <si>
    <t>27.06.17</t>
  </si>
  <si>
    <t>BD5070</t>
  </si>
  <si>
    <t>BD5073</t>
  </si>
  <si>
    <t>BD5071</t>
  </si>
  <si>
    <t>BD5072</t>
  </si>
  <si>
    <t>BD5074</t>
  </si>
  <si>
    <t>BDEUR2984</t>
  </si>
  <si>
    <t>BDEUR2985</t>
  </si>
  <si>
    <t>BRANCH NO.  14</t>
  </si>
  <si>
    <t>BRANCH NO.  25</t>
  </si>
  <si>
    <t>BD5075</t>
  </si>
  <si>
    <t>BDUSD3652</t>
  </si>
  <si>
    <t>03.07.17</t>
  </si>
  <si>
    <t>BDUSD3656</t>
  </si>
  <si>
    <t>BDUSD3657</t>
  </si>
  <si>
    <t>BDUSD3659</t>
  </si>
  <si>
    <t>BDEUR2986</t>
  </si>
  <si>
    <t>BD5080</t>
  </si>
  <si>
    <t>BD5081</t>
  </si>
  <si>
    <t>BD5083</t>
  </si>
  <si>
    <t>BD5084</t>
  </si>
  <si>
    <t>BD5086</t>
  </si>
  <si>
    <t>26.06.14</t>
  </si>
  <si>
    <t xml:space="preserve">INVOICE REF </t>
  </si>
  <si>
    <t>17.07.17</t>
  </si>
  <si>
    <t xml:space="preserve">  UNDER BC</t>
  </si>
  <si>
    <t xml:space="preserve">25.07.17 </t>
  </si>
  <si>
    <t xml:space="preserve">18.07.17 </t>
  </si>
  <si>
    <t xml:space="preserve">18.07.17  </t>
  </si>
  <si>
    <t xml:space="preserve">14.08.17 </t>
  </si>
  <si>
    <t>09.08.17</t>
  </si>
  <si>
    <t>BD5078</t>
  </si>
  <si>
    <t>BD5079</t>
  </si>
  <si>
    <t>BD5085</t>
  </si>
  <si>
    <t xml:space="preserve">INV </t>
  </si>
  <si>
    <t>BD5082</t>
  </si>
  <si>
    <t>BD5087</t>
  </si>
  <si>
    <t>BD5088</t>
  </si>
  <si>
    <t>BD5089</t>
  </si>
  <si>
    <t>BDUSD3658</t>
  </si>
  <si>
    <t>BD5077</t>
  </si>
  <si>
    <t>BD5090</t>
  </si>
  <si>
    <t>BD5091</t>
  </si>
  <si>
    <t>BD5092</t>
  </si>
  <si>
    <t>BDGBP1218</t>
  </si>
  <si>
    <t>FOREIGN AMT</t>
  </si>
  <si>
    <t>BDEUR2987</t>
  </si>
  <si>
    <t>20.07.17</t>
  </si>
  <si>
    <t>14.07.17</t>
  </si>
  <si>
    <t>BD5094</t>
  </si>
  <si>
    <t>BD5095</t>
  </si>
  <si>
    <t>BD5096</t>
  </si>
  <si>
    <t>BD5097</t>
  </si>
  <si>
    <t>BD5098</t>
  </si>
  <si>
    <t>BD5093</t>
  </si>
  <si>
    <t>BD5099</t>
  </si>
  <si>
    <t>BDEUR2988</t>
  </si>
  <si>
    <t>CWF CHILDREN</t>
  </si>
  <si>
    <t>14.09.17</t>
  </si>
  <si>
    <t>21.07.17</t>
  </si>
  <si>
    <t>BD5100</t>
  </si>
  <si>
    <t>24.07.17</t>
  </si>
  <si>
    <t>26.07.17</t>
  </si>
  <si>
    <t>BDUSD3660</t>
  </si>
  <si>
    <t>BD5101</t>
  </si>
  <si>
    <t>BD5102</t>
  </si>
  <si>
    <t>BD5103</t>
  </si>
  <si>
    <t>BD5104</t>
  </si>
  <si>
    <t>BD5105</t>
  </si>
  <si>
    <t>BD5106</t>
  </si>
  <si>
    <t>BD5107</t>
  </si>
  <si>
    <t>BD5108</t>
  </si>
  <si>
    <t>BDEUR2989</t>
  </si>
  <si>
    <t>BD5109</t>
  </si>
  <si>
    <t>31.07.17</t>
  </si>
  <si>
    <t>28.07.17</t>
  </si>
  <si>
    <t>BD5111</t>
  </si>
  <si>
    <t>BD5112</t>
  </si>
  <si>
    <t>BD5110</t>
  </si>
  <si>
    <t>04.08.17</t>
  </si>
  <si>
    <t>03.08.17</t>
  </si>
  <si>
    <t>BD5115</t>
  </si>
  <si>
    <t>BD5116</t>
  </si>
  <si>
    <t>BD5113</t>
  </si>
  <si>
    <t>BD5114</t>
  </si>
  <si>
    <t>07.08.17</t>
  </si>
  <si>
    <t>BD5117</t>
  </si>
  <si>
    <t>BD5119</t>
  </si>
  <si>
    <t>08.08.17</t>
  </si>
  <si>
    <t>BD5118</t>
  </si>
  <si>
    <t>BD5120</t>
  </si>
  <si>
    <t>BD5121</t>
  </si>
  <si>
    <t>BD5122</t>
  </si>
  <si>
    <t>11.08.17</t>
  </si>
  <si>
    <t>BDUSD3661</t>
  </si>
  <si>
    <t>14.08.17</t>
  </si>
  <si>
    <t>BD5123</t>
  </si>
  <si>
    <t>BD5127</t>
  </si>
  <si>
    <t>BD5125</t>
  </si>
  <si>
    <t>BD5126</t>
  </si>
  <si>
    <t>BD5128</t>
  </si>
  <si>
    <t>16.08.17</t>
  </si>
  <si>
    <t>15.08.17</t>
  </si>
  <si>
    <t>MC EASY FREIGHT TOTAL:</t>
  </si>
  <si>
    <t>BD5129</t>
  </si>
  <si>
    <t xml:space="preserve">UTL  POWERED EPC SERVICES LTD </t>
  </si>
  <si>
    <t xml:space="preserve">CHISEL MET LTD </t>
  </si>
  <si>
    <t>BD5130</t>
  </si>
  <si>
    <t>BD5131</t>
  </si>
  <si>
    <t>BD5132</t>
  </si>
  <si>
    <t>18.08.17</t>
  </si>
  <si>
    <t>BDEUR2990</t>
  </si>
  <si>
    <t>11.09.17</t>
  </si>
  <si>
    <t>BDUSD3662</t>
  </si>
  <si>
    <t>BD5135</t>
  </si>
  <si>
    <t>BDUSD3663</t>
  </si>
  <si>
    <t>BD5134</t>
  </si>
  <si>
    <t>BD5133</t>
  </si>
  <si>
    <t>21.08.17</t>
  </si>
  <si>
    <t>23.08.17</t>
  </si>
  <si>
    <t>BD5136</t>
  </si>
  <si>
    <t>24.08.17</t>
  </si>
  <si>
    <t>BDEUR2991</t>
  </si>
  <si>
    <t>BD5137</t>
  </si>
  <si>
    <t>BD5138</t>
  </si>
  <si>
    <t>BD5139</t>
  </si>
  <si>
    <t>BD5140</t>
  </si>
  <si>
    <t>BD5141</t>
  </si>
  <si>
    <t>BDUSD3664</t>
  </si>
  <si>
    <t xml:space="preserve">MAUBANK-BD ACCOUNT </t>
  </si>
  <si>
    <t>LIBOR(3 MONTH)+MARGIN/100</t>
  </si>
  <si>
    <t>BDEUR2992</t>
  </si>
  <si>
    <t>16.10.17</t>
  </si>
  <si>
    <t>31.08.17</t>
  </si>
  <si>
    <t>01.09.17</t>
  </si>
  <si>
    <t>BD5150</t>
  </si>
  <si>
    <t>BD5149</t>
  </si>
  <si>
    <t>BDEUR2995</t>
  </si>
  <si>
    <t>05.12.17</t>
  </si>
  <si>
    <t>BD5145</t>
  </si>
  <si>
    <t>BD5146</t>
  </si>
  <si>
    <t>BD5144</t>
  </si>
  <si>
    <t>BDUSD3667</t>
  </si>
  <si>
    <t>BDUSD3665</t>
  </si>
  <si>
    <t>BDEUR2993</t>
  </si>
  <si>
    <t>BD5142</t>
  </si>
  <si>
    <t>BD5143</t>
  </si>
  <si>
    <t>BDUSD3666</t>
  </si>
  <si>
    <t>BD5147</t>
  </si>
  <si>
    <t>BDEUR2994</t>
  </si>
  <si>
    <t>BD5151</t>
  </si>
  <si>
    <t>08.09.17</t>
  </si>
  <si>
    <t>BDEUR2996</t>
  </si>
  <si>
    <t>14.11.17</t>
  </si>
  <si>
    <t>BDUSD3668</t>
  </si>
  <si>
    <t>BDUSD3669</t>
  </si>
  <si>
    <t>06.09.17</t>
  </si>
  <si>
    <t>BDUSD3670</t>
  </si>
  <si>
    <t>11.12.17</t>
  </si>
  <si>
    <t>BDEUR2997</t>
  </si>
  <si>
    <t>05.10.17</t>
  </si>
  <si>
    <t>BD5153</t>
  </si>
  <si>
    <t>BD5152</t>
  </si>
  <si>
    <t>BD5155</t>
  </si>
  <si>
    <t>15.09.17</t>
  </si>
  <si>
    <t>18.09.17</t>
  </si>
  <si>
    <t>TROPIC KNITS LTD 1026264</t>
  </si>
  <si>
    <t>BDZAR01</t>
  </si>
  <si>
    <t xml:space="preserve">ZAR </t>
  </si>
  <si>
    <t>BDUSD3672</t>
  </si>
  <si>
    <t>20.09.17</t>
  </si>
  <si>
    <t>PART PMT MUR 493,507.17, REMM BAL MUR 3,017,498.46</t>
  </si>
  <si>
    <t>BD5156</t>
  </si>
  <si>
    <t>BD5157</t>
  </si>
  <si>
    <t>BD5188</t>
  </si>
  <si>
    <t>BILLS DISCOUNTED FOREIGN (USD, EUR, ZAR &amp; GBP)</t>
  </si>
  <si>
    <t>21.09.17</t>
  </si>
  <si>
    <t>22.09.17</t>
  </si>
  <si>
    <t>BDEUR2998</t>
  </si>
  <si>
    <t>RUGBY TEAM DISTRIBUTION / THE STING HOLDINGB.V</t>
  </si>
  <si>
    <t>13.01.18</t>
  </si>
  <si>
    <t>BD5189</t>
  </si>
  <si>
    <t xml:space="preserve">TROPIC KNITS LIMITED </t>
  </si>
  <si>
    <t>BD5190</t>
  </si>
  <si>
    <t>25.09.17</t>
  </si>
  <si>
    <t>BD5191</t>
  </si>
  <si>
    <t>BDEUR2999</t>
  </si>
  <si>
    <t xml:space="preserve">JULLES SA </t>
  </si>
  <si>
    <t>BD5192</t>
  </si>
  <si>
    <t>BDEUR3000</t>
  </si>
  <si>
    <t>31.10.17</t>
  </si>
  <si>
    <t>28.09.17</t>
  </si>
  <si>
    <t>29.09.17</t>
  </si>
  <si>
    <t>BDUSD3673</t>
  </si>
  <si>
    <t xml:space="preserve">PUMA SOUTH AFRICA </t>
  </si>
  <si>
    <t>BDUSD3674</t>
  </si>
  <si>
    <t>BDUSD3675</t>
  </si>
  <si>
    <t>BDUSD3676</t>
  </si>
  <si>
    <t>BDUSD3677</t>
  </si>
  <si>
    <t>BD5193</t>
  </si>
  <si>
    <t>BD5194</t>
  </si>
  <si>
    <t>02.10.17</t>
  </si>
  <si>
    <t>BD5195</t>
  </si>
  <si>
    <t>BD5196</t>
  </si>
  <si>
    <t>BD5197</t>
  </si>
  <si>
    <t>06.10.17</t>
  </si>
  <si>
    <t>BD5198</t>
  </si>
  <si>
    <t>BD5199</t>
  </si>
  <si>
    <t>09.10.17</t>
  </si>
  <si>
    <t>BD5200</t>
  </si>
  <si>
    <t>BD5201</t>
  </si>
  <si>
    <t>10.10.17</t>
  </si>
  <si>
    <t>BD5202</t>
  </si>
  <si>
    <t>12.10.17</t>
  </si>
  <si>
    <t>13.10.17</t>
  </si>
  <si>
    <t>BD5203</t>
  </si>
  <si>
    <t>BD5204</t>
  </si>
  <si>
    <t>BD5205</t>
  </si>
  <si>
    <t>BDUSD3679</t>
  </si>
  <si>
    <t xml:space="preserve">TFG APPARELSUPPLY </t>
  </si>
  <si>
    <t>BDUSD3680</t>
  </si>
  <si>
    <t>AMOUNT PAID $165,567.34 ; Amount left $ 343,836.80</t>
  </si>
  <si>
    <t xml:space="preserve"> 23.10.17</t>
  </si>
  <si>
    <t>22.10.17</t>
  </si>
  <si>
    <t>23.10.17</t>
  </si>
  <si>
    <t>BDEUR3001</t>
  </si>
  <si>
    <t>25.10.17</t>
  </si>
  <si>
    <t>BD5206</t>
  </si>
  <si>
    <t>BD5208</t>
  </si>
  <si>
    <t>BD5209</t>
  </si>
  <si>
    <t>20.10.17</t>
  </si>
  <si>
    <t>BDUSD3678</t>
  </si>
  <si>
    <t>BD5210</t>
  </si>
  <si>
    <t>BD5212</t>
  </si>
  <si>
    <t>BDUSD3681</t>
  </si>
  <si>
    <t>BD5211</t>
  </si>
  <si>
    <t>18.10.17</t>
  </si>
  <si>
    <t>AMOUNT PAID EUR 116,924.10: AMOUNT LEFT 63,959.22</t>
  </si>
  <si>
    <t>27.10.17</t>
  </si>
  <si>
    <t>BD5213</t>
  </si>
  <si>
    <t>30.10.17</t>
  </si>
  <si>
    <t>BD5214</t>
  </si>
  <si>
    <t>BD5215</t>
  </si>
  <si>
    <t>BD5216</t>
  </si>
  <si>
    <t>06.11.17</t>
  </si>
  <si>
    <t>BD5217</t>
  </si>
  <si>
    <t>BDEUR3002</t>
  </si>
  <si>
    <t>15.12.17</t>
  </si>
  <si>
    <t>BD5220</t>
  </si>
  <si>
    <t>BD5219</t>
  </si>
  <si>
    <t>BDEUR3003</t>
  </si>
  <si>
    <t>04.12.17</t>
  </si>
  <si>
    <t>BD5154</t>
  </si>
  <si>
    <t>BD5221</t>
  </si>
  <si>
    <t>BD5222</t>
  </si>
  <si>
    <t>BD5223</t>
  </si>
  <si>
    <t>BD5224</t>
  </si>
  <si>
    <t>13.11.2017</t>
  </si>
  <si>
    <t>BD5225</t>
  </si>
  <si>
    <t>BD5227</t>
  </si>
  <si>
    <t>BD5226</t>
  </si>
  <si>
    <t>16.11.17</t>
  </si>
  <si>
    <t>17.11.17</t>
  </si>
  <si>
    <t>BD5228</t>
  </si>
  <si>
    <t>BD5229</t>
  </si>
  <si>
    <t>BD5230</t>
  </si>
  <si>
    <t>20.11.17</t>
  </si>
  <si>
    <t>BD5231</t>
  </si>
  <si>
    <t>PART PAYMENT EUR 22,947.96 ; AMOUNT LEFT EUR 38,549.34</t>
  </si>
  <si>
    <t>BD5232</t>
  </si>
  <si>
    <t>BD5234</t>
  </si>
  <si>
    <t>BD5233</t>
  </si>
  <si>
    <t>23.11.17</t>
  </si>
  <si>
    <t>24.11.17</t>
  </si>
  <si>
    <t>BD5236</t>
  </si>
  <si>
    <t>BD5235</t>
  </si>
  <si>
    <t xml:space="preserve">MOPIROVE EXPORT LIMITED </t>
  </si>
  <si>
    <t>27.11.17</t>
  </si>
  <si>
    <t>BD5237</t>
  </si>
  <si>
    <t>BD5238</t>
  </si>
  <si>
    <t>BDUSD3685</t>
  </si>
  <si>
    <t>BDUSD3686</t>
  </si>
  <si>
    <t>BDUSD3687</t>
  </si>
  <si>
    <t>BDUSD3688</t>
  </si>
  <si>
    <t>01.12.17</t>
  </si>
  <si>
    <t>BD5239</t>
  </si>
  <si>
    <t>BD5240</t>
  </si>
  <si>
    <t>BDEUR3004</t>
  </si>
  <si>
    <t>15.01.18</t>
  </si>
  <si>
    <t>BDUSD3690</t>
  </si>
  <si>
    <t>BD5242</t>
  </si>
  <si>
    <t>BD5241</t>
  </si>
  <si>
    <t>BDUSD3689</t>
  </si>
  <si>
    <t>BDEUR3005</t>
  </si>
  <si>
    <t>26.12.17</t>
  </si>
  <si>
    <t>06.12.17</t>
  </si>
  <si>
    <t>07.12.17</t>
  </si>
  <si>
    <t>BD5243</t>
  </si>
  <si>
    <t>BDUSD3691</t>
  </si>
  <si>
    <t>BD5244</t>
  </si>
  <si>
    <t>08.12.17</t>
  </si>
  <si>
    <t>BD5245</t>
  </si>
  <si>
    <t>BD5246</t>
  </si>
  <si>
    <t>13.12.17</t>
  </si>
  <si>
    <t>BD5247</t>
  </si>
  <si>
    <t>BD5248</t>
  </si>
  <si>
    <t>14.12.17</t>
  </si>
  <si>
    <t>BDUSD3692</t>
  </si>
  <si>
    <t>BDUSD3693</t>
  </si>
  <si>
    <t>BD5249</t>
  </si>
  <si>
    <t>18.12.17</t>
  </si>
  <si>
    <t>BD5250</t>
  </si>
  <si>
    <t>BD5251</t>
  </si>
  <si>
    <t>BDUSD3694</t>
  </si>
  <si>
    <t>BD5257</t>
  </si>
  <si>
    <t>BD5256</t>
  </si>
  <si>
    <t>BDEUR3006</t>
  </si>
  <si>
    <t>BD5255</t>
  </si>
  <si>
    <t>BDEUR3007</t>
  </si>
  <si>
    <t xml:space="preserve">HEMA </t>
  </si>
  <si>
    <t>BDUSD3696</t>
  </si>
  <si>
    <t xml:space="preserve">WE EUROPE B.V </t>
  </si>
  <si>
    <t>19.03.18</t>
  </si>
  <si>
    <t>BD5253</t>
  </si>
  <si>
    <t>BD5252</t>
  </si>
  <si>
    <t>BD5254</t>
  </si>
  <si>
    <t>BDUSD3695</t>
  </si>
  <si>
    <t>BD5258</t>
  </si>
  <si>
    <t>BDUSD3698</t>
  </si>
  <si>
    <t>BDUSD3699</t>
  </si>
  <si>
    <t>BDEUR3008</t>
  </si>
  <si>
    <t>03.01.18</t>
  </si>
  <si>
    <t>BDUSD3697</t>
  </si>
  <si>
    <t>19.12.17</t>
  </si>
  <si>
    <t>22.12.17</t>
  </si>
  <si>
    <t>21.12.17</t>
  </si>
  <si>
    <t>27.12.17</t>
  </si>
  <si>
    <t>28.12.17</t>
  </si>
  <si>
    <t>BDUSD3700</t>
  </si>
  <si>
    <t>BD5259</t>
  </si>
  <si>
    <t xml:space="preserve">SAYID JHNUGEER </t>
  </si>
  <si>
    <t>`</t>
  </si>
  <si>
    <t>BDUSD3701</t>
  </si>
  <si>
    <t>BDUSD3702</t>
  </si>
  <si>
    <t>04.01.18</t>
  </si>
  <si>
    <t>06.01.18</t>
  </si>
  <si>
    <t>08.01.18</t>
  </si>
  <si>
    <t>BD5261</t>
  </si>
  <si>
    <t>BD5260</t>
  </si>
  <si>
    <t>BD5266</t>
  </si>
  <si>
    <t>BD5267</t>
  </si>
  <si>
    <t>BD5262</t>
  </si>
  <si>
    <t>BD5263</t>
  </si>
  <si>
    <t>BD5264</t>
  </si>
  <si>
    <t>BD5265</t>
  </si>
  <si>
    <t>BDUSD3703</t>
  </si>
  <si>
    <t>BDEUR3009</t>
  </si>
  <si>
    <t>BDUSD3704</t>
  </si>
  <si>
    <t>PUMA SPORTS DISTRIBUTORS</t>
  </si>
  <si>
    <t>11.01.18</t>
  </si>
  <si>
    <t>BD5268</t>
  </si>
  <si>
    <t>BDUSD3705</t>
  </si>
  <si>
    <t>BDUSD3706</t>
  </si>
  <si>
    <t xml:space="preserve">TFG APPAREL / PVH CORP </t>
  </si>
  <si>
    <t>12.01.18</t>
  </si>
  <si>
    <t>PART PMT $554049.74 LEFT $165908.75</t>
  </si>
  <si>
    <t>PART PMT $310599.72 LEFT $387486.87</t>
  </si>
  <si>
    <t>PART PMT $359666.32 LEFT $442427.25</t>
  </si>
  <si>
    <t>16.01.18</t>
  </si>
  <si>
    <t>PART PMT $15949.36 LEFT $615,978.20</t>
  </si>
  <si>
    <t>BDUSD3707</t>
  </si>
  <si>
    <t>BD5269</t>
  </si>
  <si>
    <t>BD5270</t>
  </si>
  <si>
    <t>BDEUR3010</t>
  </si>
  <si>
    <t>19.01.18</t>
  </si>
  <si>
    <t>22.01.18</t>
  </si>
  <si>
    <t>23.01.18</t>
  </si>
  <si>
    <t>BDUSD3708</t>
  </si>
  <si>
    <t>BDUSD3709</t>
  </si>
  <si>
    <t>BD5271</t>
  </si>
  <si>
    <t>BD5272</t>
  </si>
  <si>
    <t>BD5273</t>
  </si>
  <si>
    <t>BD5274</t>
  </si>
  <si>
    <t>BDUSD3710</t>
  </si>
  <si>
    <t>19.04.18</t>
  </si>
  <si>
    <t>24.01.18</t>
  </si>
  <si>
    <t>PART PMT $145,029.65 LEFT $20,879.10</t>
  </si>
  <si>
    <t>PART PMT $81,236.28 LEFT $306250.59</t>
  </si>
  <si>
    <t>25.01.18</t>
  </si>
  <si>
    <t>BDUSD3713</t>
  </si>
  <si>
    <t>BD5275</t>
  </si>
  <si>
    <t>BDUSD3711</t>
  </si>
  <si>
    <t>BDUSD3712</t>
  </si>
  <si>
    <t>BDUSD3714</t>
  </si>
  <si>
    <t>BD5276</t>
  </si>
  <si>
    <t>26.01.18</t>
  </si>
  <si>
    <t>BDUSD3716</t>
  </si>
  <si>
    <t>BDUSD3715</t>
  </si>
  <si>
    <t>29.01.18</t>
  </si>
  <si>
    <t>PART PMT $302367.24 LEFT $313610.96</t>
  </si>
  <si>
    <t>BDUSD3717</t>
  </si>
  <si>
    <t>BDUSD3718</t>
  </si>
  <si>
    <t>BDUSD3719</t>
  </si>
  <si>
    <t>BDUSD3720</t>
  </si>
  <si>
    <t>02.02.18</t>
  </si>
  <si>
    <t>BDUSD3721</t>
  </si>
  <si>
    <t>BD5277</t>
  </si>
  <si>
    <t>BD5278</t>
  </si>
  <si>
    <t>BD5279</t>
  </si>
  <si>
    <t>05.02.18</t>
  </si>
  <si>
    <t>BDEUR3013</t>
  </si>
  <si>
    <t>26.02.18</t>
  </si>
  <si>
    <t>BDUSD3725</t>
  </si>
  <si>
    <t>07.02.18</t>
  </si>
  <si>
    <t>PART PMT $245373.60 LEFT $197053.65</t>
  </si>
  <si>
    <t>PART PMT $128527.91 LEFT $177722.68</t>
  </si>
  <si>
    <t>PART PMT $ 92886.01 LEFT $ 220724.95</t>
  </si>
  <si>
    <t>16.04.18</t>
  </si>
  <si>
    <t>BDUSD3722</t>
  </si>
  <si>
    <t>BDUSD3723</t>
  </si>
  <si>
    <t>BDUSD3724</t>
  </si>
  <si>
    <t>BDUSD3726</t>
  </si>
  <si>
    <t>09.02.18</t>
  </si>
  <si>
    <t>BD5281</t>
  </si>
  <si>
    <t>BD5282</t>
  </si>
  <si>
    <t>12.02.18</t>
  </si>
  <si>
    <t>BD5280</t>
  </si>
  <si>
    <t>BDUSD3727</t>
  </si>
  <si>
    <t xml:space="preserve">TOYO LTD </t>
  </si>
  <si>
    <t>19.02.18</t>
  </si>
  <si>
    <t>21.02.18</t>
  </si>
  <si>
    <t>BD5283</t>
  </si>
  <si>
    <t>BD5284</t>
  </si>
  <si>
    <t>BD5285</t>
  </si>
  <si>
    <t>20.02.18</t>
  </si>
  <si>
    <t>PART PMT $416,069.10 LEFT $ 113863.48</t>
  </si>
  <si>
    <t>PART PMT $160,760.24 LEFT $ 16,962.44</t>
  </si>
  <si>
    <t>PART PMT $74,449.82 LEFT 147255.13</t>
  </si>
  <si>
    <t>PART PMT $73499.82 LEFT 147225.13</t>
  </si>
  <si>
    <t>BDUSD3728</t>
  </si>
  <si>
    <t>BDUSD3729</t>
  </si>
  <si>
    <t>BDEUR3012</t>
  </si>
  <si>
    <t>BDEUR3014</t>
  </si>
  <si>
    <t>26.03.18</t>
  </si>
  <si>
    <t>BDUSD3730</t>
  </si>
  <si>
    <t>BD5286</t>
  </si>
  <si>
    <t>23.02.18</t>
  </si>
  <si>
    <t>BD5287</t>
  </si>
  <si>
    <t>BD5288</t>
  </si>
  <si>
    <t>BD5289</t>
  </si>
  <si>
    <t>BDUSD3731</t>
  </si>
  <si>
    <t>PVH CORP / TFG APPAREL</t>
  </si>
  <si>
    <t>28.02.18</t>
  </si>
  <si>
    <t>PART PMT $147,176.33 LEFT 48.80</t>
  </si>
  <si>
    <t>BD5290</t>
  </si>
  <si>
    <t>01.03.18</t>
  </si>
  <si>
    <t>02.03.18</t>
  </si>
  <si>
    <t>PART PMT $692234.80 LEFT 270637.02</t>
  </si>
  <si>
    <t>BD5291</t>
  </si>
  <si>
    <t>05.03.18</t>
  </si>
  <si>
    <t>BDUSD3732</t>
  </si>
  <si>
    <t>BD5292</t>
  </si>
  <si>
    <t>08.03.18</t>
  </si>
  <si>
    <t>BD5293</t>
  </si>
  <si>
    <t>BDEUR3015</t>
  </si>
  <si>
    <t>09.04.18</t>
  </si>
  <si>
    <t>BD5294</t>
  </si>
  <si>
    <t>BD5297</t>
  </si>
  <si>
    <t>BD5298</t>
  </si>
  <si>
    <t>BD5299</t>
  </si>
  <si>
    <t>BD5300</t>
  </si>
  <si>
    <t>BDUSD3733</t>
  </si>
  <si>
    <t>13.03.2016</t>
  </si>
  <si>
    <t>BD5295</t>
  </si>
  <si>
    <t>BD5296</t>
  </si>
  <si>
    <t>13.03.2018</t>
  </si>
  <si>
    <t>13.03.18</t>
  </si>
  <si>
    <t>BDEUR3016</t>
  </si>
  <si>
    <t>15.05.18</t>
  </si>
  <si>
    <t>21.03.18</t>
  </si>
  <si>
    <t>22.03.18</t>
  </si>
  <si>
    <t>BD5302</t>
  </si>
  <si>
    <t>BD5303</t>
  </si>
  <si>
    <t>BD5304</t>
  </si>
  <si>
    <t>BDUSD3734</t>
  </si>
  <si>
    <t>BDUSD3735</t>
  </si>
  <si>
    <t>BD5305</t>
  </si>
  <si>
    <t>BD5307</t>
  </si>
  <si>
    <t>BD5306</t>
  </si>
  <si>
    <t>PART PMT $5731.45 LEFT 61,526.60</t>
  </si>
  <si>
    <t>PART PMT MUR 1,161,856.88 LEFT MUR 1156271.42</t>
  </si>
  <si>
    <t>27.03.18</t>
  </si>
  <si>
    <t>BD5308</t>
  </si>
  <si>
    <t>BD5309</t>
  </si>
  <si>
    <t>29.03.18</t>
  </si>
  <si>
    <t>BD5310</t>
  </si>
  <si>
    <t>BD5311</t>
  </si>
  <si>
    <t>02.04.18</t>
  </si>
  <si>
    <t>03.04.18</t>
  </si>
  <si>
    <t>BDUSD3738</t>
  </si>
  <si>
    <t>02.07.18</t>
  </si>
  <si>
    <t>WE EUROPE/BASECO/WOOLWORTH/PVH CORP/PVH CANADA</t>
  </si>
  <si>
    <t>BDUSD3739</t>
  </si>
  <si>
    <t>BDUSD3740</t>
  </si>
  <si>
    <t>BDUSD3741</t>
  </si>
  <si>
    <t>BDUSD3742</t>
  </si>
  <si>
    <t>05.04.18</t>
  </si>
  <si>
    <t>BD5312</t>
  </si>
  <si>
    <t>BD5313</t>
  </si>
  <si>
    <t>04.04.18</t>
  </si>
  <si>
    <t>06.04.18</t>
  </si>
  <si>
    <t>BDUSD3743</t>
  </si>
  <si>
    <t>BDUSD3744</t>
  </si>
  <si>
    <t>04.07.18</t>
  </si>
  <si>
    <t>BDEUR3019</t>
  </si>
  <si>
    <t xml:space="preserve">LEA TRADE FINANCE </t>
  </si>
  <si>
    <t>BDEUR3018</t>
  </si>
  <si>
    <t>BD5314</t>
  </si>
  <si>
    <t>BDUSD3745</t>
  </si>
  <si>
    <t>BDUSD3746</t>
  </si>
  <si>
    <t>BD5315</t>
  </si>
  <si>
    <t>BD5316</t>
  </si>
  <si>
    <t>BD5317</t>
  </si>
  <si>
    <t>11.04.18</t>
  </si>
  <si>
    <t>12.04.18</t>
  </si>
  <si>
    <t>BDUSD3747</t>
  </si>
  <si>
    <t>BDUSD3748</t>
  </si>
  <si>
    <t>BDUSD3749</t>
  </si>
  <si>
    <t>13.04.18</t>
  </si>
  <si>
    <t>17.04.18</t>
  </si>
  <si>
    <t>18.04.18</t>
  </si>
  <si>
    <t>PART PMT MUR 232890.68  LEFT MUR 308586.07</t>
  </si>
  <si>
    <t>PART PMT MUR 84868.57  LEFT MUR 188210.66</t>
  </si>
  <si>
    <t>PART PMT MUR 166222.26  LEFT MUR 104414.76</t>
  </si>
  <si>
    <t>PART PMT MUR 1122757.98  LEFT MUR 696718.09</t>
  </si>
  <si>
    <t>PART PMT MUR 284915.74 LEFT MUR 670450.85</t>
  </si>
  <si>
    <t>BD5319</t>
  </si>
  <si>
    <t>BD5320</t>
  </si>
  <si>
    <t>BD5318</t>
  </si>
  <si>
    <t>BDUSD3750</t>
  </si>
  <si>
    <t>BDUSD3751</t>
  </si>
  <si>
    <t>BDGBP1219</t>
  </si>
  <si>
    <t xml:space="preserve">CHINTI AND PARKER </t>
  </si>
  <si>
    <t>BDUSD3752</t>
  </si>
  <si>
    <t>BDUSD3753</t>
  </si>
  <si>
    <t>BDUSD3754</t>
  </si>
  <si>
    <t xml:space="preserve">TFG APPAREL COMPANY (PTY) </t>
  </si>
  <si>
    <t>BD5321</t>
  </si>
  <si>
    <t>22.04.18</t>
  </si>
  <si>
    <t>24.04.18</t>
  </si>
  <si>
    <t>25.04.18</t>
  </si>
  <si>
    <t>BD5322</t>
  </si>
  <si>
    <t>BD5323</t>
  </si>
  <si>
    <t>BDUSD3755</t>
  </si>
  <si>
    <t>BDUSD3756</t>
  </si>
  <si>
    <t>BDEUR3021</t>
  </si>
  <si>
    <t>30.04.18</t>
  </si>
  <si>
    <t>03.05.2018</t>
  </si>
  <si>
    <t>04.05.2018</t>
  </si>
  <si>
    <t>07.05.2018</t>
  </si>
  <si>
    <t>08.05.2018</t>
  </si>
  <si>
    <t>ACCRUED INTEREST NOT RECEIVED  A/C</t>
  </si>
  <si>
    <t>INT BILLS DISC INELI CORP</t>
  </si>
  <si>
    <t>08.05.18</t>
  </si>
  <si>
    <t>PART PMT $314,206.33 LEFT$ 193,982.80</t>
  </si>
  <si>
    <t>PART PMT $133,995.66 LEFT $ 305,013.59</t>
  </si>
  <si>
    <t>PART PMT $ 31,934.36 LEFT $ 273,079.23</t>
  </si>
  <si>
    <t>PART PMT $ 182,319.54  LEFT $522,267.95</t>
  </si>
  <si>
    <t>PART PMT $501,183.61 LEFT $169267.24</t>
  </si>
  <si>
    <t>09.05.18</t>
  </si>
  <si>
    <t>BDUSD3757</t>
  </si>
  <si>
    <t>BDUSD3758</t>
  </si>
  <si>
    <t>BD5324</t>
  </si>
  <si>
    <t>BD5325</t>
  </si>
  <si>
    <t>PART PMT USD 11126.10 LEFT USD 50400.50</t>
  </si>
  <si>
    <t>BDEUR3022</t>
  </si>
  <si>
    <t>THE STING HOLDING B.V</t>
  </si>
  <si>
    <t>18.05.18</t>
  </si>
  <si>
    <t>23.05.18</t>
  </si>
  <si>
    <t>25.05.18</t>
  </si>
  <si>
    <t>BDEUR3024</t>
  </si>
  <si>
    <t>CWF CHILDREN WORLDWIDE</t>
  </si>
  <si>
    <t>BDEUR3025</t>
  </si>
  <si>
    <t>06.08.18</t>
  </si>
  <si>
    <t>24.05.18</t>
  </si>
  <si>
    <t>PART PMT USD 164,404.72 LEFT USD 532313.37</t>
  </si>
  <si>
    <t>PART PMT USD 47,997.38  LEFT USD 121,269.86</t>
  </si>
  <si>
    <t>29.05.18</t>
  </si>
  <si>
    <t>28.05.18</t>
  </si>
  <si>
    <t>PART PMT USD 31,156.74  LEFT USD 501,156.63</t>
  </si>
  <si>
    <t>PART PMT USD 95,966.80  LEFT USD 25,303.06</t>
  </si>
  <si>
    <t>BDEUR3026</t>
  </si>
  <si>
    <t>BD5326</t>
  </si>
  <si>
    <t>BD5327</t>
  </si>
  <si>
    <t>BD5328</t>
  </si>
  <si>
    <t>BDUSD3760</t>
  </si>
  <si>
    <t>BDUSD3761</t>
  </si>
  <si>
    <t>BDUSD3762</t>
  </si>
  <si>
    <t>BDUSD3763</t>
  </si>
  <si>
    <t>BDUSD3759</t>
  </si>
  <si>
    <t>BDUSD3764</t>
  </si>
  <si>
    <t>BD5329</t>
  </si>
  <si>
    <t>BDUSD3765</t>
  </si>
  <si>
    <t>BDUSD3766</t>
  </si>
  <si>
    <t>BDUSD3767</t>
  </si>
  <si>
    <t>BDUSD3768</t>
  </si>
  <si>
    <t>BDUSD3769</t>
  </si>
  <si>
    <t>20.06.18</t>
  </si>
  <si>
    <t>14.07.18</t>
  </si>
  <si>
    <t>29.06.18</t>
  </si>
  <si>
    <t>04.06.18</t>
  </si>
  <si>
    <t>BD5330</t>
  </si>
  <si>
    <t>VITCEH ELECTRONICS</t>
  </si>
  <si>
    <t>VITECH ELECTRONICS BDS MUR A/C NO.12/1021390</t>
  </si>
  <si>
    <t>BDUSD3770</t>
  </si>
  <si>
    <t xml:space="preserve">PEPE JEANS </t>
  </si>
  <si>
    <t>20.07.18</t>
  </si>
  <si>
    <t>07.06.18</t>
  </si>
  <si>
    <t xml:space="preserve">VITECH ELECTRONICS LTD </t>
  </si>
  <si>
    <t>BRANCH NO.  12</t>
  </si>
  <si>
    <t>12.06.18</t>
  </si>
  <si>
    <t>BDGBP1220</t>
  </si>
  <si>
    <t>BDGBP1221</t>
  </si>
  <si>
    <t xml:space="preserve">DEREK ROSE </t>
  </si>
  <si>
    <t xml:space="preserve">CHINTI &amp; PARKER </t>
  </si>
  <si>
    <t>13.06.18</t>
  </si>
  <si>
    <t>BD5344</t>
  </si>
  <si>
    <t>BD5345</t>
  </si>
  <si>
    <t>14.06.18</t>
  </si>
  <si>
    <t>BDEUR3027</t>
  </si>
  <si>
    <t>22.08.18</t>
  </si>
  <si>
    <t>BDEUR3028</t>
  </si>
  <si>
    <t xml:space="preserve">JYDE WORKWEAR </t>
  </si>
  <si>
    <t>BDUSD3771</t>
  </si>
  <si>
    <t xml:space="preserve">PVH CORP / WE EUROPE B.V / PEPE JEANS S.L / PVH CANADA </t>
  </si>
  <si>
    <t>19.06.18</t>
  </si>
  <si>
    <t>BDUSD3772</t>
  </si>
  <si>
    <t>BDUSD3773</t>
  </si>
  <si>
    <t>BDUSD3774</t>
  </si>
  <si>
    <t>PVH CANADA INC/PVH CORP/PVH CANADA</t>
  </si>
  <si>
    <t>03.08.18</t>
  </si>
  <si>
    <t>11.06.18</t>
  </si>
  <si>
    <t>BDEUR3030</t>
  </si>
  <si>
    <t>BDEUR3031</t>
  </si>
  <si>
    <t>BDEUR3032</t>
  </si>
  <si>
    <t xml:space="preserve">OTTO  SA </t>
  </si>
  <si>
    <t>PART PMT USD2834086.34  LEFT USD 3350475.45</t>
  </si>
  <si>
    <t>03.07.18</t>
  </si>
  <si>
    <t>09.07.18</t>
  </si>
  <si>
    <t>BDUSD3775</t>
  </si>
  <si>
    <t xml:space="preserve">PVH ASIA LTD/ PVH CORP LTD / PVH CANADA INC / </t>
  </si>
  <si>
    <t>21.08.18</t>
  </si>
  <si>
    <t>BDUSD3776</t>
  </si>
  <si>
    <t>BDUSD3777</t>
  </si>
  <si>
    <t>BDUSD3778</t>
  </si>
  <si>
    <t>11.07.18</t>
  </si>
  <si>
    <t>BD5346</t>
  </si>
  <si>
    <t>13.07.18</t>
  </si>
  <si>
    <t>BD5347</t>
  </si>
  <si>
    <t>BD5348</t>
  </si>
  <si>
    <t>BD5349</t>
  </si>
  <si>
    <t>BDEUR3033</t>
  </si>
  <si>
    <t>19.09.18</t>
  </si>
  <si>
    <t>16.07.18</t>
  </si>
  <si>
    <t>BDUSD3779</t>
  </si>
  <si>
    <t>BD5350</t>
  </si>
  <si>
    <t>BDUSD3780</t>
  </si>
  <si>
    <t>18.07.18</t>
  </si>
  <si>
    <t>19.07.18</t>
  </si>
  <si>
    <t>BDUSD3784</t>
  </si>
  <si>
    <t>PVH CANADA/PVH CORP/WE EUROPE B.V/ PVH FAR EAST</t>
  </si>
  <si>
    <t>BDUSD3782</t>
  </si>
  <si>
    <t>PVH CANADA/PVH CORP/WE EUROPE B.V</t>
  </si>
  <si>
    <t>BDUSD3783</t>
  </si>
  <si>
    <t xml:space="preserve">WE EUROPE B.V/ PVH FAR EAST LTD/ PVH CANADA </t>
  </si>
  <si>
    <t>15.08.18</t>
  </si>
  <si>
    <t>BDUSD3781</t>
  </si>
  <si>
    <t>BDEUR3034</t>
  </si>
  <si>
    <t xml:space="preserve">OTTO SA </t>
  </si>
  <si>
    <t>BDEUR3035</t>
  </si>
  <si>
    <t>BDGBP1222</t>
  </si>
  <si>
    <t>23.07.18</t>
  </si>
  <si>
    <t>25.07.18</t>
  </si>
  <si>
    <t>BD5351</t>
  </si>
  <si>
    <t>BD5352</t>
  </si>
  <si>
    <t>BD5353</t>
  </si>
  <si>
    <t>BD5354</t>
  </si>
  <si>
    <t>BD5355</t>
  </si>
  <si>
    <t>BDUSD3785</t>
  </si>
  <si>
    <t>BDUSD3786</t>
  </si>
  <si>
    <t xml:space="preserve">WILLIAMSON DICKIE EUROPE LTD / HACKETT LIMITED </t>
  </si>
  <si>
    <t>26.07.18</t>
  </si>
  <si>
    <t>30.07.18</t>
  </si>
  <si>
    <t>PART PMT USD 92650.93 LEFTUSD 145,101.67</t>
  </si>
  <si>
    <t>BDUSD3787</t>
  </si>
  <si>
    <t>PEPE JEANS S.L/ PVH CORP/PVH CANADA/WE EUROPE</t>
  </si>
  <si>
    <t>27.07.18</t>
  </si>
  <si>
    <r>
      <t xml:space="preserve">21.09.18/ </t>
    </r>
    <r>
      <rPr>
        <b/>
        <sz val="10"/>
        <color rgb="FFFF0000"/>
        <rFont val="Barclays Sans"/>
      </rPr>
      <t>26.08.18/</t>
    </r>
    <r>
      <rPr>
        <sz val="10"/>
        <rFont val="Barclays Sans"/>
      </rPr>
      <t xml:space="preserve"> 09.09.18/ 02.09.18/ 03.09.18/ 14.09.18/</t>
    </r>
  </si>
  <si>
    <t>BD5356</t>
  </si>
  <si>
    <t>BD5357</t>
  </si>
  <si>
    <t>BDEUR3037</t>
  </si>
  <si>
    <t>11.10.18</t>
  </si>
  <si>
    <t>BDUSD3788</t>
  </si>
  <si>
    <t>BDEUR3078</t>
  </si>
  <si>
    <t>08.08.18</t>
  </si>
  <si>
    <t>BDUSD3789</t>
  </si>
  <si>
    <t>PVH CANADA/ PEPE JEANS S.L / PVH CORP</t>
  </si>
  <si>
    <t>BD5358</t>
  </si>
  <si>
    <t>BD5359</t>
  </si>
  <si>
    <t>BD5360</t>
  </si>
  <si>
    <t>BDUSD3790</t>
  </si>
  <si>
    <t>REINSTATE ON 09.08.18</t>
  </si>
  <si>
    <t>PVH CANADA / PVH CORP JONESVILLE / PVH CANADA</t>
  </si>
  <si>
    <t>14.08.18</t>
  </si>
  <si>
    <t>BD5361</t>
  </si>
  <si>
    <t>BD5362</t>
  </si>
  <si>
    <t>BDUSD3791</t>
  </si>
  <si>
    <t>BD5363</t>
  </si>
  <si>
    <t>BD5365</t>
  </si>
  <si>
    <t>BD5366</t>
  </si>
  <si>
    <t>BDUSD3792</t>
  </si>
  <si>
    <t>BDUSD3793</t>
  </si>
  <si>
    <t>BD5364</t>
  </si>
  <si>
    <t>VITECH ELECTRONICS</t>
  </si>
  <si>
    <t>AIR MAURITIUS/ REY LENFERNA</t>
  </si>
  <si>
    <t>BDUSD3794</t>
  </si>
  <si>
    <t>11.10.18 / 12.10.18/ 25.1018/ 29.10.18</t>
  </si>
  <si>
    <t>20.08.18</t>
  </si>
  <si>
    <t>BD5367</t>
  </si>
  <si>
    <t>23.08.18</t>
  </si>
  <si>
    <t>BD5368</t>
  </si>
  <si>
    <t>BD5369</t>
  </si>
  <si>
    <t>24.08.18</t>
  </si>
  <si>
    <t>16.08.18</t>
  </si>
  <si>
    <t>BDUSD3795</t>
  </si>
  <si>
    <t>PEPE JEANS S.L/ PVH CORP/WILLIAMSON DICKIE EUROPE</t>
  </si>
  <si>
    <t>BDUSD3796</t>
  </si>
  <si>
    <t>27.08.18</t>
  </si>
  <si>
    <t>PART PMT FTL11780-11834-11779) USD 156,302.06 ; LEFT USD 463,350.07</t>
  </si>
  <si>
    <t>BDUSD3797</t>
  </si>
  <si>
    <t>PVH CORP / PVH CANADA</t>
  </si>
  <si>
    <t>11.10.18 / 23.10.18 / 25.10.18</t>
  </si>
  <si>
    <t>BD5370</t>
  </si>
  <si>
    <t>06.09.18</t>
  </si>
  <si>
    <t>05.09.18</t>
  </si>
  <si>
    <t>PART PMT  USD 533,226.21 ; LEFT USD 17,575.14</t>
  </si>
  <si>
    <t>BD5371</t>
  </si>
  <si>
    <t>BD5372</t>
  </si>
  <si>
    <t>BDUSD3803</t>
  </si>
  <si>
    <t>BDUSD3798</t>
  </si>
  <si>
    <t>31.10.18</t>
  </si>
  <si>
    <t>BDUSD3799</t>
  </si>
  <si>
    <t>BDUSD3800</t>
  </si>
  <si>
    <t>BDUSD3801</t>
  </si>
  <si>
    <t>BDUSD3802</t>
  </si>
  <si>
    <t>WE EUROPE</t>
  </si>
  <si>
    <t>29.10.18</t>
  </si>
  <si>
    <t>PEPE JEANS</t>
  </si>
  <si>
    <t>06.11.18</t>
  </si>
  <si>
    <t>BDUSD3804</t>
  </si>
  <si>
    <t>PVH</t>
  </si>
  <si>
    <t>BDUSD3805</t>
  </si>
  <si>
    <t>BDUSD3806</t>
  </si>
  <si>
    <t>BDUSD3807</t>
  </si>
  <si>
    <t xml:space="preserve">WOOLWORTHS (PTY) </t>
  </si>
  <si>
    <t xml:space="preserve">HACKETT LIMITED </t>
  </si>
  <si>
    <t>21.09.18</t>
  </si>
  <si>
    <t>BDUSD3808</t>
  </si>
  <si>
    <t>BDUSD3809</t>
  </si>
  <si>
    <t>BDUSD3810</t>
  </si>
  <si>
    <t>18.11.18</t>
  </si>
  <si>
    <t>13.09.18</t>
  </si>
  <si>
    <t>PART PMT  USD 281,814.76 ; LEFT USD 93175.93</t>
  </si>
  <si>
    <t>BDUSD3811</t>
  </si>
  <si>
    <t>BD5373</t>
  </si>
  <si>
    <t>MAUREXCAV LTD BDS MUR A/C NO12-1024853</t>
  </si>
  <si>
    <t>MAUREXCAV LTD</t>
  </si>
  <si>
    <t>LARSEN &amp; TOURBO LIMITED</t>
  </si>
  <si>
    <t xml:space="preserve">MAUREXCAV LTD </t>
  </si>
  <si>
    <t>24.09.18</t>
  </si>
  <si>
    <t>BDUSD3812</t>
  </si>
  <si>
    <t>26.09.18</t>
  </si>
  <si>
    <t>27.09.18</t>
  </si>
  <si>
    <t>BD5374</t>
  </si>
  <si>
    <t>BD5375</t>
  </si>
  <si>
    <t>BD5376</t>
  </si>
  <si>
    <t>BDEUR3081</t>
  </si>
  <si>
    <t>BDUSD3813</t>
  </si>
  <si>
    <t>BDUSD3814</t>
  </si>
  <si>
    <t>BDUSD3815</t>
  </si>
  <si>
    <t>BDUSD3816</t>
  </si>
  <si>
    <t>BDUSD3817</t>
  </si>
  <si>
    <t>26.11.18</t>
  </si>
  <si>
    <t xml:space="preserve">PEPE JEANS S.L </t>
  </si>
  <si>
    <t>24.11.18</t>
  </si>
  <si>
    <t>PVH CORP JONESVILE / PVH CANADA INC</t>
  </si>
  <si>
    <t>21.11.18</t>
  </si>
  <si>
    <t>BDUSD3818</t>
  </si>
  <si>
    <t>PVH CANADA/PVH CORP JONESVILLE</t>
  </si>
  <si>
    <t>BDUSD3819</t>
  </si>
  <si>
    <t>BDUSD3820</t>
  </si>
  <si>
    <t>BDUSD3821</t>
  </si>
  <si>
    <t>PVH CORP JONESVILLE</t>
  </si>
  <si>
    <t xml:space="preserve">PVH CORP JONESVILLE </t>
  </si>
  <si>
    <t>BD5377</t>
  </si>
  <si>
    <r>
      <rPr>
        <b/>
        <sz val="10"/>
        <rFont val="Barclays Sans"/>
      </rPr>
      <t xml:space="preserve">07.10.18 </t>
    </r>
    <r>
      <rPr>
        <sz val="10"/>
        <rFont val="Barclays Sans"/>
      </rPr>
      <t xml:space="preserve">/ </t>
    </r>
    <r>
      <rPr>
        <b/>
        <sz val="10"/>
        <rFont val="Barclays Sans"/>
      </rPr>
      <t>13.10.18</t>
    </r>
    <r>
      <rPr>
        <sz val="10"/>
        <rFont val="Barclays Sans"/>
      </rPr>
      <t>/ 03.10.18/ 11.10.18</t>
    </r>
  </si>
  <si>
    <t>BD5378</t>
  </si>
  <si>
    <t>BDUSD3822</t>
  </si>
  <si>
    <t>BDEUR3084</t>
  </si>
  <si>
    <t>BDEUR3085</t>
  </si>
  <si>
    <t>PART PMT USD 137800.16 LEFT USD 151705.21</t>
  </si>
  <si>
    <t>05.10.2018</t>
  </si>
  <si>
    <r>
      <rPr>
        <b/>
        <sz val="10"/>
        <rFont val="Barclays Sans"/>
      </rPr>
      <t>11.10.18</t>
    </r>
    <r>
      <rPr>
        <sz val="10"/>
        <rFont val="Barclays Sans"/>
      </rPr>
      <t xml:space="preserve"> / 16.10.18</t>
    </r>
    <r>
      <rPr>
        <sz val="10"/>
        <color rgb="FFFF0000"/>
        <rFont val="Barclays Sans"/>
      </rPr>
      <t xml:space="preserve"> </t>
    </r>
    <r>
      <rPr>
        <sz val="10"/>
        <rFont val="Barclays Sans"/>
      </rPr>
      <t>/ 20.10.18 / 18.10.18 / 19.10.18 / 21.10.18 / 26.10.18</t>
    </r>
  </si>
  <si>
    <t>BDUSD3823</t>
  </si>
  <si>
    <t>28.11.18</t>
  </si>
  <si>
    <t>BDUSD3824</t>
  </si>
  <si>
    <t>BDEUR3082</t>
  </si>
  <si>
    <t>08.10.18</t>
  </si>
  <si>
    <t>10.10.18</t>
  </si>
  <si>
    <t>BD5379</t>
  </si>
  <si>
    <t>BDUSD3825</t>
  </si>
  <si>
    <t>BDUSD3826</t>
  </si>
  <si>
    <t>06.12.18</t>
  </si>
  <si>
    <t>BDUSD3827</t>
  </si>
  <si>
    <t>PVH CANADA INC / PVH CORP</t>
  </si>
  <si>
    <t>19.11.18</t>
  </si>
  <si>
    <t>BDUSD3828</t>
  </si>
  <si>
    <t>07.12.18</t>
  </si>
  <si>
    <t>BDUSD3829</t>
  </si>
  <si>
    <t>27.11.18</t>
  </si>
  <si>
    <t>BDUSD3830</t>
  </si>
  <si>
    <t>PVP CORP / PVH CANADA</t>
  </si>
  <si>
    <t>BDUSD3831</t>
  </si>
  <si>
    <t>BDUSD3832</t>
  </si>
  <si>
    <t>30.11.18</t>
  </si>
  <si>
    <t>BDUSD3833</t>
  </si>
  <si>
    <t>BD5380</t>
  </si>
  <si>
    <t>BD5381</t>
  </si>
  <si>
    <t>15.10.2018</t>
  </si>
  <si>
    <t>15.10.18</t>
  </si>
  <si>
    <t>BDUSD3834</t>
  </si>
  <si>
    <t>BDUSD3835</t>
  </si>
  <si>
    <t>BDUSD3836</t>
  </si>
  <si>
    <t>23.12.18</t>
  </si>
  <si>
    <t>01.01.19</t>
  </si>
  <si>
    <t>BD5382</t>
  </si>
  <si>
    <t xml:space="preserve">BEIJING CONSTRUCTION ENGINEERING GROUP CO LTD </t>
  </si>
  <si>
    <t>25.10.18</t>
  </si>
  <si>
    <t>part pmt usd 80346.02 LEFT USD 159732.17</t>
  </si>
  <si>
    <t>PART PMT USD 416751.51, LEFT USD 433622.03</t>
  </si>
  <si>
    <t>BDUSD3837</t>
  </si>
  <si>
    <t>BDUSD3838</t>
  </si>
  <si>
    <t>BDUSD3839</t>
  </si>
  <si>
    <t>BDUSD3840</t>
  </si>
  <si>
    <t xml:space="preserve">PVH BRANDS AUSTRALIA PTY LTD </t>
  </si>
  <si>
    <t>08.11.18</t>
  </si>
  <si>
    <t>25.12.18</t>
  </si>
  <si>
    <t>07.01.19</t>
  </si>
  <si>
    <t>BDUSD3841</t>
  </si>
  <si>
    <t>BDUSD3842</t>
  </si>
  <si>
    <t>BD5383</t>
  </si>
  <si>
    <t>BDEUR3088</t>
  </si>
  <si>
    <t>BD5384</t>
  </si>
  <si>
    <t>01.11.18</t>
  </si>
  <si>
    <t>BDUSD3843</t>
  </si>
  <si>
    <t>NAPALISAS</t>
  </si>
  <si>
    <t>08.01.19</t>
  </si>
  <si>
    <t>12.11.18</t>
  </si>
  <si>
    <t>13.11.18</t>
  </si>
  <si>
    <t>BDUSD3844</t>
  </si>
  <si>
    <t>BD5386</t>
  </si>
  <si>
    <t>BD5387</t>
  </si>
  <si>
    <t>BD5388</t>
  </si>
  <si>
    <t>BD5389</t>
  </si>
  <si>
    <t>BD5390</t>
  </si>
  <si>
    <t>BDUSD3845</t>
  </si>
  <si>
    <t>BD5391</t>
  </si>
  <si>
    <t>BDUSD3846</t>
  </si>
  <si>
    <t>BD5385</t>
  </si>
  <si>
    <t>BD5392</t>
  </si>
  <si>
    <t>BDEUR3089</t>
  </si>
  <si>
    <t>BDEUR3090</t>
  </si>
  <si>
    <t>JACADI SAS</t>
  </si>
  <si>
    <t>20.11.18</t>
  </si>
  <si>
    <t>BDUSD3847</t>
  </si>
  <si>
    <t>BDUSD3848</t>
  </si>
  <si>
    <t>BD5393</t>
  </si>
  <si>
    <t>BD5394</t>
  </si>
  <si>
    <t>BD5395</t>
  </si>
  <si>
    <t>BD5396</t>
  </si>
  <si>
    <t>BD5397</t>
  </si>
  <si>
    <t>BDUSD3849</t>
  </si>
  <si>
    <t xml:space="preserve">WILLIAMSON DICKIE </t>
  </si>
  <si>
    <t>29.12.18</t>
  </si>
  <si>
    <t>BDUSD3850</t>
  </si>
  <si>
    <t>10.01.19</t>
  </si>
  <si>
    <t>BDUSD3851</t>
  </si>
  <si>
    <t>17.01.19</t>
  </si>
  <si>
    <t>BDUSD3852</t>
  </si>
  <si>
    <t>BD5399</t>
  </si>
  <si>
    <t>SWAZE TRADING CO LTD BDS MUR A/C NO  15-1017460</t>
  </si>
  <si>
    <t>BD5398</t>
  </si>
  <si>
    <t xml:space="preserve">SWAZE TRADING </t>
  </si>
  <si>
    <t xml:space="preserve">SBM </t>
  </si>
  <si>
    <t>SWAZE TRADING TOTAL:</t>
  </si>
  <si>
    <t>MAUREXCAV LTD TOTAL:</t>
  </si>
  <si>
    <t>BRANCH NO.  15</t>
  </si>
  <si>
    <t xml:space="preserve">SWAZE TRADING CO LTD </t>
  </si>
  <si>
    <t>BDUSD3854</t>
  </si>
  <si>
    <t>BDUSD3855</t>
  </si>
  <si>
    <t>BDUSD3856</t>
  </si>
  <si>
    <t xml:space="preserve">NAPALISAS </t>
  </si>
  <si>
    <t>24.01.19</t>
  </si>
  <si>
    <t>BDUSD3857</t>
  </si>
  <si>
    <t>16.12.18</t>
  </si>
  <si>
    <t>BDUSD3853</t>
  </si>
  <si>
    <t>BD5400</t>
  </si>
  <si>
    <t>BD5401</t>
  </si>
  <si>
    <t>31.12.2018</t>
  </si>
  <si>
    <t>BDUSD3858</t>
  </si>
  <si>
    <t xml:space="preserve">NA PALI SAS / PEPE JEANS S.L </t>
  </si>
  <si>
    <t>BDUSD3859</t>
  </si>
  <si>
    <t>BD5402</t>
  </si>
  <si>
    <t>06.12.2018</t>
  </si>
  <si>
    <t>03.12.2018</t>
  </si>
  <si>
    <t>BDEUR3091</t>
  </si>
  <si>
    <t xml:space="preserve">CWF-CHILDREN WORLDWIDE </t>
  </si>
  <si>
    <t>BDEUR3092</t>
  </si>
  <si>
    <t>07.12.2018</t>
  </si>
  <si>
    <t>BD5403</t>
  </si>
  <si>
    <t>BD5405</t>
  </si>
  <si>
    <t>BD5406</t>
  </si>
  <si>
    <t>BD5407</t>
  </si>
  <si>
    <t>BDUSD3860</t>
  </si>
  <si>
    <t>BDUSD3861</t>
  </si>
  <si>
    <t>BD5404</t>
  </si>
  <si>
    <t>SWAZE TRADING CO LTD</t>
  </si>
  <si>
    <t>SBM BANK (MTIUS) LTD</t>
  </si>
  <si>
    <t>12.12.2018</t>
  </si>
  <si>
    <t>13.12.2018</t>
  </si>
  <si>
    <t>BD5408</t>
  </si>
  <si>
    <t>14.12.2018</t>
  </si>
  <si>
    <t>BDUSD3862</t>
  </si>
  <si>
    <t>BD5409</t>
  </si>
  <si>
    <t>BD5410</t>
  </si>
  <si>
    <t>20.12.2018</t>
  </si>
  <si>
    <t>21.12.2018</t>
  </si>
  <si>
    <t>BD5411</t>
  </si>
  <si>
    <t>BD5412</t>
  </si>
  <si>
    <t>BD5415</t>
  </si>
  <si>
    <t>BDUSD3863</t>
  </si>
  <si>
    <t>BDUSD3864</t>
  </si>
  <si>
    <t>BD5414</t>
  </si>
  <si>
    <t xml:space="preserve">LARSEN &amp; TOURBO </t>
  </si>
  <si>
    <t>BDUSD3865</t>
  </si>
  <si>
    <t>PVH CORP -JONESVILLE / PVH CANADA</t>
  </si>
  <si>
    <t>BDUSD3866</t>
  </si>
  <si>
    <t>BDUSD3867</t>
  </si>
  <si>
    <t>TFG APPAREL SUPPLY CO</t>
  </si>
  <si>
    <t>28.12.18</t>
  </si>
  <si>
    <t>BDUSD3868</t>
  </si>
  <si>
    <t>06.01.19</t>
  </si>
  <si>
    <t>BDUSD3869</t>
  </si>
  <si>
    <t>11.01.19</t>
  </si>
  <si>
    <t>BD5416</t>
  </si>
  <si>
    <t>BD5417</t>
  </si>
  <si>
    <t>26.12.2018</t>
  </si>
  <si>
    <t>BD5418</t>
  </si>
  <si>
    <t>28.12.2018</t>
  </si>
  <si>
    <t>BDUSD3870</t>
  </si>
  <si>
    <t>29.01.19</t>
  </si>
  <si>
    <t>BDUSD3871</t>
  </si>
  <si>
    <t>30.01.19</t>
  </si>
  <si>
    <t>BDUSD3872</t>
  </si>
  <si>
    <t>BDUSD3873</t>
  </si>
  <si>
    <t>BDUSD3874</t>
  </si>
  <si>
    <t>BDUSD3875</t>
  </si>
  <si>
    <t>BDUSD3876</t>
  </si>
  <si>
    <t>BDEUR3093</t>
  </si>
  <si>
    <t>BDUSD3877</t>
  </si>
  <si>
    <t>BDUSD3878</t>
  </si>
  <si>
    <t>13.01.19</t>
  </si>
  <si>
    <t>22.01.19</t>
  </si>
  <si>
    <t>BD5420</t>
  </si>
  <si>
    <t>BD5419</t>
  </si>
  <si>
    <t>BDUSD3882</t>
  </si>
  <si>
    <t>BDUSD3883</t>
  </si>
  <si>
    <t>BDUSD3884</t>
  </si>
  <si>
    <t>BDUSD3885</t>
  </si>
  <si>
    <t>BDUSD3886</t>
  </si>
  <si>
    <t xml:space="preserve">WE EUROPE BV </t>
  </si>
  <si>
    <t>BDUSD3887</t>
  </si>
  <si>
    <t xml:space="preserve">JP BODEN &amp; CO LTD </t>
  </si>
  <si>
    <t>BDUSD3888</t>
  </si>
  <si>
    <t xml:space="preserve">DKH RETAIL </t>
  </si>
  <si>
    <t>BDUSD3889</t>
  </si>
  <si>
    <t>BDUSD3890</t>
  </si>
  <si>
    <t>BDEUR3096</t>
  </si>
  <si>
    <t>BDEUR3097</t>
  </si>
  <si>
    <t>BDEUR3098</t>
  </si>
  <si>
    <t>BD5422</t>
  </si>
  <si>
    <t>BD5423</t>
  </si>
  <si>
    <t>BD5425</t>
  </si>
  <si>
    <t>BD5426</t>
  </si>
  <si>
    <t>BD5427</t>
  </si>
  <si>
    <t>BD5428</t>
  </si>
  <si>
    <t>BDUSD3880</t>
  </si>
  <si>
    <t>BDUSD3881</t>
  </si>
  <si>
    <t>BD5424</t>
  </si>
  <si>
    <t>BD5421</t>
  </si>
  <si>
    <t>BD5429</t>
  </si>
  <si>
    <t>BDUSD3894</t>
  </si>
  <si>
    <t>BDUSD3895</t>
  </si>
  <si>
    <t>BDUSD3891</t>
  </si>
  <si>
    <t>BDUSD3892</t>
  </si>
  <si>
    <t>BDUSD3893</t>
  </si>
  <si>
    <t>BDUSD3896</t>
  </si>
  <si>
    <t>BDUSD3897</t>
  </si>
  <si>
    <t>BDUSD3898</t>
  </si>
  <si>
    <t>BDUSD3899</t>
  </si>
  <si>
    <t>BDUSD3900</t>
  </si>
  <si>
    <t>BDUSD3901</t>
  </si>
  <si>
    <t>BDUSD3902</t>
  </si>
  <si>
    <t>BDUSD3903</t>
  </si>
  <si>
    <t>JP BODEN &amp; CO LTD &amp; NAPALI SAS</t>
  </si>
  <si>
    <t>BDEUR3099</t>
  </si>
  <si>
    <t>BDEUR3100</t>
  </si>
  <si>
    <t>BD5430</t>
  </si>
  <si>
    <t>BD5431</t>
  </si>
  <si>
    <t>SWAZE TRADING</t>
  </si>
  <si>
    <t xml:space="preserve">CEB </t>
  </si>
  <si>
    <t>28.01.19</t>
  </si>
  <si>
    <t>PART PMT USD 500,000 LEFT USD 940,363.14</t>
  </si>
  <si>
    <t>25.01.19</t>
  </si>
  <si>
    <t>BD5433</t>
  </si>
  <si>
    <t>BD5434</t>
  </si>
  <si>
    <t>BD5435</t>
  </si>
  <si>
    <t>BD5436</t>
  </si>
  <si>
    <t>BD5437</t>
  </si>
  <si>
    <t>BDUSD3904</t>
  </si>
  <si>
    <t>BDUSD3905</t>
  </si>
  <si>
    <t>BDUSD3906</t>
  </si>
  <si>
    <t xml:space="preserve">PUMA SPORTS </t>
  </si>
  <si>
    <t>BDUSD3907</t>
  </si>
  <si>
    <t>BDUSD3908</t>
  </si>
  <si>
    <t>BDUSD3909</t>
  </si>
  <si>
    <t>BD5432</t>
  </si>
  <si>
    <t>BD5438</t>
  </si>
  <si>
    <t>BD5439</t>
  </si>
  <si>
    <t>BDUSD3910</t>
  </si>
  <si>
    <t>04.02.19</t>
  </si>
  <si>
    <t>06.02.19</t>
  </si>
  <si>
    <t>07.02.19</t>
  </si>
  <si>
    <t>08.02.19</t>
  </si>
  <si>
    <t>BD5440</t>
  </si>
  <si>
    <t>BD5441</t>
  </si>
  <si>
    <t>11.02.19</t>
  </si>
  <si>
    <t>BD5442</t>
  </si>
  <si>
    <t>BD5443</t>
  </si>
  <si>
    <t>BDUSD3911</t>
  </si>
  <si>
    <t>BDUSD3912</t>
  </si>
  <si>
    <t>BDUSD3913</t>
  </si>
  <si>
    <t>BDUSD3914</t>
  </si>
  <si>
    <t>14.02.19</t>
  </si>
  <si>
    <t>BDUSD3915</t>
  </si>
  <si>
    <t>BDUSD3916</t>
  </si>
  <si>
    <t>BDUSD3917</t>
  </si>
  <si>
    <t>18.02.19</t>
  </si>
  <si>
    <t>20.02.19</t>
  </si>
  <si>
    <t>22.02.19</t>
  </si>
  <si>
    <t>BDUSD3918</t>
  </si>
  <si>
    <t>BDUSD3919</t>
  </si>
  <si>
    <t>BDUSD3920</t>
  </si>
  <si>
    <t>BDUSD3921</t>
  </si>
  <si>
    <t>BDUSD3922</t>
  </si>
  <si>
    <t>BDUSD3923</t>
  </si>
  <si>
    <t>BDUSD3924</t>
  </si>
  <si>
    <t>BDUSD3925</t>
  </si>
  <si>
    <t xml:space="preserve">WILLIAMSON DICKIE EUROPE </t>
  </si>
  <si>
    <t>25.02.19</t>
  </si>
  <si>
    <t>BDUSD3926</t>
  </si>
  <si>
    <t>BDUSD3927</t>
  </si>
  <si>
    <t>BDUSD3928</t>
  </si>
  <si>
    <t>BDUSD3929</t>
  </si>
  <si>
    <t>BDUSD3930</t>
  </si>
  <si>
    <t>BDUSD3931</t>
  </si>
  <si>
    <t>PVH CORP JONESVILLE / PEPE JEANS S.L</t>
  </si>
  <si>
    <t>BDUSD3932</t>
  </si>
  <si>
    <t>06.03.2019</t>
  </si>
  <si>
    <t>07.03.19</t>
  </si>
  <si>
    <t>BDEUR3102</t>
  </si>
  <si>
    <t>BDEUR3103</t>
  </si>
  <si>
    <t>11.03.19</t>
  </si>
  <si>
    <t>BD5444</t>
  </si>
  <si>
    <t>13.03.19</t>
  </si>
  <si>
    <t>14.03.19</t>
  </si>
  <si>
    <t>15.03.19</t>
  </si>
  <si>
    <t>18.03.19</t>
  </si>
  <si>
    <t>BDUSD3933</t>
  </si>
  <si>
    <t>BD5445</t>
  </si>
  <si>
    <t>BD5446</t>
  </si>
  <si>
    <t>BD5447</t>
  </si>
  <si>
    <t>BD5448</t>
  </si>
  <si>
    <t>19.03.19</t>
  </si>
  <si>
    <t>20.03.19</t>
  </si>
  <si>
    <t>BDUSD3934</t>
  </si>
  <si>
    <t>BDUSD3935</t>
  </si>
  <si>
    <t>BDUSD3936</t>
  </si>
  <si>
    <t>BDUSD3937</t>
  </si>
  <si>
    <t>22.03.19</t>
  </si>
  <si>
    <t>BDUSD3938</t>
  </si>
  <si>
    <t>BDUSD3939</t>
  </si>
  <si>
    <t>BDUSD3940</t>
  </si>
  <si>
    <t>25.03.19</t>
  </si>
  <si>
    <t>26.03.19</t>
  </si>
  <si>
    <t>BD5449</t>
  </si>
  <si>
    <t>BDUSD3941</t>
  </si>
  <si>
    <t>BDEUR3105</t>
  </si>
  <si>
    <t>BDUSD3942</t>
  </si>
  <si>
    <t>BDUSD3943</t>
  </si>
  <si>
    <t>BDUSD3944</t>
  </si>
  <si>
    <t>BDUSD3945</t>
  </si>
  <si>
    <t>BDUSD3946</t>
  </si>
  <si>
    <t>BDUSD3947</t>
  </si>
  <si>
    <t xml:space="preserve">NA PALI SAS </t>
  </si>
  <si>
    <t xml:space="preserve">DHK RETAIL </t>
  </si>
  <si>
    <t>BD5450</t>
  </si>
  <si>
    <t>LARSEN &amp; TOUBRO LTD</t>
  </si>
  <si>
    <t>BD5451</t>
  </si>
  <si>
    <t>BD5452</t>
  </si>
  <si>
    <t>BD5453</t>
  </si>
  <si>
    <t>28.03.19</t>
  </si>
  <si>
    <t>BDEUR3106</t>
  </si>
  <si>
    <t>G.A OPERATION SPA(ARMANI)</t>
  </si>
  <si>
    <t>BDUSD3948</t>
  </si>
  <si>
    <t>BDEUR3107</t>
  </si>
  <si>
    <t>03.05.2019</t>
  </si>
  <si>
    <t>01.04.19</t>
  </si>
  <si>
    <t>02.04.19</t>
  </si>
  <si>
    <t>BDUSD3952</t>
  </si>
  <si>
    <t>BDUSD3953</t>
  </si>
  <si>
    <t>BDUSD3954</t>
  </si>
  <si>
    <t>BDUSD3955</t>
  </si>
  <si>
    <t>PVH CANADA - PVH CORP JONESVILLE</t>
  </si>
  <si>
    <t>03.04.19</t>
  </si>
  <si>
    <t>BDUSD3949</t>
  </si>
  <si>
    <t>BD5454</t>
  </si>
  <si>
    <t>BD5456</t>
  </si>
  <si>
    <t>BD5457</t>
  </si>
  <si>
    <t>BDUSD3950</t>
  </si>
  <si>
    <t>BD5458</t>
  </si>
  <si>
    <t>BD5459</t>
  </si>
  <si>
    <t>BD5460</t>
  </si>
  <si>
    <t>BDUSD3951</t>
  </si>
  <si>
    <t>BD5455</t>
  </si>
  <si>
    <t>08.04.19</t>
  </si>
  <si>
    <t>09.04.19</t>
  </si>
  <si>
    <t>BDUSD3956</t>
  </si>
  <si>
    <t>BDUSD3957</t>
  </si>
  <si>
    <t>BDEUR3109</t>
  </si>
  <si>
    <t>10.04.19</t>
  </si>
  <si>
    <t>BDUSD3958</t>
  </si>
  <si>
    <t>12.04.19</t>
  </si>
  <si>
    <t>BDEUR3110</t>
  </si>
  <si>
    <t>BDEUR3111</t>
  </si>
  <si>
    <t>BDUSD3959</t>
  </si>
  <si>
    <t>15.04.19</t>
  </si>
  <si>
    <t>BDUSD3960</t>
  </si>
  <si>
    <t>BD5461</t>
  </si>
  <si>
    <t>CARE TENOR FOR MAUREXCAV TO READ 90 DAYS AS FROM 15.04.2019.</t>
  </si>
  <si>
    <t>17.04.19</t>
  </si>
  <si>
    <t>BDGBP1223</t>
  </si>
  <si>
    <t>CHINTI AND PARKER</t>
  </si>
  <si>
    <t>18.04.19</t>
  </si>
  <si>
    <t>19.04.19</t>
  </si>
  <si>
    <t>BD5462</t>
  </si>
  <si>
    <t>BD5463</t>
  </si>
  <si>
    <t>BDEUR3113</t>
  </si>
  <si>
    <t>BDEUR3114</t>
  </si>
  <si>
    <t>BD5464</t>
  </si>
  <si>
    <t>BD5465</t>
  </si>
  <si>
    <t>BDUSD3961</t>
  </si>
  <si>
    <t>BDUSD3962</t>
  </si>
  <si>
    <t>BDUSD3963</t>
  </si>
  <si>
    <t>BDUSD3964</t>
  </si>
  <si>
    <t>BDUSD3965</t>
  </si>
  <si>
    <t>BDEUR3112</t>
  </si>
  <si>
    <t>22.04.19</t>
  </si>
  <si>
    <t>23.04.19</t>
  </si>
  <si>
    <t>25.04.19</t>
  </si>
  <si>
    <t>BDUSD3966</t>
  </si>
  <si>
    <t>BD5466</t>
  </si>
  <si>
    <t>BDEUR3115</t>
  </si>
  <si>
    <t>BDUSD3967</t>
  </si>
  <si>
    <t>30.04.19</t>
  </si>
  <si>
    <t>31.05.2019</t>
  </si>
  <si>
    <t>03.06.2019</t>
  </si>
  <si>
    <t>BDUSD3968</t>
  </si>
  <si>
    <t>06.05.2019</t>
  </si>
  <si>
    <t>BD5467</t>
  </si>
  <si>
    <t>BD5468</t>
  </si>
  <si>
    <t>BDUSD3969</t>
  </si>
  <si>
    <t>07.05.2019</t>
  </si>
  <si>
    <t>BD5469</t>
  </si>
  <si>
    <t>BDUSD3970</t>
  </si>
  <si>
    <t>13.05.2019</t>
  </si>
  <si>
    <t>14.05.2019</t>
  </si>
  <si>
    <t>part pmt usd 11,008.12 left usd 10027.25</t>
  </si>
  <si>
    <t>BDEUR3117</t>
  </si>
  <si>
    <t>15.05.2019</t>
  </si>
  <si>
    <t>BDUSD3977</t>
  </si>
  <si>
    <t>BDUSD3978</t>
  </si>
  <si>
    <t>BDUSD3971</t>
  </si>
  <si>
    <t>BDUSD3972</t>
  </si>
  <si>
    <t>BDUSD3973</t>
  </si>
  <si>
    <t>BDUSD3974</t>
  </si>
  <si>
    <t>BDUSD3975</t>
  </si>
  <si>
    <t>BDUSD3976</t>
  </si>
  <si>
    <t>17.05.2019</t>
  </si>
  <si>
    <t>BDEUR3118</t>
  </si>
  <si>
    <t>part pmt usd 37,918.96 left usd 14,829.50</t>
  </si>
  <si>
    <t>BDUSD3979</t>
  </si>
  <si>
    <t>BDUSD3980</t>
  </si>
  <si>
    <t>21.05.2019</t>
  </si>
  <si>
    <t>BD5470</t>
  </si>
  <si>
    <t xml:space="preserve">MTIUS FIRE &amp; RESCUE SERVICE </t>
  </si>
  <si>
    <t>BDEUR3119</t>
  </si>
  <si>
    <t>BDUSD3981</t>
  </si>
  <si>
    <t xml:space="preserve">QS WHOLESALE </t>
  </si>
  <si>
    <t>23.05.2019</t>
  </si>
  <si>
    <t>24.05.2019</t>
  </si>
  <si>
    <t>28.05.2019</t>
  </si>
  <si>
    <t>30.05.2019</t>
  </si>
  <si>
    <t>BDUSD3986</t>
  </si>
  <si>
    <t>BDUSD3987</t>
  </si>
  <si>
    <t>BD5471</t>
  </si>
  <si>
    <t>BD5472</t>
  </si>
  <si>
    <t>BD5473</t>
  </si>
  <si>
    <t>BD5474</t>
  </si>
  <si>
    <t>BDUSD3984</t>
  </si>
  <si>
    <t>BDUSD3985</t>
  </si>
  <si>
    <t>BDUSD3982</t>
  </si>
  <si>
    <t>BDUSD3983</t>
  </si>
  <si>
    <t>PUMA FRANCE SAS</t>
  </si>
  <si>
    <t>BD5475</t>
  </si>
  <si>
    <t>03.06.19</t>
  </si>
  <si>
    <t>07.06.19</t>
  </si>
  <si>
    <t>BDUSD3988</t>
  </si>
  <si>
    <t>BDUSD3989</t>
  </si>
  <si>
    <t>BDUSD3990</t>
  </si>
  <si>
    <t>QS WHOLESALE &amp; PVH CANADA &amp; PVH CORP JONESVILLE</t>
  </si>
  <si>
    <t>BDUSD3991</t>
  </si>
  <si>
    <t>10.06.19</t>
  </si>
  <si>
    <t>14.06.19</t>
  </si>
  <si>
    <t>17.06.19</t>
  </si>
  <si>
    <t>12.06.19</t>
  </si>
  <si>
    <t>18.06.19</t>
  </si>
  <si>
    <t>19.06.19</t>
  </si>
  <si>
    <t>BDUSD3992</t>
  </si>
  <si>
    <t>21.06.19</t>
  </si>
  <si>
    <t>BDUSD3993</t>
  </si>
  <si>
    <t>BDUSD3994</t>
  </si>
  <si>
    <t>BDUSD3995</t>
  </si>
  <si>
    <t>BDUSD3996</t>
  </si>
  <si>
    <t>BDUSD3997</t>
  </si>
  <si>
    <t>BDUSD3998</t>
  </si>
  <si>
    <t>BDUSD3999</t>
  </si>
  <si>
    <t xml:space="preserve">PUMA SAS </t>
  </si>
  <si>
    <t>BDUSD4000</t>
  </si>
  <si>
    <t>BDUSD4001</t>
  </si>
  <si>
    <t>BDUSD4002</t>
  </si>
  <si>
    <t>BDUSD4003</t>
  </si>
  <si>
    <t>BDUSD4004</t>
  </si>
  <si>
    <t>BDUSD4005</t>
  </si>
  <si>
    <t xml:space="preserve">QS WHOLESALES LLC </t>
  </si>
  <si>
    <t>PVH FAR EAST LIMITED - JP BODEN &amp; CO LTD</t>
  </si>
  <si>
    <t>BDUSD4006</t>
  </si>
  <si>
    <t>BDUSD4007</t>
  </si>
  <si>
    <t>BDUSD4008</t>
  </si>
  <si>
    <t>BDUSD4010</t>
  </si>
  <si>
    <t>BDUSD4011</t>
  </si>
  <si>
    <t>BDUSD4012</t>
  </si>
  <si>
    <t>BDUSD4009</t>
  </si>
  <si>
    <t>BDUSD4013</t>
  </si>
  <si>
    <t xml:space="preserve">PEPE JEANS S.L -WE EUROPE - NAPALI SAS </t>
  </si>
  <si>
    <t>28.06.19</t>
  </si>
  <si>
    <t>part pmt $22,564.21 ; LEFT 37530.38</t>
  </si>
  <si>
    <t>31.07.2019</t>
  </si>
  <si>
    <t>BDUSD4014</t>
  </si>
  <si>
    <t>WOOLWORTHS</t>
  </si>
  <si>
    <t>PART PMT USD 22564.21 LEFT 37530.38</t>
  </si>
  <si>
    <t>03.07.19</t>
  </si>
  <si>
    <t>BDUSD4015</t>
  </si>
  <si>
    <t>BDUSD4016</t>
  </si>
  <si>
    <t>BDUSD4017</t>
  </si>
  <si>
    <t>PVH-CORP</t>
  </si>
  <si>
    <t>BDUSD4018</t>
  </si>
  <si>
    <t>08.07.19</t>
  </si>
  <si>
    <t>09.07.2019</t>
  </si>
  <si>
    <t>11.07.2019</t>
  </si>
  <si>
    <t xml:space="preserve">        USD </t>
  </si>
  <si>
    <t>BDUSD4019</t>
  </si>
  <si>
    <t>BDUSD4020</t>
  </si>
  <si>
    <t>BDUSD4021</t>
  </si>
  <si>
    <t>BDUSD4022</t>
  </si>
  <si>
    <t>BDUSD4023</t>
  </si>
  <si>
    <t>HACKETT LIMITED</t>
  </si>
  <si>
    <t>BDEUR3122</t>
  </si>
  <si>
    <t>BDEUR3123</t>
  </si>
  <si>
    <t>BDEUR3124</t>
  </si>
  <si>
    <t>BDEUR3125</t>
  </si>
  <si>
    <t>BDEUR3126</t>
  </si>
  <si>
    <t>15.07.2019</t>
  </si>
  <si>
    <t>15.07.19</t>
  </si>
  <si>
    <t>BD5476</t>
  </si>
  <si>
    <t>BD5477</t>
  </si>
  <si>
    <t>BD5478</t>
  </si>
  <si>
    <t>BD5479</t>
  </si>
  <si>
    <t>16.07.2019</t>
  </si>
  <si>
    <t>17.07.2019</t>
  </si>
  <si>
    <t>18.07.2019</t>
  </si>
  <si>
    <t>19.07.19</t>
  </si>
  <si>
    <t>19.07.2019</t>
  </si>
  <si>
    <t>BDUSD4024</t>
  </si>
  <si>
    <t>TEG APPAREL SUPPLY</t>
  </si>
  <si>
    <t>BDUSD4025</t>
  </si>
  <si>
    <t>BDUSD4026</t>
  </si>
  <si>
    <t>BDUSD4027</t>
  </si>
  <si>
    <t>BDUSD4028</t>
  </si>
  <si>
    <t>BDUSD4029</t>
  </si>
  <si>
    <t>BDUSD4030</t>
  </si>
  <si>
    <t>BDUSD4031</t>
  </si>
  <si>
    <t>BDUSD4032</t>
  </si>
  <si>
    <t>PEPE JEANS-JP BODEN</t>
  </si>
  <si>
    <t>WILLIAMSON DICKIE-BOARDRIDERS</t>
  </si>
  <si>
    <t>JP BODEN &amp; CO LTD -QS WHOLESALE</t>
  </si>
  <si>
    <t>22.07.2019</t>
  </si>
  <si>
    <t>BDUSD4033</t>
  </si>
  <si>
    <t>BD5480</t>
  </si>
  <si>
    <t>23.07.2019</t>
  </si>
  <si>
    <t>24.07.2019</t>
  </si>
  <si>
    <t>BDUSD4034</t>
  </si>
  <si>
    <t>BD5481</t>
  </si>
  <si>
    <t>PVH CANADA-PVH CORP JONESVILLE</t>
  </si>
  <si>
    <t>BD5482</t>
  </si>
  <si>
    <t>CEB</t>
  </si>
  <si>
    <t>BD5483</t>
  </si>
  <si>
    <t>BDUSD4035</t>
  </si>
  <si>
    <t>BDEUR3127</t>
  </si>
  <si>
    <t>BD5484</t>
  </si>
  <si>
    <t>BD5485</t>
  </si>
  <si>
    <t>BD5486</t>
  </si>
  <si>
    <t>BD5487</t>
  </si>
  <si>
    <t>BD5488</t>
  </si>
  <si>
    <t>BD5489</t>
  </si>
  <si>
    <t>BD5490</t>
  </si>
  <si>
    <t>BD5491</t>
  </si>
  <si>
    <t>BD5492</t>
  </si>
  <si>
    <t>BD5493</t>
  </si>
  <si>
    <t>BDUSD4036</t>
  </si>
  <si>
    <t>BD5494</t>
  </si>
  <si>
    <t>BD5495</t>
  </si>
  <si>
    <t>BD5496</t>
  </si>
  <si>
    <t>amount paid 136316.99 amount left 73993.23</t>
  </si>
  <si>
    <t>BDUSD4037</t>
  </si>
  <si>
    <t>BDUSD4038</t>
  </si>
  <si>
    <t>BDUSD4039</t>
  </si>
  <si>
    <t>BDUSD4040</t>
  </si>
  <si>
    <t>BDEUR3128</t>
  </si>
  <si>
    <t>BDUSD4041</t>
  </si>
  <si>
    <t>BDUSD4042</t>
  </si>
  <si>
    <t>PVH CORP JONESVILLE -PVH CANADA</t>
  </si>
  <si>
    <t>BDUSD4043</t>
  </si>
  <si>
    <t>BDUSD4044</t>
  </si>
  <si>
    <t>BDUSD4045</t>
  </si>
  <si>
    <t xml:space="preserve">PEPE JEANS-HACKETT LIMITED </t>
  </si>
  <si>
    <t>BDUSD4046</t>
  </si>
  <si>
    <t>BDUSD4047</t>
  </si>
  <si>
    <t>BDUSD4048</t>
  </si>
  <si>
    <t>QS WHOLESALE</t>
  </si>
  <si>
    <t>BDUSD4049</t>
  </si>
  <si>
    <t>BDUSD4050</t>
  </si>
  <si>
    <t>BDUSD4051</t>
  </si>
  <si>
    <t>BDUSD4052</t>
  </si>
  <si>
    <t>BDUSD4053</t>
  </si>
  <si>
    <t>BD5497</t>
  </si>
  <si>
    <t>BDUSD4054</t>
  </si>
  <si>
    <t>BD5498</t>
  </si>
  <si>
    <t>BDUSD4055</t>
  </si>
  <si>
    <t xml:space="preserve">VF INTERNATIONAL </t>
  </si>
  <si>
    <t>CARE: PLR CHANGE FROM 6.25 TO 6.10 AS FROM 23.08.19</t>
  </si>
  <si>
    <t>NARR: REVERSING ENTRY DATED 30.08.2019</t>
  </si>
  <si>
    <t>01.09.2019</t>
  </si>
  <si>
    <t xml:space="preserve">SEPTEMBER </t>
  </si>
  <si>
    <t>BDUSD4056</t>
  </si>
  <si>
    <t>BDUSD4057</t>
  </si>
  <si>
    <t>BD5499</t>
  </si>
  <si>
    <t>BD5500</t>
  </si>
  <si>
    <t>BDEUR3130</t>
  </si>
  <si>
    <t xml:space="preserve">TROPIC KNIT LTD </t>
  </si>
  <si>
    <t xml:space="preserve">VARIOUS DENF </t>
  </si>
  <si>
    <t>BDEUR3131</t>
  </si>
  <si>
    <t>PONCHO GALLERY</t>
  </si>
  <si>
    <t>BDUSD4058</t>
  </si>
  <si>
    <t>BD5501</t>
  </si>
  <si>
    <t>BDUSD4059</t>
  </si>
  <si>
    <t>BDUSD4060</t>
  </si>
  <si>
    <t>BDUSD4061</t>
  </si>
  <si>
    <t>BDUSD4062</t>
  </si>
  <si>
    <t>BDUSD4063</t>
  </si>
  <si>
    <t>BDEUR3133</t>
  </si>
  <si>
    <t>BDUSD4064</t>
  </si>
  <si>
    <t>BDUSD4065</t>
  </si>
  <si>
    <t>WE EUROPE B.V -PEPE JEANS</t>
  </si>
  <si>
    <t>BD5502</t>
  </si>
  <si>
    <t>BD5503</t>
  </si>
  <si>
    <t>BD5504</t>
  </si>
  <si>
    <t>BD5505</t>
  </si>
  <si>
    <t>BD5506</t>
  </si>
  <si>
    <t>BD5507</t>
  </si>
  <si>
    <t>BD5508</t>
  </si>
  <si>
    <t>BDUSD4068</t>
  </si>
  <si>
    <t>BDUSD4069</t>
  </si>
  <si>
    <t>BDUSD4070</t>
  </si>
  <si>
    <t>BDUSD 4066</t>
  </si>
  <si>
    <t>BDUSD 4067</t>
  </si>
  <si>
    <t>PEPE JEANS S.L</t>
  </si>
  <si>
    <t>BDUSD4071</t>
  </si>
  <si>
    <t>BDUSD4072</t>
  </si>
  <si>
    <t>BDUSD4073</t>
  </si>
  <si>
    <t>BD5509</t>
  </si>
  <si>
    <t>BDUSD4074</t>
  </si>
  <si>
    <t>17/10/2019</t>
  </si>
  <si>
    <t>BDUSD 4077</t>
  </si>
  <si>
    <t>BDUSD4079</t>
  </si>
  <si>
    <t>BDUSD4078</t>
  </si>
  <si>
    <t>BDUSD4075</t>
  </si>
  <si>
    <t>BD5510</t>
  </si>
  <si>
    <t xml:space="preserve">SBM BANK </t>
  </si>
  <si>
    <t>BDEUR3134</t>
  </si>
  <si>
    <t xml:space="preserve">ALTO RIO LTD </t>
  </si>
  <si>
    <t>BD5511</t>
  </si>
  <si>
    <t>GOKHOOL ENGINEERING</t>
  </si>
  <si>
    <t>GOKHOOL ENGINEERING TOTAL:</t>
  </si>
  <si>
    <t>GOKHOOL ENGINEERING BDS MUR A/C NO.14/1076825</t>
  </si>
  <si>
    <t>BD5512</t>
  </si>
  <si>
    <t>BDUSD4080</t>
  </si>
  <si>
    <t xml:space="preserve">WE EUROPE </t>
  </si>
  <si>
    <t>BDUSD4081</t>
  </si>
  <si>
    <t>JP BODEN</t>
  </si>
  <si>
    <t>BDUSD4082</t>
  </si>
  <si>
    <t>BDUSD4083</t>
  </si>
  <si>
    <t>BDUSD4084</t>
  </si>
  <si>
    <t>BDUSD4085</t>
  </si>
  <si>
    <t>BD5513</t>
  </si>
  <si>
    <t>BD5514</t>
  </si>
  <si>
    <t>BD5515</t>
  </si>
  <si>
    <t>BDUSD4086</t>
  </si>
  <si>
    <t>BDUSD4087</t>
  </si>
  <si>
    <t>BDUSD4088</t>
  </si>
  <si>
    <t>BDEUR3137</t>
  </si>
  <si>
    <t>BDEUR3136</t>
  </si>
  <si>
    <t>BDUSD4089</t>
  </si>
  <si>
    <t>QS WHOLESALE /QUICKSILVER</t>
  </si>
  <si>
    <t>BDEUR3139</t>
  </si>
  <si>
    <t>RECONCILER:</t>
  </si>
  <si>
    <t>AGNES LAVERDURE</t>
  </si>
  <si>
    <t>REVIEWER:</t>
  </si>
  <si>
    <t>CLAYTON APPASAMY</t>
  </si>
  <si>
    <t>BD5516</t>
  </si>
  <si>
    <t>BD5517</t>
  </si>
  <si>
    <t>BDUSD4090</t>
  </si>
  <si>
    <t>TEG APPAREL</t>
  </si>
  <si>
    <t>BD5518</t>
  </si>
  <si>
    <t>DECEBER 2019</t>
  </si>
  <si>
    <t>BDUSD4091</t>
  </si>
  <si>
    <t>BDUSD4092</t>
  </si>
  <si>
    <t>BDUSD4093</t>
  </si>
  <si>
    <t>INVOICE DATE</t>
  </si>
  <si>
    <t>BDUSD4094</t>
  </si>
  <si>
    <t>BDUSD4095</t>
  </si>
  <si>
    <t>BDUSD4096</t>
  </si>
  <si>
    <t>BDUSD4097</t>
  </si>
  <si>
    <t>PT QUICKSILVER</t>
  </si>
  <si>
    <t>BDUSD4098</t>
  </si>
  <si>
    <t>BOARDRIDERS JAPAN</t>
  </si>
  <si>
    <t>QUICKSILVER ROXY</t>
  </si>
  <si>
    <t>BDUSD4099</t>
  </si>
  <si>
    <t>BDUSD4100</t>
  </si>
  <si>
    <t>BDUSD4101</t>
  </si>
  <si>
    <t>BDUSD4102</t>
  </si>
  <si>
    <t>BDUSD4103</t>
  </si>
  <si>
    <t>BDUSD4104</t>
  </si>
  <si>
    <t>BDUSD4105</t>
  </si>
  <si>
    <t>BDUSD4106</t>
  </si>
  <si>
    <t xml:space="preserve">INVOICE DATE </t>
  </si>
  <si>
    <t>BD5519</t>
  </si>
  <si>
    <t>BD5520</t>
  </si>
  <si>
    <t>BD5521</t>
  </si>
  <si>
    <t>BD5522</t>
  </si>
  <si>
    <t>BD5523</t>
  </si>
  <si>
    <t>BD5524</t>
  </si>
  <si>
    <t>BD5525</t>
  </si>
  <si>
    <t>BD5526</t>
  </si>
  <si>
    <t>BD5527</t>
  </si>
  <si>
    <t>BD5528</t>
  </si>
  <si>
    <t>BD5529</t>
  </si>
  <si>
    <t>BD5530</t>
  </si>
  <si>
    <t>BD5531</t>
  </si>
  <si>
    <t>BAVARIAN PACKAGING</t>
  </si>
  <si>
    <t xml:space="preserve">BRINK'S </t>
  </si>
  <si>
    <t>INACI1900844/1900843</t>
  </si>
  <si>
    <t>INHSI190224/1902245</t>
  </si>
  <si>
    <t>INHSI1902219</t>
  </si>
  <si>
    <t>ALBERT TRADING</t>
  </si>
  <si>
    <t>INHSI1902128/1901431/1902123</t>
  </si>
  <si>
    <t>AXCESS LTD</t>
  </si>
  <si>
    <t>INHSI1902216</t>
  </si>
  <si>
    <t>BOURBON VANILLA</t>
  </si>
  <si>
    <t>INHSE1900338</t>
  </si>
  <si>
    <t>INHSI1902220</t>
  </si>
  <si>
    <t>INAAI1901479</t>
  </si>
  <si>
    <t>INHSI1902138</t>
  </si>
  <si>
    <t>INAAI1901559</t>
  </si>
  <si>
    <t>INHSI1901978</t>
  </si>
  <si>
    <t>INAAI1901569/1901560/1901561/1901038/1901565</t>
  </si>
  <si>
    <t>INAAE1901308</t>
  </si>
  <si>
    <t>BD5532</t>
  </si>
  <si>
    <t>BD5533</t>
  </si>
  <si>
    <t>BD5534</t>
  </si>
  <si>
    <t>BD5535</t>
  </si>
  <si>
    <t>BD5536</t>
  </si>
  <si>
    <t>BD5537</t>
  </si>
  <si>
    <t>BD5538</t>
  </si>
  <si>
    <t>BD5540</t>
  </si>
  <si>
    <t>BD5541</t>
  </si>
  <si>
    <t>BD5542</t>
  </si>
  <si>
    <t>BD5543</t>
  </si>
  <si>
    <t>BD5544</t>
  </si>
  <si>
    <t>BD5545</t>
  </si>
  <si>
    <t>BD5546</t>
  </si>
  <si>
    <t xml:space="preserve">CARACTERE LTEE </t>
  </si>
  <si>
    <t>INHSI1902121/1902022</t>
  </si>
  <si>
    <t>INAAI1901326</t>
  </si>
  <si>
    <t>MAURIPHARM LTD</t>
  </si>
  <si>
    <t>INAAI1901470</t>
  </si>
  <si>
    <t>INAAI1901472</t>
  </si>
  <si>
    <t>LILMO LTD</t>
  </si>
  <si>
    <t>INAAE1901393</t>
  </si>
  <si>
    <t>CANDELA</t>
  </si>
  <si>
    <t>INHSI1901988</t>
  </si>
  <si>
    <t>PNP RESORT</t>
  </si>
  <si>
    <t>INHSI1902390</t>
  </si>
  <si>
    <t>INHCI1902167</t>
  </si>
  <si>
    <t>INAAE1901472</t>
  </si>
  <si>
    <t>INAAE1901445</t>
  </si>
  <si>
    <t>INHSI1901904</t>
  </si>
  <si>
    <t>IBHSI1902236</t>
  </si>
  <si>
    <t>INAAE1901413</t>
  </si>
  <si>
    <t>BD5547</t>
  </si>
  <si>
    <t>BD5548</t>
  </si>
  <si>
    <t>BD5549</t>
  </si>
  <si>
    <t>BD5550</t>
  </si>
  <si>
    <t>BD5551</t>
  </si>
  <si>
    <t>BD5552</t>
  </si>
  <si>
    <t>BD5553</t>
  </si>
  <si>
    <t>BD5554</t>
  </si>
  <si>
    <t>INAAE1901414</t>
  </si>
  <si>
    <t>INAAI1901500</t>
  </si>
  <si>
    <t>TERRAGEN</t>
  </si>
  <si>
    <t>INAAE1901311</t>
  </si>
  <si>
    <t>MAMMOUTH</t>
  </si>
  <si>
    <t>INHSI1902370</t>
  </si>
  <si>
    <t>INHSE1900340</t>
  </si>
  <si>
    <t>INHSE1900330</t>
  </si>
  <si>
    <t>INHSE1900347</t>
  </si>
  <si>
    <t>VERSOPUB LTEE</t>
  </si>
  <si>
    <t>INHCI1902220</t>
  </si>
  <si>
    <t>LISING &amp; CO</t>
  </si>
  <si>
    <t>INAAE1901427/INHSE1900335/INHSE1900339</t>
  </si>
  <si>
    <t>EXPEDITORS INTERNATIONAL  -JFK</t>
  </si>
  <si>
    <t xml:space="preserve">EXPEDITORS INTL'L LHR (UK) LTD </t>
  </si>
  <si>
    <t xml:space="preserve">EXPEDITORS INTERNATIONAL CR S.R.O </t>
  </si>
  <si>
    <t xml:space="preserve">EXPEDITORS INTERNATIOANL OF WASHINGTON INC </t>
  </si>
  <si>
    <t>BD5568</t>
  </si>
  <si>
    <t>BD5555</t>
  </si>
  <si>
    <t>BD5556</t>
  </si>
  <si>
    <t>BD5557</t>
  </si>
  <si>
    <t>BD5558</t>
  </si>
  <si>
    <t>BD5559</t>
  </si>
  <si>
    <t>BD5560</t>
  </si>
  <si>
    <t>BD5561</t>
  </si>
  <si>
    <t>BD5562</t>
  </si>
  <si>
    <t>BD5563</t>
  </si>
  <si>
    <t>BD5564</t>
  </si>
  <si>
    <t>BD5565</t>
  </si>
  <si>
    <t>BD5566</t>
  </si>
  <si>
    <t>BD5567</t>
  </si>
  <si>
    <t>INHSI1902260</t>
  </si>
  <si>
    <t>INHSI1902371</t>
  </si>
  <si>
    <t>INHSI1902033</t>
  </si>
  <si>
    <t>INHSI1902325</t>
  </si>
  <si>
    <t>INAAE1901453</t>
  </si>
  <si>
    <t>INAAE1901404</t>
  </si>
  <si>
    <t>AXESS</t>
  </si>
  <si>
    <t>INAAI1901464</t>
  </si>
  <si>
    <t>INAAI1901475</t>
  </si>
  <si>
    <t>INHSI1902341</t>
  </si>
  <si>
    <t>INHSI1902254</t>
  </si>
  <si>
    <t>INAAI1901468</t>
  </si>
  <si>
    <t>INACI1900822</t>
  </si>
  <si>
    <t>INHCI1902191</t>
  </si>
  <si>
    <t>BD5569</t>
  </si>
  <si>
    <t>BD5570</t>
  </si>
  <si>
    <t>BD5571</t>
  </si>
  <si>
    <t>BD5572</t>
  </si>
  <si>
    <t>BD5573</t>
  </si>
  <si>
    <t>BD5574</t>
  </si>
  <si>
    <t>BD5575</t>
  </si>
  <si>
    <t>BD5576</t>
  </si>
  <si>
    <t>BD5577</t>
  </si>
  <si>
    <t>BD5578</t>
  </si>
  <si>
    <t>BD5579</t>
  </si>
  <si>
    <t>BD5580</t>
  </si>
  <si>
    <t>BD5581</t>
  </si>
  <si>
    <t>BD5582</t>
  </si>
  <si>
    <t>BD5583</t>
  </si>
  <si>
    <t>BD5584</t>
  </si>
  <si>
    <t>BD5585</t>
  </si>
  <si>
    <t>BD5586</t>
  </si>
  <si>
    <t>BD5587</t>
  </si>
  <si>
    <t>BD5588</t>
  </si>
  <si>
    <t>BD5589</t>
  </si>
  <si>
    <t>INACI1900955/INAAE1901392/INACI1900954</t>
  </si>
  <si>
    <t>INAAI1901503/INHSE1900337</t>
  </si>
  <si>
    <t>INACI1900943</t>
  </si>
  <si>
    <t>INAAI1901483</t>
  </si>
  <si>
    <t>INHCI1902205</t>
  </si>
  <si>
    <t>INHCI1902007</t>
  </si>
  <si>
    <t>INACI1900920</t>
  </si>
  <si>
    <t>INACI1900938/INACI1901307</t>
  </si>
  <si>
    <t>INAAE1901380/INACI1900941</t>
  </si>
  <si>
    <t>INHCI1902137/INHCI1902140/1902144/INAAE1901412/INACI1900981/INACI1900980</t>
  </si>
  <si>
    <t>INAAE1901444/INHSI1902314</t>
  </si>
  <si>
    <t>LEAL EQUIPMENT</t>
  </si>
  <si>
    <t>INHSI1901901</t>
  </si>
  <si>
    <t>INAAI1901425/INAAE1901367</t>
  </si>
  <si>
    <t>INHCI1902186/INAAI1901509</t>
  </si>
  <si>
    <t>INACI1900907/INACI1900908</t>
  </si>
  <si>
    <t>INHSI1902330</t>
  </si>
  <si>
    <t>INACI1900968/INACI1900970/INACI1900969/INACI1900971/INHCI1902132</t>
  </si>
  <si>
    <t>INHCI1902223/INAAI1901538/INAAI1901539</t>
  </si>
  <si>
    <t>INAAI1901357</t>
  </si>
  <si>
    <t>INHCI1902094/INHSI1902201/INHSI1902203</t>
  </si>
  <si>
    <t>INHCI1902226</t>
  </si>
  <si>
    <t>CHEMICAL SYSTEMS LTD</t>
  </si>
  <si>
    <t>BD5590</t>
  </si>
  <si>
    <t>BD5591</t>
  </si>
  <si>
    <t>BD5592</t>
  </si>
  <si>
    <t>INICIA LTEE</t>
  </si>
  <si>
    <t>INHCI1902138/INAAE1901415</t>
  </si>
  <si>
    <t>INHSI1902323</t>
  </si>
  <si>
    <t>INHCI1902058/INAAE1901402/INAAE1901401/INAAE1901398</t>
  </si>
  <si>
    <t>BDUSD4107</t>
  </si>
  <si>
    <t>BDUSD4108</t>
  </si>
  <si>
    <t>BDUSD4109</t>
  </si>
  <si>
    <t>BDUSD4110</t>
  </si>
  <si>
    <t>BDUSD4111</t>
  </si>
  <si>
    <t>BDUSD4112</t>
  </si>
  <si>
    <t>BDUSD4113</t>
  </si>
  <si>
    <t>BDUSD4114</t>
  </si>
  <si>
    <t>BDUSD4115</t>
  </si>
  <si>
    <t>BDUSD4116</t>
  </si>
  <si>
    <t>BDUSD4117</t>
  </si>
  <si>
    <t>BDUSD4118</t>
  </si>
  <si>
    <t>BDUSD4119</t>
  </si>
  <si>
    <t>BDUSD4120</t>
  </si>
  <si>
    <t>BDUSD4121</t>
  </si>
  <si>
    <t>BDUSD4122</t>
  </si>
  <si>
    <t>BDUSD4123</t>
  </si>
  <si>
    <t>BDUSD4124</t>
  </si>
  <si>
    <t>BDUSD4125</t>
  </si>
  <si>
    <t>BD5593</t>
  </si>
  <si>
    <t>BD5594</t>
  </si>
  <si>
    <t>BD5595</t>
  </si>
  <si>
    <t>BD5596</t>
  </si>
  <si>
    <t>BD5597</t>
  </si>
  <si>
    <t>BD5598</t>
  </si>
  <si>
    <t>BD5599</t>
  </si>
  <si>
    <t>BD5600</t>
  </si>
  <si>
    <t>BD5601</t>
  </si>
  <si>
    <t>BD5602</t>
  </si>
  <si>
    <t>BD5603</t>
  </si>
  <si>
    <t>BD5604</t>
  </si>
  <si>
    <t>BD5605</t>
  </si>
  <si>
    <t>BD5606</t>
  </si>
  <si>
    <t>BD5607</t>
  </si>
  <si>
    <t>BD5608</t>
  </si>
  <si>
    <t>BD5609</t>
  </si>
  <si>
    <t>BD5610</t>
  </si>
  <si>
    <t>BD5611</t>
  </si>
  <si>
    <t>BD5612</t>
  </si>
  <si>
    <t>BD5613</t>
  </si>
  <si>
    <t>BD5614</t>
  </si>
  <si>
    <t>BD5615</t>
  </si>
  <si>
    <t>BD5616</t>
  </si>
  <si>
    <t>BD5617</t>
  </si>
  <si>
    <t>BD5618</t>
  </si>
  <si>
    <t>BD5619</t>
  </si>
  <si>
    <t>BD5620</t>
  </si>
  <si>
    <t>BD5621</t>
  </si>
  <si>
    <t>INHSI1902353/INHSI1902365</t>
  </si>
  <si>
    <t>INHSI1902250/INHCI1902153</t>
  </si>
  <si>
    <t>INHSI1901957</t>
  </si>
  <si>
    <t>INHSI1902281/INHSI1902282/INHCI1902170/INHCI1902171</t>
  </si>
  <si>
    <t>INHCI1902225/INHCI1902222/INHCI1902219/INHCI1902224</t>
  </si>
  <si>
    <t>INHSI1902247/INHSI1902255/INHSI1902261/INHSI1902258</t>
  </si>
  <si>
    <t>INAAE1901349</t>
  </si>
  <si>
    <t>INHSI1902001/INHSI1901999</t>
  </si>
  <si>
    <t>INHSI1902115/INHCI1902018/INHSI1902112</t>
  </si>
  <si>
    <t>INACI1900847/INHSI1901979</t>
  </si>
  <si>
    <t>INHSI1902267</t>
  </si>
  <si>
    <t>INHSI1902355/INHSI1902358/INHSI1902356/INHSI1902359/INHSI1902357/INHSI1902347/INHSI1902348/INHSI1902350/INHSI1902351/INHSI1902349</t>
  </si>
  <si>
    <t>INHSI1901947/INHSI1901950/INHSI1901949/INHSI1901948/INHSI1901954/INHSI1901953</t>
  </si>
  <si>
    <t>INHSI1902326/INHSI1902328/INHSI1902335/INHSI1902334/INHSI1902329</t>
  </si>
  <si>
    <t>INAAI1901420</t>
  </si>
  <si>
    <t>INAAE1901354</t>
  </si>
  <si>
    <t>INAAE1901379</t>
  </si>
  <si>
    <t>INAAE1901432</t>
  </si>
  <si>
    <t>INACI1900857</t>
  </si>
  <si>
    <t>INHSI1902024</t>
  </si>
  <si>
    <t>INHCI1902202</t>
  </si>
  <si>
    <t>INHSI1902222</t>
  </si>
  <si>
    <t>INAAE1901300</t>
  </si>
  <si>
    <t>INHSI1902259</t>
  </si>
  <si>
    <t>INACI1900989</t>
  </si>
  <si>
    <t>INAAI1901433</t>
  </si>
  <si>
    <t>INHSI1902223</t>
  </si>
  <si>
    <t>INACI1901035/INAAE1901368</t>
  </si>
  <si>
    <t>INHSI1902372/INHSI1902368/INHSI1902369/INHSI1902373/ INHSI1902374</t>
  </si>
  <si>
    <t xml:space="preserve">TERRA MILLING LTD </t>
  </si>
  <si>
    <t xml:space="preserve">BRINK'S LTD  </t>
  </si>
  <si>
    <t xml:space="preserve">EXPEDITORS INTL'L LHR JFK </t>
  </si>
  <si>
    <t>EXPEDITORS INTERNATIONAL ITALIA SRL</t>
  </si>
  <si>
    <t>BDEUR3142</t>
  </si>
  <si>
    <t>BDUSD4126</t>
  </si>
  <si>
    <t>BDUSD4127</t>
  </si>
  <si>
    <t>BDUSD4128</t>
  </si>
  <si>
    <t>BDUSD4129</t>
  </si>
  <si>
    <t>BDUSD4130</t>
  </si>
  <si>
    <t>VF INTERNATIONAL</t>
  </si>
  <si>
    <t>BD5623</t>
  </si>
  <si>
    <t>BD5624</t>
  </si>
  <si>
    <t>BD5625</t>
  </si>
  <si>
    <t>BD5626</t>
  </si>
  <si>
    <t>BD5627</t>
  </si>
  <si>
    <t>BD5628</t>
  </si>
  <si>
    <t>BD5629</t>
  </si>
  <si>
    <t>BD5630</t>
  </si>
  <si>
    <t>BD5631</t>
  </si>
  <si>
    <t>BD5632</t>
  </si>
  <si>
    <t>BD5633</t>
  </si>
  <si>
    <t>BD5634</t>
  </si>
  <si>
    <t>BD5635</t>
  </si>
  <si>
    <t>BD5636</t>
  </si>
  <si>
    <t>BD5637</t>
  </si>
  <si>
    <t>BD5638</t>
  </si>
  <si>
    <t>BD5639</t>
  </si>
  <si>
    <t>BD5640</t>
  </si>
  <si>
    <t>BD5641</t>
  </si>
  <si>
    <t>BD5642</t>
  </si>
  <si>
    <t>BD5643</t>
  </si>
  <si>
    <t>BD5644</t>
  </si>
  <si>
    <t>BD5645</t>
  </si>
  <si>
    <t>BD5646</t>
  </si>
  <si>
    <t>BD5647</t>
  </si>
  <si>
    <t>BD5648</t>
  </si>
  <si>
    <t>BD5649</t>
  </si>
  <si>
    <t>BD5650</t>
  </si>
  <si>
    <t>TRADE SECRET</t>
  </si>
  <si>
    <t>INAAI1901567/1901566</t>
  </si>
  <si>
    <t>INHCI1902231</t>
  </si>
  <si>
    <t>INHSI1902034</t>
  </si>
  <si>
    <t>INAAI1901474</t>
  </si>
  <si>
    <t>INAAI1901557</t>
  </si>
  <si>
    <t>INHSI1902389/INHSI1902392</t>
  </si>
  <si>
    <t>INAAE1901461</t>
  </si>
  <si>
    <t>INHSE1900332</t>
  </si>
  <si>
    <t>INAAI1901512</t>
  </si>
  <si>
    <t>INHSI1901907</t>
  </si>
  <si>
    <t>INHSI1902127</t>
  </si>
  <si>
    <t>INHSI1902029</t>
  </si>
  <si>
    <t>MAXBRAM</t>
  </si>
  <si>
    <t>INHSI1902272/1902271</t>
  </si>
  <si>
    <t>PHARMATRADE</t>
  </si>
  <si>
    <t>INHCI1902229</t>
  </si>
  <si>
    <t>INAAE1901372</t>
  </si>
  <si>
    <t>INAAI1901335</t>
  </si>
  <si>
    <t>INHCI1902204</t>
  </si>
  <si>
    <t>INACI1901000</t>
  </si>
  <si>
    <t>INHSE1900308</t>
  </si>
  <si>
    <t>INHSI1902193</t>
  </si>
  <si>
    <t>ALKATECH</t>
  </si>
  <si>
    <t>INHSI1902274</t>
  </si>
  <si>
    <t>INAAI1901528</t>
  </si>
  <si>
    <t>HAPPY HOUSE</t>
  </si>
  <si>
    <t>INHSI1902119</t>
  </si>
  <si>
    <t>INAAI1901485</t>
  </si>
  <si>
    <t>INAAI1901336</t>
  </si>
  <si>
    <t>INAAI1901487</t>
  </si>
  <si>
    <t>INHSI1901915</t>
  </si>
  <si>
    <t>MAURIPHARM</t>
  </si>
  <si>
    <t>INHSI1902137</t>
  </si>
  <si>
    <t>BD5651</t>
  </si>
  <si>
    <t>BD5652</t>
  </si>
  <si>
    <t>BD5653</t>
  </si>
  <si>
    <t>BD5654</t>
  </si>
  <si>
    <t>BD5655</t>
  </si>
  <si>
    <t>BD5656</t>
  </si>
  <si>
    <t>BD5657</t>
  </si>
  <si>
    <t>BD5658</t>
  </si>
  <si>
    <t>BD5659</t>
  </si>
  <si>
    <t>BD5660</t>
  </si>
  <si>
    <t>BD5661</t>
  </si>
  <si>
    <t>BD5662</t>
  </si>
  <si>
    <t>BD5663</t>
  </si>
  <si>
    <t>BD5664</t>
  </si>
  <si>
    <t>BD5665</t>
  </si>
  <si>
    <t>BD5666</t>
  </si>
  <si>
    <t>BD5667</t>
  </si>
  <si>
    <t>BD5668</t>
  </si>
  <si>
    <t>BD5669</t>
  </si>
  <si>
    <t>BD5670</t>
  </si>
  <si>
    <t>BD5671</t>
  </si>
  <si>
    <t>BD5672</t>
  </si>
  <si>
    <t>BD5673</t>
  </si>
  <si>
    <t>INHCI1902188</t>
  </si>
  <si>
    <t>INHCI1902146</t>
  </si>
  <si>
    <t xml:space="preserve">FRANKIPILE </t>
  </si>
  <si>
    <t>INAAI1901486</t>
  </si>
  <si>
    <t>INACI1900949</t>
  </si>
  <si>
    <t>INHSI1902346/1902345</t>
  </si>
  <si>
    <t>INAAI1901423</t>
  </si>
  <si>
    <t>INHSI1901981</t>
  </si>
  <si>
    <t>MECOM</t>
  </si>
  <si>
    <t>INHSI1902145/1902148</t>
  </si>
  <si>
    <t>INHSI1902299</t>
  </si>
  <si>
    <t>INHSI1902387</t>
  </si>
  <si>
    <t>INACI1900851</t>
  </si>
  <si>
    <t>INACI1901001</t>
  </si>
  <si>
    <t>INACI1900900</t>
  </si>
  <si>
    <t>INAAE1901464</t>
  </si>
  <si>
    <t>INHSI1902120</t>
  </si>
  <si>
    <t>INAAE1901305</t>
  </si>
  <si>
    <t>INACI1901020</t>
  </si>
  <si>
    <t>INACI1900827/1900820</t>
  </si>
  <si>
    <t>INHSI1902361</t>
  </si>
  <si>
    <t>INACI1900945</t>
  </si>
  <si>
    <t>INHCI1902125</t>
  </si>
  <si>
    <t>INHSI1902187</t>
  </si>
  <si>
    <t>INACI1900906/1901991</t>
  </si>
  <si>
    <t>BRINKS</t>
  </si>
  <si>
    <t>BDUSD4131</t>
  </si>
  <si>
    <t>BDUSD4132</t>
  </si>
  <si>
    <t>BDUSD4133</t>
  </si>
  <si>
    <t>BDUSD4134</t>
  </si>
  <si>
    <t>BDUSD4135</t>
  </si>
  <si>
    <t>BDUSD4136</t>
  </si>
  <si>
    <t>BDUSD4137</t>
  </si>
  <si>
    <t>WE EUROPE /PEPE JEANS</t>
  </si>
  <si>
    <t>QUICKSILVER MEXICO</t>
  </si>
  <si>
    <t>BOARDRIDERS WHOLESALE</t>
  </si>
  <si>
    <t>BD5675</t>
  </si>
  <si>
    <t>BD5676</t>
  </si>
  <si>
    <t>BD5677</t>
  </si>
  <si>
    <t>BD5678</t>
  </si>
  <si>
    <t>BD5679</t>
  </si>
  <si>
    <t>BD5680</t>
  </si>
  <si>
    <t>BD5681</t>
  </si>
  <si>
    <t>BD5682</t>
  </si>
  <si>
    <t>BD5683</t>
  </si>
  <si>
    <t>BD5684</t>
  </si>
  <si>
    <t>BD5685</t>
  </si>
  <si>
    <t>BD5686</t>
  </si>
  <si>
    <t>INHSI1902286</t>
  </si>
  <si>
    <t>INAAE1901381/1901382</t>
  </si>
  <si>
    <t>INAAE1901465</t>
  </si>
  <si>
    <t>INNODIS</t>
  </si>
  <si>
    <t>INACI1900982/INACI1900983</t>
  </si>
  <si>
    <t>PALMSTEP</t>
  </si>
  <si>
    <t>INAAE1901312</t>
  </si>
  <si>
    <t>MIROVERRE</t>
  </si>
  <si>
    <t>INACI1900886</t>
  </si>
  <si>
    <t>INHSI1902256</t>
  </si>
  <si>
    <t>INHSI1902066</t>
  </si>
  <si>
    <t>INACI1900878</t>
  </si>
  <si>
    <t>INHSI1902006</t>
  </si>
  <si>
    <t>INHSI1902377</t>
  </si>
  <si>
    <t>INACI1901003</t>
  </si>
  <si>
    <t>BD5687</t>
  </si>
  <si>
    <t>BD5688</t>
  </si>
  <si>
    <t>BD5689</t>
  </si>
  <si>
    <t>BD5690</t>
  </si>
  <si>
    <t>BD5691</t>
  </si>
  <si>
    <t>BD5692</t>
  </si>
  <si>
    <t>BD5693</t>
  </si>
  <si>
    <t>BD5694</t>
  </si>
  <si>
    <t>BD5695</t>
  </si>
  <si>
    <t>BD5696</t>
  </si>
  <si>
    <t>BD5697</t>
  </si>
  <si>
    <t>BD5698</t>
  </si>
  <si>
    <t>BD5699</t>
  </si>
  <si>
    <t>INHSI1902371/1902370</t>
  </si>
  <si>
    <t>INAAI1901593</t>
  </si>
  <si>
    <t>INAAE1901468</t>
  </si>
  <si>
    <t>INAAE1901502</t>
  </si>
  <si>
    <t>ESQUEL</t>
  </si>
  <si>
    <t>INAAE1901483</t>
  </si>
  <si>
    <t>INAAI1901560</t>
  </si>
  <si>
    <t>INHSI1902408</t>
  </si>
  <si>
    <t>INAAE1901504</t>
  </si>
  <si>
    <t>INHSE1900350</t>
  </si>
  <si>
    <t>BDUSD4138</t>
  </si>
  <si>
    <t>BDUSD4139</t>
  </si>
  <si>
    <t>BDUSD4140</t>
  </si>
  <si>
    <t xml:space="preserve">MAURIPHARM LTD </t>
  </si>
  <si>
    <t xml:space="preserve">OMICANE MILING OPERATIONS LTD </t>
  </si>
  <si>
    <t>BD5700</t>
  </si>
  <si>
    <t>BD5701</t>
  </si>
  <si>
    <t>BD5702</t>
  </si>
  <si>
    <t>BD5703</t>
  </si>
  <si>
    <t>BD5704</t>
  </si>
  <si>
    <t>BD5705</t>
  </si>
  <si>
    <t>BD5706</t>
  </si>
  <si>
    <t>BD5707</t>
  </si>
  <si>
    <t>BD5708</t>
  </si>
  <si>
    <t>BD5709</t>
  </si>
  <si>
    <t>BD5710</t>
  </si>
  <si>
    <t>BD5711</t>
  </si>
  <si>
    <t>BD5712</t>
  </si>
  <si>
    <t>BD5713</t>
  </si>
  <si>
    <t>BD5714</t>
  </si>
  <si>
    <t>BD5715</t>
  </si>
  <si>
    <t>BD5716</t>
  </si>
  <si>
    <t>BD5718</t>
  </si>
  <si>
    <t>BD5719</t>
  </si>
  <si>
    <t>BD5720</t>
  </si>
  <si>
    <t>BD5721</t>
  </si>
  <si>
    <t>BD5722</t>
  </si>
  <si>
    <t>BD5723</t>
  </si>
  <si>
    <t>BD5725</t>
  </si>
  <si>
    <t>BD5726</t>
  </si>
  <si>
    <t>BD5727</t>
  </si>
  <si>
    <t>BD5728</t>
  </si>
  <si>
    <t>BD5729</t>
  </si>
  <si>
    <t>BD5730</t>
  </si>
  <si>
    <t>BD5731</t>
  </si>
  <si>
    <t>BD5732</t>
  </si>
  <si>
    <t>BD5733</t>
  </si>
  <si>
    <t>BD5734</t>
  </si>
  <si>
    <t>BD5735</t>
  </si>
  <si>
    <t>BD5736</t>
  </si>
  <si>
    <t>BD5737</t>
  </si>
  <si>
    <t>BD5738</t>
  </si>
  <si>
    <t>BD5739</t>
  </si>
  <si>
    <t>BD5740</t>
  </si>
  <si>
    <t>BD5741</t>
  </si>
  <si>
    <t>BD5742</t>
  </si>
  <si>
    <t>BD5743</t>
  </si>
  <si>
    <t>BD5744</t>
  </si>
  <si>
    <t>BD5745</t>
  </si>
  <si>
    <t>BD5746</t>
  </si>
  <si>
    <t>INACI1901021</t>
  </si>
  <si>
    <t>INACI1900849</t>
  </si>
  <si>
    <t>INACI1901027</t>
  </si>
  <si>
    <t>INHSI1902316</t>
  </si>
  <si>
    <t>INAAI1901383</t>
  </si>
  <si>
    <t>INAAI1901401</t>
  </si>
  <si>
    <t>INAAI1901568</t>
  </si>
  <si>
    <t>MAMMOUTH TRADING</t>
  </si>
  <si>
    <t>INHSI1902249/INHSI1902248/1902246</t>
  </si>
  <si>
    <t>INACI1901010</t>
  </si>
  <si>
    <t>INHCI1902159/1902158</t>
  </si>
  <si>
    <t>INAAI1901460</t>
  </si>
  <si>
    <t>INHSI1901945</t>
  </si>
  <si>
    <t>INAAI1901524</t>
  </si>
  <si>
    <t>INHSI1902279</t>
  </si>
  <si>
    <t>INAAI1901400</t>
  </si>
  <si>
    <t>INAAE1901310</t>
  </si>
  <si>
    <t>INHCI1902180</t>
  </si>
  <si>
    <t>INHCI1901975</t>
  </si>
  <si>
    <t>INACI1900916</t>
  </si>
  <si>
    <t>INACI1900948</t>
  </si>
  <si>
    <t>LA SENTINELLE</t>
  </si>
  <si>
    <t>INHCI1902216</t>
  </si>
  <si>
    <t>MEADERS</t>
  </si>
  <si>
    <t>INHCI1902196/1902197</t>
  </si>
  <si>
    <t>INHCI1902208</t>
  </si>
  <si>
    <t>INACI1901015</t>
  </si>
  <si>
    <t>INACI1900977</t>
  </si>
  <si>
    <t>INHCI1901985</t>
  </si>
  <si>
    <t>INAAE1901365</t>
  </si>
  <si>
    <t>INHCI1901797</t>
  </si>
  <si>
    <t>INAAE1901466</t>
  </si>
  <si>
    <t>INHCI1902215</t>
  </si>
  <si>
    <t>INHCI1902201</t>
  </si>
  <si>
    <t>INHCI1902162</t>
  </si>
  <si>
    <t>INHCI1901972</t>
  </si>
  <si>
    <t>INHCI1902097</t>
  </si>
  <si>
    <t>INHCI1901912/1901913</t>
  </si>
  <si>
    <t>INHCI1902042/1902043/1902044</t>
  </si>
  <si>
    <t>INHCI1901974</t>
  </si>
  <si>
    <t>INHSI1902338</t>
  </si>
  <si>
    <t>INHCI1902009/1902010</t>
  </si>
  <si>
    <t>INAAE1901397</t>
  </si>
  <si>
    <t>INHSI1901941</t>
  </si>
  <si>
    <t>INHCI1902168</t>
  </si>
  <si>
    <t>INHCI1902124</t>
  </si>
  <si>
    <t>INHSI1902242</t>
  </si>
  <si>
    <t>INHCI1902207</t>
  </si>
  <si>
    <t>BD5747</t>
  </si>
  <si>
    <t>BD5748</t>
  </si>
  <si>
    <t>BD5749</t>
  </si>
  <si>
    <t>BD5750</t>
  </si>
  <si>
    <t>BD5751</t>
  </si>
  <si>
    <t>INAAE1901523/INHSI1902445/INHSI1902447</t>
  </si>
  <si>
    <t>INHCI1902380</t>
  </si>
  <si>
    <t>AXESS LTD/BOURBON/BRINKS/CARACTERE/CHEMICAL/LILMO/MEADERS</t>
  </si>
  <si>
    <t>INHSI1902443/1902442-1902441/INHCI1902316/INHCI1902317/INHCI1902318/INHCI1902314/INHCI1902315/INHCI1902308/INHCI1902312/1902313</t>
  </si>
  <si>
    <t>INAAE1901524/INHCI1902343/INHSI1902450/1902449/1902451/INAAI1901616/INHSI1902446/1902444/INAAI1901614/INAAE1901525</t>
  </si>
  <si>
    <t>LILMO LTD /INICIA/MAMMOUTH /OMNICANE /VERSOPUB</t>
  </si>
  <si>
    <t>INAAE1901535/INACI1901082/INAAE1901536/INHSI1902453/INACI1901078/INHCI1902379/INHCI1902381/1901077/INACI1901084/INHCI1902382</t>
  </si>
  <si>
    <t>DISCOUNTING DATE</t>
  </si>
  <si>
    <t>LILMO LTD / INICIA LTEE / MAMMOUTH / MAURIPHARM / PNP RESORT / OMNICANE</t>
  </si>
  <si>
    <t xml:space="preserve">LILMO LTD / PNP RESORT </t>
  </si>
  <si>
    <t>BD5752</t>
  </si>
  <si>
    <t>BD5753</t>
  </si>
  <si>
    <t>BD5754</t>
  </si>
  <si>
    <t>BD5755</t>
  </si>
  <si>
    <t>BD5756</t>
  </si>
  <si>
    <t>BD5757</t>
  </si>
  <si>
    <t>BD5758</t>
  </si>
  <si>
    <t>BD5759</t>
  </si>
  <si>
    <t>CARACTERE LTEE/VERSOPUB LTEE/MAMMOUTH/OMNICANE/LILMO LTD</t>
  </si>
  <si>
    <t>INAAI1901539/INHCI1902222/INHSI1902348/INHSI1902350/INAAI1901535/INHSI1902347/INHCI1902226</t>
  </si>
  <si>
    <t>MAMMOUTH/CARACTERE/INICIA/MAXBRAM/MIROVERRE LTD/OMNICANE/CANDELA LTD</t>
  </si>
  <si>
    <t>INHSI1902415/INHCI1902265/INACI1901052/INHCI1902266/INHCI1902264/INAAI1901587/INHSI1902414</t>
  </si>
  <si>
    <t>INHSI1902374</t>
  </si>
  <si>
    <t>OMNICANE</t>
  </si>
  <si>
    <t>INHCI1902296</t>
  </si>
  <si>
    <t>INACI1901037/INAAI1901561/INHSI1902386/INHSI1902384/INHSI1902387/INHCI19022229/INHSI1902392</t>
  </si>
  <si>
    <t>BOURBON VANILLA/CARACTERE/MAMMOUTH/PHARMATRADE/PNP RESORT</t>
  </si>
  <si>
    <t xml:space="preserve">OMICANE /CARACTERE LTEE </t>
  </si>
  <si>
    <t>INAAE1901484/INHSI1902397</t>
  </si>
  <si>
    <t>PHARMATRADE/OMNICANE</t>
  </si>
  <si>
    <t>INHCI1902243/INAAE1901487/INHCI1902242</t>
  </si>
  <si>
    <t xml:space="preserve">INICIA LTEE / LILMO LTD </t>
  </si>
  <si>
    <t>INACI1901058 - INAAE1901505</t>
  </si>
  <si>
    <t>BDEUR3143</t>
  </si>
  <si>
    <t>BDEUR3144</t>
  </si>
  <si>
    <t>BDEUR3145</t>
  </si>
  <si>
    <t>BD5760</t>
  </si>
  <si>
    <t>BD5761</t>
  </si>
  <si>
    <t>BD5762</t>
  </si>
  <si>
    <t>BD5763</t>
  </si>
  <si>
    <t>BD5764</t>
  </si>
  <si>
    <t>BD5765</t>
  </si>
  <si>
    <t>BD5766</t>
  </si>
  <si>
    <t>LILMO LTD /CARACTERE</t>
  </si>
  <si>
    <t>INHSE1900352/INAAE1901501</t>
  </si>
  <si>
    <t>INAAE1901492</t>
  </si>
  <si>
    <t>INAAI1901569/INHCI1902231/INHCI1902232/INAAI1901557/INHSI1902389/INACI1901035</t>
  </si>
  <si>
    <t>CARACTERE LTD/INICIA/MAURIPHARM/PNP RESORT/BOURBON</t>
  </si>
  <si>
    <t>INAAI1901596</t>
  </si>
  <si>
    <t>INHSI1902369/INHSI1902368</t>
  </si>
  <si>
    <t>AXESS/INICIA LTEE/MIROVERRE</t>
  </si>
  <si>
    <t>INHSI1902409/INAAE1901494/INHCI1902263</t>
  </si>
  <si>
    <t>INHCI1902225/INHSI1902359/INHSI1902357/INHSI1902356/INHSI1902358/INHSI1902365/INHSI1902355/INAAE1901453/INHSI1902353</t>
  </si>
  <si>
    <t>VERSOPUB LTEE/MAMMOUTH/BOURBON/LISING CO LTD</t>
  </si>
  <si>
    <t>BDEUR3146</t>
  </si>
  <si>
    <t>BDUSD 4141</t>
  </si>
  <si>
    <t>BDUSD 4142</t>
  </si>
  <si>
    <t>BDUSD 4143</t>
  </si>
  <si>
    <t>BD5767</t>
  </si>
  <si>
    <t>BD5768</t>
  </si>
  <si>
    <t>BD5769</t>
  </si>
  <si>
    <t>BD5770</t>
  </si>
  <si>
    <t>BD5771</t>
  </si>
  <si>
    <t xml:space="preserve">OMICANE THERMAL ENERGY </t>
  </si>
  <si>
    <t>INACI2000001</t>
  </si>
  <si>
    <t>INAAE2000002</t>
  </si>
  <si>
    <t xml:space="preserve">MAMMOUTH TRADING/CARACTERE LTEE/BRINKS/MAURIPHARM LTD /LILMO LTD /MAXBRAM CO LTD /MEADERS FEEDS LTD/AXESS LTD  </t>
  </si>
  <si>
    <t>INHSI1902525/INAAE1901568/INACI1901110/INAAI1901647/INHCI1902434/INHSI1902524/INHSI1902523/INHCI1902433/INHSI1902526</t>
  </si>
  <si>
    <t xml:space="preserve">OMNICANE MILLING /MAMMOUTH/INICIA LTEE/BOURBON/BRINKS  </t>
  </si>
  <si>
    <t>INAAE2000004/INAAE2000006/INHSE2000001/INACI2000006/INHSI2000001/INAAI200005</t>
  </si>
  <si>
    <t xml:space="preserve">MAXBRAM CO LTD /AXESS/MAMMOUTH </t>
  </si>
  <si>
    <t>INHCI1902427/INHSI1902517/INHSI1902518/INHSI1902519/INHSI1902520/INHSI1902521/INHSI1902522</t>
  </si>
  <si>
    <t>BD5772</t>
  </si>
  <si>
    <t>BD5773</t>
  </si>
  <si>
    <t>ALBERT TRADING LTD  /BOURBON/BRINKS/CARACTERE LTEE/INICIA LTEE/INNODIS/LILMO LTD/MAMMOUTH/MAURIPHARM/MAXBRAM CO LTD /MEADERS FEEDS LTD /OMNICANE MILLING /OMNICANE THERMAL ENERGY/PHARMATRADE/VERSOPUB LTEE</t>
  </si>
  <si>
    <t xml:space="preserve">MAMMOUTH TRADING CO LTD /LISING &amp; CO LTD /CARACTERE LTEE /MAXBRAM CO LTD ALBERT TRADING </t>
  </si>
  <si>
    <t>INHSI1902487/ INHSI1902482/INHSI1902491/INAAE1901553/NHSI1902485/INHSI1902486/INHSI1902488/INHSI1902489/INHSI1902490</t>
  </si>
  <si>
    <r>
      <t xml:space="preserve">INAAI1901633/INAAI1901634/INAAE1901538/INAAE1901539/INAAE1901540/INAAE1901541/INAAE1901542/INAAE1901543/INAAE1901544/INAAE1901545/ </t>
    </r>
    <r>
      <rPr>
        <sz val="9"/>
        <rFont val="Arial"/>
        <family val="2"/>
      </rPr>
      <t>INACI1901089INACI1901098</t>
    </r>
    <r>
      <rPr>
        <sz val="9"/>
        <color indexed="8"/>
        <rFont val="Arial"/>
        <family val="2"/>
      </rPr>
      <t>/INAAE1901546/INAAE1901547/INAAE1901548/INAAE1901549/INAAE1901550/INACI1901085/INAAI1901632/INHCI1902388/INACI1901098/INACI1901089/INACI1901095/INHSI1902477/INHSI1902478/INAAI1901629/INHSI1902476/INHCI1902393/INHCI1902394/INHCI1902395/INACI1901092/INAAE1901552/INAAI1901628/INHCI1902397/INHCI1902398</t>
    </r>
  </si>
  <si>
    <t>BDEUR3147</t>
  </si>
  <si>
    <t>BDUSD 4144</t>
  </si>
  <si>
    <t>BDUSD 4145</t>
  </si>
  <si>
    <t xml:space="preserve">POLO DISTRIDUTION </t>
  </si>
  <si>
    <t>BDUSD4146</t>
  </si>
  <si>
    <t>BDUSD4147</t>
  </si>
  <si>
    <t xml:space="preserve">EXPEDITORS INTRNATIONAL CR S.R.O </t>
  </si>
  <si>
    <t xml:space="preserve">EXPEDITORS INTERNATIONAL -JFK </t>
  </si>
  <si>
    <t>BDUSD4148</t>
  </si>
  <si>
    <t>BDUSD4149</t>
  </si>
  <si>
    <t>BDUSD4150</t>
  </si>
  <si>
    <t>BDUSD4151</t>
  </si>
  <si>
    <t>BDUSD4152</t>
  </si>
  <si>
    <t>BDUSD4153</t>
  </si>
  <si>
    <t>BDUSD4154</t>
  </si>
  <si>
    <t>BDUSD4155</t>
  </si>
  <si>
    <t>BDUSD4156</t>
  </si>
  <si>
    <t>EXPEDITORS INTL LHR (UK)</t>
  </si>
  <si>
    <t>EXPEDITORS INTERNATIONAL WASHINGTON</t>
  </si>
  <si>
    <t>DISCOUNT DATE</t>
  </si>
  <si>
    <t>EXPEDITORS INTL LHR ( UK)/EXPEDITORS INTERNATIONAL ITALIA/EXPEDITORS INTERNATIONAL JKF</t>
  </si>
  <si>
    <t>EXPEDITORS INTERNATIONAL JFK</t>
  </si>
  <si>
    <t>EXPEDITORS INTL LHR (UK)/EXPEDITORS INTERNATIONAL ITALIA</t>
  </si>
  <si>
    <t xml:space="preserve">EXPEDITORS INTERNATIONAL JFK </t>
  </si>
  <si>
    <t xml:space="preserve">EXPEDITORS INTERNATIONAL CR SRO </t>
  </si>
  <si>
    <t>BDUSD4157</t>
  </si>
  <si>
    <t>BDUSD4158</t>
  </si>
  <si>
    <t>BDUSD4159</t>
  </si>
  <si>
    <t>BDUSD4160</t>
  </si>
  <si>
    <t xml:space="preserve">PEPE JEANS S.L L/NA PALI SAS </t>
  </si>
  <si>
    <t>BOARDRIDERS  WHOLESALE/BOARDRIDERS CANADA / QUICKSILVER</t>
  </si>
  <si>
    <t xml:space="preserve">PEPE JEANS .L </t>
  </si>
  <si>
    <t>BD5774</t>
  </si>
  <si>
    <t>BD5775</t>
  </si>
  <si>
    <t>BD5776</t>
  </si>
  <si>
    <t>BD5777</t>
  </si>
  <si>
    <t>BD5778</t>
  </si>
  <si>
    <t>BDUSD4161</t>
  </si>
  <si>
    <t>BDUSD4162</t>
  </si>
  <si>
    <t>BDUSD4163</t>
  </si>
  <si>
    <t>BDUSD4164</t>
  </si>
  <si>
    <t xml:space="preserve">PEPE </t>
  </si>
  <si>
    <t>BD5779</t>
  </si>
  <si>
    <t>BD5780</t>
  </si>
  <si>
    <t>BD5781</t>
  </si>
  <si>
    <t>BD5782</t>
  </si>
  <si>
    <t>BD5783</t>
  </si>
  <si>
    <t>BD5784</t>
  </si>
  <si>
    <t>BD5785</t>
  </si>
  <si>
    <t>BD5786</t>
  </si>
  <si>
    <t>BD5787</t>
  </si>
  <si>
    <t>INAAE2000058</t>
  </si>
  <si>
    <t xml:space="preserve">BOURBON VANILLA </t>
  </si>
  <si>
    <t>INAAE2000061</t>
  </si>
  <si>
    <t>INAAE2000035/INAAE2000036/INHCI2000034</t>
  </si>
  <si>
    <t xml:space="preserve">BOURBON VANILLA /CARACTERE </t>
  </si>
  <si>
    <t>INACI2000024</t>
  </si>
  <si>
    <t>BOURBON VANILLA /AXESS LTD/ALBERT TRADING</t>
  </si>
  <si>
    <t>INACI2000021/INAAE2000045/INAAE2000046/INACI2000019/INHSI2000091</t>
  </si>
  <si>
    <t>CARACTERE LTEE/BRINKS/CANDELA/ALBERT</t>
  </si>
  <si>
    <t>INAAI200022/INAAE2000025/INACI2000018/INHSI2000070/INHSI200078</t>
  </si>
  <si>
    <t>INACI2000029/INHSI2000113/INHSI20000112/INHSE2000014</t>
  </si>
  <si>
    <t>CARACTERE/AXESS LTD/ALTEO</t>
  </si>
  <si>
    <t>MAXBRAM/BOURBON/MAURIPHARM/INCIA</t>
  </si>
  <si>
    <t>INHSI2000034/INAAE2000009/INHSI2000031/INHCI2000010/INACI2000009/INAAE2000010/INAAE2000011</t>
  </si>
  <si>
    <t>INHSI2000020/INAAE2000007/INHCI2000004/INHSI2000023/INHSI2000021/INHSI2000013/INHSI2000014/INHSI2000014/INHSI2000012/INHSI2000009/INHSI2000010/INHSI2000007/INHSI2000008/INHSI2000006</t>
  </si>
  <si>
    <t>MAXBRAM/LILMO/CARACTERE/OMNICANE THERMAL ENERGY /MAMMOUTH/ALBERT</t>
  </si>
  <si>
    <t>BDUSD4165</t>
  </si>
  <si>
    <t>TROPIC  KNITD</t>
  </si>
  <si>
    <t>BDEUR3149</t>
  </si>
  <si>
    <t>BD5788</t>
  </si>
  <si>
    <t>BD5789</t>
  </si>
  <si>
    <t>BD5790</t>
  </si>
  <si>
    <t>BD5791</t>
  </si>
  <si>
    <t>BD5792</t>
  </si>
  <si>
    <t>BD5793</t>
  </si>
  <si>
    <t>BD5794</t>
  </si>
  <si>
    <t>BD5795</t>
  </si>
  <si>
    <t>BD5796</t>
  </si>
  <si>
    <t>BD5797</t>
  </si>
  <si>
    <t>ALBERT TRADING/BOURBON/CARACTERE /CEB/LILMO/MAMMOUTH/MAXBRAM/MEADERS</t>
  </si>
  <si>
    <t>INHSI2000144/INHSE2000016/INHSE2000015/INHSE2000017/INHCI2000079//INAAE2000089/INHSE2000018/INHSI2000145/INHSE2000019/INHSI2000154/INHSI2000155/INHSI2000160/INHSI2000151/INHCI200076/INHCI2000077/INHCI2000078</t>
  </si>
  <si>
    <t>INACI2000015/INHSI2000050/INACI2000017/INHSI2000052</t>
  </si>
  <si>
    <t xml:space="preserve">OMNICANE LTD /LISING /INCIA LTEE /MAXBRAM </t>
  </si>
  <si>
    <t xml:space="preserve">OMINICAME THERMAL/MAXBRAM/LILMO/COMPAGNIE MAURICIENNE DE COMMERCE </t>
  </si>
  <si>
    <t>INAAE2000026/INAAE2000027/INHSI2000067/INHSI2000068/INAAI2000023/INHSI2000081/INHSI2000082</t>
  </si>
  <si>
    <t>INAAI2000035/INAAE2000063/INAAI2000037/INACI2000026/INHCI2000057/INAAI2000036/INAAE2000064/INAAI2000038/INHSE2000012/INAAE2000060</t>
  </si>
  <si>
    <t>MAURIPHARM /LILMO/OMNICANE/PHARMATRADE /MAURIPHARM/ESQUEL/CEB</t>
  </si>
  <si>
    <t>INICIA  LTEE</t>
  </si>
  <si>
    <t>INHCI2000021</t>
  </si>
  <si>
    <t>INAAE2000037</t>
  </si>
  <si>
    <t xml:space="preserve">PHARMATRADE </t>
  </si>
  <si>
    <t>INAAI200031</t>
  </si>
  <si>
    <t xml:space="preserve">MEADERS </t>
  </si>
  <si>
    <t>INHCI2000040</t>
  </si>
  <si>
    <t>INAAE2000067/INHCI2000060/INHCI2000061/INAAE2000071/INHSI20000110/INHCI2000071/INHCI2000072/INAAE2000065</t>
  </si>
  <si>
    <t>TERRAGEN/VERSOPUB/PALMSTEP/MAXBRAM/INICIA/CEB</t>
  </si>
  <si>
    <t>BDUSD4166</t>
  </si>
  <si>
    <t>BDUSD4167</t>
  </si>
  <si>
    <t>BDUSD4168</t>
  </si>
  <si>
    <t>BDUSD4169</t>
  </si>
  <si>
    <t>BDUSD4170</t>
  </si>
  <si>
    <t>BDUSD4171</t>
  </si>
  <si>
    <t xml:space="preserve">EXPEDITORS INTERNATIONAL </t>
  </si>
  <si>
    <t>EXPEDITORS INTL/</t>
  </si>
  <si>
    <t xml:space="preserve">EXPEDITORS </t>
  </si>
  <si>
    <t>BD5798</t>
  </si>
  <si>
    <t>BD5799</t>
  </si>
  <si>
    <t>BD5800</t>
  </si>
  <si>
    <t>BD5801</t>
  </si>
  <si>
    <t>BD5802</t>
  </si>
  <si>
    <t>BD5803</t>
  </si>
  <si>
    <t>BD5804</t>
  </si>
  <si>
    <t>BD5805</t>
  </si>
  <si>
    <t xml:space="preserve">MAMMOUTH TRADING </t>
  </si>
  <si>
    <t>INHSI2000043</t>
  </si>
  <si>
    <t>INHSI2000051/2000058/2000056/2000057/2000054/2000055</t>
  </si>
  <si>
    <t>INHSI2000104/INHSI20000105</t>
  </si>
  <si>
    <t>INHSI20000114/INHSI20000115</t>
  </si>
  <si>
    <t>INHSE2000011/INHSI2000099</t>
  </si>
  <si>
    <t>INHCI2000042/INHSI2000095/INHSI2000096/INHSI2000093/INHSI2000094</t>
  </si>
  <si>
    <t>INHSI2000084/INHSI2000083</t>
  </si>
  <si>
    <t>INHSI2000077/INHSI2000075/INHSI2000072000074</t>
  </si>
  <si>
    <t>BD5806</t>
  </si>
  <si>
    <t>BD5807</t>
  </si>
  <si>
    <t>BD5808</t>
  </si>
  <si>
    <t>BD5809</t>
  </si>
  <si>
    <t>BD5810</t>
  </si>
  <si>
    <t>BD5811</t>
  </si>
  <si>
    <t>BD5812</t>
  </si>
  <si>
    <t xml:space="preserve">OMNICANE /MAMMOUTH </t>
  </si>
  <si>
    <t>INAAI2000062/INHCI2000084/INHSI2000164</t>
  </si>
  <si>
    <t>OMINICANE THERMAL/MAMMOUTH/MAXBRAM/MEADERS</t>
  </si>
  <si>
    <t>INAAI2000071/INHSI2000175/INACI2000045/INHSI2000195/INHSI2000172/INHCI2000150/INHSI2000180/INHSI2000198/INHSI2000178/INHSI2000179/INHSI2000176/INHSI2000177</t>
  </si>
  <si>
    <t xml:space="preserve">OMNICANE </t>
  </si>
  <si>
    <t>INAAI2000064</t>
  </si>
  <si>
    <t>INHSI2000185/INHCI2000140/INHCI2000143/INHCI2000141/INHCI2000142/INHSI2000187/INHSE2000021/INACI2000044/INHCI2000144/INHSI2000184/INHSI2000194/INHSE2000022/INHSI2000183/INHSI2000173/INAAI2000069/INAAI2000067/INAAI2000068</t>
  </si>
  <si>
    <t xml:space="preserve">LILMO LTD /VERSOPUB /PALMSTEP/INICIA /LA SENTINELLE /COMPAGNIE MAURICIENNE DE COMMERCE  /CARACTERE/ALKATECH /ALBERT </t>
  </si>
  <si>
    <t>CARACTERE LTEE /THERMAL/PHARMATRADE/PHOENIX /LILMO</t>
  </si>
  <si>
    <t>INAAI200061/INHSI2000170/INHSI2000165/INAAI2000058/INAAI2000059/INAAI2000060/INHCI2000082/INHCI2000083</t>
  </si>
  <si>
    <t xml:space="preserve">ALBERT TRADING </t>
  </si>
  <si>
    <t>INAAI2000076</t>
  </si>
  <si>
    <t xml:space="preserve">LILMO </t>
  </si>
  <si>
    <t>INAAE2000106</t>
  </si>
  <si>
    <t>BDUSD4173</t>
  </si>
  <si>
    <t>BDEUR3150</t>
  </si>
  <si>
    <t>BDEUR3151</t>
  </si>
  <si>
    <t>FTL/13040</t>
  </si>
  <si>
    <t>BDUSD4174</t>
  </si>
  <si>
    <t>BDUSD4175</t>
  </si>
  <si>
    <t>BDUSD4176</t>
  </si>
  <si>
    <t>BDUSD4177</t>
  </si>
  <si>
    <t>BDUSD4178</t>
  </si>
  <si>
    <t>BDUSD4179</t>
  </si>
  <si>
    <t>BOARDRIDERS</t>
  </si>
  <si>
    <t>BDUSD4180</t>
  </si>
  <si>
    <t>PEPE JEANS /PT QUICKSILVER</t>
  </si>
  <si>
    <t>BDUSD4181</t>
  </si>
  <si>
    <t>BDUSD4182</t>
  </si>
  <si>
    <t>FTL/13063</t>
  </si>
  <si>
    <t>BDUSD4183</t>
  </si>
  <si>
    <t>BDUSD4184</t>
  </si>
  <si>
    <t>BDUSD4185</t>
  </si>
  <si>
    <t>BDUSD4186</t>
  </si>
  <si>
    <t>BDUSD4187</t>
  </si>
  <si>
    <t>BD5813</t>
  </si>
  <si>
    <t>BD5814</t>
  </si>
  <si>
    <t>BD5815</t>
  </si>
  <si>
    <t>BD5816</t>
  </si>
  <si>
    <t>BD5817</t>
  </si>
  <si>
    <t>BD5818</t>
  </si>
  <si>
    <t>BD5819</t>
  </si>
  <si>
    <t>PHARMATRADE/MAXBRAM/MAMMOUTH</t>
  </si>
  <si>
    <t>INAAI2000105/INHSI2000245/INHSI2000244/INHSI2000243</t>
  </si>
  <si>
    <t>PHOENIX BEVERAGES/MAMMOUTH</t>
  </si>
  <si>
    <t>INHSI2000236/INHSI2000238/INHSI2000237</t>
  </si>
  <si>
    <t>INHCI2000206/INACI2000076</t>
  </si>
  <si>
    <t>INAAI2000119/INACI20000098</t>
  </si>
  <si>
    <t>OMNICANE/MAMMOUTH</t>
  </si>
  <si>
    <t>INHCI2000238/INHSI2000259/INHSI2000258/INHSE2000038</t>
  </si>
  <si>
    <t>INAAE2000146/INAAI2000108/INHSI2000249/INHSI2000248/INHSI2000247</t>
  </si>
  <si>
    <t>TERRAGEN/MAMMOUTH</t>
  </si>
  <si>
    <t>TRADE SECRETS/MAMMOUTH</t>
  </si>
  <si>
    <t>INAAI2000111/INHSI2000256/INHSI2000255/INHSI2000253/INHSI2000252</t>
  </si>
  <si>
    <t>INHSI2000231</t>
  </si>
  <si>
    <t>BDEUR3152</t>
  </si>
  <si>
    <t>FTL/13142</t>
  </si>
  <si>
    <t>PART REPAYMENT -3402853.62</t>
  </si>
  <si>
    <t>BD5821</t>
  </si>
  <si>
    <t>BD5822</t>
  </si>
  <si>
    <t>BD5823</t>
  </si>
  <si>
    <t>BD5824</t>
  </si>
  <si>
    <t>BD5825</t>
  </si>
  <si>
    <t>BD5826</t>
  </si>
  <si>
    <t>BDUSD4190</t>
  </si>
  <si>
    <t>BDUSD4191</t>
  </si>
  <si>
    <t>BDUSD4192</t>
  </si>
  <si>
    <t>BDUSD4193</t>
  </si>
  <si>
    <t>BDUSD4194</t>
  </si>
  <si>
    <t>BDUSD4195</t>
  </si>
  <si>
    <t>BDUSD4196</t>
  </si>
  <si>
    <t>BDUSD4197</t>
  </si>
  <si>
    <t>BOARDRIDERS CANADA CORP</t>
  </si>
  <si>
    <t>BOARDRIERS WHOLESALE</t>
  </si>
  <si>
    <t>BD5827</t>
  </si>
  <si>
    <t>BD5828</t>
  </si>
  <si>
    <t>BD5829</t>
  </si>
  <si>
    <t>BD5831</t>
  </si>
  <si>
    <t>BD5832</t>
  </si>
  <si>
    <t>BD5833</t>
  </si>
  <si>
    <t>BD5834</t>
  </si>
  <si>
    <t>INICIA LTEE / CARACTERE LTEE</t>
  </si>
  <si>
    <t>INACI2000090/INAAI2000117/INACI2000089/INHSI2000260/INHCI2000239</t>
  </si>
  <si>
    <t>BD5835</t>
  </si>
  <si>
    <t>BD5836</t>
  </si>
  <si>
    <t>INAAE2000162/INAAE2000164</t>
  </si>
  <si>
    <t xml:space="preserve">ESQUEL (MAURITIUS) LTD /COMPAGNIE MAURICIENNE </t>
  </si>
  <si>
    <t>LA SENTINELLE /BRINKS/BOURBON</t>
  </si>
  <si>
    <t>INACI200097/INACI200099/INACI2000101/INHSI2000264</t>
  </si>
  <si>
    <t>INHCI2000196/INHSI2000230/INHSI2000229/INAAI200090/INAI2000059/INHCI2000195/INACI200061/INACI200063</t>
  </si>
  <si>
    <t xml:space="preserve">INICIA LTEE/AXESS LTD/ INNODIS/BRINKS/CARACTERE   </t>
  </si>
  <si>
    <t>INHSE200083/INHCE200001/INHCI20000228/INAAE2000147</t>
  </si>
  <si>
    <t>CARACTERE /CHEMICAL/BRINKS</t>
  </si>
  <si>
    <t>INHCI2000205/INAAI2000098/INACI2000065/INAAE2000135</t>
  </si>
  <si>
    <t xml:space="preserve">BRINKS/AXESS/INICIA/BOURBON VANILLA </t>
  </si>
  <si>
    <t xml:space="preserve">AXESS LTD </t>
  </si>
  <si>
    <t>INAAI2000110</t>
  </si>
  <si>
    <t>INHCI2000207/INHSI2000241</t>
  </si>
  <si>
    <t>INHSI2000223/INHSI2000222</t>
  </si>
  <si>
    <t>BAVARIAN PACKAGING/COROI</t>
  </si>
  <si>
    <t>ALBERT</t>
  </si>
  <si>
    <t>INHSI2000239</t>
  </si>
  <si>
    <t>BDUSD4198</t>
  </si>
  <si>
    <t>BDUSD4199</t>
  </si>
  <si>
    <t>BD5837</t>
  </si>
  <si>
    <t>BD5838</t>
  </si>
  <si>
    <t>BD5839</t>
  </si>
  <si>
    <t>BD5840</t>
  </si>
  <si>
    <t>BD5841</t>
  </si>
  <si>
    <t>BD5842</t>
  </si>
  <si>
    <t>BD5843</t>
  </si>
  <si>
    <t xml:space="preserve">LILMO LTD </t>
  </si>
  <si>
    <t>INAAE2000240</t>
  </si>
  <si>
    <t xml:space="preserve">MAMMOUTH TRADING CO LTD </t>
  </si>
  <si>
    <t>INHSE200052/INHSI2000342</t>
  </si>
  <si>
    <t>MAMMOUTH TRADING CO LTD /LILMO</t>
  </si>
  <si>
    <t>INHCI2000293/INAAE2000200/INAAE2000195</t>
  </si>
  <si>
    <t>INHSI2000280/INHSI2000279/INHSI2000278/INHSI2000277/INHSI2000281</t>
  </si>
  <si>
    <t>INAAI2000131</t>
  </si>
  <si>
    <t>BD5844</t>
  </si>
  <si>
    <t>BD5845</t>
  </si>
  <si>
    <t>INHSI2000294/INHSI2000305/INHSI2000292/INHSI2000288/INHSI2000285/INHSI2000286/INHSI2000284</t>
  </si>
  <si>
    <t>INHCI2000390/INAAE2000236/INHSI2000368</t>
  </si>
  <si>
    <t xml:space="preserve">MAMMOUTH LTD </t>
  </si>
  <si>
    <t>INHSI2000311/INHSI2000318/INHSI2000319</t>
  </si>
  <si>
    <t>INHSI2000352/INHSE200065/INAAE2000224</t>
  </si>
  <si>
    <t>BDUSD4200</t>
  </si>
  <si>
    <t>BDUSD4201</t>
  </si>
  <si>
    <t>PEPE JEANS/BOARDRIDERS / WE EUROPE</t>
  </si>
  <si>
    <t xml:space="preserve">WILLIAMSON/JP BODEN </t>
  </si>
  <si>
    <t>BDUSD4202</t>
  </si>
  <si>
    <t>BD5846</t>
  </si>
  <si>
    <t>BD5847</t>
  </si>
  <si>
    <t>BD5848</t>
  </si>
  <si>
    <t>BD5849</t>
  </si>
  <si>
    <t>BD5850</t>
  </si>
  <si>
    <t>BD5851</t>
  </si>
  <si>
    <t>BD5852</t>
  </si>
  <si>
    <t>BD5853</t>
  </si>
  <si>
    <t>BD5854</t>
  </si>
  <si>
    <t>BD5855</t>
  </si>
  <si>
    <t>BD5856</t>
  </si>
  <si>
    <t>BD5857</t>
  </si>
  <si>
    <t>BD5858</t>
  </si>
  <si>
    <t>BD5859</t>
  </si>
  <si>
    <t>BD5860</t>
  </si>
  <si>
    <t>BD5861</t>
  </si>
  <si>
    <t>BD5862</t>
  </si>
  <si>
    <t>INACI2000106/INHSE2000043/INAAI2000130</t>
  </si>
  <si>
    <t xml:space="preserve">PHARMATRADE/TERRA MILLING LTD/OMNICANE </t>
  </si>
  <si>
    <t>INAAI2000188/INAAI2000189/INHSI2000353/INAAE2000223/INAAI2000191/INACI2000138/INGSI2000345/INAAI2000182/INAAI2000190</t>
  </si>
  <si>
    <t>OMNICANE /MAXBRAM/PHARMATRADE MIROVERRE</t>
  </si>
  <si>
    <t>MEADERS FEEDS</t>
  </si>
  <si>
    <t>INHCI2000268/INHCI2000266</t>
  </si>
  <si>
    <t>INACI2000136/INAAI2000169/INACI2000131/INHCI2000339/INAAI200174</t>
  </si>
  <si>
    <t>MIROVERRE/OMNICANE/PHARMATRADE</t>
  </si>
  <si>
    <t>INAAI2000164/INHSI2000330/INHSI2000331/INHSI2000327/INAAI2000162</t>
  </si>
  <si>
    <t>OMICANE/MAXBRAM/MAURIPHARM</t>
  </si>
  <si>
    <t>MAXBRAM/OMNICANE/MAXBRAM</t>
  </si>
  <si>
    <t>INHSI2000301/INAAI2000143/INHSI2000293/INHSI2000295/INAAI2000144/INAAI2000146</t>
  </si>
  <si>
    <t>MEADERS/OMNICANE</t>
  </si>
  <si>
    <t>INHCI2000291/INHCI2000280/INHCI2000281/INAAE2000186</t>
  </si>
  <si>
    <t>INAAI2000197/INHCI2000392/INAAI2000195/INAAI2000196/INHCI2000396/INHSI2000375/INHSI2000371</t>
  </si>
  <si>
    <t>OMICANE /MEADERS/MECOM/MAURIPHARM</t>
  </si>
  <si>
    <t>INICIA/ESQUEL/BOURBON/ALTEO</t>
  </si>
  <si>
    <t>INHCI2000381/INHCI2000382/INAAE2000231/INHSE20000056/INAAE2000222/INAAE2000234/INHSE200067</t>
  </si>
  <si>
    <t>ALBERT TRADING /BRINKS/BOURBON/CARACTERE/INICIA</t>
  </si>
  <si>
    <t>INAAI2000127/INACI2000112/INACI2000108/INACI2000111/INACI2000110/INHCI2000259/INAAE2000176/INHCI2000260/INAAE2000174</t>
  </si>
  <si>
    <t>BOURBON</t>
  </si>
  <si>
    <t>BOURBON/INICIA/CARACTERE/BRINKS</t>
  </si>
  <si>
    <t>INAAE2000212/INAAE2000209/INAAE20000213/INACI2000128/INACI2000125/INAAE2000207/INAAE20000208/INACI2000126/INAAE2000206</t>
  </si>
  <si>
    <t>BOURBON/ALBERT</t>
  </si>
  <si>
    <t>INAAE2000201/INAAE2000202/INAAE2000203/INAAE20000204/INAAI2000155/INAAE20000205</t>
  </si>
  <si>
    <t>INHSI2000314/INAAE2000187/INHSI2000316/INAAI2000148</t>
  </si>
  <si>
    <t xml:space="preserve">INICIA/BOURBON/HAPPYHOUSE </t>
  </si>
  <si>
    <t>INAAE2000182/INHCI2000267</t>
  </si>
  <si>
    <t xml:space="preserve">BRINKS/CARACTERE LTEE </t>
  </si>
  <si>
    <t>INHSI2000298/INHSI2000306</t>
  </si>
  <si>
    <t>CARACTERE</t>
  </si>
  <si>
    <t>INHCI2000393</t>
  </si>
  <si>
    <t xml:space="preserve">ALBERT/BOURBON/INICIA </t>
  </si>
  <si>
    <t>INAAI2000171/INAAE2000215/INACI2000133/INACI2000134/INAAE2000216/INHSI2000341</t>
  </si>
  <si>
    <t>BD5863</t>
  </si>
  <si>
    <t>BD5864</t>
  </si>
  <si>
    <t>BD5865</t>
  </si>
  <si>
    <t>BD5866</t>
  </si>
  <si>
    <t>BD5867</t>
  </si>
  <si>
    <t>BD5868</t>
  </si>
  <si>
    <t>BD5869</t>
  </si>
  <si>
    <t>BD5870</t>
  </si>
  <si>
    <t>OMNICANE THERMAL/OMNICANE MILLING/MAMMOUTH/HAPPY HOUSE/CARACTERE</t>
  </si>
  <si>
    <t>INAAI20000227/INAAI2000222/INACI2000156/INAAI2000228/INAAI2000224/INAAI2000223/INHSI2000401/INAAI2000229/INHCI200420/INHCI2000419</t>
  </si>
  <si>
    <t>INAAI2000213/INAAI2000212/INHCI2000413/INHCI2000416/INHSI2000396/INHSI2000395/INAAI2000217/INAAI2000216/INACI2000148/INAAI2000214/INAAI2000215/INHSI2000397/INHSI2000387</t>
  </si>
  <si>
    <t>OMNICANE THERMAL/OMNICANE MILLING/MIROVERRE /MAXBRAM/LISING/LILMO LTD/CHEMICAL /AXESS/ALKATECH/ALBERT HOME</t>
  </si>
  <si>
    <t>LILMO/INNODIS/CARACTERE</t>
  </si>
  <si>
    <t>INAAE2000250/INAAE2000249/INACI2000163</t>
  </si>
  <si>
    <t>INAAI2000237/INAAI2000239/INHCI2000439/INHCI2000438/INHCI2000437/INHCI2000436/INHSI2000409/INHCI2000423/INHCI2000423/INACI2000165/INHSI2000405/INHSI2000410</t>
  </si>
  <si>
    <t>PHOENIX BEVERAGES/OMNICANE/MEADERS/MAMMOUTH/INICIA/ALBERT</t>
  </si>
  <si>
    <t>INACI2000160</t>
  </si>
  <si>
    <t>LIMLO</t>
  </si>
  <si>
    <t>INAAE2000243</t>
  </si>
  <si>
    <t>BD5871</t>
  </si>
  <si>
    <t>BD5872</t>
  </si>
  <si>
    <t>INHCI2000466/INHCI2000465/INHSI2000438/INHSI2000443/INAAI2000246/INAAI2000258/INAAI2000260/INAAI2000265/INAAI2000266/INHCI2000463/INHCI2000464/INAAI2000259/INHCI2000462/INHCI2000461/INHSI2000445/INHSI2000444/INAAI2000262/INAAI2000257/INACI2000188/INACI2000185/INACI2000187</t>
  </si>
  <si>
    <t>VERSOPUB/MAMMOUTH /OMNICANE/CHEMICAL SYSTEMS/AXESS//LILMO/MEADERS/MIROVERRE/PHARMATRADE</t>
  </si>
  <si>
    <t>INHSI2000419/INHSI2000415/INHSI2000423/INHSI2000434/INHSI2000435/INHSI2000432/INHSI2000418/INHSI2000414/INHSI2000413/INHSI2000412/INAAI2000245/INAAE2000258/INAAE2000257/INACI2000178/INAAE2000268/INACI2000180/INHCI2000456/INHCI2000455/</t>
  </si>
  <si>
    <t>PHARMATRADE/MAMMOUTH/CHEMICAL/INICIA/INNODIS/LILMO/</t>
  </si>
  <si>
    <t>BD5873</t>
  </si>
  <si>
    <t>BD5874</t>
  </si>
  <si>
    <t>BD5875</t>
  </si>
  <si>
    <t>BD5876</t>
  </si>
  <si>
    <t>BD5877</t>
  </si>
  <si>
    <t>BD5878</t>
  </si>
  <si>
    <t>BD5879</t>
  </si>
  <si>
    <t>BD5880</t>
  </si>
  <si>
    <t>BD5881</t>
  </si>
  <si>
    <t>BD5882</t>
  </si>
  <si>
    <t>BD5883</t>
  </si>
  <si>
    <t>BD5884</t>
  </si>
  <si>
    <t>BD5885</t>
  </si>
  <si>
    <t>BD5886</t>
  </si>
  <si>
    <t>BD5887</t>
  </si>
  <si>
    <t>MAMOUTH</t>
  </si>
  <si>
    <t>INHCI2000399/INHCI20000400</t>
  </si>
  <si>
    <t xml:space="preserve">MAMMOUTH </t>
  </si>
  <si>
    <t>INHSI2000457/INHSI2000458/INHSI2000459/INHSI2000461</t>
  </si>
  <si>
    <t>INACI2000173</t>
  </si>
  <si>
    <t>INHSI2000384/INHSI2000386/INHSI2000388/INHSI2000390/INHSI2000391/INHSI2000392/INHSI2000393/INHSI2000394</t>
  </si>
  <si>
    <t>INAAI2000271/INAAI2000272/INACI2000189/INAAI2000268/INAAE2000270</t>
  </si>
  <si>
    <t>MAURIPHARM/CARACTERE/MEADERS</t>
  </si>
  <si>
    <t>INACI2000193/INACI2000194/INHSI2000455/INHSI2000454/INHSI2000450/INHSI20000449/INHSI2000448/INHSI2000447/INACI2000191/INAAE2000274</t>
  </si>
  <si>
    <t>INHSI2000404</t>
  </si>
  <si>
    <t>INACI2000172/INACI2000174/INAAI2000242/INAAE2000255/INAAE2000254/INACI2000168</t>
  </si>
  <si>
    <t>CARACTERE /LILMO/BOURBON/CENTRAL/INICIA</t>
  </si>
  <si>
    <t>INHSI2000408/INHSI2000407/INHSI2000406</t>
  </si>
  <si>
    <t>TRADE SECRETS/AXESS</t>
  </si>
  <si>
    <t>ALKATECH/SCOMAT/MIROVERRE/PHAMATRADE/</t>
  </si>
  <si>
    <t>INHSI2000398/INHSI2000383/INHCI2000417/INAAI2000209/INACI2000147</t>
  </si>
  <si>
    <t>INAAI2000273/INAAI2000270</t>
  </si>
  <si>
    <t>INACI2000146</t>
  </si>
  <si>
    <t xml:space="preserve">ALBERT </t>
  </si>
  <si>
    <t>INACI2000190</t>
  </si>
  <si>
    <t>INHSI2000456/INHSI2000462/INHSI2000463/INACI2000199/INACI2000198/INACI2000197/INAAI2000281/INAAI2000283/INAAI2000282</t>
  </si>
  <si>
    <t>MAXBRAM/OMNICANEBOURBON VANILLA</t>
  </si>
  <si>
    <t>INAAI2000206/INAAI2000205/INAAI2000204/INAAI2000203/INACI2000143</t>
  </si>
  <si>
    <t>SHIRLEY BOURQUIN</t>
  </si>
  <si>
    <t xml:space="preserve">SHIRLEY BOURQUIN </t>
  </si>
  <si>
    <t>BD5888</t>
  </si>
  <si>
    <t>BD5889</t>
  </si>
  <si>
    <t>BD5890</t>
  </si>
  <si>
    <t>BD5891</t>
  </si>
  <si>
    <t>BD5892</t>
  </si>
  <si>
    <t>BD5893</t>
  </si>
  <si>
    <t>BD5894</t>
  </si>
  <si>
    <t>BD5895</t>
  </si>
  <si>
    <t>BD5896</t>
  </si>
  <si>
    <t>BD5897</t>
  </si>
  <si>
    <t>BD5898</t>
  </si>
  <si>
    <t>BD5899</t>
  </si>
  <si>
    <t>BD5900</t>
  </si>
  <si>
    <t>BD5901</t>
  </si>
  <si>
    <t>BD5903</t>
  </si>
  <si>
    <t>BD5904</t>
  </si>
  <si>
    <t>BD5905</t>
  </si>
  <si>
    <t>BD5906</t>
  </si>
  <si>
    <t>BD5907</t>
  </si>
  <si>
    <t>BD5908</t>
  </si>
  <si>
    <t>BD5909</t>
  </si>
  <si>
    <t>BD5910</t>
  </si>
  <si>
    <t>BD5911</t>
  </si>
  <si>
    <t>LILMO</t>
  </si>
  <si>
    <t>LILMO/CHEMICAL</t>
  </si>
  <si>
    <t>INHSE2000084/INHSE2000083/INHCI2000315/INHCI2000314/INHCI2000313</t>
  </si>
  <si>
    <t>INHCI2000279/INHCI2000278</t>
  </si>
  <si>
    <t>CHEMICAL SYSTEMS LTD/LILMO</t>
  </si>
  <si>
    <t>INHCI2000229/INAAE2000145</t>
  </si>
  <si>
    <t>INAAE2000169/INAAE2000161</t>
  </si>
  <si>
    <t>INAAE2000171</t>
  </si>
  <si>
    <t>INAAI200096</t>
  </si>
  <si>
    <t>CHEMICAL SYSYEM</t>
  </si>
  <si>
    <t>INACI2000132</t>
  </si>
  <si>
    <t>INHSI2000242/INHCI2000208</t>
  </si>
  <si>
    <t>INAAI2000178/INAAI2000170</t>
  </si>
  <si>
    <t xml:space="preserve">BRINKS/ALBERT </t>
  </si>
  <si>
    <t>INACI2000113/INAAI2000128</t>
  </si>
  <si>
    <t>INHSE2000082/</t>
  </si>
  <si>
    <t>INAAI2000156</t>
  </si>
  <si>
    <t>INICIA</t>
  </si>
  <si>
    <t>INHCI2000258/INHCI2000257/INHCI2000256/INACI2000105/INACI2000104/INAAI2000126</t>
  </si>
  <si>
    <t>INHSI2000268/INHSI2000267/INHSE200042</t>
  </si>
  <si>
    <t>MAMMOUTH/SIRUD LTEE</t>
  </si>
  <si>
    <t>INHSI2000228</t>
  </si>
  <si>
    <t>INHCI2000204</t>
  </si>
  <si>
    <t>VICTORY MARKETING</t>
  </si>
  <si>
    <t>INHSI2000273</t>
  </si>
  <si>
    <t>INHCI2000255</t>
  </si>
  <si>
    <t>INHSE200079/INHSE200078</t>
  </si>
  <si>
    <t>INHSI2000370</t>
  </si>
  <si>
    <t>SCOMAT</t>
  </si>
  <si>
    <t>INHSI2000325</t>
  </si>
  <si>
    <t>INHSI2000329</t>
  </si>
  <si>
    <t>INAAI2000141</t>
  </si>
  <si>
    <t xml:space="preserve">TRADE SECRETS </t>
  </si>
  <si>
    <t>INAAI2000112</t>
  </si>
  <si>
    <t>BD5912</t>
  </si>
  <si>
    <t>BD5913</t>
  </si>
  <si>
    <t>BD5914</t>
  </si>
  <si>
    <t>BD5915</t>
  </si>
  <si>
    <t>BD5916</t>
  </si>
  <si>
    <t xml:space="preserve">INHSI2000465/NHSI2000466/INHSI2000476/INHSI2000477/INAAI2000290/INHCI2000538/INHCI2000539/INHCI2000540/INAAI2000292/INAAI2000293/INHSI2000464/INHSI2000468/INHSI2000469/INHSI2000470/NHSI2000473/INHSI2000475/INAAI2000297/INHSI2000471/INHCI2000536/INHCI2000537/INHCI2000541/INAAI2000298/INAAI2000300/INAAI2000291
</t>
  </si>
  <si>
    <t>ALBERT TRADING LTD/AXESS LTD/CARACTERE LTEE/INICIA LTEE/LILMO LTD/MAMMOUTH TRADING CO/MAURIPHARM LTD</t>
  </si>
  <si>
    <t>ALKATECH LTD/</t>
  </si>
  <si>
    <t>INAAE2000254</t>
  </si>
  <si>
    <t>CENTRAL ELECTRICITY</t>
  </si>
  <si>
    <t>INAAE2000249</t>
  </si>
  <si>
    <t>INNODIS POULTRY LTD</t>
  </si>
  <si>
    <t>INACI2000178/INAAE2000268</t>
  </si>
  <si>
    <t>INHSI2000397/INHSI2000398/</t>
  </si>
  <si>
    <t>BDEUR3156</t>
  </si>
  <si>
    <t>BD5917</t>
  </si>
  <si>
    <t>BD5918</t>
  </si>
  <si>
    <t>BD5919</t>
  </si>
  <si>
    <t>BD5920</t>
  </si>
  <si>
    <t>BD5921</t>
  </si>
  <si>
    <t>BD5922</t>
  </si>
  <si>
    <t>BD5923</t>
  </si>
  <si>
    <t>BD5924</t>
  </si>
  <si>
    <t>BD5925</t>
  </si>
  <si>
    <t>BD5926</t>
  </si>
  <si>
    <t>BD5928</t>
  </si>
  <si>
    <t>BD5929</t>
  </si>
  <si>
    <t>BD5930</t>
  </si>
  <si>
    <t>BD5931</t>
  </si>
  <si>
    <t>BD5932</t>
  </si>
  <si>
    <t>BD5933</t>
  </si>
  <si>
    <t>BD5934</t>
  </si>
  <si>
    <t>BD5935</t>
  </si>
  <si>
    <t>BD5936</t>
  </si>
  <si>
    <t>BD5937</t>
  </si>
  <si>
    <t>BD5938</t>
  </si>
  <si>
    <t>BD5939</t>
  </si>
  <si>
    <t>BD5940</t>
  </si>
  <si>
    <t>BD5941</t>
  </si>
  <si>
    <t>BD5942</t>
  </si>
  <si>
    <t>BD5943</t>
  </si>
  <si>
    <t>BD5944</t>
  </si>
  <si>
    <t>BD5945</t>
  </si>
  <si>
    <t>BDUSD4203</t>
  </si>
  <si>
    <t>BDUSD4204</t>
  </si>
  <si>
    <t>BDUSD4206</t>
  </si>
  <si>
    <t>BDUSD4207</t>
  </si>
  <si>
    <t>BDUSD4208</t>
  </si>
  <si>
    <t>BDUSD4209</t>
  </si>
  <si>
    <t>BDUSD4210</t>
  </si>
  <si>
    <t>BDUSD4211</t>
  </si>
  <si>
    <t>BDUSD4212</t>
  </si>
  <si>
    <t>BDUSD4213</t>
  </si>
  <si>
    <t>BDUSD4214</t>
  </si>
  <si>
    <t>BD5946</t>
  </si>
  <si>
    <t>BD5947</t>
  </si>
  <si>
    <t>BD5948</t>
  </si>
  <si>
    <t>30.04.2020</t>
  </si>
  <si>
    <t>04.05.2020</t>
  </si>
  <si>
    <t>NARR: REVERSING ENTRY DATED 30.04.2020</t>
  </si>
  <si>
    <t>BD5953</t>
  </si>
  <si>
    <t>BD5954</t>
  </si>
  <si>
    <t>BD5955</t>
  </si>
  <si>
    <t>BD5956</t>
  </si>
  <si>
    <t>INAAI2000320</t>
  </si>
  <si>
    <t>MAMMOUTH - HAPPY HOUSE</t>
  </si>
  <si>
    <t>INHSI2000516-518-519-520-521-515-512</t>
  </si>
  <si>
    <t>BD5949</t>
  </si>
  <si>
    <t>OMNICANE LTD /OMNICANE THERMAL ENERGY/ LISING CO LTD</t>
  </si>
  <si>
    <t>INHSI2000532-INAAE2000277-278</t>
  </si>
  <si>
    <t>BD5950</t>
  </si>
  <si>
    <t>BD5951</t>
  </si>
  <si>
    <t>BD5952</t>
  </si>
  <si>
    <t>BOURBON VILLA - CARACTERE LTD -LILMO</t>
  </si>
  <si>
    <t>INAAE2000282</t>
  </si>
  <si>
    <t>BDEUR3158</t>
  </si>
  <si>
    <t>DACHSER FRANCE</t>
  </si>
  <si>
    <t>BDEUR3159</t>
  </si>
  <si>
    <t>BDEUR3160</t>
  </si>
  <si>
    <t>BDEUR3157</t>
  </si>
  <si>
    <t>BD5957</t>
  </si>
  <si>
    <t>BD5958</t>
  </si>
  <si>
    <t>BD5959</t>
  </si>
  <si>
    <t>BD5960</t>
  </si>
  <si>
    <t>BD5961</t>
  </si>
  <si>
    <t>BD5962</t>
  </si>
  <si>
    <t>INHSI2000569/INHSI2000568/INHSI2000564/INHCI2000575/INHCI2000574/INHCI2000573</t>
  </si>
  <si>
    <t>INICIA /LILMO/MAMMOUTH/CARACTERE</t>
  </si>
  <si>
    <t xml:space="preserve">MAURIPHARM /INICIA/LILMO/MAURIPHARM/LA SENTINELLE /OMNICANE </t>
  </si>
  <si>
    <t>INHSI2000578/INHSI2000577/INHSI2000576/INHSI2000573/INHSI2000571/INHSE200095/INHCI2000586/HCI2000585/INHCI2000584/INHCI2000582/INHCI2000581/INHCI2000579/INAAE2000286</t>
  </si>
  <si>
    <t>OMNICANE /CHEMICAL SYSTEM/SIRUD /MEADERS FEED/CARACTERE /INICIA /LILMO</t>
  </si>
  <si>
    <t>BDUSD4215</t>
  </si>
  <si>
    <t>BDUSD4216</t>
  </si>
  <si>
    <t>BDUSD4217</t>
  </si>
  <si>
    <t>BDUSD4218</t>
  </si>
  <si>
    <t xml:space="preserve">ALBERT TRADING  </t>
  </si>
  <si>
    <t>INHSI2000242/208</t>
  </si>
  <si>
    <t>INAAI20000141</t>
  </si>
  <si>
    <t>INHSI20000267/268/INHCI2000258/INHSE20000041/INHSE2000042/41INHSE2000041/INHCI2000258/INAAE2000171</t>
  </si>
  <si>
    <t>MAMMOUTH/INICIA/OMICANE/SIRUB/LILMO</t>
  </si>
  <si>
    <t>INAAE2000169/161</t>
  </si>
  <si>
    <t>MEADERS FEEDS LTD</t>
  </si>
  <si>
    <t>INHCI20000255/INHCI2000255</t>
  </si>
  <si>
    <t>INAAI20000112</t>
  </si>
  <si>
    <t>INAAE2000154/INAAE2000145</t>
  </si>
  <si>
    <t>INAAI2000096</t>
  </si>
  <si>
    <t>INHSI2000377</t>
  </si>
  <si>
    <t>CHEMICAL SYSTEMS</t>
  </si>
  <si>
    <t>CHEMICAL SYSTEMS/ALBERT</t>
  </si>
  <si>
    <t>INACI2000132/INAAI2000178/170</t>
  </si>
  <si>
    <t>INHCI2000315/314/313/312</t>
  </si>
  <si>
    <t>INHCI2000279INHCI2000278</t>
  </si>
  <si>
    <t>INACI2000113INAAI2000128</t>
  </si>
  <si>
    <t>BRINKS/ALBERT TRADING</t>
  </si>
  <si>
    <t>INAAI2000126/INHCI2000257/256/INACI2000105/104</t>
  </si>
  <si>
    <t>INHSI2000263</t>
  </si>
  <si>
    <t>INHCI2000229</t>
  </si>
  <si>
    <t>PNP RESORT/MAMMOUTH/CARACTERE/COMPAGNIE MAURICIENNE</t>
  </si>
  <si>
    <t>INHSI2000550/549/548/547/546/568/570/569/542/545</t>
  </si>
  <si>
    <t xml:space="preserve">ESQUEL/PHrmTRADE /MECOM/AXCESS/MAXBRAM/MAMMOUTH </t>
  </si>
  <si>
    <t>INAAE2000283/INHCI2000567/INHSI2000537/538/539/540/541</t>
  </si>
  <si>
    <t>ALBERT/CARACTERE/SIRUD/OMNICANE/MEADERS</t>
  </si>
  <si>
    <t>INHSI2000527/INHSI2000524INHSE2000093/INHCI20000562/INHCI2000561INACI2000222/INAAI2000323</t>
  </si>
  <si>
    <t>INAAI2000317/316/INHCI2000557/INHCI2000556/555/554</t>
  </si>
  <si>
    <t>TRADE SECRETS/OMNICANE/CARACTERE /CHEMICAL/MEADERS</t>
  </si>
  <si>
    <t>INAAI20000315/INACI2000216</t>
  </si>
  <si>
    <t xml:space="preserve">SIRUD/INICIA </t>
  </si>
  <si>
    <t>INHSI2000504/INAAI2000313/INACI2000214/INHCI2000549/INHCI2000551/552/553/INHSI2000508/INHSI2000505/503/502/501/498</t>
  </si>
  <si>
    <t>LISING /OMNICANE/MAURIPHARM/LILMO/PNP RESORT/MAMMOUTH/TERRAGEN</t>
  </si>
  <si>
    <t>OMNICANE/CHEMICAL</t>
  </si>
  <si>
    <t>INACI2000212/213/211</t>
  </si>
  <si>
    <t>MAXBRAM/CANDELA/MAMMOUTH/MAXBRAM/LISING/MAXBRAM/INICIA</t>
  </si>
  <si>
    <t>INHSI2000486/487488/489/490/491/492/493/494/495/497/INACI2000208/207</t>
  </si>
  <si>
    <t>PHARMATRADE/CARACTERE/INICIA/OMICINANE</t>
  </si>
  <si>
    <t>INHCI2000543/544/545/546/542</t>
  </si>
  <si>
    <t>INAAI2000311</t>
  </si>
  <si>
    <t>OMNICANE  THERMAL/CARACTERE</t>
  </si>
  <si>
    <t>INAAI2000308/309/310/INACI2000205/204</t>
  </si>
  <si>
    <t>CARACTERE/LILMO/INICIA</t>
  </si>
  <si>
    <t>INAAI2000303/INAAI2000304/306/INACI2000202/201</t>
  </si>
  <si>
    <t>BD5963</t>
  </si>
  <si>
    <t>BD5964</t>
  </si>
  <si>
    <t>BD5965</t>
  </si>
  <si>
    <t>BD5966</t>
  </si>
  <si>
    <t>BD5967</t>
  </si>
  <si>
    <t>BD5968</t>
  </si>
  <si>
    <t>BD5969</t>
  </si>
  <si>
    <t>BD5970</t>
  </si>
  <si>
    <t>INHCI2000588/INAAI2000331</t>
  </si>
  <si>
    <t xml:space="preserve">CARACTERE /PHARMATRADE </t>
  </si>
  <si>
    <t>INACI2000230/229/336/335/334/333/332</t>
  </si>
  <si>
    <t>INICIA LTEE /MAURIPHARM /LILMO</t>
  </si>
  <si>
    <t>INHCI2000592/593/594/595/591/INAAE2000288</t>
  </si>
  <si>
    <t>CHEMICAL SYSTEMS /MEADERS/INICIA/LILMO</t>
  </si>
  <si>
    <t>INHSI2000595/INHSI2000599/593</t>
  </si>
  <si>
    <t xml:space="preserve">BOURBON VANILLA /SIRUD /MAMMOUTH </t>
  </si>
  <si>
    <t>INACI2000233/340339</t>
  </si>
  <si>
    <t>CARACTERE /OMNICANE THERMAL/ALTEO</t>
  </si>
  <si>
    <t>INHCE2000003/02</t>
  </si>
  <si>
    <t xml:space="preserve">LILMO /PHARMATRADE </t>
  </si>
  <si>
    <t>INACI2000234/INAAI2000341</t>
  </si>
  <si>
    <t>INICIA/PHARMATRADE</t>
  </si>
  <si>
    <t>INHCI2000605/606/607/608/609/610</t>
  </si>
  <si>
    <t>BD5971</t>
  </si>
  <si>
    <t>BD5972</t>
  </si>
  <si>
    <t>BD5973</t>
  </si>
  <si>
    <t>COMPAGNIE MAURICIENNE DE COMMERCE /LILMO</t>
  </si>
  <si>
    <t>INHSI2000602/INAAE2000290/INHSI2000603</t>
  </si>
  <si>
    <t>ESQUEL (MAURITIUS) LTD /CHEMICAL SYSTEMS /LILMO/CANDELA</t>
  </si>
  <si>
    <t>INHSE2000101/INHCI2000618/INHCI2000617/616/INHSI2000614/612</t>
  </si>
  <si>
    <t xml:space="preserve">CHEMICAL SYSTEMS /INICIA/BRINKS /AXESS </t>
  </si>
  <si>
    <t>INHCI2000623/INHCI2000626/627/622/INHSI2000627/INHSI2000620/619/18</t>
  </si>
  <si>
    <t>BD5974</t>
  </si>
  <si>
    <t>BD5975</t>
  </si>
  <si>
    <t>BD5976</t>
  </si>
  <si>
    <t>INAAI2000344</t>
  </si>
  <si>
    <t>INHSI2000605/609/608</t>
  </si>
  <si>
    <t>INHCI2000628/622/621/617</t>
  </si>
  <si>
    <t>BD5977</t>
  </si>
  <si>
    <t>BD5978</t>
  </si>
  <si>
    <t>BD5979</t>
  </si>
  <si>
    <t xml:space="preserve">MAURIPHARM </t>
  </si>
  <si>
    <t>INAAI2000345</t>
  </si>
  <si>
    <t xml:space="preserve">OMNICANE /MAXBRAM /MEADERS </t>
  </si>
  <si>
    <t>INAAI2000352/349/INHSI2000611/610/INHCI2000614/613/612</t>
  </si>
  <si>
    <t xml:space="preserve">MAXBRAM </t>
  </si>
  <si>
    <t>INHSI2000625/623</t>
  </si>
  <si>
    <t>BD5980</t>
  </si>
  <si>
    <t>BD5981</t>
  </si>
  <si>
    <t>BD5982</t>
  </si>
  <si>
    <t xml:space="preserve">GOKHOOL ENGINERRING </t>
  </si>
  <si>
    <t>BD5983</t>
  </si>
  <si>
    <t>BD5984</t>
  </si>
  <si>
    <t>BD5985</t>
  </si>
  <si>
    <t>BD5986</t>
  </si>
  <si>
    <t>BD5987</t>
  </si>
  <si>
    <t>BD5988</t>
  </si>
  <si>
    <t>BD5989</t>
  </si>
  <si>
    <t>BD5990</t>
  </si>
  <si>
    <t>BD5991</t>
  </si>
  <si>
    <t>BD5992</t>
  </si>
  <si>
    <t>BD5993</t>
  </si>
  <si>
    <t>BD5994</t>
  </si>
  <si>
    <t>BD5995</t>
  </si>
  <si>
    <t>INHSI2000638</t>
  </si>
  <si>
    <t>CARACTERE LTEE /SIRUD</t>
  </si>
  <si>
    <t>INACI2000237/INHSI2000647</t>
  </si>
  <si>
    <t>VERSOPUB/MEADERS/TERRAGEN/BOURBON/OMNICANE/LILMO</t>
  </si>
  <si>
    <t>INHCI2000645/646/644/643/642/641/639/635/638/634/INACI20000238/INAAI2000362/INAAI2000360</t>
  </si>
  <si>
    <t>BRINKS/TERRAGEN</t>
  </si>
  <si>
    <t>INHCI2000650/INHSI2000664/INHCI2000651</t>
  </si>
  <si>
    <t>INACI2000241/240/239/INHSI2000678/677/676</t>
  </si>
  <si>
    <t>BRINKS/CARACTERE LTEE /PNP RESORT/BOURBON/MAXBRAM</t>
  </si>
  <si>
    <t>INAAE2000295/INAAE2000294/INHSI2000686/685/682/656</t>
  </si>
  <si>
    <t>BOURBON/LILMO/MIROVERRE</t>
  </si>
  <si>
    <t>INHSI2000636/637/635</t>
  </si>
  <si>
    <t>INHSI2000642/INHCI2000633/632/INHSI2000646/645</t>
  </si>
  <si>
    <t>INHCI2000647/INHSI2000658/656/652/652/651/650/648/649</t>
  </si>
  <si>
    <t>INHCI2000652</t>
  </si>
  <si>
    <t>INHSI2000679/675/667/666/665</t>
  </si>
  <si>
    <t>INHSI2000684/683</t>
  </si>
  <si>
    <t>BD5996</t>
  </si>
  <si>
    <t>BD5997</t>
  </si>
  <si>
    <t>BD5998</t>
  </si>
  <si>
    <t>BD5999</t>
  </si>
  <si>
    <t>BD6000</t>
  </si>
  <si>
    <t>CARACTERE/MAMMOUTH</t>
  </si>
  <si>
    <t>INHSE2000103/105/INHSI2000697/696/110/695/108/109/106/107</t>
  </si>
  <si>
    <t>INAAI2000371/370</t>
  </si>
  <si>
    <t>SIRUB/PHARMATRADE/MAMMOUTH/LILMO/CARACTERE/BRINKS/ALBERT</t>
  </si>
  <si>
    <t>INHCI2000670/INHSI2000706/702/715/716/709/710/708/INHCI2000671/INHSI2000701/665/661/672/INHSI2000711/674</t>
  </si>
  <si>
    <t>BURBON/BRINKS/CANDELA/LILMO/OMNICANE/TERRAGEN/PNP RESORT/MAMMOUTH</t>
  </si>
  <si>
    <t>INAAE2000296/INHCI2000687/742/INHCI2000686/732/INHSI2000725/747/728/731/733/730/723/INAAE2000297/INHSI2000726</t>
  </si>
  <si>
    <t>INAAI2000375/INHSI2000749</t>
  </si>
  <si>
    <t>BD6001</t>
  </si>
  <si>
    <t>BD6002</t>
  </si>
  <si>
    <t>BD6003</t>
  </si>
  <si>
    <t>BD6004</t>
  </si>
  <si>
    <t>BD6005</t>
  </si>
  <si>
    <t>BD6006</t>
  </si>
  <si>
    <t>BD6007</t>
  </si>
  <si>
    <t>BD6008</t>
  </si>
  <si>
    <t>BD6009</t>
  </si>
  <si>
    <t>BD6010</t>
  </si>
  <si>
    <t>INHSI2000752</t>
  </si>
  <si>
    <t>INHSI2000756/INHSI2000757/INHSI2000758/INHSI2000759</t>
  </si>
  <si>
    <t>INHSE2000121/INHSI2000761/INHSI2000762/INHSI2000763/INHSI2000765</t>
  </si>
  <si>
    <t>INHCI2000700/INHCI2000701/INHSI2000768/INHSI2000770/INHSI2000778/INHSI2000779/INHSI2000780/INHSI2000781INHSI2000782</t>
  </si>
  <si>
    <t>INHCI2000729/INHSI2000794/INHSI2000795/INHSI2000796/INHSI2000797/INHSI2000798/INHSI2000799/INHSI2000800/INHSI2000803/INHSI2000804</t>
  </si>
  <si>
    <t>INHSI2000805/INHSI2000807</t>
  </si>
  <si>
    <t>INHCI2000755/INHSI2000809/</t>
  </si>
  <si>
    <t>INACI2000256/INACI2000257/INHSI2000818</t>
  </si>
  <si>
    <t>INHSI2000823</t>
  </si>
  <si>
    <t>INHSI2000827/INHSI2000831</t>
  </si>
  <si>
    <t>BD6021</t>
  </si>
  <si>
    <t>BD6022</t>
  </si>
  <si>
    <t>BD6023</t>
  </si>
  <si>
    <t>BD6011</t>
  </si>
  <si>
    <t>BD6012</t>
  </si>
  <si>
    <t>BD6013</t>
  </si>
  <si>
    <t>BD6014</t>
  </si>
  <si>
    <t>BD6015</t>
  </si>
  <si>
    <t>BD6016</t>
  </si>
  <si>
    <t>BD6017</t>
  </si>
  <si>
    <t>BD6018</t>
  </si>
  <si>
    <t>BD6019</t>
  </si>
  <si>
    <t>BD6020</t>
  </si>
  <si>
    <t>INHSI2000753/INAAE2000298/INHCI2000688</t>
  </si>
  <si>
    <t xml:space="preserve">ALBERT /OMNICANE /CARACTERE </t>
  </si>
  <si>
    <t>LISING&amp; CO LTD /INICIA/OMNICANE</t>
  </si>
  <si>
    <t>INHSI2000766/INHCI2000692/INAAI2000382/INAAI2000381/383</t>
  </si>
  <si>
    <t>MAXBRAM/BOURNON/OMNICANE/INICIA/PHARMATRADE /LILMO/PNP RESORT/AXESS</t>
  </si>
  <si>
    <t>INHSI2000775/772/771/INHCI2000702/698/703/INAAI2000385/INHSI2000777/INHSI2000784/INHSI2000776</t>
  </si>
  <si>
    <t>MEADERS /OMNICANE/CARACTERE/PHARMATRADE /CANDELA/LILMO/MAURIPHARM/ALBERT</t>
  </si>
  <si>
    <t>INHCI2000712/INHCI2000715/716/717/711/710/INAAI2000388/248/INAAE2000299299/INAAI2000389/INHSI2000790/788/789/787/</t>
  </si>
  <si>
    <t>INICIA LTEE /OMNICANE/CANDELA/MAURIPHARM</t>
  </si>
  <si>
    <t>INHCI2000724/INACI2000250/INHSI2000801/793/802</t>
  </si>
  <si>
    <t>MAXBRAM/OMNICANEBOURBON VANILLA/INICIA/OMNICANE</t>
  </si>
  <si>
    <t>INHCI2000739/INHCI2000735/INACI2000253/INACI2000252/INACI2000251/INAAI2000395/394/397/396</t>
  </si>
  <si>
    <t>FRANKIPILE /MEADERS/CARACTERE/PNP RESORT/ALBERT  /BOURBON /</t>
  </si>
  <si>
    <t>INHCI2000753/752/750/749/751/INHSI2000815/811/810/INAAE2000300</t>
  </si>
  <si>
    <t>MEADERS /BOURBON*/ALBERT/LIMO</t>
  </si>
  <si>
    <t>INHCI2000760/INAAE2000301/INHSI2000821/INAAE2000302/INHSI2000820/822/819</t>
  </si>
  <si>
    <t>INACI2000261/INACI2000260/INHSI2000826</t>
  </si>
  <si>
    <t xml:space="preserve">OMNICANE THERMAL/BRINKS /ALBERT </t>
  </si>
  <si>
    <t>CANDELA/INICIA /OMNICANE</t>
  </si>
  <si>
    <t>INHCI2000770/262/INAAI2000403/402</t>
  </si>
  <si>
    <t>BD6024</t>
  </si>
  <si>
    <t>BD6025</t>
  </si>
  <si>
    <t>BD6026</t>
  </si>
  <si>
    <t>BD6027</t>
  </si>
  <si>
    <t>LILMO LTD/PNP RESORT /TERRAGEN</t>
  </si>
  <si>
    <t>INHSE2000130/INHSI2000853/INAAI2000405</t>
  </si>
  <si>
    <t xml:space="preserve">AXESS LTD/BRINKS (MAURITIUS) LTD/CARACTERE LTEE/INICIA LTEE/PNP RESORT </t>
  </si>
  <si>
    <t>INHSI2000863/INHSI2000865/INHCI2000791/INHCI2000793/INACI2000266/INHSI2000867/INHSI2000866/INHSI2000857</t>
  </si>
  <si>
    <t>INHCI2000800/INHCI2000795/INHSI2000868/INHCI2000796/INHCI2000801/INHCI2000797/INHSI2000869</t>
  </si>
  <si>
    <t>BRINKS/CARACTERE LTEE /SIRUD/TERRAGEN/MAMMOUTH/OMNICANE</t>
  </si>
  <si>
    <t>ALTEO/BOURBON/CARACTERE/INICIA/LILMO/MEADERS/OMNICANE/VERSOPUB</t>
  </si>
  <si>
    <t>INHSI2000872/INAAE2000312/INACI2000268/INACI2000267/INAAI2000409/INHCI2000805/INHCI2000811/INHCI2000804</t>
  </si>
  <si>
    <t>BD6028</t>
  </si>
  <si>
    <t>LILMO/ BOURBON/PHARMA TRADE/THERMAL/MEADERS/PNP RESORT</t>
  </si>
  <si>
    <t>INAAE2000313-314-315-316-317-318-319-320-410-411-INHCI2000818-INHSI2000873-874-875-880</t>
  </si>
  <si>
    <t>BDUSD4219</t>
  </si>
  <si>
    <t>INAAE2000310/INHSE2000132/133</t>
  </si>
  <si>
    <t>BD6029</t>
  </si>
  <si>
    <t>BD6030</t>
  </si>
  <si>
    <t>BD6031</t>
  </si>
  <si>
    <t>BD6032</t>
  </si>
  <si>
    <t>BD6033</t>
  </si>
  <si>
    <t>INHSI2000887/INAAE2000321/INHSI2000886/885/884</t>
  </si>
  <si>
    <t xml:space="preserve">ALBERT TRADING LTD/INICIA LTEE/MAMMOUTH/LISING &amp; CO LTD </t>
  </si>
  <si>
    <t>INAAE2000322/324/INHCI2000833</t>
  </si>
  <si>
    <t>LILMO/BOURBON/INICIA</t>
  </si>
  <si>
    <t>INAAI2000420/419/INHSI2000889/INAAE2000326/327/INACI2000269</t>
  </si>
  <si>
    <t xml:space="preserve">CARACTERE/TERRAGEN/LILMO/INICIA LTE </t>
  </si>
  <si>
    <t>INHSE2000134/139/INNHSI2000900/893/894/891/INHSE2000137/INHSI2000898/892</t>
  </si>
  <si>
    <t>ALBERT /MAMMOUTH/BOURBON/LISING/ESQUEL</t>
  </si>
  <si>
    <t>MAMMOUTH/LILMO/CARACTERE/BOURBON/PNP RESORT/TERRA  MILLING/OMNICANE/PNP RESORT/MAURIPHARMM/OMNICANE</t>
  </si>
  <si>
    <t>INHSE2000158/155/INHCE200004/INHCI2000893/892/855/854INHCI2000888/INAAI2000426/INAAE2000330/INACI2000279/278/272/INHSE2000150/INAAE20000329/INHSI2000914/INAAI2000424/INAAE2000333/INHSI2000913/INAAI2000422/INACI2000273/INHSI2000916/INAAI2000421/INHSE2000160/INHSI2000904</t>
  </si>
  <si>
    <t>BD6034</t>
  </si>
  <si>
    <t>SWAZE</t>
  </si>
  <si>
    <t>BD6035</t>
  </si>
  <si>
    <t>BD6036</t>
  </si>
  <si>
    <t>BD6037</t>
  </si>
  <si>
    <t>BD6038</t>
  </si>
  <si>
    <t>BD6039</t>
  </si>
  <si>
    <t>BD6040</t>
  </si>
  <si>
    <t>BD6041</t>
  </si>
  <si>
    <t>BD6042</t>
  </si>
  <si>
    <t>BD6043</t>
  </si>
  <si>
    <t>BD6044</t>
  </si>
  <si>
    <t>BD6045</t>
  </si>
  <si>
    <t>BD6046</t>
  </si>
  <si>
    <t>BD6047</t>
  </si>
  <si>
    <t>BD6048</t>
  </si>
  <si>
    <t>BD6049</t>
  </si>
  <si>
    <t>BD6050</t>
  </si>
  <si>
    <t>ALBERT TRADING LTD</t>
  </si>
  <si>
    <t>INHSI2000754/INHSI2000755</t>
  </si>
  <si>
    <t>BOURBON VANILLA LTD</t>
  </si>
  <si>
    <t>INHSI2000771</t>
  </si>
  <si>
    <t>INHSI2000787</t>
  </si>
  <si>
    <t xml:space="preserve">PNP RESORT </t>
  </si>
  <si>
    <t>INHSI2000814</t>
  </si>
  <si>
    <t>INHSI2000822</t>
  </si>
  <si>
    <t>INHSI2000825</t>
  </si>
  <si>
    <t>INHSI2000836</t>
  </si>
  <si>
    <t>PNP RESORT /BRINKS (MAURITIUS) LTD</t>
  </si>
  <si>
    <t>INHCI2000790/INHSI2000856</t>
  </si>
  <si>
    <t>BRINKS (MAURITIUS) LTD</t>
  </si>
  <si>
    <t>INHCI2000799</t>
  </si>
  <si>
    <t>INHCI2000803</t>
  </si>
  <si>
    <t>INHSI2000888</t>
  </si>
  <si>
    <t>INHSI2000908/INHSI2000909/INHSI2000915</t>
  </si>
  <si>
    <t>PNP RESORT /MEADERS FEEDS LTD</t>
  </si>
  <si>
    <t>INHCI2000900/INHSI2000920</t>
  </si>
  <si>
    <t xml:space="preserve">BOURBON VANILLA LTD/CARACTERE LTEE/MAMMOUTH TRADING CO /MAURIPHARM LTD/MEADERS FEEDS LTD/OMNICANE THERMAL </t>
  </si>
  <si>
    <t>INHSI2000921/INHCI2000904/INHSE2000163/INHSI2000922/INAAI2000431/INAAI2000432/INHCI2000909/INHCI2000908</t>
  </si>
  <si>
    <t>INAAE2000338</t>
  </si>
  <si>
    <t xml:space="preserve">ALBERT TRADING LTD/MAMMOUTH TRADING CO /MAURIPHARM LTD/OMNICANE MILLING </t>
  </si>
  <si>
    <t>INHSI2000933/INHSI2000926/INHSI2000928/INHCI2000916/INAAI2000441</t>
  </si>
  <si>
    <t>BDUSD4220</t>
  </si>
  <si>
    <t>BDUSD4221</t>
  </si>
  <si>
    <t>BDUSD4222</t>
  </si>
  <si>
    <t>BDUSD4223</t>
  </si>
  <si>
    <t>BDUSD4224</t>
  </si>
  <si>
    <t xml:space="preserve">EXPEDITORS HONG KONG </t>
  </si>
  <si>
    <t>INHSE2000138</t>
  </si>
  <si>
    <t>INAAE2000337</t>
  </si>
  <si>
    <t>INHSE2000178-179-180-181-183</t>
  </si>
  <si>
    <t xml:space="preserve">THERMAL VALORISATION </t>
  </si>
  <si>
    <t>INAAI2000448</t>
  </si>
  <si>
    <t>INAAE2000349/350</t>
  </si>
  <si>
    <t>MARGIN =2 PER CENT</t>
  </si>
  <si>
    <t>BD6051</t>
  </si>
  <si>
    <t>BD6052</t>
  </si>
  <si>
    <t>BD6053</t>
  </si>
  <si>
    <t>BD6054</t>
  </si>
  <si>
    <t>BD6055</t>
  </si>
  <si>
    <t>BD6056</t>
  </si>
  <si>
    <t>INAAI2000442</t>
  </si>
  <si>
    <t>LILMO LTD/MAMMOUTH TRADING CO /MEADERS FEEDS LTD/VERSOPUB LTEE</t>
  </si>
  <si>
    <t>INAAE2000341/342/INHSI2000936/937/930/931/927</t>
  </si>
  <si>
    <t>BOURBON VANILLA LTD/BRINKS/MAMMOUTH TRADING CO /LILMOLTD/PHARMATRADE/OMNICANE THERMAL /SIRUD</t>
  </si>
  <si>
    <t>INAAE2000343/INHSE2000175/INHCI2000956/INAAI2000444/INHSE2000166/INHSE2000167/INHSI2000940/939/941/933/INAAI2000445/INHSE2000168/176</t>
  </si>
  <si>
    <t>ALBERT TRADING LTD/BOURBON/CARACTERE LTEE/HAPPY HOUSE/MAMMOUTH/MEADERS/PNP RESORT</t>
  </si>
  <si>
    <t>INHSI2000948/949/946/953/INAAE2000345/INHSI2000950/INACI2000288/INAAI2000447/INHCI2000958/959</t>
  </si>
  <si>
    <t>LA SENTINELLE/LILMO/MAMMOUTH/MEADERS/SCOMAT</t>
  </si>
  <si>
    <t>INAAE2000351/352/INAAI2000449/INHSI2000955/INHCI2000961/INAAI2000450</t>
  </si>
  <si>
    <t>BOURBON/LILMO/LISING/MAMMOUTH/MAXBRAM/OMNICANE/PHRMATRADE/THERMAL VALORISATION</t>
  </si>
  <si>
    <t>INHSI2000964/960/961/959/965/967/970/INAAE2000353/INACI2000294/962/INAAI2000452</t>
  </si>
  <si>
    <t>BDEUR3164</t>
  </si>
  <si>
    <t>BD6057</t>
  </si>
  <si>
    <t>BD6058</t>
  </si>
  <si>
    <t>BD6059</t>
  </si>
  <si>
    <t>BD6060</t>
  </si>
  <si>
    <t>BD6061</t>
  </si>
  <si>
    <t>BD6062</t>
  </si>
  <si>
    <t>INACI2000297/298/INHSI2000973-INHCI2000983</t>
  </si>
  <si>
    <t>CARACTERE LTEE/OMNICANE THERMAL /VERSOPUB LTEE</t>
  </si>
  <si>
    <t xml:space="preserve">BOURBON VANILLA LTD/MAMMOUTH TRADING CO </t>
  </si>
  <si>
    <t>INAAE2000357/INHSI2000977/INHSI2000976/INHCI2000986</t>
  </si>
  <si>
    <t xml:space="preserve">BOURBON VANILLA LTD/MAMMOUTH TRADING CO /SCOMAT/SIRUD </t>
  </si>
  <si>
    <t>INHSI2000984/989-981-979</t>
  </si>
  <si>
    <t xml:space="preserve">INICIA LTEE/LILMO LTD /OMNICANE </t>
  </si>
  <si>
    <t>INHCI2000987/INAAE2000360/361/INHSI2000992</t>
  </si>
  <si>
    <t xml:space="preserve">BOURBON VANILLA LTD/OMINICANE MILLING /OMNICANE THERMAL /VERSOPUB </t>
  </si>
  <si>
    <t>INAAE2000362/INAAI2000458/460/INHSI2000996/997/INHCI20000995</t>
  </si>
  <si>
    <t xml:space="preserve">ALBERT TRADING /AXESS LTD /BOURBON VANILLA /MEADERS/ MECOM /OMNICANE MILLING/OMNICANE THERMAL /SIRUD /THERMAL </t>
  </si>
  <si>
    <t>INHSI2001004/1011/1009/1007/1002/10014/1003/INACI2000305/304/INHSI2001005/INAAI2000464</t>
  </si>
  <si>
    <t>BD6063</t>
  </si>
  <si>
    <t>BD6064</t>
  </si>
  <si>
    <t>BD6065</t>
  </si>
  <si>
    <t xml:space="preserve">CLAYTON APPASAMY </t>
  </si>
  <si>
    <t>BD6066</t>
  </si>
  <si>
    <t>BD6067</t>
  </si>
  <si>
    <t>BD6068</t>
  </si>
  <si>
    <t>BD6069</t>
  </si>
  <si>
    <t xml:space="preserve">LILMO/MAMMOUTH/PHARMATRADE </t>
  </si>
  <si>
    <t>INAAE2000363-INHSE2000187/INACI2000307</t>
  </si>
  <si>
    <t>BRINKS/CARACTERE/LILMO/MAMMOUTH/OMNICANE  MILING /OMNICANE THERMAL/TERRAGEN</t>
  </si>
  <si>
    <t>INACI2000310/311/309/INHSI2001016/INHSI2001019/INAAI2000466/INHSI2001018</t>
  </si>
  <si>
    <t xml:space="preserve">ALBERT/ BOURBON/CANDELA/LILMO/OMNICANE THERMAL/TERRAGEN </t>
  </si>
  <si>
    <t>INHSI2001025/INHSE2000207/INAAI2000469/INAAE2000365/INHSE2000210/204/211</t>
  </si>
  <si>
    <t xml:space="preserve">BOURBON/BRINKS /COMPAGNIE/LILMO/MAMMOUTH/MAXBRAM/PNP RESORT/TERRAGEN </t>
  </si>
  <si>
    <t>INHSI2001030/1037/1029/1032/1035/1036/1031/1033/1030/INHSI2001032</t>
  </si>
  <si>
    <t xml:space="preserve">august </t>
  </si>
  <si>
    <t>BD6070</t>
  </si>
  <si>
    <t>14.08.2020</t>
  </si>
  <si>
    <t>BDUSD4225</t>
  </si>
  <si>
    <t>BDUSD4226</t>
  </si>
  <si>
    <t>BDUSD4227</t>
  </si>
  <si>
    <t>BDUSD4228</t>
  </si>
  <si>
    <t>BDUSD4229</t>
  </si>
  <si>
    <t>BDUSD4230</t>
  </si>
  <si>
    <t>BDUSD4231</t>
  </si>
  <si>
    <t>BDUSD4232</t>
  </si>
  <si>
    <t>WE EUROPE B.V</t>
  </si>
  <si>
    <t>FTL/13312</t>
  </si>
  <si>
    <t>FTL/13322/13337</t>
  </si>
  <si>
    <t>FTL/13367</t>
  </si>
  <si>
    <t>WOOLWORTH</t>
  </si>
  <si>
    <t>FTL/13370</t>
  </si>
  <si>
    <t>FTL/13275</t>
  </si>
  <si>
    <t>FTL/13295-13329</t>
  </si>
  <si>
    <t>FTL/13310</t>
  </si>
  <si>
    <t>BD6071</t>
  </si>
  <si>
    <t>BD6072</t>
  </si>
  <si>
    <t>BD6073</t>
  </si>
  <si>
    <t>ALBERT TRADING /BOURBON/LILMO/PHARMATRADE</t>
  </si>
  <si>
    <t>INHSI2001039/INAAE2000371/INAAI2000474-472-473</t>
  </si>
  <si>
    <t xml:space="preserve">CANDELA LTD /LILMO/MAMMOUTH/MAXBRAM/PHARMATRADE </t>
  </si>
  <si>
    <t>INAAI2000478/INHSI2001040/INAAE2000372/INHSI20010041/1042/1045/1046/1044/1040</t>
  </si>
  <si>
    <t>BOURBON /CARACTERE /FRAMKIPILE/LILMO/MAMMOUTH/MAXBRAM/OMNICANE/PNP /SIRUD/TERRAGEN</t>
  </si>
  <si>
    <t>INAAI2000481/INHSE2000222/INHSI2001050/INACI2000317/INHSE2000220/221/224/219</t>
  </si>
  <si>
    <t>BDUSD4233</t>
  </si>
  <si>
    <t>BDUSD4234</t>
  </si>
  <si>
    <t>FTL/13325</t>
  </si>
  <si>
    <t>FTL/13321</t>
  </si>
  <si>
    <t>BDUSD4235</t>
  </si>
  <si>
    <t>BDUSD4236</t>
  </si>
  <si>
    <t>FTL/13320</t>
  </si>
  <si>
    <t>FTL/13379/13380</t>
  </si>
  <si>
    <t>BDUSD4237</t>
  </si>
  <si>
    <t>BDUSD4238</t>
  </si>
  <si>
    <t>BDUSD4239</t>
  </si>
  <si>
    <t>FTL/13293</t>
  </si>
  <si>
    <t>FTL/13386</t>
  </si>
  <si>
    <t>BD6074</t>
  </si>
  <si>
    <t>BD6075</t>
  </si>
  <si>
    <t>BD6076</t>
  </si>
  <si>
    <t>BD6077</t>
  </si>
  <si>
    <t>BD6078</t>
  </si>
  <si>
    <t>BD6079</t>
  </si>
  <si>
    <t>BD6080</t>
  </si>
  <si>
    <t xml:space="preserve">ALBERT TRADING /LILMO/PHARMATRADE </t>
  </si>
  <si>
    <t>INHSI2001039/INAAI2000474-472-473</t>
  </si>
  <si>
    <t xml:space="preserve">CANDELA LTD /LILMO LTD /MAMMOUTH TRADING / MAXBRAM CO LTD / PHARMATRADE </t>
  </si>
  <si>
    <t>INAAI2000478/INAAE2000372/INHSI2000104-1041-1042-1045-1046-1044-1040</t>
  </si>
  <si>
    <t>BOURBON VANILLA/CARACTERE/ FRANKIPILE/LILMO/MAMMOUTH/ MAXBRAM/OMNICANE /PNP RESORT/ SIRUD LTEE</t>
  </si>
  <si>
    <t>INHSE2000222-221-224-219-220/INAAI2000482-483/INACI2000317/INHSI2001050-1056-1059-1054</t>
  </si>
  <si>
    <t>NARR: REVERSING ENTRY DATED 31/08/2020</t>
  </si>
  <si>
    <t>EXCHANGE RATE  DATED 31/08/2020 (selling rate)</t>
  </si>
  <si>
    <t>EXCHANGE RATE  DATED 31/08/2020 (SELLING RATE)</t>
  </si>
  <si>
    <t>BILLS DISCOUNTED - LOCAL                               DATE -31/08/2020 PAGE    1</t>
  </si>
  <si>
    <t>BILLS DISCOUNTED - LOCAL                               DATE -31/08/2020  PAGE    1</t>
  </si>
  <si>
    <t>BILLS DISCOUNTED - LOCAL                               DATE 31/08/2020  PAGE    1</t>
  </si>
  <si>
    <t>BILLS DISCOUNTED - LOCAL                               DATE :31/08/2020  PAGE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</si>
</sst>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4" formatCode="_-* #,##0.00_-;\-* #,##0.00_-;_-* &quot;-&quot;??_-;_-@_-"/>
    <numFmt numFmtId="165" formatCode="_-&quot;£&quot;* #,##0.00_-;\-&quot;£&quot;* #,##0.00_-;_-&quot;£&quot;* &quot;-&quot;??_-;_-@_-"/>
    <numFmt numFmtId="166" formatCode="#,##0.00;[Red]#,##0.00"/>
    <numFmt numFmtId="167" formatCode="dd/mm/yyyy;@"/>
    <numFmt numFmtId="168" formatCode="mm/dd/yy;@"/>
    <numFmt numFmtId="169" formatCode="0.0000000"/>
    <numFmt numFmtId="170" formatCode="0.00000000"/>
    <numFmt numFmtId="171" formatCode="0.000000"/>
    <numFmt numFmtId="172" formatCode="[$-409]d\-mmm\-yy;@"/>
    <numFmt numFmtId="173" formatCode="m/d/yy;@"/>
  </numFmts>
  <fonts count="96">
    <font>
      <sz val="10"/>
      <name val="Barclays San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14"/>
      <color indexed="8"/>
      <name val="ARIAL"/>
      <family val="2"/>
    </font>
    <font>
      <b/>
      <u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u val="singleAccounting"/>
      <sz val="9"/>
      <name val="Arial"/>
      <family val="2"/>
    </font>
    <font>
      <sz val="8"/>
      <name val="Barclays Sans"/>
      <family val="2"/>
    </font>
    <font>
      <b/>
      <sz val="10"/>
      <name val="Barclays Sans"/>
      <family val="2"/>
    </font>
    <font>
      <sz val="10"/>
      <name val="Barclays Sans"/>
      <family val="2"/>
    </font>
    <font>
      <b/>
      <i/>
      <u/>
      <sz val="18"/>
      <name val="Arial"/>
      <family val="2"/>
    </font>
    <font>
      <b/>
      <sz val="10"/>
      <name val="Arial"/>
      <family val="2"/>
    </font>
    <font>
      <sz val="9"/>
      <name val="Barclays Sans"/>
      <family val="2"/>
    </font>
    <font>
      <b/>
      <sz val="10"/>
      <name val="Barclays Sans"/>
    </font>
    <font>
      <sz val="10"/>
      <name val="Arial"/>
      <family val="2"/>
    </font>
    <font>
      <b/>
      <sz val="12"/>
      <name val="Arial"/>
      <family val="2"/>
    </font>
    <font>
      <b/>
      <sz val="12"/>
      <name val="Barclays Sans"/>
      <family val="2"/>
    </font>
    <font>
      <sz val="10"/>
      <name val="Arial"/>
      <family val="2"/>
    </font>
    <font>
      <sz val="10"/>
      <color theme="0"/>
      <name val="Barclays Sans"/>
      <family val="2"/>
    </font>
    <font>
      <b/>
      <sz val="9"/>
      <color theme="1"/>
      <name val="Arial"/>
      <family val="2"/>
    </font>
    <font>
      <b/>
      <sz val="12"/>
      <name val="Barclays Sans"/>
    </font>
    <font>
      <sz val="12"/>
      <name val="Barclays Sans"/>
    </font>
    <font>
      <b/>
      <sz val="9"/>
      <name val="Barclays Sans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sz val="10"/>
      <color rgb="FFFF0000"/>
      <name val="Barclays San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indexed="8"/>
      <name val="Arial"/>
      <family val="2"/>
    </font>
    <font>
      <sz val="9"/>
      <color rgb="FF00B0F0"/>
      <name val="Arial"/>
      <family val="2"/>
    </font>
    <font>
      <sz val="11"/>
      <color rgb="FF00B0F0"/>
      <name val="Calibri"/>
      <family val="2"/>
      <scheme val="minor"/>
    </font>
    <font>
      <sz val="10"/>
      <name val="Barclays Sans"/>
    </font>
    <font>
      <sz val="8"/>
      <name val="Verdana"/>
      <family val="2"/>
    </font>
    <font>
      <b/>
      <sz val="10"/>
      <color rgb="FFFF0000"/>
      <name val="Barclays Sans"/>
    </font>
    <font>
      <sz val="10"/>
      <color rgb="FFFF0000"/>
      <name val="Barclays Sans"/>
    </font>
    <font>
      <b/>
      <sz val="10"/>
      <color indexed="8"/>
      <name val="Barclays Sans"/>
    </font>
    <font>
      <sz val="10"/>
      <color indexed="8"/>
      <name val="Barclays Sans"/>
    </font>
    <font>
      <b/>
      <u/>
      <sz val="10"/>
      <color indexed="8"/>
      <name val="Barclays Sans"/>
    </font>
    <font>
      <b/>
      <sz val="10"/>
      <color indexed="9"/>
      <name val="Barclays Sans"/>
    </font>
    <font>
      <b/>
      <u val="singleAccounting"/>
      <sz val="10"/>
      <name val="Barclays Sans"/>
    </font>
    <font>
      <sz val="16"/>
      <color indexed="8"/>
      <name val="Arial"/>
      <family val="2"/>
    </font>
    <font>
      <sz val="11"/>
      <color rgb="FF00B050"/>
      <name val="Calibri"/>
      <family val="2"/>
      <scheme val="minor"/>
    </font>
    <font>
      <b/>
      <sz val="16"/>
      <name val="Barclays Sans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0"/>
      <color rgb="FFFF0000"/>
      <name val="Barclays Sans"/>
      <family val="2"/>
    </font>
    <font>
      <b/>
      <sz val="14"/>
      <color rgb="FFFF0000"/>
      <name val="ARIAL"/>
      <family val="2"/>
    </font>
    <font>
      <b/>
      <sz val="12"/>
      <color rgb="FFFF0000"/>
      <name val="Barclays Sans"/>
    </font>
    <font>
      <sz val="14"/>
      <color indexed="8"/>
      <name val="ARIAL"/>
      <family val="2"/>
    </font>
    <font>
      <sz val="10"/>
      <color theme="1"/>
      <name val="Barclays Sans"/>
      <family val="2"/>
    </font>
    <font>
      <sz val="11"/>
      <name val="Arial"/>
      <family val="2"/>
    </font>
    <font>
      <sz val="72"/>
      <name val="Barclays Sans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Arial"/>
      <family val="2"/>
    </font>
  </fonts>
  <fills count="6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AF8B8"/>
        <bgColor indexed="64"/>
      </patternFill>
    </fill>
    <fill>
      <patternFill patternType="solid">
        <fgColor rgb="FF92D05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721">
    <xf numFmtId="0" fontId="0" fillId="0" borderId="0"/>
    <xf numFmtId="164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0" fontId="23" fillId="0" borderId="0"/>
    <xf numFmtId="0" fontId="41" fillId="0" borderId="0"/>
    <xf numFmtId="0" fontId="44" fillId="0" borderId="0"/>
    <xf numFmtId="164" fontId="23" fillId="0" borderId="0" applyFont="0" applyFill="0" applyBorder="0" applyAlignment="0" applyProtection="0"/>
    <xf numFmtId="0" fontId="36" fillId="0" borderId="0"/>
    <xf numFmtId="0" fontId="22" fillId="0" borderId="0"/>
    <xf numFmtId="0" fontId="53" fillId="0" borderId="0" applyNumberFormat="0" applyFill="0" applyBorder="0" applyAlignment="0" applyProtection="0"/>
    <xf numFmtId="0" fontId="54" fillId="0" borderId="63" applyNumberFormat="0" applyFill="0" applyAlignment="0" applyProtection="0"/>
    <xf numFmtId="0" fontId="55" fillId="0" borderId="64" applyNumberFormat="0" applyFill="0" applyAlignment="0" applyProtection="0"/>
    <xf numFmtId="0" fontId="56" fillId="0" borderId="65" applyNumberFormat="0" applyFill="0" applyAlignment="0" applyProtection="0"/>
    <xf numFmtId="0" fontId="56" fillId="0" borderId="0" applyNumberFormat="0" applyFill="0" applyBorder="0" applyAlignment="0" applyProtection="0"/>
    <xf numFmtId="0" fontId="57" fillId="28" borderId="0" applyNumberFormat="0" applyBorder="0" applyAlignment="0" applyProtection="0"/>
    <xf numFmtId="0" fontId="58" fillId="29" borderId="0" applyNumberFormat="0" applyBorder="0" applyAlignment="0" applyProtection="0"/>
    <xf numFmtId="0" fontId="59" fillId="30" borderId="0" applyNumberFormat="0" applyBorder="0" applyAlignment="0" applyProtection="0"/>
    <xf numFmtId="0" fontId="60" fillId="31" borderId="66" applyNumberFormat="0" applyAlignment="0" applyProtection="0"/>
    <xf numFmtId="0" fontId="61" fillId="32" borderId="67" applyNumberFormat="0" applyAlignment="0" applyProtection="0"/>
    <xf numFmtId="0" fontId="62" fillId="32" borderId="66" applyNumberFormat="0" applyAlignment="0" applyProtection="0"/>
    <xf numFmtId="0" fontId="63" fillId="0" borderId="68" applyNumberFormat="0" applyFill="0" applyAlignment="0" applyProtection="0"/>
    <xf numFmtId="0" fontId="64" fillId="33" borderId="69" applyNumberFormat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71" applyNumberFormat="0" applyFill="0" applyAlignment="0" applyProtection="0"/>
    <xf numFmtId="0" fontId="68" fillId="35" borderId="0" applyNumberFormat="0" applyBorder="0" applyAlignment="0" applyProtection="0"/>
    <xf numFmtId="0" fontId="21" fillId="36" borderId="0" applyNumberFormat="0" applyBorder="0" applyAlignment="0" applyProtection="0"/>
    <xf numFmtId="0" fontId="21" fillId="37" borderId="0" applyNumberFormat="0" applyBorder="0" applyAlignment="0" applyProtection="0"/>
    <xf numFmtId="0" fontId="68" fillId="38" borderId="0" applyNumberFormat="0" applyBorder="0" applyAlignment="0" applyProtection="0"/>
    <xf numFmtId="0" fontId="68" fillId="39" borderId="0" applyNumberFormat="0" applyBorder="0" applyAlignment="0" applyProtection="0"/>
    <xf numFmtId="0" fontId="21" fillId="40" borderId="0" applyNumberFormat="0" applyBorder="0" applyAlignment="0" applyProtection="0"/>
    <xf numFmtId="0" fontId="21" fillId="41" borderId="0" applyNumberFormat="0" applyBorder="0" applyAlignment="0" applyProtection="0"/>
    <xf numFmtId="0" fontId="68" fillId="42" borderId="0" applyNumberFormat="0" applyBorder="0" applyAlignment="0" applyProtection="0"/>
    <xf numFmtId="0" fontId="68" fillId="43" borderId="0" applyNumberFormat="0" applyBorder="0" applyAlignment="0" applyProtection="0"/>
    <xf numFmtId="0" fontId="21" fillId="44" borderId="0" applyNumberFormat="0" applyBorder="0" applyAlignment="0" applyProtection="0"/>
    <xf numFmtId="0" fontId="21" fillId="45" borderId="0" applyNumberFormat="0" applyBorder="0" applyAlignment="0" applyProtection="0"/>
    <xf numFmtId="0" fontId="68" fillId="46" borderId="0" applyNumberFormat="0" applyBorder="0" applyAlignment="0" applyProtection="0"/>
    <xf numFmtId="0" fontId="68" fillId="47" borderId="0" applyNumberFormat="0" applyBorder="0" applyAlignment="0" applyProtection="0"/>
    <xf numFmtId="0" fontId="21" fillId="48" borderId="0" applyNumberFormat="0" applyBorder="0" applyAlignment="0" applyProtection="0"/>
    <xf numFmtId="0" fontId="21" fillId="49" borderId="0" applyNumberFormat="0" applyBorder="0" applyAlignment="0" applyProtection="0"/>
    <xf numFmtId="0" fontId="68" fillId="50" borderId="0" applyNumberFormat="0" applyBorder="0" applyAlignment="0" applyProtection="0"/>
    <xf numFmtId="0" fontId="68" fillId="51" borderId="0" applyNumberFormat="0" applyBorder="0" applyAlignment="0" applyProtection="0"/>
    <xf numFmtId="0" fontId="21" fillId="52" borderId="0" applyNumberFormat="0" applyBorder="0" applyAlignment="0" applyProtection="0"/>
    <xf numFmtId="0" fontId="21" fillId="53" borderId="0" applyNumberFormat="0" applyBorder="0" applyAlignment="0" applyProtection="0"/>
    <xf numFmtId="0" fontId="68" fillId="54" borderId="0" applyNumberFormat="0" applyBorder="0" applyAlignment="0" applyProtection="0"/>
    <xf numFmtId="0" fontId="68" fillId="55" borderId="0" applyNumberFormat="0" applyBorder="0" applyAlignment="0" applyProtection="0"/>
    <xf numFmtId="0" fontId="21" fillId="56" borderId="0" applyNumberFormat="0" applyBorder="0" applyAlignment="0" applyProtection="0"/>
    <xf numFmtId="0" fontId="21" fillId="57" borderId="0" applyNumberFormat="0" applyBorder="0" applyAlignment="0" applyProtection="0"/>
    <xf numFmtId="0" fontId="68" fillId="58" borderId="0" applyNumberFormat="0" applyBorder="0" applyAlignment="0" applyProtection="0"/>
    <xf numFmtId="0" fontId="21" fillId="0" borderId="0"/>
    <xf numFmtId="0" fontId="21" fillId="34" borderId="70" applyNumberFormat="0" applyFont="0" applyAlignment="0" applyProtection="0"/>
    <xf numFmtId="0" fontId="20" fillId="0" borderId="0"/>
    <xf numFmtId="0" fontId="20" fillId="34" borderId="70" applyNumberFormat="0" applyFont="0" applyAlignment="0" applyProtection="0"/>
    <xf numFmtId="0" fontId="20" fillId="36" borderId="0" applyNumberFormat="0" applyBorder="0" applyAlignment="0" applyProtection="0"/>
    <xf numFmtId="0" fontId="20" fillId="37" borderId="0" applyNumberFormat="0" applyBorder="0" applyAlignment="0" applyProtection="0"/>
    <xf numFmtId="0" fontId="20" fillId="40" borderId="0" applyNumberFormat="0" applyBorder="0" applyAlignment="0" applyProtection="0"/>
    <xf numFmtId="0" fontId="20" fillId="41" borderId="0" applyNumberFormat="0" applyBorder="0" applyAlignment="0" applyProtection="0"/>
    <xf numFmtId="0" fontId="20" fillId="44" borderId="0" applyNumberFormat="0" applyBorder="0" applyAlignment="0" applyProtection="0"/>
    <xf numFmtId="0" fontId="20" fillId="45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52" borderId="0" applyNumberFormat="0" applyBorder="0" applyAlignment="0" applyProtection="0"/>
    <xf numFmtId="0" fontId="20" fillId="53" borderId="0" applyNumberFormat="0" applyBorder="0" applyAlignment="0" applyProtection="0"/>
    <xf numFmtId="0" fontId="20" fillId="56" borderId="0" applyNumberFormat="0" applyBorder="0" applyAlignment="0" applyProtection="0"/>
    <xf numFmtId="0" fontId="20" fillId="57" borderId="0" applyNumberFormat="0" applyBorder="0" applyAlignment="0" applyProtection="0"/>
    <xf numFmtId="0" fontId="19" fillId="0" borderId="0"/>
    <xf numFmtId="0" fontId="19" fillId="34" borderId="70" applyNumberFormat="0" applyFont="0" applyAlignment="0" applyProtection="0"/>
    <xf numFmtId="0" fontId="19" fillId="36" borderId="0" applyNumberFormat="0" applyBorder="0" applyAlignment="0" applyProtection="0"/>
    <xf numFmtId="0" fontId="19" fillId="37" borderId="0" applyNumberFormat="0" applyBorder="0" applyAlignment="0" applyProtection="0"/>
    <xf numFmtId="0" fontId="19" fillId="40" borderId="0" applyNumberFormat="0" applyBorder="0" applyAlignment="0" applyProtection="0"/>
    <xf numFmtId="0" fontId="19" fillId="41" borderId="0" applyNumberFormat="0" applyBorder="0" applyAlignment="0" applyProtection="0"/>
    <xf numFmtId="0" fontId="19" fillId="44" borderId="0" applyNumberFormat="0" applyBorder="0" applyAlignment="0" applyProtection="0"/>
    <xf numFmtId="0" fontId="19" fillId="45" borderId="0" applyNumberFormat="0" applyBorder="0" applyAlignment="0" applyProtection="0"/>
    <xf numFmtId="0" fontId="19" fillId="48" borderId="0" applyNumberFormat="0" applyBorder="0" applyAlignment="0" applyProtection="0"/>
    <xf numFmtId="0" fontId="19" fillId="49" borderId="0" applyNumberFormat="0" applyBorder="0" applyAlignment="0" applyProtection="0"/>
    <xf numFmtId="0" fontId="19" fillId="52" borderId="0" applyNumberFormat="0" applyBorder="0" applyAlignment="0" applyProtection="0"/>
    <xf numFmtId="0" fontId="19" fillId="53" borderId="0" applyNumberFormat="0" applyBorder="0" applyAlignment="0" applyProtection="0"/>
    <xf numFmtId="0" fontId="19" fillId="56" borderId="0" applyNumberFormat="0" applyBorder="0" applyAlignment="0" applyProtection="0"/>
    <xf numFmtId="0" fontId="19" fillId="57" borderId="0" applyNumberFormat="0" applyBorder="0" applyAlignment="0" applyProtection="0"/>
    <xf numFmtId="0" fontId="18" fillId="0" borderId="0"/>
    <xf numFmtId="0" fontId="18" fillId="34" borderId="70" applyNumberFormat="0" applyFont="0" applyAlignment="0" applyProtection="0"/>
    <xf numFmtId="0" fontId="18" fillId="36" borderId="0" applyNumberFormat="0" applyBorder="0" applyAlignment="0" applyProtection="0"/>
    <xf numFmtId="0" fontId="18" fillId="37" borderId="0" applyNumberFormat="0" applyBorder="0" applyAlignment="0" applyProtection="0"/>
    <xf numFmtId="0" fontId="18" fillId="40" borderId="0" applyNumberFormat="0" applyBorder="0" applyAlignment="0" applyProtection="0"/>
    <xf numFmtId="0" fontId="18" fillId="41" borderId="0" applyNumberFormat="0" applyBorder="0" applyAlignment="0" applyProtection="0"/>
    <xf numFmtId="0" fontId="18" fillId="44" borderId="0" applyNumberFormat="0" applyBorder="0" applyAlignment="0" applyProtection="0"/>
    <xf numFmtId="0" fontId="18" fillId="45" borderId="0" applyNumberFormat="0" applyBorder="0" applyAlignment="0" applyProtection="0"/>
    <xf numFmtId="0" fontId="18" fillId="48" borderId="0" applyNumberFormat="0" applyBorder="0" applyAlignment="0" applyProtection="0"/>
    <xf numFmtId="0" fontId="18" fillId="49" borderId="0" applyNumberFormat="0" applyBorder="0" applyAlignment="0" applyProtection="0"/>
    <xf numFmtId="0" fontId="18" fillId="52" borderId="0" applyNumberFormat="0" applyBorder="0" applyAlignment="0" applyProtection="0"/>
    <xf numFmtId="0" fontId="18" fillId="53" borderId="0" applyNumberFormat="0" applyBorder="0" applyAlignment="0" applyProtection="0"/>
    <xf numFmtId="0" fontId="18" fillId="56" borderId="0" applyNumberFormat="0" applyBorder="0" applyAlignment="0" applyProtection="0"/>
    <xf numFmtId="0" fontId="18" fillId="57" borderId="0" applyNumberFormat="0" applyBorder="0" applyAlignment="0" applyProtection="0"/>
    <xf numFmtId="0" fontId="17" fillId="0" borderId="0"/>
    <xf numFmtId="0" fontId="17" fillId="34" borderId="70" applyNumberFormat="0" applyFont="0" applyAlignment="0" applyProtection="0"/>
    <xf numFmtId="0" fontId="17" fillId="36" borderId="0" applyNumberFormat="0" applyBorder="0" applyAlignment="0" applyProtection="0"/>
    <xf numFmtId="0" fontId="17" fillId="37" borderId="0" applyNumberFormat="0" applyBorder="0" applyAlignment="0" applyProtection="0"/>
    <xf numFmtId="0" fontId="17" fillId="40" borderId="0" applyNumberFormat="0" applyBorder="0" applyAlignment="0" applyProtection="0"/>
    <xf numFmtId="0" fontId="17" fillId="41" borderId="0" applyNumberFormat="0" applyBorder="0" applyAlignment="0" applyProtection="0"/>
    <xf numFmtId="0" fontId="17" fillId="44" borderId="0" applyNumberFormat="0" applyBorder="0" applyAlignment="0" applyProtection="0"/>
    <xf numFmtId="0" fontId="17" fillId="45" borderId="0" applyNumberFormat="0" applyBorder="0" applyAlignment="0" applyProtection="0"/>
    <xf numFmtId="0" fontId="17" fillId="48" borderId="0" applyNumberFormat="0" applyBorder="0" applyAlignment="0" applyProtection="0"/>
    <xf numFmtId="0" fontId="17" fillId="49" borderId="0" applyNumberFormat="0" applyBorder="0" applyAlignment="0" applyProtection="0"/>
    <xf numFmtId="0" fontId="17" fillId="52" borderId="0" applyNumberFormat="0" applyBorder="0" applyAlignment="0" applyProtection="0"/>
    <xf numFmtId="0" fontId="17" fillId="53" borderId="0" applyNumberFormat="0" applyBorder="0" applyAlignment="0" applyProtection="0"/>
    <xf numFmtId="0" fontId="17" fillId="56" borderId="0" applyNumberFormat="0" applyBorder="0" applyAlignment="0" applyProtection="0"/>
    <xf numFmtId="0" fontId="17" fillId="57" borderId="0" applyNumberFormat="0" applyBorder="0" applyAlignment="0" applyProtection="0"/>
    <xf numFmtId="0" fontId="16" fillId="0" borderId="0"/>
    <xf numFmtId="0" fontId="16" fillId="34" borderId="70" applyNumberFormat="0" applyFont="0" applyAlignment="0" applyProtection="0"/>
    <xf numFmtId="0" fontId="16" fillId="36" borderId="0" applyNumberFormat="0" applyBorder="0" applyAlignment="0" applyProtection="0"/>
    <xf numFmtId="0" fontId="16" fillId="37" borderId="0" applyNumberFormat="0" applyBorder="0" applyAlignment="0" applyProtection="0"/>
    <xf numFmtId="0" fontId="16" fillId="40" borderId="0" applyNumberFormat="0" applyBorder="0" applyAlignment="0" applyProtection="0"/>
    <xf numFmtId="0" fontId="16" fillId="41" borderId="0" applyNumberFormat="0" applyBorder="0" applyAlignment="0" applyProtection="0"/>
    <xf numFmtId="0" fontId="16" fillId="44" borderId="0" applyNumberFormat="0" applyBorder="0" applyAlignment="0" applyProtection="0"/>
    <xf numFmtId="0" fontId="16" fillId="45" borderId="0" applyNumberFormat="0" applyBorder="0" applyAlignment="0" applyProtection="0"/>
    <xf numFmtId="0" fontId="16" fillId="48" borderId="0" applyNumberFormat="0" applyBorder="0" applyAlignment="0" applyProtection="0"/>
    <xf numFmtId="0" fontId="16" fillId="49" borderId="0" applyNumberFormat="0" applyBorder="0" applyAlignment="0" applyProtection="0"/>
    <xf numFmtId="0" fontId="16" fillId="52" borderId="0" applyNumberFormat="0" applyBorder="0" applyAlignment="0" applyProtection="0"/>
    <xf numFmtId="0" fontId="16" fillId="53" borderId="0" applyNumberFormat="0" applyBorder="0" applyAlignment="0" applyProtection="0"/>
    <xf numFmtId="0" fontId="16" fillId="56" borderId="0" applyNumberFormat="0" applyBorder="0" applyAlignment="0" applyProtection="0"/>
    <xf numFmtId="0" fontId="16" fillId="57" borderId="0" applyNumberFormat="0" applyBorder="0" applyAlignment="0" applyProtection="0"/>
    <xf numFmtId="0" fontId="23" fillId="0" borderId="0"/>
    <xf numFmtId="0" fontId="23" fillId="0" borderId="0"/>
    <xf numFmtId="0" fontId="10" fillId="0" borderId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6" borderId="0" applyNumberFormat="0" applyBorder="0" applyAlignment="0" applyProtection="0"/>
    <xf numFmtId="0" fontId="10" fillId="57" borderId="0" applyNumberFormat="0" applyBorder="0" applyAlignment="0" applyProtection="0"/>
    <xf numFmtId="0" fontId="10" fillId="0" borderId="0"/>
    <xf numFmtId="0" fontId="10" fillId="34" borderId="70" applyNumberFormat="0" applyFont="0" applyAlignment="0" applyProtection="0"/>
    <xf numFmtId="0" fontId="10" fillId="0" borderId="0"/>
    <xf numFmtId="0" fontId="10" fillId="34" borderId="70" applyNumberFormat="0" applyFont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6" borderId="0" applyNumberFormat="0" applyBorder="0" applyAlignment="0" applyProtection="0"/>
    <xf numFmtId="0" fontId="10" fillId="57" borderId="0" applyNumberFormat="0" applyBorder="0" applyAlignment="0" applyProtection="0"/>
    <xf numFmtId="0" fontId="10" fillId="0" borderId="0"/>
    <xf numFmtId="0" fontId="10" fillId="34" borderId="70" applyNumberFormat="0" applyFont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6" borderId="0" applyNumberFormat="0" applyBorder="0" applyAlignment="0" applyProtection="0"/>
    <xf numFmtId="0" fontId="10" fillId="57" borderId="0" applyNumberFormat="0" applyBorder="0" applyAlignment="0" applyProtection="0"/>
    <xf numFmtId="0" fontId="10" fillId="0" borderId="0"/>
    <xf numFmtId="0" fontId="10" fillId="34" borderId="70" applyNumberFormat="0" applyFont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6" borderId="0" applyNumberFormat="0" applyBorder="0" applyAlignment="0" applyProtection="0"/>
    <xf numFmtId="0" fontId="10" fillId="57" borderId="0" applyNumberFormat="0" applyBorder="0" applyAlignment="0" applyProtection="0"/>
    <xf numFmtId="0" fontId="10" fillId="0" borderId="0"/>
    <xf numFmtId="0" fontId="10" fillId="34" borderId="70" applyNumberFormat="0" applyFont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6" borderId="0" applyNumberFormat="0" applyBorder="0" applyAlignment="0" applyProtection="0"/>
    <xf numFmtId="0" fontId="10" fillId="57" borderId="0" applyNumberFormat="0" applyBorder="0" applyAlignment="0" applyProtection="0"/>
    <xf numFmtId="0" fontId="10" fillId="0" borderId="0"/>
    <xf numFmtId="0" fontId="10" fillId="34" borderId="70" applyNumberFormat="0" applyFont="0" applyAlignment="0" applyProtection="0"/>
    <xf numFmtId="0" fontId="10" fillId="36" borderId="0" applyNumberFormat="0" applyBorder="0" applyAlignment="0" applyProtection="0"/>
    <xf numFmtId="0" fontId="10" fillId="37" borderId="0" applyNumberFormat="0" applyBorder="0" applyAlignment="0" applyProtection="0"/>
    <xf numFmtId="0" fontId="10" fillId="40" borderId="0" applyNumberFormat="0" applyBorder="0" applyAlignment="0" applyProtection="0"/>
    <xf numFmtId="0" fontId="10" fillId="41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48" borderId="0" applyNumberFormat="0" applyBorder="0" applyAlignment="0" applyProtection="0"/>
    <xf numFmtId="0" fontId="10" fillId="49" borderId="0" applyNumberFormat="0" applyBorder="0" applyAlignment="0" applyProtection="0"/>
    <xf numFmtId="0" fontId="10" fillId="52" borderId="0" applyNumberFormat="0" applyBorder="0" applyAlignment="0" applyProtection="0"/>
    <xf numFmtId="0" fontId="10" fillId="53" borderId="0" applyNumberFormat="0" applyBorder="0" applyAlignment="0" applyProtection="0"/>
    <xf numFmtId="0" fontId="10" fillId="56" borderId="0" applyNumberFormat="0" applyBorder="0" applyAlignment="0" applyProtection="0"/>
    <xf numFmtId="0" fontId="10" fillId="57" borderId="0" applyNumberFormat="0" applyBorder="0" applyAlignment="0" applyProtection="0"/>
    <xf numFmtId="0" fontId="8" fillId="0" borderId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8" fillId="0" borderId="0"/>
    <xf numFmtId="0" fontId="8" fillId="34" borderId="70" applyNumberFormat="0" applyFont="0" applyAlignment="0" applyProtection="0"/>
    <xf numFmtId="0" fontId="8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4" borderId="0" applyNumberFormat="0" applyBorder="0" applyAlignment="0" applyProtection="0"/>
    <xf numFmtId="0" fontId="8" fillId="45" borderId="0" applyNumberFormat="0" applyBorder="0" applyAlignment="0" applyProtection="0"/>
    <xf numFmtId="0" fontId="8" fillId="48" borderId="0" applyNumberFormat="0" applyBorder="0" applyAlignment="0" applyProtection="0"/>
    <xf numFmtId="0" fontId="8" fillId="49" borderId="0" applyNumberFormat="0" applyBorder="0" applyAlignment="0" applyProtection="0"/>
    <xf numFmtId="0" fontId="8" fillId="52" borderId="0" applyNumberFormat="0" applyBorder="0" applyAlignment="0" applyProtection="0"/>
    <xf numFmtId="0" fontId="8" fillId="53" borderId="0" applyNumberFormat="0" applyBorder="0" applyAlignment="0" applyProtection="0"/>
    <xf numFmtId="0" fontId="8" fillId="56" borderId="0" applyNumberFormat="0" applyBorder="0" applyAlignment="0" applyProtection="0"/>
    <xf numFmtId="0" fontId="8" fillId="57" borderId="0" applyNumberFormat="0" applyBorder="0" applyAlignment="0" applyProtection="0"/>
    <xf numFmtId="0" fontId="5" fillId="0" borderId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5" fillId="0" borderId="0"/>
    <xf numFmtId="0" fontId="5" fillId="34" borderId="70" applyNumberFormat="0" applyFont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4" borderId="0" applyNumberFormat="0" applyBorder="0" applyAlignment="0" applyProtection="0"/>
    <xf numFmtId="0" fontId="5" fillId="45" borderId="0" applyNumberFormat="0" applyBorder="0" applyAlignment="0" applyProtection="0"/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52" borderId="0" applyNumberFormat="0" applyBorder="0" applyAlignment="0" applyProtection="0"/>
    <xf numFmtId="0" fontId="5" fillId="53" borderId="0" applyNumberFormat="0" applyBorder="0" applyAlignment="0" applyProtection="0"/>
    <xf numFmtId="0" fontId="5" fillId="56" borderId="0" applyNumberFormat="0" applyBorder="0" applyAlignment="0" applyProtection="0"/>
    <xf numFmtId="0" fontId="5" fillId="57" borderId="0" applyNumberFormat="0" applyBorder="0" applyAlignment="0" applyProtection="0"/>
    <xf numFmtId="0" fontId="93" fillId="0" borderId="0">
      <alignment vertical="top"/>
    </xf>
    <xf numFmtId="0" fontId="94" fillId="0" borderId="0"/>
    <xf numFmtId="164" fontId="94" fillId="0" borderId="0" applyFont="0" applyFill="0" applyBorder="0" applyAlignment="0" applyProtection="0"/>
  </cellStyleXfs>
  <cellXfs count="1564">
    <xf numFmtId="0" fontId="0" fillId="0" borderId="0" xfId="0"/>
    <xf numFmtId="0" fontId="24" fillId="0" borderId="0" xfId="0" applyNumberFormat="1" applyFont="1" applyAlignment="1"/>
    <xf numFmtId="0" fontId="25" fillId="0" borderId="0" xfId="0" applyNumberFormat="1" applyFont="1" applyAlignment="1"/>
    <xf numFmtId="0" fontId="26" fillId="2" borderId="1" xfId="0" applyNumberFormat="1" applyFont="1" applyFill="1" applyBorder="1" applyAlignment="1">
      <alignment horizontal="center"/>
    </xf>
    <xf numFmtId="0" fontId="26" fillId="2" borderId="0" xfId="0" applyNumberFormat="1" applyFont="1" applyFill="1" applyAlignment="1"/>
    <xf numFmtId="0" fontId="26" fillId="2" borderId="0" xfId="0" applyNumberFormat="1" applyFont="1" applyFill="1" applyBorder="1" applyAlignment="1"/>
    <xf numFmtId="0" fontId="24" fillId="0" borderId="0" xfId="0" applyNumberFormat="1" applyFont="1" applyFill="1" applyAlignment="1"/>
    <xf numFmtId="15" fontId="26" fillId="2" borderId="0" xfId="0" applyNumberFormat="1" applyFont="1" applyFill="1" applyBorder="1" applyAlignment="1"/>
    <xf numFmtId="0" fontId="27" fillId="2" borderId="0" xfId="0" applyNumberFormat="1" applyFont="1" applyFill="1" applyBorder="1" applyAlignment="1"/>
    <xf numFmtId="0" fontId="27" fillId="2" borderId="0" xfId="0" applyNumberFormat="1" applyFont="1" applyFill="1" applyBorder="1" applyAlignment="1">
      <alignment horizontal="center"/>
    </xf>
    <xf numFmtId="164" fontId="27" fillId="2" borderId="0" xfId="1" applyFont="1" applyFill="1" applyBorder="1" applyAlignment="1"/>
    <xf numFmtId="0" fontId="27" fillId="2" borderId="0" xfId="0" applyNumberFormat="1" applyFont="1" applyFill="1" applyAlignment="1"/>
    <xf numFmtId="0" fontId="26" fillId="2" borderId="0" xfId="0" applyNumberFormat="1" applyFont="1" applyFill="1" applyAlignment="1">
      <alignment horizontal="center"/>
    </xf>
    <xf numFmtId="166" fontId="26" fillId="2" borderId="0" xfId="0" applyNumberFormat="1" applyFont="1" applyFill="1" applyBorder="1" applyAlignment="1"/>
    <xf numFmtId="0" fontId="26" fillId="2" borderId="0" xfId="0" applyNumberFormat="1" applyFont="1" applyFill="1" applyBorder="1" applyAlignment="1">
      <alignment horizontal="center"/>
    </xf>
    <xf numFmtId="164" fontId="26" fillId="2" borderId="0" xfId="1" applyFont="1" applyFill="1" applyBorder="1" applyAlignment="1"/>
    <xf numFmtId="0" fontId="29" fillId="2" borderId="0" xfId="0" applyNumberFormat="1" applyFont="1" applyFill="1" applyBorder="1" applyAlignment="1"/>
    <xf numFmtId="164" fontId="29" fillId="2" borderId="0" xfId="1" applyFont="1" applyFill="1" applyBorder="1" applyAlignment="1"/>
    <xf numFmtId="166" fontId="29" fillId="2" borderId="0" xfId="0" applyNumberFormat="1" applyFont="1" applyFill="1" applyBorder="1" applyAlignment="1"/>
    <xf numFmtId="0" fontId="26" fillId="2" borderId="12" xfId="0" applyNumberFormat="1" applyFont="1" applyFill="1" applyBorder="1" applyAlignment="1"/>
    <xf numFmtId="0" fontId="29" fillId="2" borderId="13" xfId="0" applyNumberFormat="1" applyFont="1" applyFill="1" applyBorder="1" applyAlignment="1"/>
    <xf numFmtId="0" fontId="29" fillId="2" borderId="14" xfId="0" applyNumberFormat="1" applyFont="1" applyFill="1" applyBorder="1" applyAlignment="1"/>
    <xf numFmtId="0" fontId="26" fillId="2" borderId="15" xfId="0" applyNumberFormat="1" applyFont="1" applyFill="1" applyBorder="1" applyAlignment="1"/>
    <xf numFmtId="0" fontId="29" fillId="2" borderId="15" xfId="0" applyNumberFormat="1" applyFont="1" applyFill="1" applyBorder="1" applyAlignment="1"/>
    <xf numFmtId="0" fontId="29" fillId="2" borderId="12" xfId="0" applyNumberFormat="1" applyFont="1" applyFill="1" applyBorder="1" applyAlignment="1"/>
    <xf numFmtId="166" fontId="26" fillId="2" borderId="12" xfId="0" applyNumberFormat="1" applyFont="1" applyFill="1" applyBorder="1" applyAlignment="1"/>
    <xf numFmtId="164" fontId="26" fillId="2" borderId="12" xfId="1" applyFont="1" applyFill="1" applyBorder="1" applyAlignment="1"/>
    <xf numFmtId="15" fontId="26" fillId="2" borderId="12" xfId="0" applyNumberFormat="1" applyFont="1" applyFill="1" applyBorder="1" applyAlignment="1"/>
    <xf numFmtId="0" fontId="26" fillId="2" borderId="16" xfId="0" applyNumberFormat="1" applyFont="1" applyFill="1" applyBorder="1" applyAlignment="1"/>
    <xf numFmtId="0" fontId="26" fillId="2" borderId="17" xfId="0" applyNumberFormat="1" applyFont="1" applyFill="1" applyBorder="1" applyAlignment="1"/>
    <xf numFmtId="0" fontId="26" fillId="2" borderId="13" xfId="0" applyNumberFormat="1" applyFont="1" applyFill="1" applyBorder="1" applyAlignment="1"/>
    <xf numFmtId="166" fontId="29" fillId="2" borderId="15" xfId="0" applyNumberFormat="1" applyFont="1" applyFill="1" applyBorder="1" applyAlignment="1"/>
    <xf numFmtId="164" fontId="29" fillId="2" borderId="15" xfId="1" applyFont="1" applyFill="1" applyBorder="1" applyAlignment="1"/>
    <xf numFmtId="15" fontId="26" fillId="2" borderId="15" xfId="0" applyNumberFormat="1" applyFont="1" applyFill="1" applyBorder="1" applyAlignment="1"/>
    <xf numFmtId="0" fontId="26" fillId="2" borderId="18" xfId="0" applyNumberFormat="1" applyFont="1" applyFill="1" applyBorder="1" applyAlignment="1"/>
    <xf numFmtId="166" fontId="29" fillId="2" borderId="12" xfId="0" applyNumberFormat="1" applyFont="1" applyFill="1" applyBorder="1" applyAlignment="1"/>
    <xf numFmtId="164" fontId="29" fillId="2" borderId="12" xfId="1" applyFont="1" applyFill="1" applyBorder="1" applyAlignment="1"/>
    <xf numFmtId="0" fontId="24" fillId="0" borderId="0" xfId="0" applyNumberFormat="1" applyFont="1" applyFill="1" applyBorder="1" applyAlignment="1"/>
    <xf numFmtId="0" fontId="26" fillId="2" borderId="2" xfId="0" applyNumberFormat="1" applyFont="1" applyFill="1" applyBorder="1" applyAlignment="1">
      <alignment horizontal="center"/>
    </xf>
    <xf numFmtId="0" fontId="26" fillId="2" borderId="19" xfId="0" applyNumberFormat="1" applyFont="1" applyFill="1" applyBorder="1" applyAlignment="1"/>
    <xf numFmtId="0" fontId="29" fillId="2" borderId="19" xfId="0" applyNumberFormat="1" applyFont="1" applyFill="1" applyBorder="1" applyAlignment="1"/>
    <xf numFmtId="0" fontId="27" fillId="2" borderId="11" xfId="0" applyNumberFormat="1" applyFont="1" applyFill="1" applyBorder="1" applyAlignment="1">
      <alignment horizontal="center"/>
    </xf>
    <xf numFmtId="0" fontId="24" fillId="2" borderId="1" xfId="0" applyNumberFormat="1" applyFont="1" applyFill="1" applyBorder="1" applyAlignment="1">
      <alignment horizontal="center"/>
    </xf>
    <xf numFmtId="0" fontId="32" fillId="2" borderId="0" xfId="0" applyNumberFormat="1" applyFont="1" applyFill="1" applyBorder="1" applyAlignment="1"/>
    <xf numFmtId="0" fontId="24" fillId="0" borderId="2" xfId="0" applyNumberFormat="1" applyFont="1" applyFill="1" applyBorder="1" applyAlignment="1">
      <alignment horizontal="center"/>
    </xf>
    <xf numFmtId="0" fontId="26" fillId="0" borderId="12" xfId="0" applyNumberFormat="1" applyFont="1" applyFill="1" applyBorder="1" applyAlignment="1"/>
    <xf numFmtId="0" fontId="29" fillId="0" borderId="0" xfId="0" applyNumberFormat="1" applyFont="1" applyFill="1" applyBorder="1" applyAlignment="1"/>
    <xf numFmtId="0" fontId="29" fillId="0" borderId="15" xfId="0" applyNumberFormat="1" applyFont="1" applyFill="1" applyBorder="1" applyAlignment="1"/>
    <xf numFmtId="0" fontId="29" fillId="0" borderId="12" xfId="0" applyNumberFormat="1" applyFont="1" applyFill="1" applyBorder="1" applyAlignment="1"/>
    <xf numFmtId="0" fontId="24" fillId="2" borderId="2" xfId="0" applyNumberFormat="1" applyFont="1" applyFill="1" applyBorder="1" applyAlignment="1">
      <alignment horizontal="center"/>
    </xf>
    <xf numFmtId="0" fontId="26" fillId="0" borderId="1" xfId="0" applyNumberFormat="1" applyFont="1" applyFill="1" applyBorder="1" applyAlignment="1">
      <alignment horizontal="center"/>
    </xf>
    <xf numFmtId="0" fontId="26" fillId="2" borderId="11" xfId="0" applyNumberFormat="1" applyFont="1" applyFill="1" applyBorder="1" applyAlignment="1">
      <alignment horizontal="center"/>
    </xf>
    <xf numFmtId="0" fontId="26" fillId="0" borderId="0" xfId="0" applyNumberFormat="1" applyFont="1" applyFill="1" applyBorder="1" applyAlignment="1">
      <alignment horizontal="center"/>
    </xf>
    <xf numFmtId="15" fontId="26" fillId="2" borderId="17" xfId="0" applyNumberFormat="1" applyFont="1" applyFill="1" applyBorder="1" applyAlignment="1"/>
    <xf numFmtId="0" fontId="31" fillId="2" borderId="0" xfId="0" applyNumberFormat="1" applyFont="1" applyFill="1" applyBorder="1" applyAlignment="1"/>
    <xf numFmtId="15" fontId="27" fillId="2" borderId="17" xfId="0" applyNumberFormat="1" applyFont="1" applyFill="1" applyBorder="1" applyAlignment="1"/>
    <xf numFmtId="0" fontId="0" fillId="2" borderId="0" xfId="0" applyFill="1"/>
    <xf numFmtId="0" fontId="0" fillId="0" borderId="0" xfId="0" applyFill="1"/>
    <xf numFmtId="167" fontId="29" fillId="2" borderId="15" xfId="0" applyNumberFormat="1" applyFont="1" applyFill="1" applyBorder="1" applyAlignment="1"/>
    <xf numFmtId="0" fontId="29" fillId="2" borderId="38" xfId="0" applyNumberFormat="1" applyFont="1" applyFill="1" applyBorder="1" applyAlignment="1"/>
    <xf numFmtId="166" fontId="29" fillId="2" borderId="39" xfId="0" applyNumberFormat="1" applyFont="1" applyFill="1" applyBorder="1" applyAlignment="1"/>
    <xf numFmtId="164" fontId="29" fillId="2" borderId="38" xfId="1" applyFont="1" applyFill="1" applyBorder="1" applyAlignment="1"/>
    <xf numFmtId="0" fontId="29" fillId="0" borderId="38" xfId="0" applyNumberFormat="1" applyFont="1" applyFill="1" applyBorder="1" applyAlignment="1"/>
    <xf numFmtId="166" fontId="29" fillId="2" borderId="38" xfId="0" applyNumberFormat="1" applyFont="1" applyFill="1" applyBorder="1" applyAlignment="1"/>
    <xf numFmtId="15" fontId="26" fillId="2" borderId="38" xfId="0" applyNumberFormat="1" applyFont="1" applyFill="1" applyBorder="1" applyAlignment="1"/>
    <xf numFmtId="0" fontId="26" fillId="2" borderId="38" xfId="0" applyNumberFormat="1" applyFont="1" applyFill="1" applyBorder="1" applyAlignment="1"/>
    <xf numFmtId="0" fontId="0" fillId="0" borderId="15" xfId="0" applyBorder="1"/>
    <xf numFmtId="0" fontId="24" fillId="0" borderId="1" xfId="0" applyNumberFormat="1" applyFont="1" applyFill="1" applyBorder="1" applyAlignment="1">
      <alignment horizontal="center"/>
    </xf>
    <xf numFmtId="0" fontId="26" fillId="3" borderId="1" xfId="0" applyNumberFormat="1" applyFont="1" applyFill="1" applyBorder="1" applyAlignment="1">
      <alignment horizontal="center"/>
    </xf>
    <xf numFmtId="0" fontId="24" fillId="2" borderId="20" xfId="0" applyNumberFormat="1" applyFont="1" applyFill="1" applyBorder="1" applyAlignment="1">
      <alignment horizontal="center"/>
    </xf>
    <xf numFmtId="0" fontId="24" fillId="10" borderId="0" xfId="0" applyNumberFormat="1" applyFont="1" applyFill="1" applyBorder="1" applyAlignment="1"/>
    <xf numFmtId="0" fontId="27" fillId="11" borderId="1" xfId="0" applyNumberFormat="1" applyFont="1" applyFill="1" applyBorder="1" applyAlignment="1">
      <alignment horizontal="center"/>
    </xf>
    <xf numFmtId="0" fontId="25" fillId="11" borderId="0" xfId="0" applyNumberFormat="1" applyFont="1" applyFill="1" applyAlignment="1"/>
    <xf numFmtId="14" fontId="26" fillId="10" borderId="1" xfId="0" applyNumberFormat="1" applyFont="1" applyFill="1" applyBorder="1" applyAlignment="1">
      <alignment horizontal="center"/>
    </xf>
    <xf numFmtId="0" fontId="26" fillId="10" borderId="1" xfId="0" applyNumberFormat="1" applyFont="1" applyFill="1" applyBorder="1" applyAlignment="1">
      <alignment horizontal="center"/>
    </xf>
    <xf numFmtId="4" fontId="26" fillId="10" borderId="1" xfId="0" applyNumberFormat="1" applyFont="1" applyFill="1" applyBorder="1" applyAlignment="1">
      <alignment horizontal="center"/>
    </xf>
    <xf numFmtId="167" fontId="29" fillId="10" borderId="0" xfId="0" applyNumberFormat="1" applyFont="1" applyFill="1" applyBorder="1" applyAlignment="1"/>
    <xf numFmtId="14" fontId="26" fillId="10" borderId="8" xfId="0" applyNumberFormat="1" applyFont="1" applyFill="1" applyBorder="1" applyAlignment="1">
      <alignment horizontal="center"/>
    </xf>
    <xf numFmtId="166" fontId="29" fillId="2" borderId="17" xfId="0" applyNumberFormat="1" applyFont="1" applyFill="1" applyBorder="1" applyAlignment="1"/>
    <xf numFmtId="0" fontId="24" fillId="0" borderId="1" xfId="0" applyNumberFormat="1" applyFont="1" applyFill="1" applyBorder="1" applyAlignment="1" applyProtection="1">
      <protection locked="0"/>
    </xf>
    <xf numFmtId="0" fontId="26" fillId="0" borderId="1" xfId="0" applyNumberFormat="1" applyFont="1" applyFill="1" applyBorder="1" applyAlignment="1" applyProtection="1">
      <protection locked="0"/>
    </xf>
    <xf numFmtId="0" fontId="27" fillId="0" borderId="1" xfId="0" applyNumberFormat="1" applyFont="1" applyFill="1" applyBorder="1" applyAlignment="1" applyProtection="1">
      <protection locked="0"/>
    </xf>
    <xf numFmtId="0" fontId="24" fillId="0" borderId="1" xfId="0" applyNumberFormat="1" applyFont="1" applyFill="1" applyBorder="1" applyAlignment="1" applyProtection="1"/>
    <xf numFmtId="0" fontId="27" fillId="0" borderId="1" xfId="0" applyNumberFormat="1" applyFont="1" applyFill="1" applyBorder="1" applyAlignment="1" applyProtection="1"/>
    <xf numFmtId="168" fontId="26" fillId="5" borderId="0" xfId="0" applyNumberFormat="1" applyFont="1" applyFill="1" applyAlignment="1" applyProtection="1">
      <protection locked="0"/>
    </xf>
    <xf numFmtId="0" fontId="0" fillId="5" borderId="0" xfId="0" applyFill="1" applyProtection="1">
      <protection locked="0"/>
    </xf>
    <xf numFmtId="0" fontId="37" fillId="5" borderId="0" xfId="0" applyNumberFormat="1" applyFont="1" applyFill="1" applyAlignment="1" applyProtection="1">
      <protection locked="0"/>
    </xf>
    <xf numFmtId="0" fontId="26" fillId="5" borderId="0" xfId="0" applyNumberFormat="1" applyFont="1" applyFill="1" applyAlignment="1" applyProtection="1">
      <alignment horizontal="left"/>
      <protection locked="0"/>
    </xf>
    <xf numFmtId="0" fontId="26" fillId="5" borderId="0" xfId="0" applyNumberFormat="1" applyFont="1" applyFill="1" applyAlignment="1" applyProtection="1">
      <protection locked="0"/>
    </xf>
    <xf numFmtId="164" fontId="32" fillId="5" borderId="0" xfId="1" applyFont="1" applyFill="1" applyAlignment="1" applyProtection="1">
      <protection locked="0"/>
    </xf>
    <xf numFmtId="0" fontId="32" fillId="5" borderId="0" xfId="0" applyNumberFormat="1" applyFont="1" applyFill="1" applyAlignment="1" applyProtection="1">
      <protection locked="0"/>
    </xf>
    <xf numFmtId="0" fontId="0" fillId="0" borderId="0" xfId="0" applyProtection="1">
      <protection locked="0"/>
    </xf>
    <xf numFmtId="168" fontId="26" fillId="5" borderId="0" xfId="0" applyNumberFormat="1" applyFont="1" applyFill="1" applyBorder="1" applyAlignment="1" applyProtection="1">
      <protection locked="0"/>
    </xf>
    <xf numFmtId="0" fontId="26" fillId="5" borderId="0" xfId="0" applyNumberFormat="1" applyFont="1" applyFill="1" applyBorder="1" applyAlignment="1" applyProtection="1">
      <protection locked="0"/>
    </xf>
    <xf numFmtId="0" fontId="27" fillId="5" borderId="0" xfId="0" applyNumberFormat="1" applyFont="1" applyFill="1" applyBorder="1" applyAlignment="1" applyProtection="1">
      <protection locked="0"/>
    </xf>
    <xf numFmtId="0" fontId="27" fillId="5" borderId="0" xfId="0" applyNumberFormat="1" applyFont="1" applyFill="1" applyBorder="1" applyAlignment="1" applyProtection="1">
      <alignment horizontal="left"/>
      <protection locked="0"/>
    </xf>
    <xf numFmtId="164" fontId="31" fillId="5" borderId="0" xfId="1" applyFont="1" applyFill="1" applyBorder="1" applyAlignment="1" applyProtection="1">
      <protection locked="0"/>
    </xf>
    <xf numFmtId="14" fontId="38" fillId="5" borderId="0" xfId="0" applyNumberFormat="1" applyFont="1" applyFill="1" applyBorder="1" applyAlignment="1" applyProtection="1">
      <protection locked="0"/>
    </xf>
    <xf numFmtId="168" fontId="27" fillId="2" borderId="41" xfId="0" applyNumberFormat="1" applyFont="1" applyFill="1" applyBorder="1" applyAlignment="1" applyProtection="1">
      <protection locked="0"/>
    </xf>
    <xf numFmtId="0" fontId="27" fillId="2" borderId="27" xfId="0" applyNumberFormat="1" applyFont="1" applyFill="1" applyBorder="1" applyAlignment="1" applyProtection="1">
      <protection locked="0"/>
    </xf>
    <xf numFmtId="0" fontId="27" fillId="2" borderId="27" xfId="0" applyNumberFormat="1" applyFont="1" applyFill="1" applyBorder="1" applyAlignment="1" applyProtection="1">
      <alignment horizontal="left"/>
      <protection locked="0"/>
    </xf>
    <xf numFmtId="0" fontId="27" fillId="2" borderId="27" xfId="0" applyNumberFormat="1" applyFont="1" applyFill="1" applyBorder="1" applyAlignment="1" applyProtection="1">
      <alignment horizontal="center"/>
      <protection locked="0"/>
    </xf>
    <xf numFmtId="164" fontId="31" fillId="2" borderId="27" xfId="1" applyFont="1" applyFill="1" applyBorder="1" applyAlignment="1" applyProtection="1">
      <protection locked="0"/>
    </xf>
    <xf numFmtId="0" fontId="25" fillId="2" borderId="27" xfId="0" applyNumberFormat="1" applyFont="1" applyFill="1" applyBorder="1" applyAlignment="1" applyProtection="1">
      <protection locked="0"/>
    </xf>
    <xf numFmtId="0" fontId="27" fillId="0" borderId="28" xfId="0" applyNumberFormat="1" applyFont="1" applyFill="1" applyBorder="1" applyAlignment="1" applyProtection="1">
      <protection locked="0"/>
    </xf>
    <xf numFmtId="0" fontId="27" fillId="2" borderId="29" xfId="0" applyNumberFormat="1" applyFont="1" applyFill="1" applyBorder="1" applyAlignment="1" applyProtection="1">
      <protection locked="0"/>
    </xf>
    <xf numFmtId="0" fontId="27" fillId="2" borderId="40" xfId="0" applyNumberFormat="1" applyFont="1" applyFill="1" applyBorder="1" applyAlignment="1" applyProtection="1">
      <protection locked="0"/>
    </xf>
    <xf numFmtId="0" fontId="24" fillId="2" borderId="1" xfId="0" applyNumberFormat="1" applyFont="1" applyFill="1" applyBorder="1" applyAlignment="1" applyProtection="1">
      <protection locked="0"/>
    </xf>
    <xf numFmtId="166" fontId="26" fillId="0" borderId="30" xfId="0" applyNumberFormat="1" applyFont="1" applyFill="1" applyBorder="1" applyAlignment="1" applyProtection="1">
      <protection locked="0"/>
    </xf>
    <xf numFmtId="0" fontId="0" fillId="2" borderId="0" xfId="0" applyFill="1" applyProtection="1">
      <protection locked="0"/>
    </xf>
    <xf numFmtId="0" fontId="24" fillId="10" borderId="1" xfId="0" applyNumberFormat="1" applyFont="1" applyFill="1" applyBorder="1" applyAlignment="1" applyProtection="1">
      <protection locked="0"/>
    </xf>
    <xf numFmtId="168" fontId="26" fillId="2" borderId="49" xfId="0" applyNumberFormat="1" applyFont="1" applyFill="1" applyBorder="1" applyAlignment="1" applyProtection="1">
      <protection locked="0"/>
    </xf>
    <xf numFmtId="0" fontId="27" fillId="2" borderId="47" xfId="0" applyNumberFormat="1" applyFont="1" applyFill="1" applyBorder="1" applyAlignment="1" applyProtection="1">
      <protection locked="0"/>
    </xf>
    <xf numFmtId="0" fontId="26" fillId="2" borderId="47" xfId="0" applyNumberFormat="1" applyFont="1" applyFill="1" applyBorder="1" applyAlignment="1" applyProtection="1">
      <protection locked="0"/>
    </xf>
    <xf numFmtId="0" fontId="26" fillId="2" borderId="47" xfId="0" applyNumberFormat="1" applyFont="1" applyFill="1" applyBorder="1" applyAlignment="1" applyProtection="1">
      <alignment horizontal="left"/>
      <protection locked="0"/>
    </xf>
    <xf numFmtId="164" fontId="32" fillId="2" borderId="47" xfId="1" applyFont="1" applyFill="1" applyBorder="1" applyAlignment="1" applyProtection="1">
      <protection locked="0"/>
    </xf>
    <xf numFmtId="4" fontId="32" fillId="0" borderId="52" xfId="0" applyNumberFormat="1" applyFont="1" applyFill="1" applyBorder="1" applyAlignment="1" applyProtection="1">
      <protection locked="0"/>
    </xf>
    <xf numFmtId="0" fontId="24" fillId="0" borderId="6" xfId="0" applyNumberFormat="1" applyFont="1" applyFill="1" applyBorder="1" applyAlignment="1" applyProtection="1">
      <protection locked="0"/>
    </xf>
    <xf numFmtId="4" fontId="32" fillId="0" borderId="31" xfId="0" applyNumberFormat="1" applyFont="1" applyFill="1" applyBorder="1" applyAlignment="1" applyProtection="1">
      <protection locked="0"/>
    </xf>
    <xf numFmtId="0" fontId="28" fillId="7" borderId="8" xfId="0" applyNumberFormat="1" applyFont="1" applyFill="1" applyBorder="1" applyAlignment="1" applyProtection="1">
      <protection locked="0"/>
    </xf>
    <xf numFmtId="166" fontId="26" fillId="2" borderId="1" xfId="0" applyNumberFormat="1" applyFont="1" applyFill="1" applyBorder="1" applyAlignment="1" applyProtection="1">
      <protection locked="0"/>
    </xf>
    <xf numFmtId="4" fontId="32" fillId="0" borderId="1" xfId="0" applyNumberFormat="1" applyFont="1" applyFill="1" applyBorder="1" applyAlignment="1" applyProtection="1">
      <protection locked="0"/>
    </xf>
    <xf numFmtId="168" fontId="24" fillId="0" borderId="42" xfId="0" applyNumberFormat="1" applyFont="1" applyFill="1" applyBorder="1" applyAlignment="1" applyProtection="1">
      <protection locked="0"/>
    </xf>
    <xf numFmtId="0" fontId="24" fillId="0" borderId="1" xfId="0" applyNumberFormat="1" applyFont="1" applyFill="1" applyBorder="1" applyAlignment="1" applyProtection="1">
      <alignment horizontal="left"/>
      <protection locked="0"/>
    </xf>
    <xf numFmtId="0" fontId="24" fillId="0" borderId="35" xfId="0" applyNumberFormat="1" applyFont="1" applyFill="1" applyBorder="1" applyAlignment="1" applyProtection="1">
      <protection locked="0"/>
    </xf>
    <xf numFmtId="4" fontId="25" fillId="0" borderId="24" xfId="0" applyNumberFormat="1" applyFont="1" applyFill="1" applyBorder="1" applyAlignment="1" applyProtection="1">
      <protection locked="0"/>
    </xf>
    <xf numFmtId="0" fontId="24" fillId="0" borderId="6" xfId="0" applyNumberFormat="1" applyFont="1" applyFill="1" applyBorder="1" applyAlignment="1" applyProtection="1">
      <alignment wrapText="1"/>
      <protection locked="0"/>
    </xf>
    <xf numFmtId="0" fontId="26" fillId="2" borderId="1" xfId="0" applyNumberFormat="1" applyFont="1" applyFill="1" applyBorder="1" applyAlignment="1" applyProtection="1">
      <protection locked="0"/>
    </xf>
    <xf numFmtId="0" fontId="0" fillId="0" borderId="11" xfId="0" applyBorder="1" applyProtection="1">
      <protection locked="0"/>
    </xf>
    <xf numFmtId="0" fontId="24" fillId="2" borderId="2" xfId="0" applyNumberFormat="1" applyFont="1" applyFill="1" applyBorder="1" applyAlignment="1" applyProtection="1">
      <protection locked="0"/>
    </xf>
    <xf numFmtId="168" fontId="26" fillId="2" borderId="32" xfId="0" applyNumberFormat="1" applyFont="1" applyFill="1" applyBorder="1" applyAlignment="1" applyProtection="1">
      <protection locked="0"/>
    </xf>
    <xf numFmtId="0" fontId="26" fillId="2" borderId="7" xfId="0" applyNumberFormat="1" applyFont="1" applyFill="1" applyBorder="1" applyAlignment="1" applyProtection="1">
      <protection locked="0"/>
    </xf>
    <xf numFmtId="0" fontId="26" fillId="2" borderId="7" xfId="0" applyNumberFormat="1" applyFont="1" applyFill="1" applyBorder="1" applyAlignment="1" applyProtection="1">
      <alignment horizontal="left"/>
      <protection locked="0"/>
    </xf>
    <xf numFmtId="164" fontId="31" fillId="2" borderId="22" xfId="1" applyFont="1" applyFill="1" applyBorder="1" applyAlignment="1" applyProtection="1">
      <protection locked="0"/>
    </xf>
    <xf numFmtId="0" fontId="32" fillId="2" borderId="7" xfId="0" applyNumberFormat="1" applyFont="1" applyFill="1" applyBorder="1" applyAlignment="1" applyProtection="1">
      <protection locked="0"/>
    </xf>
    <xf numFmtId="166" fontId="27" fillId="2" borderId="26" xfId="0" applyNumberFormat="1" applyFont="1" applyFill="1" applyBorder="1" applyAlignment="1" applyProtection="1">
      <protection locked="0"/>
    </xf>
    <xf numFmtId="166" fontId="27" fillId="2" borderId="45" xfId="0" applyNumberFormat="1" applyFont="1" applyFill="1" applyBorder="1" applyAlignment="1" applyProtection="1">
      <protection locked="0"/>
    </xf>
    <xf numFmtId="0" fontId="36" fillId="5" borderId="0" xfId="0" applyFont="1" applyFill="1" applyProtection="1">
      <protection locked="0"/>
    </xf>
    <xf numFmtId="0" fontId="0" fillId="5" borderId="0" xfId="0" applyNumberFormat="1" applyFill="1" applyProtection="1">
      <protection locked="0"/>
    </xf>
    <xf numFmtId="0" fontId="26" fillId="2" borderId="4" xfId="0" applyNumberFormat="1" applyFont="1" applyFill="1" applyBorder="1" applyAlignment="1" applyProtection="1">
      <protection locked="0"/>
    </xf>
    <xf numFmtId="0" fontId="27" fillId="2" borderId="4" xfId="0" applyNumberFormat="1" applyFont="1" applyFill="1" applyBorder="1" applyAlignment="1" applyProtection="1">
      <protection locked="0"/>
    </xf>
    <xf numFmtId="0" fontId="26" fillId="2" borderId="4" xfId="0" applyNumberFormat="1" applyFont="1" applyFill="1" applyBorder="1" applyAlignment="1" applyProtection="1">
      <alignment horizontal="left"/>
      <protection locked="0"/>
    </xf>
    <xf numFmtId="164" fontId="32" fillId="2" borderId="4" xfId="1" applyFont="1" applyFill="1" applyBorder="1" applyAlignment="1" applyProtection="1">
      <protection locked="0"/>
    </xf>
    <xf numFmtId="164" fontId="33" fillId="2" borderId="4" xfId="1" applyFont="1" applyFill="1" applyBorder="1" applyAlignment="1" applyProtection="1">
      <protection locked="0"/>
    </xf>
    <xf numFmtId="0" fontId="26" fillId="2" borderId="55" xfId="0" applyNumberFormat="1" applyFont="1" applyFill="1" applyBorder="1" applyAlignment="1" applyProtection="1">
      <protection locked="0"/>
    </xf>
    <xf numFmtId="0" fontId="27" fillId="2" borderId="10" xfId="0" applyNumberFormat="1" applyFont="1" applyFill="1" applyBorder="1" applyAlignment="1" applyProtection="1">
      <protection locked="0"/>
    </xf>
    <xf numFmtId="0" fontId="27" fillId="2" borderId="1" xfId="0" applyNumberFormat="1" applyFont="1" applyFill="1" applyBorder="1" applyAlignment="1" applyProtection="1">
      <protection locked="0"/>
    </xf>
    <xf numFmtId="0" fontId="26" fillId="2" borderId="1" xfId="0" applyNumberFormat="1" applyFont="1" applyFill="1" applyBorder="1" applyAlignment="1" applyProtection="1">
      <alignment horizontal="left"/>
      <protection locked="0"/>
    </xf>
    <xf numFmtId="164" fontId="32" fillId="2" borderId="1" xfId="1" applyFont="1" applyFill="1" applyBorder="1" applyAlignment="1" applyProtection="1">
      <protection locked="0"/>
    </xf>
    <xf numFmtId="0" fontId="26" fillId="0" borderId="47" xfId="0" applyNumberFormat="1" applyFont="1" applyFill="1" applyBorder="1" applyAlignment="1" applyProtection="1">
      <protection locked="0"/>
    </xf>
    <xf numFmtId="0" fontId="26" fillId="2" borderId="48" xfId="0" applyNumberFormat="1" applyFont="1" applyFill="1" applyBorder="1" applyAlignment="1" applyProtection="1">
      <protection locked="0"/>
    </xf>
    <xf numFmtId="0" fontId="27" fillId="2" borderId="5" xfId="0" applyNumberFormat="1" applyFont="1" applyFill="1" applyBorder="1" applyAlignment="1" applyProtection="1">
      <protection locked="0"/>
    </xf>
    <xf numFmtId="0" fontId="27" fillId="2" borderId="1" xfId="0" applyNumberFormat="1" applyFont="1" applyFill="1" applyBorder="1" applyAlignment="1" applyProtection="1">
      <alignment horizontal="left"/>
      <protection locked="0"/>
    </xf>
    <xf numFmtId="164" fontId="31" fillId="2" borderId="1" xfId="1" applyFont="1" applyFill="1" applyBorder="1" applyAlignment="1" applyProtection="1">
      <protection locked="0"/>
    </xf>
    <xf numFmtId="0" fontId="27" fillId="0" borderId="57" xfId="0" applyNumberFormat="1" applyFont="1" applyFill="1" applyBorder="1" applyAlignment="1" applyProtection="1">
      <protection locked="0"/>
    </xf>
    <xf numFmtId="0" fontId="27" fillId="2" borderId="48" xfId="0" applyNumberFormat="1" applyFont="1" applyFill="1" applyBorder="1" applyAlignment="1" applyProtection="1">
      <protection locked="0"/>
    </xf>
    <xf numFmtId="0" fontId="24" fillId="4" borderId="35" xfId="0" applyNumberFormat="1" applyFont="1" applyFill="1" applyBorder="1" applyAlignment="1" applyProtection="1">
      <protection locked="0"/>
    </xf>
    <xf numFmtId="0" fontId="0" fillId="10" borderId="0" xfId="0" applyFill="1" applyProtection="1">
      <protection locked="0"/>
    </xf>
    <xf numFmtId="0" fontId="24" fillId="10" borderId="35" xfId="0" applyNumberFormat="1" applyFont="1" applyFill="1" applyBorder="1" applyAlignment="1" applyProtection="1">
      <protection locked="0"/>
    </xf>
    <xf numFmtId="0" fontId="27" fillId="2" borderId="5" xfId="0" applyFont="1" applyFill="1" applyBorder="1" applyProtection="1">
      <protection locked="0"/>
    </xf>
    <xf numFmtId="165" fontId="0" fillId="0" borderId="0" xfId="2" applyFont="1" applyProtection="1">
      <protection locked="0"/>
    </xf>
    <xf numFmtId="0" fontId="26" fillId="2" borderId="0" xfId="0" applyNumberFormat="1" applyFont="1" applyFill="1" applyBorder="1" applyAlignment="1" applyProtection="1">
      <protection locked="0"/>
    </xf>
    <xf numFmtId="164" fontId="31" fillId="2" borderId="0" xfId="1" applyFont="1" applyFill="1" applyBorder="1" applyAlignment="1" applyProtection="1">
      <protection locked="0"/>
    </xf>
    <xf numFmtId="0" fontId="26" fillId="2" borderId="52" xfId="0" applyNumberFormat="1" applyFont="1" applyFill="1" applyBorder="1" applyAlignment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ill="1" applyBorder="1" applyProtection="1">
      <protection locked="0"/>
    </xf>
    <xf numFmtId="0" fontId="24" fillId="0" borderId="2" xfId="0" applyNumberFormat="1" applyFont="1" applyFill="1" applyBorder="1" applyAlignment="1" applyProtection="1">
      <protection locked="0"/>
    </xf>
    <xf numFmtId="4" fontId="25" fillId="14" borderId="2" xfId="0" applyNumberFormat="1" applyFont="1" applyFill="1" applyBorder="1" applyAlignment="1" applyProtection="1">
      <alignment horizontal="left"/>
      <protection locked="0"/>
    </xf>
    <xf numFmtId="168" fontId="0" fillId="0" borderId="0" xfId="0" applyNumberFormat="1" applyProtection="1">
      <protection locked="0"/>
    </xf>
    <xf numFmtId="0" fontId="39" fillId="0" borderId="0" xfId="0" applyFont="1" applyAlignment="1" applyProtection="1">
      <alignment horizontal="left"/>
      <protection locked="0"/>
    </xf>
    <xf numFmtId="0" fontId="36" fillId="0" borderId="0" xfId="0" applyFont="1" applyProtection="1">
      <protection locked="0"/>
    </xf>
    <xf numFmtId="0" fontId="26" fillId="10" borderId="1" xfId="0" applyNumberFormat="1" applyFont="1" applyFill="1" applyBorder="1" applyAlignment="1" applyProtection="1">
      <alignment horizontal="center"/>
      <protection locked="0"/>
    </xf>
    <xf numFmtId="0" fontId="40" fillId="0" borderId="1" xfId="0" applyFont="1" applyBorder="1" applyProtection="1">
      <protection locked="0"/>
    </xf>
    <xf numFmtId="0" fontId="27" fillId="2" borderId="34" xfId="0" applyNumberFormat="1" applyFont="1" applyFill="1" applyBorder="1" applyAlignment="1" applyProtection="1">
      <protection locked="0"/>
    </xf>
    <xf numFmtId="168" fontId="26" fillId="2" borderId="0" xfId="0" applyNumberFormat="1" applyFont="1" applyFill="1" applyBorder="1" applyAlignment="1" applyProtection="1">
      <protection locked="0"/>
    </xf>
    <xf numFmtId="0" fontId="26" fillId="2" borderId="0" xfId="0" applyNumberFormat="1" applyFont="1" applyFill="1" applyBorder="1" applyAlignment="1" applyProtection="1">
      <alignment horizontal="left"/>
      <protection locked="0"/>
    </xf>
    <xf numFmtId="164" fontId="32" fillId="2" borderId="0" xfId="1" applyFont="1" applyFill="1" applyBorder="1" applyAlignment="1" applyProtection="1">
      <protection locked="0"/>
    </xf>
    <xf numFmtId="0" fontId="32" fillId="2" borderId="0" xfId="0" applyNumberFormat="1" applyFont="1" applyFill="1" applyBorder="1" applyAlignment="1" applyProtection="1">
      <protection locked="0"/>
    </xf>
    <xf numFmtId="166" fontId="27" fillId="2" borderId="0" xfId="0" applyNumberFormat="1" applyFont="1" applyFill="1" applyBorder="1" applyAlignment="1" applyProtection="1">
      <protection locked="0"/>
    </xf>
    <xf numFmtId="0" fontId="0" fillId="0" borderId="0" xfId="0" applyNumberFormat="1" applyProtection="1">
      <protection locked="0"/>
    </xf>
    <xf numFmtId="0" fontId="27" fillId="2" borderId="4" xfId="0" applyNumberFormat="1" applyFont="1" applyFill="1" applyBorder="1" applyAlignment="1" applyProtection="1"/>
    <xf numFmtId="0" fontId="27" fillId="2" borderId="1" xfId="0" applyNumberFormat="1" applyFont="1" applyFill="1" applyBorder="1" applyAlignment="1" applyProtection="1"/>
    <xf numFmtId="0" fontId="0" fillId="0" borderId="0" xfId="0" applyFill="1" applyProtection="1">
      <protection locked="0"/>
    </xf>
    <xf numFmtId="0" fontId="0" fillId="0" borderId="0" xfId="0" applyBorder="1" applyProtection="1">
      <protection locked="0"/>
    </xf>
    <xf numFmtId="0" fontId="26" fillId="0" borderId="1" xfId="0" applyNumberFormat="1" applyFont="1" applyFill="1" applyBorder="1" applyAlignment="1" applyProtection="1">
      <alignment horizontal="center"/>
      <protection locked="0"/>
    </xf>
    <xf numFmtId="49" fontId="0" fillId="0" borderId="0" xfId="0" applyNumberFormat="1" applyFill="1"/>
    <xf numFmtId="0" fontId="23" fillId="0" borderId="0" xfId="3" applyFill="1"/>
    <xf numFmtId="4" fontId="26" fillId="10" borderId="1" xfId="0" applyNumberFormat="1" applyFont="1" applyFill="1" applyBorder="1" applyAlignment="1" applyProtection="1">
      <alignment horizontal="center"/>
      <protection locked="0"/>
    </xf>
    <xf numFmtId="0" fontId="30" fillId="7" borderId="6" xfId="0" applyNumberFormat="1" applyFont="1" applyFill="1" applyBorder="1" applyAlignment="1" applyProtection="1">
      <protection locked="0"/>
    </xf>
    <xf numFmtId="0" fontId="0" fillId="0" borderId="0" xfId="0" applyFill="1" applyBorder="1" applyProtection="1">
      <protection locked="0"/>
    </xf>
    <xf numFmtId="4" fontId="36" fillId="0" borderId="1" xfId="0" applyNumberFormat="1" applyFont="1" applyBorder="1" applyAlignment="1" applyProtection="1">
      <alignment horizontal="center"/>
      <protection locked="0"/>
    </xf>
    <xf numFmtId="0" fontId="39" fillId="0" borderId="0" xfId="0" applyFont="1" applyBorder="1" applyAlignment="1" applyProtection="1">
      <alignment horizontal="left"/>
      <protection locked="0"/>
    </xf>
    <xf numFmtId="0" fontId="36" fillId="0" borderId="25" xfId="0" applyFont="1" applyBorder="1" applyAlignment="1" applyProtection="1">
      <alignment horizontal="center"/>
      <protection locked="0"/>
    </xf>
    <xf numFmtId="0" fontId="39" fillId="10" borderId="1" xfId="0" applyFont="1" applyFill="1" applyBorder="1" applyAlignment="1" applyProtection="1">
      <alignment horizontal="center"/>
      <protection locked="0"/>
    </xf>
    <xf numFmtId="0" fontId="26" fillId="11" borderId="1" xfId="0" applyNumberFormat="1" applyFont="1" applyFill="1" applyBorder="1" applyAlignment="1" applyProtection="1">
      <alignment horizontal="center"/>
      <protection locked="0"/>
    </xf>
    <xf numFmtId="14" fontId="26" fillId="10" borderId="6" xfId="0" applyNumberFormat="1" applyFont="1" applyFill="1" applyBorder="1" applyAlignment="1" applyProtection="1">
      <alignment horizontal="center"/>
      <protection locked="0"/>
    </xf>
    <xf numFmtId="0" fontId="26" fillId="10" borderId="2" xfId="0" applyNumberFormat="1" applyFont="1" applyFill="1" applyBorder="1" applyAlignment="1" applyProtection="1">
      <alignment horizontal="center"/>
      <protection locked="0"/>
    </xf>
    <xf numFmtId="4" fontId="26" fillId="10" borderId="20" xfId="0" applyNumberFormat="1" applyFont="1" applyFill="1" applyBorder="1" applyAlignment="1" applyProtection="1">
      <alignment horizontal="center"/>
      <protection locked="0"/>
    </xf>
    <xf numFmtId="4" fontId="26" fillId="10" borderId="2" xfId="0" applyNumberFormat="1" applyFont="1" applyFill="1" applyBorder="1" applyAlignment="1" applyProtection="1">
      <alignment horizontal="center"/>
      <protection locked="0"/>
    </xf>
    <xf numFmtId="4" fontId="24" fillId="0" borderId="2" xfId="0" applyNumberFormat="1" applyFont="1" applyFill="1" applyBorder="1" applyAlignment="1" applyProtection="1"/>
    <xf numFmtId="4" fontId="26" fillId="0" borderId="1" xfId="0" applyNumberFormat="1" applyFont="1" applyFill="1" applyBorder="1" applyAlignment="1" applyProtection="1"/>
    <xf numFmtId="14" fontId="26" fillId="10" borderId="1" xfId="0" applyNumberFormat="1" applyFont="1" applyFill="1" applyBorder="1" applyAlignment="1" applyProtection="1">
      <alignment horizontal="center"/>
      <protection locked="0"/>
    </xf>
    <xf numFmtId="14" fontId="26" fillId="10" borderId="8" xfId="0" applyNumberFormat="1" applyFont="1" applyFill="1" applyBorder="1" applyAlignment="1" applyProtection="1">
      <alignment horizontal="center"/>
      <protection locked="0"/>
    </xf>
    <xf numFmtId="14" fontId="24" fillId="10" borderId="1" xfId="0" applyNumberFormat="1" applyFont="1" applyFill="1" applyBorder="1" applyAlignment="1" applyProtection="1">
      <alignment horizontal="center"/>
      <protection locked="0"/>
    </xf>
    <xf numFmtId="0" fontId="24" fillId="10" borderId="1" xfId="0" applyNumberFormat="1" applyFont="1" applyFill="1" applyBorder="1" applyAlignment="1" applyProtection="1">
      <alignment horizontal="center"/>
      <protection locked="0"/>
    </xf>
    <xf numFmtId="4" fontId="24" fillId="10" borderId="1" xfId="0" applyNumberFormat="1" applyFont="1" applyFill="1" applyBorder="1" applyAlignment="1" applyProtection="1">
      <alignment horizontal="center"/>
      <protection locked="0"/>
    </xf>
    <xf numFmtId="14" fontId="26" fillId="0" borderId="8" xfId="0" applyNumberFormat="1" applyFont="1" applyFill="1" applyBorder="1" applyAlignment="1" applyProtection="1">
      <alignment horizontal="center"/>
      <protection locked="0"/>
    </xf>
    <xf numFmtId="0" fontId="26" fillId="11" borderId="11" xfId="0" applyNumberFormat="1" applyFont="1" applyFill="1" applyBorder="1" applyAlignment="1" applyProtection="1">
      <alignment horizontal="center"/>
      <protection locked="0"/>
    </xf>
    <xf numFmtId="0" fontId="26" fillId="10" borderId="11" xfId="0" applyNumberFormat="1" applyFont="1" applyFill="1" applyBorder="1" applyAlignment="1" applyProtection="1">
      <alignment horizontal="center"/>
      <protection locked="0"/>
    </xf>
    <xf numFmtId="14" fontId="27" fillId="11" borderId="8" xfId="0" applyNumberFormat="1" applyFont="1" applyFill="1" applyBorder="1" applyAlignment="1" applyProtection="1">
      <alignment horizontal="center"/>
      <protection locked="0"/>
    </xf>
    <xf numFmtId="14" fontId="26" fillId="10" borderId="47" xfId="0" applyNumberFormat="1" applyFont="1" applyFill="1" applyBorder="1" applyAlignment="1" applyProtection="1">
      <alignment horizontal="center"/>
      <protection locked="0"/>
    </xf>
    <xf numFmtId="0" fontId="26" fillId="10" borderId="47" xfId="0" applyNumberFormat="1" applyFont="1" applyFill="1" applyBorder="1" applyAlignment="1" applyProtection="1">
      <alignment horizontal="center"/>
      <protection locked="0"/>
    </xf>
    <xf numFmtId="0" fontId="26" fillId="11" borderId="1" xfId="0" applyNumberFormat="1" applyFont="1" applyFill="1" applyBorder="1" applyAlignment="1">
      <alignment horizontal="center"/>
    </xf>
    <xf numFmtId="49" fontId="0" fillId="10" borderId="0" xfId="0" applyNumberFormat="1" applyFill="1"/>
    <xf numFmtId="0" fontId="0" fillId="0" borderId="1" xfId="0" applyBorder="1" applyAlignment="1" applyProtection="1">
      <alignment horizontal="center"/>
      <protection locked="0"/>
    </xf>
    <xf numFmtId="166" fontId="0" fillId="0" borderId="0" xfId="0" applyNumberFormat="1" applyProtection="1">
      <protection locked="0"/>
    </xf>
    <xf numFmtId="0" fontId="0" fillId="10" borderId="1" xfId="0" applyFill="1" applyBorder="1" applyAlignment="1" applyProtection="1">
      <alignment horizontal="center"/>
      <protection locked="0"/>
    </xf>
    <xf numFmtId="4" fontId="26" fillId="10" borderId="11" xfId="0" applyNumberFormat="1" applyFont="1" applyFill="1" applyBorder="1" applyAlignment="1" applyProtection="1">
      <alignment horizontal="center"/>
      <protection locked="0"/>
    </xf>
    <xf numFmtId="14" fontId="26" fillId="10" borderId="35" xfId="0" applyNumberFormat="1" applyFont="1" applyFill="1" applyBorder="1" applyAlignment="1" applyProtection="1">
      <alignment horizontal="center"/>
      <protection locked="0"/>
    </xf>
    <xf numFmtId="4" fontId="40" fillId="16" borderId="51" xfId="0" applyNumberFormat="1" applyFont="1" applyFill="1" applyBorder="1" applyAlignment="1" applyProtection="1">
      <alignment horizontal="right"/>
      <protection locked="0"/>
    </xf>
    <xf numFmtId="14" fontId="26" fillId="10" borderId="25" xfId="0" applyNumberFormat="1" applyFont="1" applyFill="1" applyBorder="1" applyAlignment="1" applyProtection="1">
      <alignment horizontal="center"/>
      <protection locked="0"/>
    </xf>
    <xf numFmtId="14" fontId="0" fillId="0" borderId="6" xfId="0" applyNumberFormat="1" applyFill="1" applyBorder="1" applyAlignment="1" applyProtection="1">
      <alignment horizontal="center"/>
      <protection locked="0"/>
    </xf>
    <xf numFmtId="14" fontId="24" fillId="0" borderId="1" xfId="0" applyNumberFormat="1" applyFont="1" applyFill="1" applyBorder="1" applyAlignment="1" applyProtection="1">
      <alignment horizontal="center"/>
      <protection locked="0"/>
    </xf>
    <xf numFmtId="14" fontId="0" fillId="0" borderId="1" xfId="0" applyNumberFormat="1" applyFill="1" applyBorder="1" applyAlignment="1" applyProtection="1">
      <alignment horizontal="center"/>
      <protection locked="0"/>
    </xf>
    <xf numFmtId="14" fontId="0" fillId="10" borderId="1" xfId="0" applyNumberFormat="1" applyFill="1" applyBorder="1" applyAlignment="1" applyProtection="1">
      <alignment horizontal="center"/>
      <protection locked="0"/>
    </xf>
    <xf numFmtId="0" fontId="0" fillId="0" borderId="2" xfId="0" applyFill="1" applyBorder="1" applyAlignment="1" applyProtection="1">
      <alignment horizontal="center"/>
      <protection locked="0"/>
    </xf>
    <xf numFmtId="0" fontId="24" fillId="0" borderId="1" xfId="0" applyNumberFormat="1" applyFont="1" applyFill="1" applyBorder="1" applyAlignment="1" applyProtection="1">
      <alignment horizontal="center"/>
      <protection locked="0"/>
    </xf>
    <xf numFmtId="0" fontId="0" fillId="0" borderId="1" xfId="0" applyFill="1" applyBorder="1" applyAlignment="1" applyProtection="1">
      <alignment horizontal="center"/>
      <protection locked="0"/>
    </xf>
    <xf numFmtId="0" fontId="39" fillId="0" borderId="1" xfId="0" applyFont="1" applyFill="1" applyBorder="1" applyAlignment="1" applyProtection="1">
      <alignment horizontal="center"/>
      <protection locked="0"/>
    </xf>
    <xf numFmtId="4" fontId="0" fillId="0" borderId="1" xfId="0" applyNumberFormat="1" applyFill="1" applyBorder="1" applyAlignment="1" applyProtection="1">
      <alignment horizontal="center"/>
      <protection locked="0"/>
    </xf>
    <xf numFmtId="164" fontId="24" fillId="0" borderId="1" xfId="1" applyFont="1" applyFill="1" applyBorder="1" applyAlignment="1" applyProtection="1">
      <alignment horizontal="center"/>
      <protection locked="0"/>
    </xf>
    <xf numFmtId="0" fontId="36" fillId="0" borderId="1" xfId="0" applyFont="1" applyFill="1" applyBorder="1" applyAlignment="1" applyProtection="1">
      <alignment horizontal="center"/>
      <protection locked="0"/>
    </xf>
    <xf numFmtId="4" fontId="0" fillId="10" borderId="1" xfId="0" applyNumberFormat="1" applyFill="1" applyBorder="1" applyAlignment="1" applyProtection="1">
      <alignment horizontal="center"/>
      <protection locked="0"/>
    </xf>
    <xf numFmtId="164" fontId="24" fillId="10" borderId="1" xfId="1" applyFont="1" applyFill="1" applyBorder="1" applyAlignment="1" applyProtection="1">
      <alignment horizontal="center"/>
      <protection locked="0"/>
    </xf>
    <xf numFmtId="14" fontId="26" fillId="0" borderId="1" xfId="0" applyNumberFormat="1" applyFont="1" applyFill="1" applyBorder="1" applyAlignment="1" applyProtection="1">
      <alignment horizontal="center"/>
      <protection locked="0"/>
    </xf>
    <xf numFmtId="4" fontId="26" fillId="0" borderId="11" xfId="0" applyNumberFormat="1" applyFont="1" applyFill="1" applyBorder="1" applyAlignment="1" applyProtection="1">
      <alignment horizontal="center"/>
      <protection locked="0"/>
    </xf>
    <xf numFmtId="4" fontId="26" fillId="0" borderId="2" xfId="0" applyNumberFormat="1" applyFont="1" applyFill="1" applyBorder="1" applyAlignment="1" applyProtection="1">
      <alignment horizontal="center"/>
      <protection locked="0"/>
    </xf>
    <xf numFmtId="4" fontId="26" fillId="0" borderId="1" xfId="0" applyNumberFormat="1" applyFont="1" applyFill="1" applyBorder="1" applyAlignment="1" applyProtection="1">
      <alignment horizontal="center"/>
      <protection locked="0"/>
    </xf>
    <xf numFmtId="14" fontId="0" fillId="10" borderId="6" xfId="0" applyNumberFormat="1" applyFill="1" applyBorder="1" applyAlignment="1" applyProtection="1">
      <alignment horizontal="center"/>
      <protection locked="0"/>
    </xf>
    <xf numFmtId="0" fontId="26" fillId="10" borderId="25" xfId="0" applyNumberFormat="1" applyFont="1" applyFill="1" applyBorder="1" applyAlignment="1" applyProtection="1">
      <alignment horizontal="center"/>
      <protection locked="0"/>
    </xf>
    <xf numFmtId="0" fontId="45" fillId="0" borderId="0" xfId="0" applyFont="1" applyFill="1"/>
    <xf numFmtId="4" fontId="45" fillId="0" borderId="0" xfId="0" applyNumberFormat="1" applyFont="1" applyFill="1"/>
    <xf numFmtId="14" fontId="27" fillId="0" borderId="8" xfId="0" applyNumberFormat="1" applyFont="1" applyFill="1" applyBorder="1" applyAlignment="1" applyProtection="1">
      <alignment horizontal="center"/>
      <protection locked="0"/>
    </xf>
    <xf numFmtId="0" fontId="26" fillId="0" borderId="8" xfId="0" applyNumberFormat="1" applyFont="1" applyFill="1" applyBorder="1" applyAlignment="1" applyProtection="1">
      <alignment horizontal="center"/>
      <protection locked="0"/>
    </xf>
    <xf numFmtId="0" fontId="26" fillId="0" borderId="11" xfId="0" applyNumberFormat="1" applyFont="1" applyFill="1" applyBorder="1" applyAlignment="1" applyProtection="1">
      <alignment horizontal="center"/>
      <protection locked="0"/>
    </xf>
    <xf numFmtId="0" fontId="26" fillId="10" borderId="35" xfId="0" applyNumberFormat="1" applyFont="1" applyFill="1" applyBorder="1" applyAlignment="1" applyProtection="1">
      <alignment horizontal="center"/>
      <protection locked="0"/>
    </xf>
    <xf numFmtId="164" fontId="32" fillId="2" borderId="22" xfId="1" applyFont="1" applyFill="1" applyBorder="1" applyAlignment="1" applyProtection="1">
      <protection locked="0"/>
    </xf>
    <xf numFmtId="0" fontId="27" fillId="2" borderId="0" xfId="0" applyNumberFormat="1" applyFont="1" applyFill="1" applyBorder="1" applyAlignment="1" applyProtection="1">
      <protection locked="0"/>
    </xf>
    <xf numFmtId="0" fontId="0" fillId="0" borderId="12" xfId="0" applyBorder="1" applyProtection="1">
      <protection locked="0"/>
    </xf>
    <xf numFmtId="0" fontId="39" fillId="0" borderId="12" xfId="0" applyFont="1" applyBorder="1" applyAlignment="1" applyProtection="1">
      <alignment horizontal="left"/>
      <protection locked="0"/>
    </xf>
    <xf numFmtId="0" fontId="36" fillId="0" borderId="12" xfId="0" applyFont="1" applyBorder="1" applyProtection="1">
      <protection locked="0"/>
    </xf>
    <xf numFmtId="0" fontId="0" fillId="0" borderId="16" xfId="0" applyBorder="1" applyProtection="1">
      <protection locked="0"/>
    </xf>
    <xf numFmtId="168" fontId="0" fillId="0" borderId="13" xfId="0" applyNumberFormat="1" applyBorder="1" applyProtection="1">
      <protection locked="0"/>
    </xf>
    <xf numFmtId="0" fontId="36" fillId="0" borderId="0" xfId="0" applyFont="1" applyBorder="1" applyProtection="1">
      <protection locked="0"/>
    </xf>
    <xf numFmtId="0" fontId="0" fillId="0" borderId="17" xfId="0" applyBorder="1" applyProtection="1">
      <protection locked="0"/>
    </xf>
    <xf numFmtId="168" fontId="0" fillId="0" borderId="14" xfId="0" applyNumberFormat="1" applyBorder="1" applyProtection="1">
      <protection locked="0"/>
    </xf>
    <xf numFmtId="0" fontId="0" fillId="0" borderId="15" xfId="0" applyBorder="1" applyProtection="1">
      <protection locked="0"/>
    </xf>
    <xf numFmtId="0" fontId="39" fillId="0" borderId="15" xfId="0" applyFont="1" applyBorder="1" applyAlignment="1" applyProtection="1">
      <alignment horizontal="left"/>
      <protection locked="0"/>
    </xf>
    <xf numFmtId="0" fontId="36" fillId="0" borderId="15" xfId="0" applyFont="1" applyBorder="1" applyProtection="1">
      <protection locked="0"/>
    </xf>
    <xf numFmtId="0" fontId="0" fillId="0" borderId="18" xfId="0" applyBorder="1" applyProtection="1">
      <protection locked="0"/>
    </xf>
    <xf numFmtId="168" fontId="0" fillId="0" borderId="19" xfId="0" applyNumberFormat="1" applyBorder="1" applyProtection="1">
      <protection locked="0"/>
    </xf>
    <xf numFmtId="168" fontId="40" fillId="0" borderId="13" xfId="0" applyNumberFormat="1" applyFont="1" applyBorder="1" applyProtection="1">
      <protection locked="0"/>
    </xf>
    <xf numFmtId="0" fontId="40" fillId="0" borderId="0" xfId="0" applyFont="1" applyBorder="1" applyProtection="1">
      <protection locked="0"/>
    </xf>
    <xf numFmtId="168" fontId="47" fillId="0" borderId="13" xfId="0" applyNumberFormat="1" applyFont="1" applyBorder="1" applyProtection="1">
      <protection locked="0"/>
    </xf>
    <xf numFmtId="0" fontId="47" fillId="0" borderId="0" xfId="0" applyFont="1" applyProtection="1">
      <protection locked="0"/>
    </xf>
    <xf numFmtId="0" fontId="47" fillId="0" borderId="0" xfId="0" applyFont="1" applyBorder="1" applyProtection="1">
      <protection locked="0"/>
    </xf>
    <xf numFmtId="0" fontId="48" fillId="0" borderId="0" xfId="0" applyFont="1" applyBorder="1" applyAlignment="1" applyProtection="1">
      <alignment horizontal="left"/>
      <protection locked="0"/>
    </xf>
    <xf numFmtId="0" fontId="48" fillId="0" borderId="0" xfId="0" applyFont="1" applyBorder="1" applyProtection="1">
      <protection locked="0"/>
    </xf>
    <xf numFmtId="0" fontId="48" fillId="0" borderId="17" xfId="0" applyFont="1" applyBorder="1" applyProtection="1">
      <protection locked="0"/>
    </xf>
    <xf numFmtId="168" fontId="48" fillId="0" borderId="13" xfId="0" applyNumberFormat="1" applyFont="1" applyBorder="1" applyProtection="1">
      <protection locked="0"/>
    </xf>
    <xf numFmtId="166" fontId="47" fillId="0" borderId="17" xfId="0" applyNumberFormat="1" applyFont="1" applyBorder="1" applyProtection="1">
      <protection locked="0"/>
    </xf>
    <xf numFmtId="0" fontId="47" fillId="0" borderId="0" xfId="0" applyFont="1" applyBorder="1" applyAlignment="1" applyProtection="1">
      <alignment horizontal="left"/>
      <protection locked="0"/>
    </xf>
    <xf numFmtId="0" fontId="47" fillId="0" borderId="17" xfId="0" applyFont="1" applyBorder="1" applyProtection="1">
      <protection locked="0"/>
    </xf>
    <xf numFmtId="0" fontId="49" fillId="0" borderId="0" xfId="0" applyFont="1" applyBorder="1" applyAlignment="1" applyProtection="1">
      <alignment horizontal="left"/>
      <protection locked="0"/>
    </xf>
    <xf numFmtId="0" fontId="40" fillId="0" borderId="17" xfId="0" applyFont="1" applyBorder="1" applyProtection="1">
      <protection locked="0"/>
    </xf>
    <xf numFmtId="10" fontId="24" fillId="2" borderId="1" xfId="0" applyNumberFormat="1" applyFont="1" applyFill="1" applyBorder="1" applyAlignment="1" applyProtection="1">
      <protection locked="0"/>
    </xf>
    <xf numFmtId="14" fontId="27" fillId="10" borderId="8" xfId="0" applyNumberFormat="1" applyFont="1" applyFill="1" applyBorder="1" applyAlignment="1" applyProtection="1">
      <alignment horizontal="center"/>
      <protection locked="0"/>
    </xf>
    <xf numFmtId="0" fontId="26" fillId="10" borderId="8" xfId="0" applyNumberFormat="1" applyFont="1" applyFill="1" applyBorder="1" applyAlignment="1" applyProtection="1">
      <alignment horizontal="center"/>
      <protection locked="0"/>
    </xf>
    <xf numFmtId="0" fontId="40" fillId="0" borderId="0" xfId="0" applyFont="1"/>
    <xf numFmtId="0" fontId="26" fillId="0" borderId="47" xfId="0" applyNumberFormat="1" applyFont="1" applyFill="1" applyBorder="1" applyAlignment="1" applyProtection="1">
      <alignment horizontal="center"/>
      <protection locked="0"/>
    </xf>
    <xf numFmtId="0" fontId="0" fillId="10" borderId="1" xfId="0" applyFont="1" applyFill="1" applyBorder="1" applyAlignment="1" applyProtection="1">
      <alignment horizontal="center"/>
      <protection locked="0"/>
    </xf>
    <xf numFmtId="0" fontId="24" fillId="10" borderId="2" xfId="0" applyNumberFormat="1" applyFont="1" applyFill="1" applyBorder="1" applyAlignment="1" applyProtection="1">
      <alignment horizontal="center"/>
      <protection locked="0"/>
    </xf>
    <xf numFmtId="14" fontId="0" fillId="0" borderId="0" xfId="0" applyNumberFormat="1" applyProtection="1">
      <protection locked="0"/>
    </xf>
    <xf numFmtId="164" fontId="26" fillId="2" borderId="1" xfId="1" applyFont="1" applyFill="1" applyBorder="1" applyAlignment="1">
      <alignment horizontal="center"/>
    </xf>
    <xf numFmtId="164" fontId="26" fillId="2" borderId="0" xfId="1" applyFont="1" applyFill="1" applyAlignment="1">
      <alignment horizontal="center"/>
    </xf>
    <xf numFmtId="164" fontId="26" fillId="2" borderId="11" xfId="1" applyFont="1" applyFill="1" applyBorder="1" applyAlignment="1">
      <alignment horizontal="center"/>
    </xf>
    <xf numFmtId="15" fontId="27" fillId="2" borderId="11" xfId="0" applyNumberFormat="1" applyFont="1" applyFill="1" applyBorder="1" applyAlignment="1">
      <alignment horizontal="center"/>
    </xf>
    <xf numFmtId="164" fontId="27" fillId="2" borderId="11" xfId="1" applyFont="1" applyFill="1" applyBorder="1" applyAlignment="1">
      <alignment horizontal="center"/>
    </xf>
    <xf numFmtId="15" fontId="27" fillId="11" borderId="1" xfId="0" applyNumberFormat="1" applyFont="1" applyFill="1" applyBorder="1" applyAlignment="1">
      <alignment horizontal="center"/>
    </xf>
    <xf numFmtId="0" fontId="40" fillId="11" borderId="1" xfId="0" applyFont="1" applyFill="1" applyBorder="1" applyAlignment="1">
      <alignment horizontal="center"/>
    </xf>
    <xf numFmtId="164" fontId="27" fillId="11" borderId="1" xfId="1" applyFont="1" applyFill="1" applyBorder="1" applyAlignment="1">
      <alignment horizontal="center"/>
    </xf>
    <xf numFmtId="15" fontId="24" fillId="2" borderId="1" xfId="0" applyNumberFormat="1" applyFont="1" applyFill="1" applyBorder="1" applyAlignment="1">
      <alignment horizontal="center"/>
    </xf>
    <xf numFmtId="164" fontId="32" fillId="2" borderId="1" xfId="1" applyFont="1" applyFill="1" applyBorder="1" applyAlignment="1">
      <alignment horizontal="center"/>
    </xf>
    <xf numFmtId="0" fontId="26" fillId="2" borderId="3" xfId="0" applyNumberFormat="1" applyFont="1" applyFill="1" applyBorder="1" applyAlignment="1">
      <alignment horizontal="center"/>
    </xf>
    <xf numFmtId="164" fontId="32" fillId="2" borderId="11" xfId="1" applyFont="1" applyFill="1" applyBorder="1" applyAlignment="1">
      <alignment horizontal="center"/>
    </xf>
    <xf numFmtId="15" fontId="26" fillId="2" borderId="3" xfId="0" applyNumberFormat="1" applyFont="1" applyFill="1" applyBorder="1" applyAlignment="1">
      <alignment horizontal="center"/>
    </xf>
    <xf numFmtId="0" fontId="24" fillId="0" borderId="3" xfId="0" applyNumberFormat="1" applyFont="1" applyBorder="1" applyAlignment="1">
      <alignment horizontal="center"/>
    </xf>
    <xf numFmtId="0" fontId="24" fillId="0" borderId="1" xfId="0" applyNumberFormat="1" applyFont="1" applyBorder="1" applyAlignment="1">
      <alignment horizontal="center"/>
    </xf>
    <xf numFmtId="15" fontId="26" fillId="2" borderId="1" xfId="0" applyNumberFormat="1" applyFont="1" applyFill="1" applyBorder="1" applyAlignment="1">
      <alignment horizontal="center"/>
    </xf>
    <xf numFmtId="15" fontId="26" fillId="2" borderId="21" xfId="0" applyNumberFormat="1" applyFont="1" applyFill="1" applyBorder="1" applyAlignment="1">
      <alignment horizontal="center"/>
    </xf>
    <xf numFmtId="15" fontId="24" fillId="2" borderId="21" xfId="0" applyNumberFormat="1" applyFont="1" applyFill="1" applyBorder="1" applyAlignment="1">
      <alignment horizontal="center"/>
    </xf>
    <xf numFmtId="164" fontId="32" fillId="2" borderId="2" xfId="1" applyFont="1" applyFill="1" applyBorder="1" applyAlignment="1">
      <alignment horizontal="center"/>
    </xf>
    <xf numFmtId="4" fontId="32" fillId="2" borderId="11" xfId="0" applyNumberFormat="1" applyFont="1" applyFill="1" applyBorder="1" applyAlignment="1">
      <alignment horizontal="center"/>
    </xf>
    <xf numFmtId="164" fontId="26" fillId="0" borderId="1" xfId="1" applyFont="1" applyFill="1" applyBorder="1" applyAlignment="1">
      <alignment horizontal="center"/>
    </xf>
    <xf numFmtId="15" fontId="24" fillId="0" borderId="1" xfId="0" applyNumberFormat="1" applyFont="1" applyFill="1" applyBorder="1" applyAlignment="1">
      <alignment horizontal="center"/>
    </xf>
    <xf numFmtId="164" fontId="32" fillId="0" borderId="1" xfId="1" applyFont="1" applyFill="1" applyBorder="1" applyAlignment="1">
      <alignment horizontal="center"/>
    </xf>
    <xf numFmtId="4" fontId="32" fillId="0" borderId="1" xfId="0" applyNumberFormat="1" applyFont="1" applyFill="1" applyBorder="1" applyAlignment="1">
      <alignment horizontal="center"/>
    </xf>
    <xf numFmtId="4" fontId="32" fillId="2" borderId="1" xfId="0" applyNumberFormat="1" applyFont="1" applyFill="1" applyBorder="1" applyAlignment="1">
      <alignment horizontal="center"/>
    </xf>
    <xf numFmtId="164" fontId="32" fillId="2" borderId="8" xfId="1" applyFont="1" applyFill="1" applyBorder="1" applyAlignment="1">
      <alignment horizontal="center"/>
    </xf>
    <xf numFmtId="15" fontId="26" fillId="2" borderId="33" xfId="0" applyNumberFormat="1" applyFont="1" applyFill="1" applyBorder="1" applyAlignment="1">
      <alignment horizontal="center"/>
    </xf>
    <xf numFmtId="164" fontId="24" fillId="2" borderId="1" xfId="1" applyFont="1" applyFill="1" applyBorder="1" applyAlignment="1">
      <alignment horizontal="center"/>
    </xf>
    <xf numFmtId="15" fontId="24" fillId="0" borderId="21" xfId="0" applyNumberFormat="1" applyFont="1" applyFill="1" applyBorder="1" applyAlignment="1">
      <alignment horizontal="center"/>
    </xf>
    <xf numFmtId="164" fontId="32" fillId="0" borderId="2" xfId="1" applyFont="1" applyFill="1" applyBorder="1" applyAlignment="1">
      <alignment horizontal="center"/>
    </xf>
    <xf numFmtId="4" fontId="32" fillId="0" borderId="11" xfId="0" applyNumberFormat="1" applyFont="1" applyFill="1" applyBorder="1" applyAlignment="1">
      <alignment horizontal="center"/>
    </xf>
    <xf numFmtId="15" fontId="26" fillId="2" borderId="8" xfId="0" applyNumberFormat="1" applyFont="1" applyFill="1" applyBorder="1" applyAlignment="1">
      <alignment horizontal="center"/>
    </xf>
    <xf numFmtId="0" fontId="27" fillId="3" borderId="1" xfId="0" applyNumberFormat="1" applyFont="1" applyFill="1" applyBorder="1" applyAlignment="1">
      <alignment horizontal="center"/>
    </xf>
    <xf numFmtId="164" fontId="26" fillId="3" borderId="1" xfId="1" applyFont="1" applyFill="1" applyBorder="1" applyAlignment="1">
      <alignment horizontal="center"/>
    </xf>
    <xf numFmtId="0" fontId="24" fillId="2" borderId="3" xfId="0" applyNumberFormat="1" applyFont="1" applyFill="1" applyBorder="1" applyAlignment="1">
      <alignment horizontal="center"/>
    </xf>
    <xf numFmtId="4" fontId="32" fillId="2" borderId="20" xfId="0" applyNumberFormat="1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36" fillId="2" borderId="1" xfId="0" applyNumberFormat="1" applyFont="1" applyFill="1" applyBorder="1" applyAlignment="1">
      <alignment horizontal="center"/>
    </xf>
    <xf numFmtId="4" fontId="36" fillId="2" borderId="8" xfId="0" applyNumberFormat="1" applyFont="1" applyFill="1" applyBorder="1" applyAlignment="1">
      <alignment horizontal="center"/>
    </xf>
    <xf numFmtId="15" fontId="24" fillId="2" borderId="50" xfId="0" applyNumberFormat="1" applyFont="1" applyFill="1" applyBorder="1" applyAlignment="1">
      <alignment horizontal="center"/>
    </xf>
    <xf numFmtId="164" fontId="32" fillId="2" borderId="20" xfId="1" applyFont="1" applyFill="1" applyBorder="1" applyAlignment="1">
      <alignment horizontal="center"/>
    </xf>
    <xf numFmtId="0" fontId="36" fillId="2" borderId="1" xfId="0" applyFont="1" applyFill="1" applyBorder="1" applyAlignment="1">
      <alignment horizontal="center"/>
    </xf>
    <xf numFmtId="4" fontId="36" fillId="2" borderId="11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40" fillId="11" borderId="8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4" fontId="36" fillId="11" borderId="11" xfId="0" applyNumberFormat="1" applyFont="1" applyFill="1" applyBorder="1" applyAlignment="1">
      <alignment horizontal="center"/>
    </xf>
    <xf numFmtId="4" fontId="36" fillId="11" borderId="8" xfId="0" applyNumberFormat="1" applyFont="1" applyFill="1" applyBorder="1" applyAlignment="1">
      <alignment horizontal="center"/>
    </xf>
    <xf numFmtId="14" fontId="24" fillId="2" borderId="3" xfId="0" applyNumberFormat="1" applyFont="1" applyFill="1" applyBorder="1" applyAlignment="1">
      <alignment horizontal="center"/>
    </xf>
    <xf numFmtId="14" fontId="24" fillId="0" borderId="3" xfId="0" applyNumberFormat="1" applyFont="1" applyFill="1" applyBorder="1" applyAlignment="1">
      <alignment horizontal="center"/>
    </xf>
    <xf numFmtId="14" fontId="24" fillId="2" borderId="21" xfId="0" applyNumberFormat="1" applyFont="1" applyFill="1" applyBorder="1" applyAlignment="1">
      <alignment horizontal="center"/>
    </xf>
    <xf numFmtId="14" fontId="24" fillId="0" borderId="49" xfId="0" applyNumberFormat="1" applyFont="1" applyFill="1" applyBorder="1" applyAlignment="1">
      <alignment horizontal="center"/>
    </xf>
    <xf numFmtId="0" fontId="24" fillId="0" borderId="47" xfId="0" applyNumberFormat="1" applyFont="1" applyBorder="1" applyAlignment="1">
      <alignment horizontal="center"/>
    </xf>
    <xf numFmtId="0" fontId="26" fillId="2" borderId="47" xfId="0" applyNumberFormat="1" applyFont="1" applyFill="1" applyBorder="1" applyAlignment="1">
      <alignment horizontal="center"/>
    </xf>
    <xf numFmtId="0" fontId="26" fillId="2" borderId="8" xfId="0" applyNumberFormat="1" applyFont="1" applyFill="1" applyBorder="1" applyAlignment="1">
      <alignment horizontal="center"/>
    </xf>
    <xf numFmtId="14" fontId="24" fillId="2" borderId="33" xfId="0" applyNumberFormat="1" applyFont="1" applyFill="1" applyBorder="1" applyAlignment="1">
      <alignment horizontal="center"/>
    </xf>
    <xf numFmtId="14" fontId="24" fillId="2" borderId="1" xfId="0" applyNumberFormat="1" applyFont="1" applyFill="1" applyBorder="1" applyAlignment="1">
      <alignment horizontal="center"/>
    </xf>
    <xf numFmtId="14" fontId="25" fillId="11" borderId="3" xfId="0" applyNumberFormat="1" applyFont="1" applyFill="1" applyBorder="1" applyAlignment="1">
      <alignment horizontal="center"/>
    </xf>
    <xf numFmtId="164" fontId="32" fillId="11" borderId="11" xfId="1" applyFont="1" applyFill="1" applyBorder="1" applyAlignment="1">
      <alignment horizontal="center"/>
    </xf>
    <xf numFmtId="164" fontId="32" fillId="11" borderId="1" xfId="1" applyFont="1" applyFill="1" applyBorder="1" applyAlignment="1">
      <alignment horizontal="center"/>
    </xf>
    <xf numFmtId="14" fontId="24" fillId="0" borderId="1" xfId="0" applyNumberFormat="1" applyFont="1" applyFill="1" applyBorder="1" applyAlignment="1">
      <alignment horizontal="center"/>
    </xf>
    <xf numFmtId="14" fontId="24" fillId="2" borderId="47" xfId="0" applyNumberFormat="1" applyFont="1" applyFill="1" applyBorder="1" applyAlignment="1">
      <alignment horizontal="center"/>
    </xf>
    <xf numFmtId="164" fontId="24" fillId="10" borderId="1" xfId="1" applyFont="1" applyFill="1" applyBorder="1" applyAlignment="1">
      <alignment horizontal="center"/>
    </xf>
    <xf numFmtId="164" fontId="32" fillId="10" borderId="1" xfId="1" applyFont="1" applyFill="1" applyBorder="1" applyAlignment="1">
      <alignment horizontal="center"/>
    </xf>
    <xf numFmtId="14" fontId="24" fillId="10" borderId="1" xfId="0" applyNumberFormat="1" applyFont="1" applyFill="1" applyBorder="1" applyAlignment="1">
      <alignment horizontal="center"/>
    </xf>
    <xf numFmtId="0" fontId="24" fillId="10" borderId="1" xfId="0" applyNumberFormat="1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39" fillId="10" borderId="1" xfId="0" applyFont="1" applyFill="1" applyBorder="1" applyAlignment="1">
      <alignment horizontal="center"/>
    </xf>
    <xf numFmtId="4" fontId="36" fillId="10" borderId="1" xfId="0" applyNumberFormat="1" applyFont="1" applyFill="1" applyBorder="1" applyAlignment="1">
      <alignment horizontal="center"/>
    </xf>
    <xf numFmtId="4" fontId="32" fillId="10" borderId="1" xfId="0" applyNumberFormat="1" applyFont="1" applyFill="1" applyBorder="1" applyAlignment="1">
      <alignment horizontal="center"/>
    </xf>
    <xf numFmtId="14" fontId="25" fillId="11" borderId="1" xfId="0" applyNumberFormat="1" applyFont="1" applyFill="1" applyBorder="1" applyAlignment="1">
      <alignment horizontal="center"/>
    </xf>
    <xf numFmtId="0" fontId="39" fillId="11" borderId="1" xfId="0" applyFont="1" applyFill="1" applyBorder="1" applyAlignment="1">
      <alignment horizontal="center"/>
    </xf>
    <xf numFmtId="4" fontId="36" fillId="11" borderId="1" xfId="0" applyNumberFormat="1" applyFont="1" applyFill="1" applyBorder="1" applyAlignment="1">
      <alignment horizontal="center"/>
    </xf>
    <xf numFmtId="164" fontId="24" fillId="0" borderId="1" xfId="1" applyFont="1" applyFill="1" applyBorder="1" applyAlignment="1">
      <alignment horizontal="center"/>
    </xf>
    <xf numFmtId="164" fontId="24" fillId="0" borderId="11" xfId="1" applyFont="1" applyFill="1" applyBorder="1" applyAlignment="1">
      <alignment horizontal="center"/>
    </xf>
    <xf numFmtId="164" fontId="32" fillId="0" borderId="11" xfId="1" applyFont="1" applyFill="1" applyBorder="1" applyAlignment="1">
      <alignment horizontal="center"/>
    </xf>
    <xf numFmtId="14" fontId="24" fillId="0" borderId="33" xfId="0" applyNumberFormat="1" applyFont="1" applyFill="1" applyBorder="1" applyAlignment="1">
      <alignment horizontal="center"/>
    </xf>
    <xf numFmtId="0" fontId="26" fillId="0" borderId="11" xfId="0" applyNumberFormat="1" applyFont="1" applyFill="1" applyBorder="1" applyAlignment="1">
      <alignment horizontal="center"/>
    </xf>
    <xf numFmtId="164" fontId="24" fillId="0" borderId="1" xfId="1" applyFont="1" applyBorder="1" applyAlignment="1">
      <alignment horizontal="center"/>
    </xf>
    <xf numFmtId="0" fontId="26" fillId="2" borderId="20" xfId="0" applyNumberFormat="1" applyFont="1" applyFill="1" applyBorder="1" applyAlignment="1">
      <alignment horizontal="center"/>
    </xf>
    <xf numFmtId="0" fontId="39" fillId="0" borderId="0" xfId="0" applyFont="1" applyAlignment="1">
      <alignment horizontal="center"/>
    </xf>
    <xf numFmtId="164" fontId="24" fillId="0" borderId="20" xfId="1" applyFont="1" applyFill="1" applyBorder="1" applyAlignment="1">
      <alignment horizontal="center"/>
    </xf>
    <xf numFmtId="164" fontId="24" fillId="2" borderId="20" xfId="1" applyFont="1" applyFill="1" applyBorder="1" applyAlignment="1">
      <alignment horizontal="center"/>
    </xf>
    <xf numFmtId="4" fontId="26" fillId="10" borderId="11" xfId="0" applyNumberFormat="1" applyFont="1" applyFill="1" applyBorder="1" applyAlignment="1">
      <alignment horizontal="center"/>
    </xf>
    <xf numFmtId="164" fontId="32" fillId="10" borderId="11" xfId="1" applyFont="1" applyFill="1" applyBorder="1" applyAlignment="1">
      <alignment horizontal="center"/>
    </xf>
    <xf numFmtId="14" fontId="24" fillId="10" borderId="49" xfId="0" applyNumberFormat="1" applyFont="1" applyFill="1" applyBorder="1" applyAlignment="1">
      <alignment horizontal="center"/>
    </xf>
    <xf numFmtId="0" fontId="0" fillId="10" borderId="47" xfId="0" applyFill="1" applyBorder="1" applyAlignment="1">
      <alignment horizontal="center"/>
    </xf>
    <xf numFmtId="14" fontId="24" fillId="10" borderId="3" xfId="0" applyNumberFormat="1" applyFont="1" applyFill="1" applyBorder="1" applyAlignment="1">
      <alignment horizontal="center"/>
    </xf>
    <xf numFmtId="164" fontId="26" fillId="0" borderId="0" xfId="1" applyFont="1" applyFill="1" applyBorder="1" applyAlignment="1">
      <alignment horizontal="center"/>
    </xf>
    <xf numFmtId="14" fontId="25" fillId="10" borderId="1" xfId="0" applyNumberFormat="1" applyFont="1" applyFill="1" applyBorder="1" applyAlignment="1">
      <alignment horizontal="center"/>
    </xf>
    <xf numFmtId="0" fontId="40" fillId="10" borderId="1" xfId="0" applyFont="1" applyFill="1" applyBorder="1" applyAlignment="1">
      <alignment horizontal="center"/>
    </xf>
    <xf numFmtId="0" fontId="26" fillId="10" borderId="37" xfId="0" applyNumberFormat="1" applyFont="1" applyFill="1" applyBorder="1" applyAlignment="1">
      <alignment horizontal="center"/>
    </xf>
    <xf numFmtId="0" fontId="26" fillId="2" borderId="37" xfId="0" applyNumberFormat="1" applyFont="1" applyFill="1" applyBorder="1" applyAlignment="1">
      <alignment horizontal="center"/>
    </xf>
    <xf numFmtId="0" fontId="39" fillId="0" borderId="1" xfId="0" applyFont="1" applyBorder="1" applyAlignment="1">
      <alignment horizontal="center"/>
    </xf>
    <xf numFmtId="14" fontId="24" fillId="10" borderId="11" xfId="0" applyNumberFormat="1" applyFont="1" applyFill="1" applyBorder="1" applyAlignment="1">
      <alignment horizontal="center"/>
    </xf>
    <xf numFmtId="4" fontId="36" fillId="10" borderId="25" xfId="0" applyNumberFormat="1" applyFont="1" applyFill="1" applyBorder="1" applyAlignment="1">
      <alignment horizontal="center"/>
    </xf>
    <xf numFmtId="164" fontId="32" fillId="2" borderId="25" xfId="1" applyFont="1" applyFill="1" applyBorder="1" applyAlignment="1">
      <alignment horizontal="center"/>
    </xf>
    <xf numFmtId="164" fontId="32" fillId="10" borderId="25" xfId="1" applyFont="1" applyFill="1" applyBorder="1" applyAlignment="1">
      <alignment horizontal="center"/>
    </xf>
    <xf numFmtId="0" fontId="25" fillId="11" borderId="1" xfId="0" applyNumberFormat="1" applyFont="1" applyFill="1" applyBorder="1" applyAlignment="1">
      <alignment horizontal="center"/>
    </xf>
    <xf numFmtId="0" fontId="24" fillId="11" borderId="1" xfId="0" applyNumberFormat="1" applyFont="1" applyFill="1" applyBorder="1" applyAlignment="1">
      <alignment horizontal="center"/>
    </xf>
    <xf numFmtId="164" fontId="32" fillId="11" borderId="25" xfId="1" applyFont="1" applyFill="1" applyBorder="1" applyAlignment="1">
      <alignment horizontal="center"/>
    </xf>
    <xf numFmtId="4" fontId="24" fillId="10" borderId="1" xfId="0" applyNumberFormat="1" applyFont="1" applyFill="1" applyBorder="1" applyAlignment="1">
      <alignment horizontal="center"/>
    </xf>
    <xf numFmtId="14" fontId="0" fillId="10" borderId="1" xfId="0" applyNumberFormat="1" applyFill="1" applyBorder="1" applyAlignment="1">
      <alignment horizontal="center"/>
    </xf>
    <xf numFmtId="4" fontId="0" fillId="10" borderId="1" xfId="0" applyNumberFormat="1" applyFill="1" applyBorder="1" applyAlignment="1">
      <alignment horizontal="center"/>
    </xf>
    <xf numFmtId="14" fontId="24" fillId="10" borderId="35" xfId="0" applyNumberFormat="1" applyFont="1" applyFill="1" applyBorder="1" applyAlignment="1">
      <alignment horizontal="center"/>
    </xf>
    <xf numFmtId="0" fontId="26" fillId="10" borderId="35" xfId="0" applyNumberFormat="1" applyFont="1" applyFill="1" applyBorder="1" applyAlignment="1">
      <alignment horizontal="center"/>
    </xf>
    <xf numFmtId="14" fontId="24" fillId="10" borderId="25" xfId="0" applyNumberFormat="1" applyFont="1" applyFill="1" applyBorder="1" applyAlignment="1">
      <alignment horizontal="center"/>
    </xf>
    <xf numFmtId="164" fontId="24" fillId="10" borderId="2" xfId="1" applyFont="1" applyFill="1" applyBorder="1" applyAlignment="1">
      <alignment horizontal="center"/>
    </xf>
    <xf numFmtId="0" fontId="36" fillId="10" borderId="1" xfId="0" applyFont="1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4" fontId="36" fillId="10" borderId="6" xfId="0" applyNumberFormat="1" applyFont="1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4" fontId="0" fillId="10" borderId="11" xfId="0" applyNumberFormat="1" applyFill="1" applyBorder="1" applyAlignment="1">
      <alignment horizontal="center"/>
    </xf>
    <xf numFmtId="4" fontId="0" fillId="10" borderId="2" xfId="0" applyNumberFormat="1" applyFill="1" applyBorder="1" applyAlignment="1">
      <alignment horizontal="center"/>
    </xf>
    <xf numFmtId="164" fontId="31" fillId="10" borderId="1" xfId="1" applyFont="1" applyFill="1" applyBorder="1" applyAlignment="1">
      <alignment horizontal="center"/>
    </xf>
    <xf numFmtId="0" fontId="36" fillId="10" borderId="2" xfId="0" applyFont="1" applyFill="1" applyBorder="1" applyAlignment="1">
      <alignment horizontal="center"/>
    </xf>
    <xf numFmtId="14" fontId="26" fillId="10" borderId="35" xfId="0" applyNumberFormat="1" applyFont="1" applyFill="1" applyBorder="1" applyAlignment="1">
      <alignment horizontal="center"/>
    </xf>
    <xf numFmtId="0" fontId="26" fillId="10" borderId="6" xfId="0" applyNumberFormat="1" applyFont="1" applyFill="1" applyBorder="1" applyAlignment="1">
      <alignment horizontal="center"/>
    </xf>
    <xf numFmtId="0" fontId="26" fillId="2" borderId="35" xfId="0" applyNumberFormat="1" applyFont="1" applyFill="1" applyBorder="1" applyAlignment="1">
      <alignment horizontal="center"/>
    </xf>
    <xf numFmtId="14" fontId="24" fillId="10" borderId="2" xfId="0" applyNumberFormat="1" applyFont="1" applyFill="1" applyBorder="1" applyAlignment="1">
      <alignment horizontal="center"/>
    </xf>
    <xf numFmtId="0" fontId="26" fillId="10" borderId="2" xfId="0" applyNumberFormat="1" applyFont="1" applyFill="1" applyBorder="1" applyAlignment="1">
      <alignment horizontal="center"/>
    </xf>
    <xf numFmtId="0" fontId="26" fillId="10" borderId="11" xfId="0" applyNumberFormat="1" applyFont="1" applyFill="1" applyBorder="1" applyAlignment="1">
      <alignment horizontal="center"/>
    </xf>
    <xf numFmtId="164" fontId="24" fillId="10" borderId="20" xfId="1" applyFont="1" applyFill="1" applyBorder="1" applyAlignment="1">
      <alignment horizontal="center"/>
    </xf>
    <xf numFmtId="164" fontId="24" fillId="2" borderId="2" xfId="1" applyFont="1" applyFill="1" applyBorder="1" applyAlignment="1">
      <alignment horizontal="center"/>
    </xf>
    <xf numFmtId="164" fontId="26" fillId="2" borderId="0" xfId="1" applyFont="1" applyFill="1" applyBorder="1" applyAlignment="1">
      <alignment horizontal="center"/>
    </xf>
    <xf numFmtId="14" fontId="24" fillId="10" borderId="11" xfId="0" applyNumberFormat="1" applyFont="1" applyFill="1" applyBorder="1" applyAlignment="1" applyProtection="1">
      <alignment horizontal="center"/>
      <protection locked="0"/>
    </xf>
    <xf numFmtId="14" fontId="24" fillId="10" borderId="0" xfId="0" applyNumberFormat="1" applyFont="1" applyFill="1" applyBorder="1" applyAlignment="1" applyProtection="1">
      <alignment horizontal="center"/>
      <protection locked="0"/>
    </xf>
    <xf numFmtId="0" fontId="26" fillId="10" borderId="0" xfId="0" applyNumberFormat="1" applyFont="1" applyFill="1" applyBorder="1" applyAlignment="1" applyProtection="1">
      <alignment horizontal="center"/>
      <protection locked="0"/>
    </xf>
    <xf numFmtId="164" fontId="31" fillId="10" borderId="1" xfId="1" applyFont="1" applyFill="1" applyBorder="1" applyAlignment="1" applyProtection="1">
      <alignment horizontal="center"/>
      <protection locked="0"/>
    </xf>
    <xf numFmtId="164" fontId="32" fillId="10" borderId="1" xfId="1" applyFont="1" applyFill="1" applyBorder="1" applyAlignment="1" applyProtection="1">
      <alignment horizontal="center"/>
      <protection locked="0"/>
    </xf>
    <xf numFmtId="4" fontId="36" fillId="0" borderId="1" xfId="0" applyNumberFormat="1" applyFont="1" applyFill="1" applyBorder="1" applyAlignment="1" applyProtection="1">
      <alignment horizontal="center"/>
      <protection locked="0"/>
    </xf>
    <xf numFmtId="164" fontId="31" fillId="0" borderId="1" xfId="1" applyFont="1" applyFill="1" applyBorder="1" applyAlignment="1" applyProtection="1">
      <alignment horizontal="center"/>
      <protection locked="0"/>
    </xf>
    <xf numFmtId="164" fontId="32" fillId="0" borderId="1" xfId="1" applyFont="1" applyFill="1" applyBorder="1" applyAlignment="1" applyProtection="1">
      <alignment horizontal="center"/>
      <protection locked="0"/>
    </xf>
    <xf numFmtId="14" fontId="24" fillId="0" borderId="35" xfId="0" applyNumberFormat="1" applyFont="1" applyFill="1" applyBorder="1" applyAlignment="1" applyProtection="1">
      <alignment horizontal="center"/>
      <protection locked="0"/>
    </xf>
    <xf numFmtId="0" fontId="0" fillId="0" borderId="35" xfId="0" applyFill="1" applyBorder="1" applyAlignment="1" applyProtection="1">
      <alignment horizontal="center"/>
      <protection locked="0"/>
    </xf>
    <xf numFmtId="14" fontId="0" fillId="0" borderId="35" xfId="0" applyNumberFormat="1" applyFill="1" applyBorder="1" applyAlignment="1" applyProtection="1">
      <alignment horizontal="center"/>
      <protection locked="0"/>
    </xf>
    <xf numFmtId="4" fontId="24" fillId="0" borderId="1" xfId="0" applyNumberFormat="1" applyFont="1" applyFill="1" applyBorder="1" applyAlignment="1" applyProtection="1">
      <alignment horizontal="center"/>
      <protection locked="0"/>
    </xf>
    <xf numFmtId="0" fontId="26" fillId="2" borderId="1" xfId="0" applyNumberFormat="1" applyFont="1" applyFill="1" applyBorder="1" applyAlignment="1" applyProtection="1">
      <alignment horizontal="center"/>
      <protection locked="0"/>
    </xf>
    <xf numFmtId="0" fontId="39" fillId="0" borderId="1" xfId="0" applyFont="1" applyBorder="1" applyAlignment="1" applyProtection="1">
      <alignment horizontal="center"/>
      <protection locked="0"/>
    </xf>
    <xf numFmtId="164" fontId="24" fillId="2" borderId="1" xfId="1" applyFont="1" applyFill="1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14" fontId="23" fillId="10" borderId="1" xfId="0" applyNumberFormat="1" applyFont="1" applyFill="1" applyBorder="1" applyAlignment="1" applyProtection="1">
      <alignment horizontal="center"/>
      <protection locked="0"/>
    </xf>
    <xf numFmtId="0" fontId="0" fillId="10" borderId="35" xfId="0" applyFill="1" applyBorder="1" applyAlignment="1" applyProtection="1">
      <alignment horizontal="center"/>
      <protection locked="0"/>
    </xf>
    <xf numFmtId="4" fontId="36" fillId="10" borderId="1" xfId="0" applyNumberFormat="1" applyFont="1" applyFill="1" applyBorder="1" applyAlignment="1" applyProtection="1">
      <alignment horizontal="center"/>
      <protection locked="0"/>
    </xf>
    <xf numFmtId="4" fontId="36" fillId="0" borderId="2" xfId="0" applyNumberFormat="1" applyFont="1" applyFill="1" applyBorder="1" applyAlignment="1" applyProtection="1">
      <alignment horizontal="center"/>
      <protection locked="0"/>
    </xf>
    <xf numFmtId="164" fontId="24" fillId="2" borderId="2" xfId="1" applyFont="1" applyFill="1" applyBorder="1" applyAlignment="1" applyProtection="1">
      <alignment horizontal="center"/>
      <protection locked="0"/>
    </xf>
    <xf numFmtId="4" fontId="36" fillId="10" borderId="25" xfId="0" applyNumberFormat="1" applyFont="1" applyFill="1" applyBorder="1" applyAlignment="1" applyProtection="1">
      <alignment horizontal="center"/>
      <protection locked="0"/>
    </xf>
    <xf numFmtId="14" fontId="42" fillId="11" borderId="1" xfId="0" applyNumberFormat="1" applyFont="1" applyFill="1" applyBorder="1" applyAlignment="1" applyProtection="1">
      <alignment horizontal="center"/>
      <protection locked="0"/>
    </xf>
    <xf numFmtId="0" fontId="43" fillId="11" borderId="1" xfId="0" applyFont="1" applyFill="1" applyBorder="1" applyAlignment="1" applyProtection="1">
      <alignment horizontal="center"/>
      <protection locked="0"/>
    </xf>
    <xf numFmtId="14" fontId="24" fillId="10" borderId="35" xfId="0" applyNumberFormat="1" applyFont="1" applyFill="1" applyBorder="1" applyAlignment="1" applyProtection="1">
      <alignment horizontal="center"/>
      <protection locked="0"/>
    </xf>
    <xf numFmtId="164" fontId="24" fillId="10" borderId="2" xfId="1" applyFont="1" applyFill="1" applyBorder="1" applyAlignment="1" applyProtection="1">
      <alignment horizontal="center"/>
      <protection locked="0"/>
    </xf>
    <xf numFmtId="0" fontId="39" fillId="0" borderId="25" xfId="0" applyFont="1" applyBorder="1" applyAlignment="1" applyProtection="1">
      <alignment horizontal="center"/>
      <protection locked="0"/>
    </xf>
    <xf numFmtId="0" fontId="39" fillId="10" borderId="35" xfId="0" applyFont="1" applyFill="1" applyBorder="1" applyAlignment="1" applyProtection="1">
      <alignment horizontal="center"/>
      <protection locked="0"/>
    </xf>
    <xf numFmtId="164" fontId="24" fillId="10" borderId="11" xfId="1" applyFont="1" applyFill="1" applyBorder="1" applyAlignment="1" applyProtection="1">
      <alignment horizontal="center"/>
      <protection locked="0"/>
    </xf>
    <xf numFmtId="0" fontId="24" fillId="10" borderId="11" xfId="0" applyNumberFormat="1" applyFont="1" applyFill="1" applyBorder="1" applyAlignment="1" applyProtection="1">
      <alignment horizontal="center"/>
      <protection locked="0"/>
    </xf>
    <xf numFmtId="0" fontId="39" fillId="0" borderId="35" xfId="0" applyFont="1" applyBorder="1" applyAlignment="1" applyProtection="1">
      <alignment horizontal="center"/>
      <protection locked="0"/>
    </xf>
    <xf numFmtId="0" fontId="26" fillId="2" borderId="11" xfId="0" applyNumberFormat="1" applyFont="1" applyFill="1" applyBorder="1" applyAlignment="1" applyProtection="1">
      <alignment horizontal="center"/>
      <protection locked="0"/>
    </xf>
    <xf numFmtId="0" fontId="39" fillId="0" borderId="0" xfId="0" applyFont="1" applyBorder="1" applyAlignment="1" applyProtection="1">
      <alignment horizontal="center"/>
      <protection locked="0"/>
    </xf>
    <xf numFmtId="164" fontId="24" fillId="2" borderId="20" xfId="1" applyFont="1" applyFill="1" applyBorder="1" applyAlignment="1" applyProtection="1">
      <alignment horizontal="center"/>
      <protection locked="0"/>
    </xf>
    <xf numFmtId="0" fontId="39" fillId="10" borderId="25" xfId="0" applyFont="1" applyFill="1" applyBorder="1" applyAlignment="1" applyProtection="1">
      <alignment horizontal="center"/>
      <protection locked="0"/>
    </xf>
    <xf numFmtId="2" fontId="26" fillId="10" borderId="1" xfId="0" applyNumberFormat="1" applyFont="1" applyFill="1" applyBorder="1" applyAlignment="1" applyProtection="1">
      <alignment horizontal="center"/>
      <protection locked="0"/>
    </xf>
    <xf numFmtId="0" fontId="26" fillId="10" borderId="6" xfId="0" applyNumberFormat="1" applyFont="1" applyFill="1" applyBorder="1" applyAlignment="1" applyProtection="1">
      <alignment horizontal="center"/>
      <protection locked="0"/>
    </xf>
    <xf numFmtId="14" fontId="26" fillId="10" borderId="11" xfId="0" applyNumberFormat="1" applyFont="1" applyFill="1" applyBorder="1" applyAlignment="1" applyProtection="1">
      <alignment horizontal="center"/>
      <protection locked="0"/>
    </xf>
    <xf numFmtId="0" fontId="36" fillId="0" borderId="1" xfId="0" applyFont="1" applyBorder="1" applyAlignment="1" applyProtection="1">
      <alignment horizontal="center"/>
      <protection locked="0"/>
    </xf>
    <xf numFmtId="164" fontId="24" fillId="10" borderId="20" xfId="1" applyFont="1" applyFill="1" applyBorder="1" applyAlignment="1" applyProtection="1">
      <alignment horizontal="center"/>
      <protection locked="0"/>
    </xf>
    <xf numFmtId="164" fontId="26" fillId="11" borderId="1" xfId="1" applyFont="1" applyFill="1" applyBorder="1" applyAlignment="1">
      <alignment horizontal="center"/>
    </xf>
    <xf numFmtId="0" fontId="36" fillId="10" borderId="1" xfId="0" applyFont="1" applyFill="1" applyBorder="1" applyAlignment="1" applyProtection="1">
      <alignment horizontal="center"/>
      <protection locked="0"/>
    </xf>
    <xf numFmtId="2" fontId="26" fillId="10" borderId="11" xfId="0" applyNumberFormat="1" applyFont="1" applyFill="1" applyBorder="1" applyAlignment="1" applyProtection="1">
      <alignment horizontal="center"/>
      <protection locked="0"/>
    </xf>
    <xf numFmtId="2" fontId="26" fillId="0" borderId="11" xfId="0" applyNumberFormat="1" applyFont="1" applyFill="1" applyBorder="1" applyAlignment="1" applyProtection="1">
      <alignment horizontal="center"/>
      <protection locked="0"/>
    </xf>
    <xf numFmtId="14" fontId="24" fillId="0" borderId="11" xfId="0" applyNumberFormat="1" applyFont="1" applyFill="1" applyBorder="1" applyAlignment="1" applyProtection="1">
      <alignment horizontal="center"/>
      <protection locked="0"/>
    </xf>
    <xf numFmtId="2" fontId="36" fillId="10" borderId="1" xfId="0" applyNumberFormat="1" applyFont="1" applyFill="1" applyBorder="1" applyAlignment="1" applyProtection="1">
      <alignment horizontal="center"/>
      <protection locked="0"/>
    </xf>
    <xf numFmtId="168" fontId="0" fillId="0" borderId="1" xfId="0" applyNumberFormat="1" applyBorder="1" applyAlignment="1" applyProtection="1">
      <alignment horizontal="center"/>
      <protection locked="0"/>
    </xf>
    <xf numFmtId="4" fontId="36" fillId="0" borderId="2" xfId="0" applyNumberFormat="1" applyFont="1" applyBorder="1" applyAlignment="1" applyProtection="1">
      <alignment horizontal="center"/>
      <protection locked="0"/>
    </xf>
    <xf numFmtId="4" fontId="36" fillId="10" borderId="2" xfId="0" applyNumberFormat="1" applyFont="1" applyFill="1" applyBorder="1" applyAlignment="1" applyProtection="1">
      <alignment horizontal="center"/>
      <protection locked="0"/>
    </xf>
    <xf numFmtId="0" fontId="0" fillId="10" borderId="2" xfId="0" applyFill="1" applyBorder="1" applyAlignment="1" applyProtection="1">
      <alignment horizontal="center"/>
      <protection locked="0"/>
    </xf>
    <xf numFmtId="0" fontId="26" fillId="10" borderId="37" xfId="0" applyNumberFormat="1" applyFont="1" applyFill="1" applyBorder="1" applyAlignment="1" applyProtection="1">
      <alignment horizontal="center"/>
      <protection locked="0"/>
    </xf>
    <xf numFmtId="0" fontId="43" fillId="0" borderId="1" xfId="0" applyFont="1" applyFill="1" applyBorder="1" applyAlignment="1" applyProtection="1">
      <alignment horizontal="center"/>
      <protection locked="0"/>
    </xf>
    <xf numFmtId="164" fontId="26" fillId="10" borderId="1" xfId="1" applyFont="1" applyFill="1" applyBorder="1" applyAlignment="1">
      <alignment horizontal="center"/>
    </xf>
    <xf numFmtId="164" fontId="24" fillId="10" borderId="8" xfId="1" applyFont="1" applyFill="1" applyBorder="1" applyAlignment="1" applyProtection="1">
      <alignment horizontal="center"/>
      <protection locked="0"/>
    </xf>
    <xf numFmtId="2" fontId="0" fillId="10" borderId="1" xfId="0" applyNumberFormat="1" applyFill="1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4" fontId="0" fillId="0" borderId="1" xfId="0" applyNumberFormat="1" applyBorder="1" applyAlignment="1" applyProtection="1">
      <alignment horizontal="center"/>
      <protection locked="0"/>
    </xf>
    <xf numFmtId="0" fontId="0" fillId="10" borderId="8" xfId="0" applyFill="1" applyBorder="1" applyAlignment="1" applyProtection="1">
      <alignment horizontal="center"/>
      <protection locked="0"/>
    </xf>
    <xf numFmtId="164" fontId="24" fillId="10" borderId="6" xfId="1" applyFont="1" applyFill="1" applyBorder="1" applyAlignment="1" applyProtection="1">
      <alignment horizontal="center"/>
      <protection locked="0"/>
    </xf>
    <xf numFmtId="0" fontId="0" fillId="10" borderId="37" xfId="0" applyFill="1" applyBorder="1" applyAlignment="1" applyProtection="1">
      <alignment horizontal="center"/>
      <protection locked="0"/>
    </xf>
    <xf numFmtId="0" fontId="0" fillId="10" borderId="11" xfId="0" applyFill="1" applyBorder="1" applyAlignment="1" applyProtection="1">
      <alignment horizontal="center"/>
      <protection locked="0"/>
    </xf>
    <xf numFmtId="4" fontId="0" fillId="10" borderId="20" xfId="0" applyNumberFormat="1" applyFill="1" applyBorder="1" applyAlignment="1" applyProtection="1">
      <alignment horizontal="center"/>
      <protection locked="0"/>
    </xf>
    <xf numFmtId="4" fontId="0" fillId="10" borderId="2" xfId="0" applyNumberFormat="1" applyFill="1" applyBorder="1" applyAlignment="1" applyProtection="1">
      <alignment horizontal="center"/>
      <protection locked="0"/>
    </xf>
    <xf numFmtId="4" fontId="36" fillId="10" borderId="20" xfId="0" applyNumberFormat="1" applyFont="1" applyFill="1" applyBorder="1" applyAlignment="1" applyProtection="1">
      <alignment horizontal="center"/>
      <protection locked="0"/>
    </xf>
    <xf numFmtId="0" fontId="39" fillId="10" borderId="11" xfId="0" applyFont="1" applyFill="1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43" fillId="10" borderId="1" xfId="0" applyFont="1" applyFill="1" applyBorder="1" applyAlignment="1" applyProtection="1">
      <alignment horizontal="center"/>
      <protection locked="0"/>
    </xf>
    <xf numFmtId="0" fontId="0" fillId="0" borderId="8" xfId="0" applyFill="1" applyBorder="1" applyAlignment="1" applyProtection="1">
      <alignment horizontal="center"/>
      <protection locked="0"/>
    </xf>
    <xf numFmtId="4" fontId="36" fillId="10" borderId="11" xfId="0" applyNumberFormat="1" applyFont="1" applyFill="1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39" fillId="0" borderId="11" xfId="0" applyFont="1" applyBorder="1" applyAlignment="1" applyProtection="1">
      <alignment horizontal="center"/>
      <protection locked="0"/>
    </xf>
    <xf numFmtId="4" fontId="36" fillId="0" borderId="11" xfId="0" applyNumberFormat="1" applyFont="1" applyBorder="1" applyAlignment="1" applyProtection="1">
      <alignment horizontal="center"/>
      <protection locked="0"/>
    </xf>
    <xf numFmtId="14" fontId="0" fillId="10" borderId="35" xfId="0" applyNumberFormat="1" applyFill="1" applyBorder="1" applyAlignment="1" applyProtection="1">
      <alignment horizontal="center"/>
      <protection locked="0"/>
    </xf>
    <xf numFmtId="4" fontId="36" fillId="0" borderId="20" xfId="0" applyNumberFormat="1" applyFont="1" applyBorder="1" applyAlignment="1" applyProtection="1">
      <alignment horizontal="center"/>
      <protection locked="0"/>
    </xf>
    <xf numFmtId="2" fontId="26" fillId="10" borderId="20" xfId="0" applyNumberFormat="1" applyFont="1" applyFill="1" applyBorder="1" applyAlignment="1" applyProtection="1">
      <alignment horizontal="center"/>
      <protection locked="0"/>
    </xf>
    <xf numFmtId="2" fontId="26" fillId="10" borderId="2" xfId="0" applyNumberFormat="1" applyFont="1" applyFill="1" applyBorder="1" applyAlignment="1" applyProtection="1">
      <alignment horizontal="center"/>
      <protection locked="0"/>
    </xf>
    <xf numFmtId="0" fontId="26" fillId="10" borderId="20" xfId="0" applyNumberFormat="1" applyFont="1" applyFill="1" applyBorder="1" applyAlignment="1" applyProtection="1">
      <alignment horizontal="center"/>
      <protection locked="0"/>
    </xf>
    <xf numFmtId="0" fontId="27" fillId="2" borderId="58" xfId="0" applyNumberFormat="1" applyFont="1" applyFill="1" applyBorder="1" applyAlignment="1" applyProtection="1">
      <protection locked="0"/>
    </xf>
    <xf numFmtId="0" fontId="0" fillId="0" borderId="2" xfId="0" applyBorder="1" applyProtection="1">
      <protection locked="0"/>
    </xf>
    <xf numFmtId="2" fontId="0" fillId="10" borderId="1" xfId="0" applyNumberFormat="1" applyFill="1" applyBorder="1" applyProtection="1">
      <protection locked="0"/>
    </xf>
    <xf numFmtId="14" fontId="51" fillId="10" borderId="1" xfId="0" applyNumberFormat="1" applyFont="1" applyFill="1" applyBorder="1" applyAlignment="1" applyProtection="1">
      <alignment horizontal="center"/>
      <protection locked="0"/>
    </xf>
    <xf numFmtId="0" fontId="51" fillId="10" borderId="1" xfId="0" applyNumberFormat="1" applyFont="1" applyFill="1" applyBorder="1" applyAlignment="1" applyProtection="1">
      <alignment horizontal="center"/>
      <protection locked="0"/>
    </xf>
    <xf numFmtId="14" fontId="24" fillId="10" borderId="6" xfId="0" applyNumberFormat="1" applyFont="1" applyFill="1" applyBorder="1" applyAlignment="1">
      <alignment horizontal="center"/>
    </xf>
    <xf numFmtId="14" fontId="24" fillId="10" borderId="8" xfId="0" applyNumberFormat="1" applyFont="1" applyFill="1" applyBorder="1" applyAlignment="1">
      <alignment horizontal="center"/>
    </xf>
    <xf numFmtId="0" fontId="0" fillId="10" borderId="0" xfId="0" applyFill="1" applyBorder="1" applyProtection="1">
      <protection locked="0"/>
    </xf>
    <xf numFmtId="0" fontId="40" fillId="0" borderId="43" xfId="0" applyFont="1" applyFill="1" applyBorder="1" applyProtection="1">
      <protection locked="0"/>
    </xf>
    <xf numFmtId="0" fontId="40" fillId="0" borderId="5" xfId="0" applyFont="1" applyFill="1" applyBorder="1" applyProtection="1">
      <protection locked="0"/>
    </xf>
    <xf numFmtId="0" fontId="26" fillId="10" borderId="0" xfId="0" applyNumberFormat="1" applyFont="1" applyFill="1" applyAlignment="1">
      <alignment horizontal="center"/>
    </xf>
    <xf numFmtId="0" fontId="24" fillId="11" borderId="0" xfId="0" applyNumberFormat="1" applyFont="1" applyFill="1" applyAlignment="1"/>
    <xf numFmtId="14" fontId="26" fillId="10" borderId="3" xfId="0" applyNumberFormat="1" applyFont="1" applyFill="1" applyBorder="1" applyAlignment="1" applyProtection="1">
      <alignment horizontal="center"/>
      <protection locked="0"/>
    </xf>
    <xf numFmtId="14" fontId="0" fillId="10" borderId="0" xfId="0" applyNumberFormat="1" applyFill="1" applyAlignment="1" applyProtection="1">
      <alignment horizontal="center"/>
      <protection locked="0"/>
    </xf>
    <xf numFmtId="14" fontId="26" fillId="0" borderId="6" xfId="0" applyNumberFormat="1" applyFont="1" applyFill="1" applyBorder="1" applyAlignment="1" applyProtection="1">
      <alignment horizontal="center"/>
      <protection locked="0"/>
    </xf>
    <xf numFmtId="14" fontId="26" fillId="0" borderId="35" xfId="0" applyNumberFormat="1" applyFont="1" applyFill="1" applyBorder="1" applyAlignment="1" applyProtection="1">
      <alignment horizontal="center"/>
      <protection locked="0"/>
    </xf>
    <xf numFmtId="0" fontId="26" fillId="0" borderId="35" xfId="0" applyNumberFormat="1" applyFont="1" applyFill="1" applyBorder="1" applyAlignment="1" applyProtection="1">
      <alignment horizontal="center"/>
      <protection locked="0"/>
    </xf>
    <xf numFmtId="4" fontId="32" fillId="0" borderId="2" xfId="0" applyNumberFormat="1" applyFont="1" applyFill="1" applyBorder="1" applyAlignment="1" applyProtection="1">
      <protection locked="0"/>
    </xf>
    <xf numFmtId="14" fontId="24" fillId="0" borderId="8" xfId="0" applyNumberFormat="1" applyFont="1" applyFill="1" applyBorder="1" applyAlignment="1">
      <alignment horizontal="center"/>
    </xf>
    <xf numFmtId="14" fontId="26" fillId="0" borderId="3" xfId="0" applyNumberFormat="1" applyFont="1" applyFill="1" applyBorder="1" applyAlignment="1" applyProtection="1">
      <alignment horizontal="center"/>
      <protection locked="0"/>
    </xf>
    <xf numFmtId="14" fontId="24" fillId="0" borderId="6" xfId="0" applyNumberFormat="1" applyFont="1" applyFill="1" applyBorder="1" applyAlignment="1">
      <alignment horizontal="center"/>
    </xf>
    <xf numFmtId="0" fontId="47" fillId="0" borderId="17" xfId="0" applyFont="1" applyBorder="1" applyAlignment="1" applyProtection="1">
      <alignment horizontal="center"/>
      <protection locked="0"/>
    </xf>
    <xf numFmtId="0" fontId="40" fillId="0" borderId="16" xfId="0" applyFont="1" applyBorder="1" applyAlignment="1" applyProtection="1">
      <alignment horizontal="center"/>
      <protection locked="0"/>
    </xf>
    <xf numFmtId="166" fontId="26" fillId="10" borderId="1" xfId="0" applyNumberFormat="1" applyFont="1" applyFill="1" applyBorder="1" applyAlignment="1" applyProtection="1">
      <protection locked="0"/>
    </xf>
    <xf numFmtId="14" fontId="36" fillId="0" borderId="0" xfId="0" applyNumberFormat="1" applyFont="1" applyProtection="1">
      <protection locked="0"/>
    </xf>
    <xf numFmtId="0" fontId="27" fillId="10" borderId="1" xfId="0" applyNumberFormat="1" applyFont="1" applyFill="1" applyBorder="1" applyAlignment="1" applyProtection="1">
      <protection locked="0"/>
    </xf>
    <xf numFmtId="0" fontId="26" fillId="2" borderId="5" xfId="0" applyFont="1" applyFill="1" applyBorder="1" applyProtection="1">
      <protection locked="0"/>
    </xf>
    <xf numFmtId="0" fontId="0" fillId="5" borderId="16" xfId="0" applyFill="1" applyBorder="1" applyProtection="1">
      <protection locked="0"/>
    </xf>
    <xf numFmtId="0" fontId="0" fillId="5" borderId="17" xfId="0" applyFill="1" applyBorder="1" applyProtection="1">
      <protection locked="0"/>
    </xf>
    <xf numFmtId="14" fontId="24" fillId="10" borderId="6" xfId="0" applyNumberFormat="1" applyFont="1" applyFill="1" applyBorder="1" applyAlignment="1" applyProtection="1">
      <alignment horizontal="center"/>
      <protection locked="0"/>
    </xf>
    <xf numFmtId="0" fontId="24" fillId="10" borderId="47" xfId="0" applyNumberFormat="1" applyFont="1" applyFill="1" applyBorder="1" applyAlignment="1" applyProtection="1">
      <alignment horizontal="center"/>
      <protection locked="0"/>
    </xf>
    <xf numFmtId="14" fontId="25" fillId="10" borderId="1" xfId="0" applyNumberFormat="1" applyFont="1" applyFill="1" applyBorder="1" applyAlignment="1" applyProtection="1">
      <protection locked="0"/>
    </xf>
    <xf numFmtId="164" fontId="24" fillId="10" borderId="0" xfId="1" applyFont="1" applyFill="1" applyAlignment="1">
      <alignment horizontal="center"/>
    </xf>
    <xf numFmtId="164" fontId="26" fillId="10" borderId="0" xfId="1" applyFont="1" applyFill="1" applyAlignment="1">
      <alignment horizontal="center"/>
    </xf>
    <xf numFmtId="14" fontId="26" fillId="10" borderId="1" xfId="0" applyNumberFormat="1" applyFont="1" applyFill="1" applyBorder="1" applyAlignment="1" applyProtection="1">
      <alignment horizontal="center" vertical="top"/>
      <protection locked="0"/>
    </xf>
    <xf numFmtId="0" fontId="26" fillId="10" borderId="1" xfId="0" applyNumberFormat="1" applyFont="1" applyFill="1" applyBorder="1" applyAlignment="1" applyProtection="1">
      <alignment horizontal="center" vertical="top"/>
      <protection locked="0"/>
    </xf>
    <xf numFmtId="164" fontId="26" fillId="10" borderId="0" xfId="1" applyFont="1" applyFill="1" applyAlignment="1">
      <alignment horizontal="center" vertical="top"/>
    </xf>
    <xf numFmtId="14" fontId="26" fillId="18" borderId="1" xfId="0" applyNumberFormat="1" applyFont="1" applyFill="1" applyBorder="1" applyAlignment="1" applyProtection="1">
      <alignment horizontal="center"/>
      <protection locked="0"/>
    </xf>
    <xf numFmtId="0" fontId="26" fillId="18" borderId="1" xfId="0" applyNumberFormat="1" applyFont="1" applyFill="1" applyBorder="1" applyAlignment="1" applyProtection="1">
      <alignment horizontal="center"/>
      <protection locked="0"/>
    </xf>
    <xf numFmtId="0" fontId="26" fillId="10" borderId="36" xfId="0" applyNumberFormat="1" applyFont="1" applyFill="1" applyBorder="1" applyAlignment="1" applyProtection="1">
      <alignment horizontal="center"/>
      <protection locked="0"/>
    </xf>
    <xf numFmtId="14" fontId="26" fillId="19" borderId="1" xfId="0" applyNumberFormat="1" applyFont="1" applyFill="1" applyBorder="1" applyAlignment="1" applyProtection="1">
      <alignment horizontal="center"/>
      <protection locked="0"/>
    </xf>
    <xf numFmtId="0" fontId="26" fillId="19" borderId="1" xfId="0" applyNumberFormat="1" applyFont="1" applyFill="1" applyBorder="1" applyAlignment="1" applyProtection="1">
      <alignment horizontal="center"/>
      <protection locked="0"/>
    </xf>
    <xf numFmtId="14" fontId="26" fillId="20" borderId="1" xfId="0" applyNumberFormat="1" applyFont="1" applyFill="1" applyBorder="1" applyAlignment="1" applyProtection="1">
      <alignment horizontal="center"/>
      <protection locked="0"/>
    </xf>
    <xf numFmtId="0" fontId="26" fillId="20" borderId="1" xfId="0" applyNumberFormat="1" applyFont="1" applyFill="1" applyBorder="1" applyAlignment="1" applyProtection="1">
      <alignment horizontal="center"/>
      <protection locked="0"/>
    </xf>
    <xf numFmtId="0" fontId="26" fillId="21" borderId="1" xfId="0" applyNumberFormat="1" applyFont="1" applyFill="1" applyBorder="1" applyAlignment="1" applyProtection="1">
      <alignment horizontal="center"/>
      <protection locked="0"/>
    </xf>
    <xf numFmtId="14" fontId="26" fillId="21" borderId="6" xfId="0" applyNumberFormat="1" applyFont="1" applyFill="1" applyBorder="1" applyAlignment="1" applyProtection="1">
      <alignment horizontal="center"/>
      <protection locked="0"/>
    </xf>
    <xf numFmtId="14" fontId="26" fillId="22" borderId="1" xfId="0" applyNumberFormat="1" applyFont="1" applyFill="1" applyBorder="1" applyAlignment="1" applyProtection="1">
      <alignment horizontal="center"/>
      <protection locked="0"/>
    </xf>
    <xf numFmtId="0" fontId="26" fillId="22" borderId="1" xfId="0" applyNumberFormat="1" applyFont="1" applyFill="1" applyBorder="1" applyAlignment="1" applyProtection="1">
      <alignment horizontal="center"/>
      <protection locked="0"/>
    </xf>
    <xf numFmtId="14" fontId="26" fillId="23" borderId="1" xfId="0" applyNumberFormat="1" applyFont="1" applyFill="1" applyBorder="1" applyAlignment="1" applyProtection="1">
      <alignment horizontal="center"/>
      <protection locked="0"/>
    </xf>
    <xf numFmtId="0" fontId="26" fillId="23" borderId="1" xfId="0" applyNumberFormat="1" applyFont="1" applyFill="1" applyBorder="1" applyAlignment="1" applyProtection="1">
      <alignment horizontal="center"/>
      <protection locked="0"/>
    </xf>
    <xf numFmtId="14" fontId="26" fillId="24" borderId="1" xfId="0" applyNumberFormat="1" applyFont="1" applyFill="1" applyBorder="1" applyAlignment="1" applyProtection="1">
      <alignment horizontal="center"/>
      <protection locked="0"/>
    </xf>
    <xf numFmtId="0" fontId="26" fillId="24" borderId="1" xfId="0" applyNumberFormat="1" applyFont="1" applyFill="1" applyBorder="1" applyAlignment="1" applyProtection="1">
      <alignment horizontal="center"/>
      <protection locked="0"/>
    </xf>
    <xf numFmtId="14" fontId="26" fillId="25" borderId="1" xfId="0" applyNumberFormat="1" applyFont="1" applyFill="1" applyBorder="1" applyAlignment="1" applyProtection="1">
      <alignment horizontal="center"/>
      <protection locked="0"/>
    </xf>
    <xf numFmtId="0" fontId="26" fillId="25" borderId="1" xfId="0" applyNumberFormat="1" applyFont="1" applyFill="1" applyBorder="1" applyAlignment="1" applyProtection="1">
      <alignment horizontal="center"/>
      <protection locked="0"/>
    </xf>
    <xf numFmtId="14" fontId="26" fillId="11" borderId="1" xfId="0" applyNumberFormat="1" applyFont="1" applyFill="1" applyBorder="1" applyAlignment="1" applyProtection="1">
      <alignment horizontal="center"/>
      <protection locked="0"/>
    </xf>
    <xf numFmtId="0" fontId="26" fillId="11" borderId="6" xfId="0" applyNumberFormat="1" applyFont="1" applyFill="1" applyBorder="1" applyAlignment="1" applyProtection="1">
      <alignment horizontal="center"/>
      <protection locked="0"/>
    </xf>
    <xf numFmtId="4" fontId="26" fillId="11" borderId="1" xfId="0" applyNumberFormat="1" applyFont="1" applyFill="1" applyBorder="1" applyAlignment="1" applyProtection="1">
      <alignment horizontal="right"/>
      <protection locked="0"/>
    </xf>
    <xf numFmtId="0" fontId="36" fillId="0" borderId="2" xfId="0" applyFont="1" applyBorder="1" applyProtection="1">
      <protection locked="0"/>
    </xf>
    <xf numFmtId="14" fontId="26" fillId="26" borderId="1" xfId="0" applyNumberFormat="1" applyFont="1" applyFill="1" applyBorder="1" applyAlignment="1" applyProtection="1">
      <alignment horizontal="center"/>
      <protection locked="0"/>
    </xf>
    <xf numFmtId="0" fontId="26" fillId="26" borderId="1" xfId="0" applyNumberFormat="1" applyFont="1" applyFill="1" applyBorder="1" applyAlignment="1" applyProtection="1">
      <alignment horizontal="center"/>
      <protection locked="0"/>
    </xf>
    <xf numFmtId="0" fontId="26" fillId="26" borderId="6" xfId="0" applyNumberFormat="1" applyFont="1" applyFill="1" applyBorder="1" applyAlignment="1" applyProtection="1">
      <alignment horizontal="center"/>
      <protection locked="0"/>
    </xf>
    <xf numFmtId="0" fontId="26" fillId="26" borderId="25" xfId="0" applyNumberFormat="1" applyFont="1" applyFill="1" applyBorder="1" applyAlignment="1" applyProtection="1">
      <alignment horizontal="center"/>
      <protection locked="0"/>
    </xf>
    <xf numFmtId="14" fontId="26" fillId="20" borderId="9" xfId="0" applyNumberFormat="1" applyFont="1" applyFill="1" applyBorder="1" applyAlignment="1" applyProtection="1">
      <alignment horizontal="center"/>
      <protection locked="0"/>
    </xf>
    <xf numFmtId="0" fontId="26" fillId="20" borderId="4" xfId="0" applyNumberFormat="1" applyFont="1" applyFill="1" applyBorder="1" applyAlignment="1" applyProtection="1">
      <alignment horizontal="center"/>
      <protection locked="0"/>
    </xf>
    <xf numFmtId="14" fontId="26" fillId="20" borderId="4" xfId="0" applyNumberFormat="1" applyFont="1" applyFill="1" applyBorder="1" applyAlignment="1" applyProtection="1">
      <alignment horizontal="center"/>
      <protection locked="0"/>
    </xf>
    <xf numFmtId="14" fontId="26" fillId="20" borderId="3" xfId="0" applyNumberFormat="1" applyFont="1" applyFill="1" applyBorder="1" applyAlignment="1" applyProtection="1">
      <alignment horizontal="center"/>
      <protection locked="0"/>
    </xf>
    <xf numFmtId="14" fontId="26" fillId="20" borderId="32" xfId="0" applyNumberFormat="1" applyFont="1" applyFill="1" applyBorder="1" applyAlignment="1" applyProtection="1">
      <alignment horizontal="center"/>
      <protection locked="0"/>
    </xf>
    <xf numFmtId="0" fontId="26" fillId="20" borderId="7" xfId="0" applyNumberFormat="1" applyFont="1" applyFill="1" applyBorder="1" applyAlignment="1" applyProtection="1">
      <alignment horizontal="center"/>
      <protection locked="0"/>
    </xf>
    <xf numFmtId="14" fontId="26" fillId="20" borderId="7" xfId="0" applyNumberFormat="1" applyFont="1" applyFill="1" applyBorder="1" applyAlignment="1" applyProtection="1">
      <alignment horizontal="center"/>
      <protection locked="0"/>
    </xf>
    <xf numFmtId="14" fontId="26" fillId="10" borderId="9" xfId="0" applyNumberFormat="1" applyFont="1" applyFill="1" applyBorder="1" applyAlignment="1" applyProtection="1">
      <alignment horizontal="center"/>
      <protection locked="0"/>
    </xf>
    <xf numFmtId="0" fontId="26" fillId="10" borderId="4" xfId="0" applyNumberFormat="1" applyFont="1" applyFill="1" applyBorder="1" applyAlignment="1" applyProtection="1">
      <alignment horizontal="center"/>
      <protection locked="0"/>
    </xf>
    <xf numFmtId="14" fontId="26" fillId="10" borderId="4" xfId="0" applyNumberFormat="1" applyFont="1" applyFill="1" applyBorder="1" applyAlignment="1" applyProtection="1">
      <alignment horizontal="center"/>
      <protection locked="0"/>
    </xf>
    <xf numFmtId="14" fontId="26" fillId="10" borderId="32" xfId="0" applyNumberFormat="1" applyFont="1" applyFill="1" applyBorder="1" applyAlignment="1" applyProtection="1">
      <alignment horizontal="center"/>
      <protection locked="0"/>
    </xf>
    <xf numFmtId="0" fontId="26" fillId="10" borderId="7" xfId="0" applyNumberFormat="1" applyFont="1" applyFill="1" applyBorder="1" applyAlignment="1" applyProtection="1">
      <alignment horizontal="center"/>
      <protection locked="0"/>
    </xf>
    <xf numFmtId="14" fontId="26" fillId="10" borderId="7" xfId="0" applyNumberFormat="1" applyFont="1" applyFill="1" applyBorder="1" applyAlignment="1" applyProtection="1">
      <alignment horizontal="center"/>
      <protection locked="0"/>
    </xf>
    <xf numFmtId="14" fontId="26" fillId="21" borderId="9" xfId="0" applyNumberFormat="1" applyFont="1" applyFill="1" applyBorder="1" applyAlignment="1" applyProtection="1">
      <alignment horizontal="center"/>
      <protection locked="0"/>
    </xf>
    <xf numFmtId="0" fontId="26" fillId="21" borderId="4" xfId="0" applyNumberFormat="1" applyFont="1" applyFill="1" applyBorder="1" applyAlignment="1" applyProtection="1">
      <alignment horizontal="center"/>
      <protection locked="0"/>
    </xf>
    <xf numFmtId="14" fontId="26" fillId="21" borderId="61" xfId="0" applyNumberFormat="1" applyFont="1" applyFill="1" applyBorder="1" applyAlignment="1" applyProtection="1">
      <alignment horizontal="center"/>
      <protection locked="0"/>
    </xf>
    <xf numFmtId="14" fontId="26" fillId="21" borderId="3" xfId="0" applyNumberFormat="1" applyFont="1" applyFill="1" applyBorder="1" applyAlignment="1" applyProtection="1">
      <alignment horizontal="center"/>
      <protection locked="0"/>
    </xf>
    <xf numFmtId="14" fontId="26" fillId="21" borderId="32" xfId="0" applyNumberFormat="1" applyFont="1" applyFill="1" applyBorder="1" applyAlignment="1" applyProtection="1">
      <alignment horizontal="center"/>
      <protection locked="0"/>
    </xf>
    <xf numFmtId="0" fontId="26" fillId="21" borderId="7" xfId="0" applyNumberFormat="1" applyFont="1" applyFill="1" applyBorder="1" applyAlignment="1" applyProtection="1">
      <alignment horizontal="center"/>
      <protection locked="0"/>
    </xf>
    <xf numFmtId="14" fontId="26" fillId="21" borderId="62" xfId="0" applyNumberFormat="1" applyFont="1" applyFill="1" applyBorder="1" applyAlignment="1" applyProtection="1">
      <alignment horizontal="center"/>
      <protection locked="0"/>
    </xf>
    <xf numFmtId="14" fontId="26" fillId="22" borderId="9" xfId="0" applyNumberFormat="1" applyFont="1" applyFill="1" applyBorder="1" applyAlignment="1" applyProtection="1">
      <alignment horizontal="center"/>
      <protection locked="0"/>
    </xf>
    <xf numFmtId="0" fontId="26" fillId="22" borderId="4" xfId="0" applyNumberFormat="1" applyFont="1" applyFill="1" applyBorder="1" applyAlignment="1" applyProtection="1">
      <alignment horizontal="center"/>
      <protection locked="0"/>
    </xf>
    <xf numFmtId="14" fontId="26" fillId="22" borderId="4" xfId="0" applyNumberFormat="1" applyFont="1" applyFill="1" applyBorder="1" applyAlignment="1" applyProtection="1">
      <alignment horizontal="center"/>
      <protection locked="0"/>
    </xf>
    <xf numFmtId="14" fontId="26" fillId="22" borderId="3" xfId="0" applyNumberFormat="1" applyFont="1" applyFill="1" applyBorder="1" applyAlignment="1" applyProtection="1">
      <alignment horizontal="center"/>
      <protection locked="0"/>
    </xf>
    <xf numFmtId="14" fontId="26" fillId="22" borderId="32" xfId="0" applyNumberFormat="1" applyFont="1" applyFill="1" applyBorder="1" applyAlignment="1" applyProtection="1">
      <alignment horizontal="center"/>
      <protection locked="0"/>
    </xf>
    <xf numFmtId="0" fontId="26" fillId="22" borderId="7" xfId="0" applyNumberFormat="1" applyFont="1" applyFill="1" applyBorder="1" applyAlignment="1" applyProtection="1">
      <alignment horizontal="center"/>
      <protection locked="0"/>
    </xf>
    <xf numFmtId="14" fontId="26" fillId="22" borderId="7" xfId="0" applyNumberFormat="1" applyFont="1" applyFill="1" applyBorder="1" applyAlignment="1" applyProtection="1">
      <alignment horizontal="center"/>
      <protection locked="0"/>
    </xf>
    <xf numFmtId="14" fontId="26" fillId="23" borderId="9" xfId="0" applyNumberFormat="1" applyFont="1" applyFill="1" applyBorder="1" applyAlignment="1" applyProtection="1">
      <alignment horizontal="center"/>
      <protection locked="0"/>
    </xf>
    <xf numFmtId="0" fontId="26" fillId="23" borderId="4" xfId="0" applyNumberFormat="1" applyFont="1" applyFill="1" applyBorder="1" applyAlignment="1" applyProtection="1">
      <alignment horizontal="center"/>
      <protection locked="0"/>
    </xf>
    <xf numFmtId="14" fontId="26" fillId="23" borderId="4" xfId="0" applyNumberFormat="1" applyFont="1" applyFill="1" applyBorder="1" applyAlignment="1" applyProtection="1">
      <alignment horizontal="center"/>
      <protection locked="0"/>
    </xf>
    <xf numFmtId="14" fontId="26" fillId="23" borderId="3" xfId="0" applyNumberFormat="1" applyFont="1" applyFill="1" applyBorder="1" applyAlignment="1" applyProtection="1">
      <alignment horizontal="center"/>
      <protection locked="0"/>
    </xf>
    <xf numFmtId="14" fontId="26" fillId="23" borderId="32" xfId="0" applyNumberFormat="1" applyFont="1" applyFill="1" applyBorder="1" applyAlignment="1" applyProtection="1">
      <alignment horizontal="center"/>
      <protection locked="0"/>
    </xf>
    <xf numFmtId="0" fontId="26" fillId="23" borderId="7" xfId="0" applyNumberFormat="1" applyFont="1" applyFill="1" applyBorder="1" applyAlignment="1" applyProtection="1">
      <alignment horizontal="center"/>
      <protection locked="0"/>
    </xf>
    <xf numFmtId="14" fontId="26" fillId="23" borderId="7" xfId="0" applyNumberFormat="1" applyFont="1" applyFill="1" applyBorder="1" applyAlignment="1" applyProtection="1">
      <alignment horizontal="center"/>
      <protection locked="0"/>
    </xf>
    <xf numFmtId="14" fontId="26" fillId="25" borderId="2" xfId="0" applyNumberFormat="1" applyFont="1" applyFill="1" applyBorder="1" applyAlignment="1" applyProtection="1">
      <alignment horizontal="center"/>
      <protection locked="0"/>
    </xf>
    <xf numFmtId="0" fontId="26" fillId="25" borderId="2" xfId="0" applyNumberFormat="1" applyFont="1" applyFill="1" applyBorder="1" applyAlignment="1" applyProtection="1">
      <alignment horizontal="center"/>
      <protection locked="0"/>
    </xf>
    <xf numFmtId="14" fontId="26" fillId="24" borderId="9" xfId="0" applyNumberFormat="1" applyFont="1" applyFill="1" applyBorder="1" applyAlignment="1" applyProtection="1">
      <alignment horizontal="center"/>
      <protection locked="0"/>
    </xf>
    <xf numFmtId="0" fontId="26" fillId="24" borderId="4" xfId="0" applyNumberFormat="1" applyFont="1" applyFill="1" applyBorder="1" applyAlignment="1" applyProtection="1">
      <alignment horizontal="center"/>
      <protection locked="0"/>
    </xf>
    <xf numFmtId="14" fontId="26" fillId="24" borderId="4" xfId="0" applyNumberFormat="1" applyFont="1" applyFill="1" applyBorder="1" applyAlignment="1" applyProtection="1">
      <alignment horizontal="center"/>
      <protection locked="0"/>
    </xf>
    <xf numFmtId="14" fontId="26" fillId="24" borderId="3" xfId="0" applyNumberFormat="1" applyFont="1" applyFill="1" applyBorder="1" applyAlignment="1" applyProtection="1">
      <alignment horizontal="center"/>
      <protection locked="0"/>
    </xf>
    <xf numFmtId="14" fontId="26" fillId="24" borderId="32" xfId="0" applyNumberFormat="1" applyFont="1" applyFill="1" applyBorder="1" applyAlignment="1" applyProtection="1">
      <alignment horizontal="center"/>
      <protection locked="0"/>
    </xf>
    <xf numFmtId="0" fontId="26" fillId="24" borderId="7" xfId="0" applyNumberFormat="1" applyFont="1" applyFill="1" applyBorder="1" applyAlignment="1" applyProtection="1">
      <alignment horizontal="center"/>
      <protection locked="0"/>
    </xf>
    <xf numFmtId="14" fontId="26" fillId="24" borderId="7" xfId="0" applyNumberFormat="1" applyFont="1" applyFill="1" applyBorder="1" applyAlignment="1" applyProtection="1">
      <alignment horizontal="center"/>
      <protection locked="0"/>
    </xf>
    <xf numFmtId="164" fontId="36" fillId="10" borderId="2" xfId="1" applyFont="1" applyFill="1" applyBorder="1" applyAlignment="1" applyProtection="1">
      <alignment horizontal="center"/>
      <protection locked="0"/>
    </xf>
    <xf numFmtId="4" fontId="26" fillId="26" borderId="1" xfId="0" applyNumberFormat="1" applyFont="1" applyFill="1" applyBorder="1" applyAlignment="1" applyProtection="1">
      <alignment horizontal="center"/>
      <protection locked="0"/>
    </xf>
    <xf numFmtId="0" fontId="28" fillId="0" borderId="37" xfId="0" applyNumberFormat="1" applyFont="1" applyFill="1" applyBorder="1" applyAlignment="1" applyProtection="1">
      <protection locked="0"/>
    </xf>
    <xf numFmtId="0" fontId="28" fillId="0" borderId="0" xfId="0" applyNumberFormat="1" applyFont="1" applyFill="1" applyBorder="1" applyAlignment="1" applyProtection="1">
      <alignment horizontal="center"/>
      <protection locked="0"/>
    </xf>
    <xf numFmtId="0" fontId="28" fillId="0" borderId="0" xfId="0" applyNumberFormat="1" applyFont="1" applyFill="1" applyBorder="1" applyAlignment="1" applyProtection="1">
      <protection locked="0"/>
    </xf>
    <xf numFmtId="0" fontId="26" fillId="0" borderId="0" xfId="0" applyNumberFormat="1" applyFont="1" applyFill="1" applyBorder="1" applyAlignment="1" applyProtection="1">
      <protection locked="0"/>
    </xf>
    <xf numFmtId="0" fontId="26" fillId="0" borderId="0" xfId="0" applyNumberFormat="1" applyFont="1" applyFill="1" applyBorder="1" applyAlignment="1" applyProtection="1">
      <alignment horizontal="left"/>
      <protection locked="0"/>
    </xf>
    <xf numFmtId="164" fontId="31" fillId="0" borderId="0" xfId="1" applyFont="1" applyFill="1" applyBorder="1" applyAlignment="1" applyProtection="1">
      <protection locked="0"/>
    </xf>
    <xf numFmtId="164" fontId="32" fillId="0" borderId="0" xfId="1" applyFont="1" applyFill="1" applyBorder="1" applyAlignment="1" applyProtection="1">
      <protection locked="0"/>
    </xf>
    <xf numFmtId="0" fontId="32" fillId="0" borderId="0" xfId="0" applyNumberFormat="1" applyFont="1" applyFill="1" applyBorder="1" applyAlignment="1" applyProtection="1">
      <protection locked="0"/>
    </xf>
    <xf numFmtId="166" fontId="27" fillId="0" borderId="0" xfId="0" applyNumberFormat="1" applyFont="1" applyFill="1" applyBorder="1" applyAlignment="1" applyProtection="1">
      <protection locked="0"/>
    </xf>
    <xf numFmtId="4" fontId="25" fillId="27" borderId="51" xfId="0" applyNumberFormat="1" applyFont="1" applyFill="1" applyBorder="1" applyAlignment="1" applyProtection="1">
      <protection locked="0"/>
    </xf>
    <xf numFmtId="164" fontId="40" fillId="27" borderId="51" xfId="0" applyNumberFormat="1" applyFont="1" applyFill="1" applyBorder="1" applyProtection="1">
      <protection locked="0"/>
    </xf>
    <xf numFmtId="0" fontId="22" fillId="0" borderId="0" xfId="8"/>
    <xf numFmtId="0" fontId="21" fillId="0" borderId="0" xfId="49"/>
    <xf numFmtId="0" fontId="20" fillId="0" borderId="0" xfId="51"/>
    <xf numFmtId="0" fontId="20" fillId="0" borderId="0" xfId="51"/>
    <xf numFmtId="0" fontId="28" fillId="7" borderId="11" xfId="0" applyNumberFormat="1" applyFont="1" applyFill="1" applyBorder="1" applyAlignment="1" applyProtection="1">
      <protection locked="0"/>
    </xf>
    <xf numFmtId="0" fontId="0" fillId="0" borderId="1" xfId="0" applyFont="1" applyFill="1" applyBorder="1" applyProtection="1">
      <protection locked="0"/>
    </xf>
    <xf numFmtId="166" fontId="27" fillId="0" borderId="29" xfId="0" applyNumberFormat="1" applyFont="1" applyFill="1" applyBorder="1" applyAlignment="1" applyProtection="1">
      <protection locked="0"/>
    </xf>
    <xf numFmtId="166" fontId="27" fillId="0" borderId="59" xfId="0" applyNumberFormat="1" applyFont="1" applyFill="1" applyBorder="1" applyAlignment="1" applyProtection="1">
      <protection locked="0"/>
    </xf>
    <xf numFmtId="0" fontId="17" fillId="0" borderId="0" xfId="93"/>
    <xf numFmtId="164" fontId="25" fillId="2" borderId="27" xfId="1" applyFont="1" applyFill="1" applyBorder="1" applyAlignment="1" applyProtection="1">
      <protection locked="0"/>
    </xf>
    <xf numFmtId="14" fontId="26" fillId="10" borderId="0" xfId="0" applyNumberFormat="1" applyFont="1" applyFill="1" applyBorder="1" applyAlignment="1" applyProtection="1">
      <protection locked="0"/>
    </xf>
    <xf numFmtId="4" fontId="25" fillId="10" borderId="25" xfId="0" applyNumberFormat="1" applyFont="1" applyFill="1" applyBorder="1" applyAlignment="1" applyProtection="1">
      <alignment horizontal="left"/>
      <protection locked="0"/>
    </xf>
    <xf numFmtId="0" fontId="26" fillId="10" borderId="8" xfId="0" applyNumberFormat="1" applyFont="1" applyFill="1" applyBorder="1" applyAlignment="1" applyProtection="1">
      <protection locked="0"/>
    </xf>
    <xf numFmtId="0" fontId="16" fillId="0" borderId="0" xfId="107"/>
    <xf numFmtId="0" fontId="16" fillId="0" borderId="0" xfId="107"/>
    <xf numFmtId="17" fontId="69" fillId="11" borderId="1" xfId="0" applyNumberFormat="1" applyFont="1" applyFill="1" applyBorder="1" applyAlignment="1">
      <alignment horizontal="center"/>
    </xf>
    <xf numFmtId="0" fontId="28" fillId="7" borderId="47" xfId="0" applyNumberFormat="1" applyFont="1" applyFill="1" applyBorder="1" applyAlignment="1" applyProtection="1">
      <alignment horizontal="center"/>
      <protection locked="0"/>
    </xf>
    <xf numFmtId="0" fontId="30" fillId="7" borderId="35" xfId="0" applyNumberFormat="1" applyFont="1" applyFill="1" applyBorder="1" applyAlignment="1" applyProtection="1">
      <alignment horizontal="center"/>
      <protection locked="0"/>
    </xf>
    <xf numFmtId="0" fontId="28" fillId="7" borderId="11" xfId="0" applyNumberFormat="1" applyFont="1" applyFill="1" applyBorder="1" applyAlignment="1" applyProtection="1">
      <alignment horizontal="center"/>
      <protection locked="0"/>
    </xf>
    <xf numFmtId="0" fontId="26" fillId="0" borderId="35" xfId="0" applyNumberFormat="1" applyFont="1" applyFill="1" applyBorder="1" applyAlignment="1" applyProtection="1">
      <protection locked="0"/>
    </xf>
    <xf numFmtId="4" fontId="32" fillId="0" borderId="0" xfId="0" applyNumberFormat="1" applyFont="1" applyFill="1" applyBorder="1" applyAlignment="1" applyProtection="1">
      <protection locked="0"/>
    </xf>
    <xf numFmtId="0" fontId="40" fillId="0" borderId="0" xfId="0" applyFont="1" applyProtection="1">
      <protection locked="0"/>
    </xf>
    <xf numFmtId="0" fontId="28" fillId="0" borderId="2" xfId="0" applyNumberFormat="1" applyFont="1" applyFill="1" applyBorder="1" applyAlignment="1" applyProtection="1">
      <alignment horizontal="center"/>
      <protection locked="0"/>
    </xf>
    <xf numFmtId="14" fontId="27" fillId="10" borderId="1" xfId="0" applyNumberFormat="1" applyFont="1" applyFill="1" applyBorder="1" applyAlignment="1" applyProtection="1">
      <alignment horizontal="center"/>
      <protection locked="0"/>
    </xf>
    <xf numFmtId="14" fontId="27" fillId="10" borderId="11" xfId="0" applyNumberFormat="1" applyFont="1" applyFill="1" applyBorder="1" applyAlignment="1" applyProtection="1">
      <alignment horizontal="center"/>
      <protection locked="0"/>
    </xf>
    <xf numFmtId="0" fontId="70" fillId="10" borderId="1" xfId="0" applyNumberFormat="1" applyFont="1" applyFill="1" applyBorder="1" applyAlignment="1" applyProtection="1">
      <alignment horizontal="center"/>
      <protection locked="0"/>
    </xf>
    <xf numFmtId="14" fontId="25" fillId="10" borderId="1" xfId="0" applyNumberFormat="1" applyFont="1" applyFill="1" applyBorder="1" applyAlignment="1" applyProtection="1">
      <alignment horizontal="center"/>
      <protection locked="0"/>
    </xf>
    <xf numFmtId="14" fontId="25" fillId="10" borderId="11" xfId="0" applyNumberFormat="1" applyFont="1" applyFill="1" applyBorder="1" applyAlignment="1" applyProtection="1">
      <alignment horizontal="center"/>
      <protection locked="0"/>
    </xf>
    <xf numFmtId="166" fontId="27" fillId="2" borderId="72" xfId="0" applyNumberFormat="1" applyFont="1" applyFill="1" applyBorder="1" applyAlignment="1" applyProtection="1">
      <protection locked="0"/>
    </xf>
    <xf numFmtId="166" fontId="27" fillId="2" borderId="73" xfId="0" applyNumberFormat="1" applyFont="1" applyFill="1" applyBorder="1" applyAlignment="1" applyProtection="1">
      <protection locked="0"/>
    </xf>
    <xf numFmtId="4" fontId="25" fillId="14" borderId="30" xfId="0" applyNumberFormat="1" applyFont="1" applyFill="1" applyBorder="1" applyAlignment="1" applyProtection="1">
      <alignment horizontal="left"/>
      <protection locked="0"/>
    </xf>
    <xf numFmtId="164" fontId="0" fillId="10" borderId="11" xfId="1" applyFont="1" applyFill="1" applyBorder="1" applyAlignment="1" applyProtection="1">
      <alignment horizontal="center"/>
      <protection locked="0"/>
    </xf>
    <xf numFmtId="14" fontId="40" fillId="10" borderId="1" xfId="0" applyNumberFormat="1" applyFont="1" applyFill="1" applyBorder="1" applyAlignment="1" applyProtection="1">
      <alignment horizontal="center"/>
      <protection locked="0"/>
    </xf>
    <xf numFmtId="164" fontId="36" fillId="10" borderId="1" xfId="1" applyFont="1" applyFill="1" applyBorder="1" applyAlignment="1" applyProtection="1">
      <alignment horizontal="center"/>
      <protection locked="0"/>
    </xf>
    <xf numFmtId="164" fontId="26" fillId="10" borderId="1" xfId="1" applyFont="1" applyFill="1" applyBorder="1" applyAlignment="1" applyProtection="1">
      <alignment horizontal="center"/>
      <protection locked="0"/>
    </xf>
    <xf numFmtId="164" fontId="0" fillId="10" borderId="1" xfId="1" applyFont="1" applyFill="1" applyBorder="1" applyAlignment="1" applyProtection="1">
      <alignment horizontal="center"/>
      <protection locked="0"/>
    </xf>
    <xf numFmtId="0" fontId="15" fillId="0" borderId="0" xfId="51" applyFont="1"/>
    <xf numFmtId="0" fontId="27" fillId="0" borderId="1" xfId="0" applyNumberFormat="1" applyFont="1" applyFill="1" applyBorder="1" applyAlignment="1" applyProtection="1">
      <alignment wrapText="1"/>
      <protection locked="0"/>
    </xf>
    <xf numFmtId="4" fontId="27" fillId="27" borderId="51" xfId="0" applyNumberFormat="1" applyFont="1" applyFill="1" applyBorder="1" applyAlignment="1" applyProtection="1">
      <alignment horizontal="right"/>
      <protection locked="0"/>
    </xf>
    <xf numFmtId="0" fontId="0" fillId="0" borderId="1" xfId="0" applyNumberFormat="1" applyBorder="1" applyProtection="1">
      <protection locked="0"/>
    </xf>
    <xf numFmtId="2" fontId="0" fillId="13" borderId="1" xfId="0" applyNumberFormat="1" applyFill="1" applyBorder="1" applyProtection="1">
      <protection locked="0"/>
    </xf>
    <xf numFmtId="0" fontId="24" fillId="10" borderId="1" xfId="0" applyNumberFormat="1" applyFont="1" applyFill="1" applyBorder="1" applyAlignment="1" applyProtection="1">
      <alignment horizontal="center" wrapText="1"/>
      <protection locked="0"/>
    </xf>
    <xf numFmtId="0" fontId="14" fillId="0" borderId="0" xfId="107" applyFont="1"/>
    <xf numFmtId="14" fontId="72" fillId="10" borderId="1" xfId="0" applyNumberFormat="1" applyFont="1" applyFill="1" applyBorder="1" applyAlignment="1" applyProtection="1">
      <alignment horizontal="center"/>
      <protection locked="0"/>
    </xf>
    <xf numFmtId="4" fontId="0" fillId="10" borderId="1" xfId="0" applyNumberFormat="1" applyFont="1" applyFill="1" applyBorder="1" applyAlignment="1" applyProtection="1">
      <alignment horizontal="center"/>
      <protection locked="0"/>
    </xf>
    <xf numFmtId="14" fontId="0" fillId="10" borderId="2" xfId="0" applyNumberFormat="1" applyFill="1" applyBorder="1" applyAlignment="1" applyProtection="1">
      <alignment horizontal="center"/>
      <protection locked="0"/>
    </xf>
    <xf numFmtId="0" fontId="0" fillId="10" borderId="0" xfId="0" applyFill="1" applyBorder="1" applyAlignment="1" applyProtection="1">
      <alignment horizontal="center"/>
      <protection locked="0"/>
    </xf>
    <xf numFmtId="14" fontId="0" fillId="10" borderId="2" xfId="0" applyNumberFormat="1" applyFont="1" applyFill="1" applyBorder="1" applyAlignment="1" applyProtection="1">
      <alignment horizontal="center"/>
      <protection locked="0"/>
    </xf>
    <xf numFmtId="0" fontId="0" fillId="10" borderId="2" xfId="0" applyFont="1" applyFill="1" applyBorder="1" applyAlignment="1" applyProtection="1">
      <alignment horizontal="center"/>
      <protection locked="0"/>
    </xf>
    <xf numFmtId="164" fontId="0" fillId="10" borderId="2" xfId="1" applyFont="1" applyFill="1" applyBorder="1" applyAlignment="1" applyProtection="1">
      <alignment horizontal="center"/>
      <protection locked="0"/>
    </xf>
    <xf numFmtId="0" fontId="39" fillId="10" borderId="1" xfId="0" applyFont="1" applyFill="1" applyBorder="1" applyAlignment="1" applyProtection="1">
      <alignment horizontal="center" wrapText="1"/>
      <protection locked="0"/>
    </xf>
    <xf numFmtId="0" fontId="13" fillId="0" borderId="0" xfId="51" applyFont="1"/>
    <xf numFmtId="14" fontId="26" fillId="10" borderId="1" xfId="0" applyNumberFormat="1" applyFont="1" applyFill="1" applyBorder="1" applyAlignment="1" applyProtection="1">
      <alignment horizontal="left"/>
      <protection locked="0"/>
    </xf>
    <xf numFmtId="0" fontId="24" fillId="2" borderId="20" xfId="0" applyNumberFormat="1" applyFont="1" applyFill="1" applyBorder="1" applyAlignment="1" applyProtection="1">
      <protection locked="0"/>
    </xf>
    <xf numFmtId="0" fontId="25" fillId="0" borderId="11" xfId="0" applyFont="1" applyFill="1" applyBorder="1" applyProtection="1">
      <protection locked="0"/>
    </xf>
    <xf numFmtId="17" fontId="69" fillId="11" borderId="11" xfId="0" applyNumberFormat="1" applyFont="1" applyFill="1" applyBorder="1" applyAlignment="1">
      <alignment horizontal="center"/>
    </xf>
    <xf numFmtId="0" fontId="26" fillId="11" borderId="11" xfId="0" applyNumberFormat="1" applyFont="1" applyFill="1" applyBorder="1" applyAlignment="1">
      <alignment horizontal="center"/>
    </xf>
    <xf numFmtId="164" fontId="26" fillId="11" borderId="11" xfId="1" applyFont="1" applyFill="1" applyBorder="1" applyAlignment="1">
      <alignment horizontal="center"/>
    </xf>
    <xf numFmtId="0" fontId="12" fillId="0" borderId="0" xfId="107" applyFont="1"/>
    <xf numFmtId="2" fontId="0" fillId="0" borderId="0" xfId="0" applyNumberFormat="1" applyProtection="1">
      <protection locked="0"/>
    </xf>
    <xf numFmtId="0" fontId="26" fillId="10" borderId="1" xfId="0" applyNumberFormat="1" applyFont="1" applyFill="1" applyBorder="1" applyAlignment="1" applyProtection="1">
      <alignment horizontal="center" wrapText="1"/>
      <protection locked="0"/>
    </xf>
    <xf numFmtId="14" fontId="40" fillId="10" borderId="35" xfId="0" applyNumberFormat="1" applyFont="1" applyFill="1" applyBorder="1" applyProtection="1">
      <protection locked="0"/>
    </xf>
    <xf numFmtId="0" fontId="11" fillId="0" borderId="0" xfId="107" applyFont="1"/>
    <xf numFmtId="15" fontId="26" fillId="10" borderId="0" xfId="0" applyNumberFormat="1" applyFont="1" applyFill="1" applyBorder="1" applyAlignment="1" applyProtection="1">
      <alignment horizontal="center"/>
      <protection locked="0"/>
    </xf>
    <xf numFmtId="4" fontId="25" fillId="10" borderId="0" xfId="0" applyNumberFormat="1" applyFont="1" applyFill="1" applyBorder="1" applyAlignment="1" applyProtection="1">
      <protection locked="0"/>
    </xf>
    <xf numFmtId="164" fontId="24" fillId="10" borderId="0" xfId="1" applyFont="1" applyFill="1" applyBorder="1" applyAlignment="1" applyProtection="1">
      <protection locked="0"/>
    </xf>
    <xf numFmtId="4" fontId="25" fillId="10" borderId="0" xfId="0" applyNumberFormat="1" applyFont="1" applyFill="1" applyBorder="1" applyAlignment="1" applyProtection="1">
      <alignment horizontal="left"/>
      <protection locked="0"/>
    </xf>
    <xf numFmtId="0" fontId="24" fillId="4" borderId="1" xfId="0" applyNumberFormat="1" applyFont="1" applyFill="1" applyBorder="1" applyAlignment="1" applyProtection="1">
      <protection locked="0"/>
    </xf>
    <xf numFmtId="0" fontId="27" fillId="2" borderId="1" xfId="0" applyNumberFormat="1" applyFont="1" applyFill="1" applyBorder="1" applyAlignment="1" applyProtection="1">
      <protection locked="0"/>
    </xf>
    <xf numFmtId="0" fontId="0" fillId="0" borderId="1" xfId="0" applyBorder="1" applyProtection="1">
      <protection locked="0"/>
    </xf>
    <xf numFmtId="169" fontId="24" fillId="4" borderId="1" xfId="0" applyNumberFormat="1" applyFont="1" applyFill="1" applyBorder="1" applyAlignment="1" applyProtection="1">
      <protection locked="0"/>
    </xf>
    <xf numFmtId="166" fontId="26" fillId="6" borderId="1" xfId="0" applyNumberFormat="1" applyFont="1" applyFill="1" applyBorder="1" applyAlignment="1" applyProtection="1">
      <protection locked="0"/>
    </xf>
    <xf numFmtId="2" fontId="24" fillId="0" borderId="1" xfId="0" applyNumberFormat="1" applyFont="1" applyFill="1" applyBorder="1" applyAlignment="1" applyProtection="1"/>
    <xf numFmtId="0" fontId="9" fillId="0" borderId="0" xfId="107" applyFont="1"/>
    <xf numFmtId="0" fontId="9" fillId="0" borderId="0" xfId="51" applyFont="1"/>
    <xf numFmtId="0" fontId="28" fillId="10" borderId="0" xfId="0" applyNumberFormat="1" applyFont="1" applyFill="1" applyBorder="1" applyAlignment="1" applyProtection="1">
      <protection locked="0"/>
    </xf>
    <xf numFmtId="14" fontId="27" fillId="10" borderId="2" xfId="0" applyNumberFormat="1" applyFont="1" applyFill="1" applyBorder="1" applyAlignment="1" applyProtection="1">
      <alignment horizontal="center"/>
      <protection locked="0"/>
    </xf>
    <xf numFmtId="0" fontId="7" fillId="0" borderId="0" xfId="51" applyFont="1"/>
    <xf numFmtId="0" fontId="28" fillId="10" borderId="8" xfId="0" applyNumberFormat="1" applyFont="1" applyFill="1" applyBorder="1" applyAlignment="1" applyProtection="1">
      <protection locked="0"/>
    </xf>
    <xf numFmtId="164" fontId="26" fillId="2" borderId="2" xfId="1" applyFont="1" applyFill="1" applyBorder="1" applyAlignment="1">
      <alignment horizontal="center"/>
    </xf>
    <xf numFmtId="4" fontId="0" fillId="0" borderId="0" xfId="0" applyNumberFormat="1" applyProtection="1">
      <protection locked="0"/>
    </xf>
    <xf numFmtId="0" fontId="6" fillId="0" borderId="0" xfId="107" applyFont="1"/>
    <xf numFmtId="164" fontId="26" fillId="10" borderId="11" xfId="1" applyFont="1" applyFill="1" applyBorder="1" applyAlignment="1">
      <alignment horizontal="center"/>
    </xf>
    <xf numFmtId="0" fontId="39" fillId="10" borderId="11" xfId="0" applyFont="1" applyFill="1" applyBorder="1" applyAlignment="1" applyProtection="1">
      <alignment horizontal="center" wrapText="1"/>
      <protection locked="0"/>
    </xf>
    <xf numFmtId="0" fontId="25" fillId="0" borderId="1" xfId="0" applyFont="1" applyFill="1" applyBorder="1" applyProtection="1">
      <protection locked="0"/>
    </xf>
    <xf numFmtId="0" fontId="0" fillId="10" borderId="1" xfId="0" applyFill="1" applyBorder="1" applyProtection="1">
      <protection locked="0"/>
    </xf>
    <xf numFmtId="0" fontId="0" fillId="0" borderId="0" xfId="0" applyBorder="1" applyProtection="1">
      <protection locked="0"/>
    </xf>
    <xf numFmtId="0" fontId="39" fillId="10" borderId="2" xfId="0" applyFont="1" applyFill="1" applyBorder="1" applyAlignment="1" applyProtection="1">
      <alignment horizontal="center" wrapText="1"/>
      <protection locked="0"/>
    </xf>
    <xf numFmtId="168" fontId="40" fillId="13" borderId="0" xfId="0" applyNumberFormat="1" applyFont="1" applyFill="1" applyProtection="1">
      <protection locked="0"/>
    </xf>
    <xf numFmtId="0" fontId="0" fillId="13" borderId="0" xfId="0" applyFill="1" applyProtection="1">
      <protection locked="0"/>
    </xf>
    <xf numFmtId="0" fontId="39" fillId="13" borderId="0" xfId="0" applyFont="1" applyFill="1" applyAlignment="1" applyProtection="1">
      <alignment horizontal="left"/>
      <protection locked="0"/>
    </xf>
    <xf numFmtId="0" fontId="71" fillId="10" borderId="0" xfId="107" applyFont="1" applyFill="1"/>
    <xf numFmtId="0" fontId="39" fillId="10" borderId="0" xfId="0" applyFont="1" applyFill="1" applyAlignment="1" applyProtection="1">
      <alignment horizontal="left"/>
      <protection locked="0"/>
    </xf>
    <xf numFmtId="14" fontId="26" fillId="2" borderId="0" xfId="0" applyNumberFormat="1" applyFont="1" applyFill="1" applyAlignment="1">
      <alignment horizontal="center"/>
    </xf>
    <xf numFmtId="164" fontId="36" fillId="10" borderId="20" xfId="1" applyFont="1" applyFill="1" applyBorder="1" applyAlignment="1" applyProtection="1">
      <alignment horizontal="center"/>
      <protection locked="0"/>
    </xf>
    <xf numFmtId="14" fontId="26" fillId="10" borderId="0" xfId="0" applyNumberFormat="1" applyFont="1" applyFill="1" applyAlignment="1">
      <alignment horizontal="center"/>
    </xf>
    <xf numFmtId="14" fontId="25" fillId="10" borderId="2" xfId="0" applyNumberFormat="1" applyFont="1" applyFill="1" applyBorder="1" applyAlignment="1" applyProtection="1">
      <alignment horizontal="center"/>
      <protection locked="0"/>
    </xf>
    <xf numFmtId="0" fontId="0" fillId="0" borderId="0" xfId="2" applyNumberFormat="1" applyFont="1" applyProtection="1">
      <protection locked="0"/>
    </xf>
    <xf numFmtId="14" fontId="25" fillId="10" borderId="6" xfId="0" applyNumberFormat="1" applyFont="1" applyFill="1" applyBorder="1" applyAlignment="1" applyProtection="1">
      <alignment horizontal="center"/>
      <protection locked="0"/>
    </xf>
    <xf numFmtId="14" fontId="25" fillId="11" borderId="1" xfId="0" applyNumberFormat="1" applyFont="1" applyFill="1" applyBorder="1" applyAlignment="1" applyProtection="1">
      <alignment horizontal="center"/>
      <protection locked="0"/>
    </xf>
    <xf numFmtId="14" fontId="0" fillId="10" borderId="1" xfId="0" applyNumberFormat="1" applyFont="1" applyFill="1" applyBorder="1" applyAlignment="1" applyProtection="1">
      <alignment horizontal="center"/>
      <protection locked="0"/>
    </xf>
    <xf numFmtId="14" fontId="0" fillId="0" borderId="35" xfId="0" applyNumberFormat="1" applyBorder="1" applyAlignment="1" applyProtection="1">
      <alignment horizontal="center"/>
      <protection locked="0"/>
    </xf>
    <xf numFmtId="14" fontId="0" fillId="0" borderId="25" xfId="0" applyNumberFormat="1" applyFill="1" applyBorder="1" applyAlignment="1" applyProtection="1">
      <alignment horizontal="center"/>
      <protection locked="0"/>
    </xf>
    <xf numFmtId="14" fontId="0" fillId="11" borderId="1" xfId="0" applyNumberFormat="1" applyFill="1" applyBorder="1" applyAlignment="1" applyProtection="1">
      <alignment horizontal="center"/>
      <protection locked="0"/>
    </xf>
    <xf numFmtId="14" fontId="0" fillId="0" borderId="2" xfId="0" applyNumberFormat="1" applyFill="1" applyBorder="1" applyAlignment="1" applyProtection="1">
      <alignment horizontal="center"/>
      <protection locked="0"/>
    </xf>
    <xf numFmtId="14" fontId="0" fillId="26" borderId="1" xfId="0" applyNumberFormat="1" applyFill="1" applyBorder="1" applyAlignment="1" applyProtection="1">
      <alignment horizontal="center"/>
      <protection locked="0"/>
    </xf>
    <xf numFmtId="14" fontId="0" fillId="26" borderId="2" xfId="0" applyNumberFormat="1" applyFill="1" applyBorder="1" applyAlignment="1" applyProtection="1">
      <alignment horizontal="center"/>
      <protection locked="0"/>
    </xf>
    <xf numFmtId="14" fontId="0" fillId="0" borderId="2" xfId="0" applyNumberFormat="1" applyBorder="1" applyAlignment="1" applyProtection="1">
      <alignment horizontal="center"/>
      <protection locked="0"/>
    </xf>
    <xf numFmtId="14" fontId="0" fillId="10" borderId="20" xfId="0" applyNumberFormat="1" applyFill="1" applyBorder="1" applyAlignment="1" applyProtection="1">
      <alignment horizontal="center"/>
      <protection locked="0"/>
    </xf>
    <xf numFmtId="14" fontId="40" fillId="10" borderId="11" xfId="0" applyNumberFormat="1" applyFont="1" applyFill="1" applyBorder="1" applyAlignment="1" applyProtection="1">
      <alignment horizontal="center"/>
      <protection locked="0"/>
    </xf>
    <xf numFmtId="14" fontId="40" fillId="10" borderId="2" xfId="0" applyNumberFormat="1" applyFont="1" applyFill="1" applyBorder="1" applyAlignment="1" applyProtection="1">
      <alignment horizontal="center"/>
      <protection locked="0"/>
    </xf>
    <xf numFmtId="14" fontId="25" fillId="10" borderId="0" xfId="0" applyNumberFormat="1" applyFont="1" applyFill="1" applyBorder="1" applyAlignment="1" applyProtection="1">
      <alignment horizontal="center"/>
      <protection locked="0"/>
    </xf>
    <xf numFmtId="14" fontId="40" fillId="10" borderId="35" xfId="0" applyNumberFormat="1" applyFont="1" applyFill="1" applyBorder="1" applyAlignment="1" applyProtection="1">
      <alignment horizontal="center"/>
      <protection locked="0"/>
    </xf>
    <xf numFmtId="14" fontId="27" fillId="10" borderId="35" xfId="0" applyNumberFormat="1" applyFont="1" applyFill="1" applyBorder="1" applyAlignment="1" applyProtection="1">
      <alignment horizontal="center"/>
      <protection locked="0"/>
    </xf>
    <xf numFmtId="14" fontId="27" fillId="10" borderId="25" xfId="0" applyNumberFormat="1" applyFont="1" applyFill="1" applyBorder="1" applyAlignment="1" applyProtection="1">
      <alignment horizontal="center"/>
      <protection locked="0"/>
    </xf>
    <xf numFmtId="14" fontId="40" fillId="10" borderId="0" xfId="0" applyNumberFormat="1" applyFont="1" applyFill="1" applyBorder="1" applyAlignment="1" applyProtection="1">
      <alignment horizontal="center"/>
      <protection locked="0"/>
    </xf>
    <xf numFmtId="14" fontId="40" fillId="10" borderId="8" xfId="0" applyNumberFormat="1" applyFont="1" applyFill="1" applyBorder="1" applyAlignment="1" applyProtection="1">
      <alignment horizontal="center"/>
      <protection locked="0"/>
    </xf>
    <xf numFmtId="14" fontId="25" fillId="10" borderId="35" xfId="0" applyNumberFormat="1" applyFont="1" applyFill="1" applyBorder="1" applyAlignment="1" applyProtection="1">
      <alignment horizontal="center"/>
      <protection locked="0"/>
    </xf>
    <xf numFmtId="14" fontId="40" fillId="10" borderId="6" xfId="0" applyNumberFormat="1" applyFont="1" applyFill="1" applyBorder="1" applyAlignment="1" applyProtection="1">
      <alignment horizontal="center"/>
      <protection locked="0"/>
    </xf>
    <xf numFmtId="14" fontId="0" fillId="10" borderId="0" xfId="0" applyNumberFormat="1" applyFill="1" applyBorder="1" applyAlignment="1" applyProtection="1">
      <alignment horizontal="center"/>
      <protection locked="0"/>
    </xf>
    <xf numFmtId="14" fontId="25" fillId="10" borderId="20" xfId="0" applyNumberFormat="1" applyFont="1" applyFill="1" applyBorder="1" applyAlignment="1" applyProtection="1">
      <alignment horizontal="center"/>
      <protection locked="0"/>
    </xf>
    <xf numFmtId="0" fontId="72" fillId="11" borderId="2" xfId="0" applyFont="1" applyFill="1" applyBorder="1" applyProtection="1">
      <protection locked="0"/>
    </xf>
    <xf numFmtId="0" fontId="72" fillId="11" borderId="1" xfId="0" applyFont="1" applyFill="1" applyBorder="1" applyProtection="1">
      <protection locked="0"/>
    </xf>
    <xf numFmtId="164" fontId="72" fillId="11" borderId="1" xfId="1" applyFont="1" applyFill="1" applyBorder="1" applyProtection="1">
      <protection locked="0"/>
    </xf>
    <xf numFmtId="0" fontId="72" fillId="10" borderId="1" xfId="0" applyFont="1" applyFill="1" applyBorder="1" applyProtection="1">
      <protection locked="0"/>
    </xf>
    <xf numFmtId="0" fontId="76" fillId="7" borderId="11" xfId="0" applyNumberFormat="1" applyFont="1" applyFill="1" applyBorder="1" applyAlignment="1" applyProtection="1">
      <protection locked="0"/>
    </xf>
    <xf numFmtId="0" fontId="72" fillId="10" borderId="0" xfId="0" applyNumberFormat="1" applyFont="1" applyFill="1" applyBorder="1" applyAlignment="1" applyProtection="1">
      <protection locked="0"/>
    </xf>
    <xf numFmtId="0" fontId="72" fillId="10" borderId="11" xfId="0" applyNumberFormat="1" applyFont="1" applyFill="1" applyBorder="1" applyAlignment="1" applyProtection="1">
      <protection locked="0"/>
    </xf>
    <xf numFmtId="0" fontId="72" fillId="0" borderId="11" xfId="0" applyNumberFormat="1" applyFont="1" applyFill="1" applyBorder="1" applyAlignment="1" applyProtection="1"/>
    <xf numFmtId="4" fontId="72" fillId="0" borderId="11" xfId="0" applyNumberFormat="1" applyFont="1" applyFill="1" applyBorder="1" applyAlignment="1" applyProtection="1"/>
    <xf numFmtId="166" fontId="77" fillId="10" borderId="0" xfId="0" applyNumberFormat="1" applyFont="1" applyFill="1" applyBorder="1" applyAlignment="1" applyProtection="1">
      <protection locked="0"/>
    </xf>
    <xf numFmtId="0" fontId="77" fillId="2" borderId="44" xfId="0" applyNumberFormat="1" applyFont="1" applyFill="1" applyBorder="1" applyAlignment="1" applyProtection="1">
      <protection locked="0"/>
    </xf>
    <xf numFmtId="14" fontId="40" fillId="11" borderId="2" xfId="0" applyNumberFormat="1" applyFont="1" applyFill="1" applyBorder="1" applyAlignment="1" applyProtection="1">
      <protection locked="0"/>
    </xf>
    <xf numFmtId="0" fontId="72" fillId="4" borderId="35" xfId="0" applyNumberFormat="1" applyFont="1" applyFill="1" applyBorder="1" applyAlignment="1" applyProtection="1">
      <protection locked="0"/>
    </xf>
    <xf numFmtId="170" fontId="72" fillId="4" borderId="2" xfId="0" applyNumberFormat="1" applyFont="1" applyFill="1" applyBorder="1" applyAlignment="1" applyProtection="1">
      <protection locked="0"/>
    </xf>
    <xf numFmtId="2" fontId="72" fillId="0" borderId="1" xfId="0" applyNumberFormat="1" applyFont="1" applyFill="1" applyBorder="1" applyAlignment="1" applyProtection="1"/>
    <xf numFmtId="4" fontId="72" fillId="0" borderId="1" xfId="0" applyNumberFormat="1" applyFont="1" applyFill="1" applyBorder="1" applyAlignment="1" applyProtection="1"/>
    <xf numFmtId="166" fontId="77" fillId="6" borderId="1" xfId="0" applyNumberFormat="1" applyFont="1" applyFill="1" applyBorder="1" applyAlignment="1" applyProtection="1">
      <protection locked="0"/>
    </xf>
    <xf numFmtId="14" fontId="40" fillId="10" borderId="1" xfId="0" applyNumberFormat="1" applyFont="1" applyFill="1" applyBorder="1" applyAlignment="1" applyProtection="1">
      <protection locked="0"/>
    </xf>
    <xf numFmtId="0" fontId="72" fillId="4" borderId="1" xfId="0" applyNumberFormat="1" applyFont="1" applyFill="1" applyBorder="1" applyAlignment="1" applyProtection="1">
      <protection locked="0"/>
    </xf>
    <xf numFmtId="170" fontId="72" fillId="4" borderId="1" xfId="0" applyNumberFormat="1" applyFont="1" applyFill="1" applyBorder="1" applyAlignment="1" applyProtection="1">
      <protection locked="0"/>
    </xf>
    <xf numFmtId="14" fontId="40" fillId="10" borderId="2" xfId="0" applyNumberFormat="1" applyFont="1" applyFill="1" applyBorder="1" applyAlignment="1" applyProtection="1">
      <protection locked="0"/>
    </xf>
    <xf numFmtId="0" fontId="72" fillId="10" borderId="2" xfId="0" applyFont="1" applyFill="1" applyBorder="1" applyAlignment="1" applyProtection="1">
      <alignment horizontal="center" wrapText="1"/>
      <protection locked="0"/>
    </xf>
    <xf numFmtId="2" fontId="72" fillId="0" borderId="2" xfId="0" applyNumberFormat="1" applyFont="1" applyFill="1" applyBorder="1" applyAlignment="1" applyProtection="1"/>
    <xf numFmtId="4" fontId="72" fillId="0" borderId="2" xfId="0" applyNumberFormat="1" applyFont="1" applyFill="1" applyBorder="1" applyAlignment="1" applyProtection="1"/>
    <xf numFmtId="4" fontId="40" fillId="10" borderId="6" xfId="0" applyNumberFormat="1" applyFont="1" applyFill="1" applyBorder="1" applyAlignment="1" applyProtection="1">
      <alignment horizontal="left"/>
      <protection locked="0"/>
    </xf>
    <xf numFmtId="4" fontId="40" fillId="8" borderId="6" xfId="0" applyNumberFormat="1" applyFont="1" applyFill="1" applyBorder="1" applyAlignment="1" applyProtection="1">
      <alignment horizontal="left"/>
      <protection locked="0"/>
    </xf>
    <xf numFmtId="165" fontId="77" fillId="2" borderId="35" xfId="2" applyFont="1" applyFill="1" applyBorder="1" applyAlignment="1" applyProtection="1">
      <protection locked="0"/>
    </xf>
    <xf numFmtId="165" fontId="77" fillId="2" borderId="2" xfId="2" applyFont="1" applyFill="1" applyBorder="1" applyAlignment="1" applyProtection="1">
      <protection locked="0"/>
    </xf>
    <xf numFmtId="0" fontId="72" fillId="0" borderId="2" xfId="0" applyNumberFormat="1" applyFont="1" applyFill="1" applyBorder="1" applyAlignment="1" applyProtection="1"/>
    <xf numFmtId="166" fontId="77" fillId="10" borderId="2" xfId="0" applyNumberFormat="1" applyFont="1" applyFill="1" applyBorder="1" applyAlignment="1" applyProtection="1">
      <protection locked="0"/>
    </xf>
    <xf numFmtId="0" fontId="72" fillId="2" borderId="0" xfId="0" applyNumberFormat="1" applyFont="1" applyFill="1" applyBorder="1" applyAlignment="1" applyProtection="1">
      <protection locked="0"/>
    </xf>
    <xf numFmtId="0" fontId="72" fillId="2" borderId="0" xfId="0" applyNumberFormat="1" applyFont="1" applyFill="1" applyBorder="1" applyAlignment="1" applyProtection="1">
      <alignment horizontal="left"/>
      <protection locked="0"/>
    </xf>
    <xf numFmtId="0" fontId="77" fillId="2" borderId="0" xfId="0" applyNumberFormat="1" applyFont="1" applyFill="1" applyBorder="1" applyAlignment="1" applyProtection="1">
      <protection locked="0"/>
    </xf>
    <xf numFmtId="164" fontId="40" fillId="2" borderId="0" xfId="1" applyFont="1" applyFill="1" applyBorder="1" applyAlignment="1" applyProtection="1">
      <protection locked="0"/>
    </xf>
    <xf numFmtId="0" fontId="72" fillId="2" borderId="36" xfId="0" applyNumberFormat="1" applyFont="1" applyFill="1" applyBorder="1" applyAlignment="1" applyProtection="1">
      <protection locked="0"/>
    </xf>
    <xf numFmtId="0" fontId="77" fillId="2" borderId="52" xfId="0" applyNumberFormat="1" applyFont="1" applyFill="1" applyBorder="1" applyAlignment="1" applyProtection="1">
      <protection locked="0"/>
    </xf>
    <xf numFmtId="0" fontId="77" fillId="2" borderId="1" xfId="0" applyNumberFormat="1" applyFont="1" applyFill="1" applyBorder="1" applyAlignment="1" applyProtection="1">
      <protection locked="0"/>
    </xf>
    <xf numFmtId="0" fontId="72" fillId="0" borderId="1" xfId="0" applyNumberFormat="1" applyFont="1" applyFill="1" applyBorder="1" applyAlignment="1" applyProtection="1"/>
    <xf numFmtId="4" fontId="77" fillId="0" borderId="1" xfId="0" applyNumberFormat="1" applyFont="1" applyFill="1" applyBorder="1" applyAlignment="1" applyProtection="1"/>
    <xf numFmtId="166" fontId="77" fillId="2" borderId="52" xfId="0" applyNumberFormat="1" applyFont="1" applyFill="1" applyBorder="1" applyAlignment="1" applyProtection="1">
      <protection locked="0"/>
    </xf>
    <xf numFmtId="0" fontId="72" fillId="2" borderId="44" xfId="0" applyNumberFormat="1" applyFont="1" applyFill="1" applyBorder="1" applyAlignment="1" applyProtection="1">
      <protection locked="0"/>
    </xf>
    <xf numFmtId="0" fontId="78" fillId="7" borderId="55" xfId="0" applyNumberFormat="1" applyFont="1" applyFill="1" applyBorder="1" applyAlignment="1" applyProtection="1">
      <protection locked="0"/>
    </xf>
    <xf numFmtId="0" fontId="77" fillId="2" borderId="53" xfId="0" applyNumberFormat="1" applyFont="1" applyFill="1" applyBorder="1" applyAlignment="1" applyProtection="1">
      <protection locked="0"/>
    </xf>
    <xf numFmtId="166" fontId="77" fillId="0" borderId="54" xfId="0" applyNumberFormat="1" applyFont="1" applyFill="1" applyBorder="1" applyAlignment="1" applyProtection="1">
      <protection locked="0"/>
    </xf>
    <xf numFmtId="0" fontId="77" fillId="2" borderId="10" xfId="0" applyNumberFormat="1" applyFont="1" applyFill="1" applyBorder="1" applyAlignment="1" applyProtection="1">
      <protection locked="0"/>
    </xf>
    <xf numFmtId="4" fontId="40" fillId="16" borderId="23" xfId="0" applyNumberFormat="1" applyFont="1" applyFill="1" applyBorder="1" applyAlignment="1" applyProtection="1">
      <protection locked="0"/>
    </xf>
    <xf numFmtId="164" fontId="79" fillId="10" borderId="20" xfId="1" applyFont="1" applyFill="1" applyBorder="1" applyAlignment="1" applyProtection="1">
      <protection locked="0"/>
    </xf>
    <xf numFmtId="4" fontId="40" fillId="14" borderId="6" xfId="0" applyNumberFormat="1" applyFont="1" applyFill="1" applyBorder="1" applyAlignment="1" applyProtection="1">
      <alignment horizontal="left"/>
      <protection locked="0"/>
    </xf>
    <xf numFmtId="0" fontId="77" fillId="2" borderId="42" xfId="0" applyNumberFormat="1" applyFont="1" applyFill="1" applyBorder="1" applyAlignment="1" applyProtection="1">
      <protection locked="0"/>
    </xf>
    <xf numFmtId="166" fontId="77" fillId="2" borderId="35" xfId="0" applyNumberFormat="1" applyFont="1" applyFill="1" applyBorder="1" applyAlignment="1" applyProtection="1">
      <protection locked="0"/>
    </xf>
    <xf numFmtId="0" fontId="77" fillId="2" borderId="5" xfId="0" applyNumberFormat="1" applyFont="1" applyFill="1" applyBorder="1" applyAlignment="1" applyProtection="1">
      <protection locked="0"/>
    </xf>
    <xf numFmtId="0" fontId="77" fillId="2" borderId="1" xfId="0" applyNumberFormat="1" applyFont="1" applyFill="1" applyBorder="1" applyAlignment="1" applyProtection="1">
      <alignment horizontal="left"/>
      <protection locked="0"/>
    </xf>
    <xf numFmtId="164" fontId="40" fillId="2" borderId="1" xfId="1" applyFont="1" applyFill="1" applyBorder="1" applyAlignment="1" applyProtection="1">
      <protection locked="0"/>
    </xf>
    <xf numFmtId="164" fontId="72" fillId="2" borderId="1" xfId="1" applyFont="1" applyFill="1" applyBorder="1" applyAlignment="1" applyProtection="1">
      <protection locked="0"/>
    </xf>
    <xf numFmtId="0" fontId="72" fillId="2" borderId="1" xfId="0" applyNumberFormat="1" applyFont="1" applyFill="1" applyBorder="1" applyAlignment="1" applyProtection="1">
      <protection locked="0"/>
    </xf>
    <xf numFmtId="0" fontId="77" fillId="2" borderId="47" xfId="0" applyNumberFormat="1" applyFont="1" applyFill="1" applyBorder="1" applyAlignment="1" applyProtection="1">
      <protection locked="0"/>
    </xf>
    <xf numFmtId="166" fontId="77" fillId="2" borderId="47" xfId="0" applyNumberFormat="1" applyFont="1" applyFill="1" applyBorder="1" applyAlignment="1" applyProtection="1">
      <protection locked="0"/>
    </xf>
    <xf numFmtId="0" fontId="78" fillId="7" borderId="8" xfId="0" applyNumberFormat="1" applyFont="1" applyFill="1" applyBorder="1" applyAlignment="1" applyProtection="1">
      <protection locked="0"/>
    </xf>
    <xf numFmtId="0" fontId="77" fillId="0" borderId="5" xfId="0" applyNumberFormat="1" applyFont="1" applyFill="1" applyBorder="1" applyAlignment="1" applyProtection="1">
      <protection locked="0"/>
    </xf>
    <xf numFmtId="0" fontId="72" fillId="0" borderId="1" xfId="0" applyFont="1" applyBorder="1" applyProtection="1">
      <protection locked="0"/>
    </xf>
    <xf numFmtId="0" fontId="72" fillId="0" borderId="1" xfId="0" applyNumberFormat="1" applyFont="1" applyFill="1" applyBorder="1" applyAlignment="1" applyProtection="1">
      <protection locked="0"/>
    </xf>
    <xf numFmtId="0" fontId="78" fillId="10" borderId="0" xfId="0" applyNumberFormat="1" applyFont="1" applyFill="1" applyBorder="1" applyAlignment="1" applyProtection="1">
      <alignment horizontal="center"/>
      <protection locked="0"/>
    </xf>
    <xf numFmtId="0" fontId="78" fillId="10" borderId="52" xfId="0" applyNumberFormat="1" applyFont="1" applyFill="1" applyBorder="1" applyAlignment="1" applyProtection="1">
      <alignment horizontal="center"/>
      <protection locked="0"/>
    </xf>
    <xf numFmtId="0" fontId="78" fillId="10" borderId="35" xfId="0" applyNumberFormat="1" applyFont="1" applyFill="1" applyBorder="1" applyAlignment="1" applyProtection="1">
      <alignment horizontal="center"/>
      <protection locked="0"/>
    </xf>
    <xf numFmtId="0" fontId="78" fillId="10" borderId="6" xfId="0" applyNumberFormat="1" applyFont="1" applyFill="1" applyBorder="1" applyAlignment="1" applyProtection="1">
      <protection locked="0"/>
    </xf>
    <xf numFmtId="0" fontId="77" fillId="10" borderId="47" xfId="0" applyNumberFormat="1" applyFont="1" applyFill="1" applyBorder="1" applyAlignment="1" applyProtection="1">
      <protection locked="0"/>
    </xf>
    <xf numFmtId="0" fontId="77" fillId="10" borderId="1" xfId="0" applyNumberFormat="1" applyFont="1" applyFill="1" applyBorder="1" applyAlignment="1" applyProtection="1">
      <protection locked="0"/>
    </xf>
    <xf numFmtId="0" fontId="72" fillId="10" borderId="1" xfId="0" applyNumberFormat="1" applyFont="1" applyFill="1" applyBorder="1" applyAlignment="1" applyProtection="1"/>
    <xf numFmtId="4" fontId="77" fillId="10" borderId="1" xfId="0" applyNumberFormat="1" applyFont="1" applyFill="1" applyBorder="1" applyAlignment="1" applyProtection="1"/>
    <xf numFmtId="166" fontId="77" fillId="10" borderId="47" xfId="0" applyNumberFormat="1" applyFont="1" applyFill="1" applyBorder="1" applyAlignment="1" applyProtection="1">
      <protection locked="0"/>
    </xf>
    <xf numFmtId="0" fontId="77" fillId="10" borderId="5" xfId="0" applyNumberFormat="1" applyFont="1" applyFill="1" applyBorder="1" applyAlignment="1" applyProtection="1">
      <protection locked="0"/>
    </xf>
    <xf numFmtId="164" fontId="72" fillId="2" borderId="2" xfId="1" applyFont="1" applyFill="1" applyBorder="1" applyAlignment="1" applyProtection="1">
      <protection locked="0"/>
    </xf>
    <xf numFmtId="15" fontId="76" fillId="10" borderId="0" xfId="0" applyNumberFormat="1" applyFont="1" applyFill="1" applyBorder="1" applyAlignment="1" applyProtection="1">
      <alignment horizontal="center"/>
      <protection locked="0"/>
    </xf>
    <xf numFmtId="164" fontId="40" fillId="10" borderId="47" xfId="1" applyFont="1" applyFill="1" applyBorder="1" applyAlignment="1" applyProtection="1">
      <protection locked="0"/>
    </xf>
    <xf numFmtId="164" fontId="72" fillId="10" borderId="47" xfId="1" applyFont="1" applyFill="1" applyBorder="1" applyAlignment="1" applyProtection="1">
      <protection locked="0"/>
    </xf>
    <xf numFmtId="4" fontId="72" fillId="10" borderId="8" xfId="0" applyNumberFormat="1" applyFont="1" applyFill="1" applyBorder="1" applyAlignment="1" applyProtection="1">
      <alignment horizontal="left"/>
      <protection locked="0"/>
    </xf>
    <xf numFmtId="0" fontId="72" fillId="10" borderId="35" xfId="0" applyNumberFormat="1" applyFont="1" applyFill="1" applyBorder="1" applyAlignment="1" applyProtection="1">
      <protection locked="0"/>
    </xf>
    <xf numFmtId="0" fontId="72" fillId="10" borderId="1" xfId="0" applyNumberFormat="1" applyFont="1" applyFill="1" applyBorder="1" applyAlignment="1" applyProtection="1">
      <protection locked="0"/>
    </xf>
    <xf numFmtId="166" fontId="77" fillId="10" borderId="35" xfId="0" applyNumberFormat="1" applyFont="1" applyFill="1" applyBorder="1" applyAlignment="1" applyProtection="1">
      <protection locked="0"/>
    </xf>
    <xf numFmtId="164" fontId="80" fillId="2" borderId="1" xfId="1" applyFont="1" applyFill="1" applyBorder="1" applyAlignment="1" applyProtection="1">
      <protection locked="0"/>
    </xf>
    <xf numFmtId="164" fontId="40" fillId="10" borderId="1" xfId="1" applyFont="1" applyFill="1" applyBorder="1" applyAlignment="1" applyProtection="1">
      <protection locked="0"/>
    </xf>
    <xf numFmtId="164" fontId="72" fillId="10" borderId="1" xfId="1" applyFont="1" applyFill="1" applyBorder="1" applyAlignment="1" applyProtection="1">
      <protection locked="0"/>
    </xf>
    <xf numFmtId="0" fontId="72" fillId="0" borderId="0" xfId="0" applyFont="1" applyProtection="1">
      <protection locked="0"/>
    </xf>
    <xf numFmtId="0" fontId="72" fillId="0" borderId="0" xfId="0" applyFont="1" applyAlignment="1" applyProtection="1">
      <alignment horizontal="left"/>
      <protection locked="0"/>
    </xf>
    <xf numFmtId="0" fontId="72" fillId="13" borderId="1" xfId="0" applyNumberFormat="1" applyFont="1" applyFill="1" applyBorder="1" applyAlignment="1" applyProtection="1">
      <protection locked="0"/>
    </xf>
    <xf numFmtId="169" fontId="72" fillId="4" borderId="1" xfId="0" applyNumberFormat="1" applyFont="1" applyFill="1" applyBorder="1" applyAlignment="1" applyProtection="1">
      <protection locked="0"/>
    </xf>
    <xf numFmtId="166" fontId="77" fillId="6" borderId="35" xfId="0" applyNumberFormat="1" applyFont="1" applyFill="1" applyBorder="1" applyAlignment="1" applyProtection="1">
      <protection locked="0"/>
    </xf>
    <xf numFmtId="0" fontId="40" fillId="13" borderId="43" xfId="0" applyFont="1" applyFill="1" applyBorder="1" applyAlignment="1" applyProtection="1">
      <alignment wrapText="1"/>
      <protection locked="0"/>
    </xf>
    <xf numFmtId="164" fontId="80" fillId="27" borderId="2" xfId="1" applyFont="1" applyFill="1" applyBorder="1" applyAlignment="1" applyProtection="1">
      <protection locked="0"/>
    </xf>
    <xf numFmtId="0" fontId="78" fillId="7" borderId="8" xfId="0" applyNumberFormat="1" applyFont="1" applyFill="1" applyBorder="1" applyAlignment="1" applyProtection="1">
      <alignment horizontal="right"/>
      <protection locked="0"/>
    </xf>
    <xf numFmtId="164" fontId="40" fillId="0" borderId="1" xfId="1" applyFont="1" applyFill="1" applyBorder="1" applyAlignment="1" applyProtection="1">
      <protection locked="0"/>
    </xf>
    <xf numFmtId="0" fontId="72" fillId="2" borderId="47" xfId="0" applyNumberFormat="1" applyFont="1" applyFill="1" applyBorder="1" applyAlignment="1" applyProtection="1">
      <protection locked="0"/>
    </xf>
    <xf numFmtId="0" fontId="72" fillId="10" borderId="35" xfId="0" applyFont="1" applyFill="1" applyBorder="1" applyProtection="1">
      <protection locked="0"/>
    </xf>
    <xf numFmtId="0" fontId="72" fillId="0" borderId="2" xfId="0" applyFont="1" applyFill="1" applyBorder="1" applyProtection="1">
      <protection locked="0"/>
    </xf>
    <xf numFmtId="4" fontId="40" fillId="12" borderId="51" xfId="0" applyNumberFormat="1" applyFont="1" applyFill="1" applyBorder="1" applyAlignment="1" applyProtection="1">
      <protection locked="0"/>
    </xf>
    <xf numFmtId="4" fontId="40" fillId="14" borderId="2" xfId="0" applyNumberFormat="1" applyFont="1" applyFill="1" applyBorder="1" applyAlignment="1" applyProtection="1">
      <alignment horizontal="left"/>
      <protection locked="0"/>
    </xf>
    <xf numFmtId="170" fontId="72" fillId="10" borderId="2" xfId="0" applyNumberFormat="1" applyFont="1" applyFill="1" applyBorder="1" applyAlignment="1" applyProtection="1">
      <protection locked="0"/>
    </xf>
    <xf numFmtId="14" fontId="40" fillId="10" borderId="30" xfId="0" applyNumberFormat="1" applyFont="1" applyFill="1" applyBorder="1" applyAlignment="1" applyProtection="1">
      <protection locked="0"/>
    </xf>
    <xf numFmtId="0" fontId="72" fillId="0" borderId="35" xfId="0" applyFont="1" applyFill="1" applyBorder="1" applyProtection="1">
      <protection locked="0"/>
    </xf>
    <xf numFmtId="4" fontId="40" fillId="12" borderId="0" xfId="0" applyNumberFormat="1" applyFont="1" applyFill="1" applyBorder="1" applyAlignment="1" applyProtection="1">
      <protection locked="0"/>
    </xf>
    <xf numFmtId="164" fontId="72" fillId="2" borderId="35" xfId="1" applyFont="1" applyFill="1" applyBorder="1" applyAlignment="1" applyProtection="1">
      <protection locked="0"/>
    </xf>
    <xf numFmtId="4" fontId="40" fillId="14" borderId="35" xfId="0" applyNumberFormat="1" applyFont="1" applyFill="1" applyBorder="1" applyAlignment="1" applyProtection="1">
      <alignment horizontal="left"/>
      <protection locked="0"/>
    </xf>
    <xf numFmtId="166" fontId="77" fillId="6" borderId="47" xfId="0" applyNumberFormat="1" applyFont="1" applyFill="1" applyBorder="1" applyAlignment="1" applyProtection="1">
      <protection locked="0"/>
    </xf>
    <xf numFmtId="14" fontId="40" fillId="10" borderId="25" xfId="0" applyNumberFormat="1" applyFont="1" applyFill="1" applyBorder="1" applyAlignment="1" applyProtection="1">
      <protection locked="0"/>
    </xf>
    <xf numFmtId="0" fontId="78" fillId="7" borderId="48" xfId="0" applyNumberFormat="1" applyFont="1" applyFill="1" applyBorder="1" applyAlignment="1" applyProtection="1">
      <protection locked="0"/>
    </xf>
    <xf numFmtId="0" fontId="77" fillId="2" borderId="49" xfId="0" applyNumberFormat="1" applyFont="1" applyFill="1" applyBorder="1" applyAlignment="1" applyProtection="1">
      <protection locked="0"/>
    </xf>
    <xf numFmtId="0" fontId="76" fillId="2" borderId="2" xfId="0" applyNumberFormat="1" applyFont="1" applyFill="1" applyBorder="1" applyAlignment="1" applyProtection="1">
      <protection locked="0"/>
    </xf>
    <xf numFmtId="0" fontId="76" fillId="2" borderId="2" xfId="0" applyNumberFormat="1" applyFont="1" applyFill="1" applyBorder="1" applyAlignment="1" applyProtection="1">
      <alignment horizontal="left"/>
      <protection locked="0"/>
    </xf>
    <xf numFmtId="0" fontId="77" fillId="2" borderId="35" xfId="0" applyNumberFormat="1" applyFont="1" applyFill="1" applyBorder="1" applyAlignment="1" applyProtection="1">
      <protection locked="0"/>
    </xf>
    <xf numFmtId="0" fontId="77" fillId="2" borderId="2" xfId="0" applyNumberFormat="1" applyFont="1" applyFill="1" applyBorder="1" applyAlignment="1" applyProtection="1">
      <protection locked="0"/>
    </xf>
    <xf numFmtId="4" fontId="77" fillId="0" borderId="2" xfId="0" applyNumberFormat="1" applyFont="1" applyFill="1" applyBorder="1" applyAlignment="1" applyProtection="1"/>
    <xf numFmtId="0" fontId="77" fillId="2" borderId="43" xfId="0" applyNumberFormat="1" applyFont="1" applyFill="1" applyBorder="1" applyAlignment="1" applyProtection="1">
      <protection locked="0"/>
    </xf>
    <xf numFmtId="0" fontId="76" fillId="2" borderId="5" xfId="0" applyNumberFormat="1" applyFont="1" applyFill="1" applyBorder="1" applyAlignment="1" applyProtection="1">
      <protection locked="0"/>
    </xf>
    <xf numFmtId="0" fontId="77" fillId="17" borderId="1" xfId="0" applyNumberFormat="1" applyFont="1" applyFill="1" applyBorder="1" applyAlignment="1" applyProtection="1">
      <protection locked="0"/>
    </xf>
    <xf numFmtId="164" fontId="79" fillId="2" borderId="2" xfId="1" applyFont="1" applyFill="1" applyBorder="1" applyAlignment="1" applyProtection="1">
      <protection locked="0"/>
    </xf>
    <xf numFmtId="0" fontId="72" fillId="2" borderId="30" xfId="0" applyNumberFormat="1" applyFont="1" applyFill="1" applyBorder="1" applyAlignment="1" applyProtection="1">
      <protection locked="0"/>
    </xf>
    <xf numFmtId="0" fontId="72" fillId="0" borderId="5" xfId="0" applyNumberFormat="1" applyFont="1" applyFill="1" applyBorder="1" applyAlignment="1" applyProtection="1">
      <protection locked="0"/>
    </xf>
    <xf numFmtId="0" fontId="76" fillId="2" borderId="1" xfId="0" applyNumberFormat="1" applyFont="1" applyFill="1" applyBorder="1" applyAlignment="1" applyProtection="1">
      <protection locked="0"/>
    </xf>
    <xf numFmtId="0" fontId="76" fillId="2" borderId="1" xfId="0" applyNumberFormat="1" applyFont="1" applyFill="1" applyBorder="1" applyAlignment="1" applyProtection="1">
      <alignment horizontal="left"/>
      <protection locked="0"/>
    </xf>
    <xf numFmtId="164" fontId="40" fillId="2" borderId="2" xfId="1" applyFont="1" applyFill="1" applyBorder="1" applyAlignment="1" applyProtection="1">
      <protection locked="0"/>
    </xf>
    <xf numFmtId="0" fontId="40" fillId="0" borderId="1" xfId="0" applyNumberFormat="1" applyFont="1" applyFill="1" applyBorder="1" applyAlignment="1" applyProtection="1">
      <protection locked="0"/>
    </xf>
    <xf numFmtId="0" fontId="72" fillId="2" borderId="25" xfId="0" applyNumberFormat="1" applyFont="1" applyFill="1" applyBorder="1" applyAlignment="1" applyProtection="1">
      <protection locked="0"/>
    </xf>
    <xf numFmtId="0" fontId="76" fillId="0" borderId="5" xfId="0" applyNumberFormat="1" applyFont="1" applyFill="1" applyBorder="1" applyAlignment="1" applyProtection="1">
      <protection locked="0"/>
    </xf>
    <xf numFmtId="0" fontId="76" fillId="7" borderId="8" xfId="0" applyNumberFormat="1" applyFont="1" applyFill="1" applyBorder="1" applyAlignment="1" applyProtection="1">
      <protection locked="0"/>
    </xf>
    <xf numFmtId="4" fontId="40" fillId="16" borderId="51" xfId="0" applyNumberFormat="1" applyFont="1" applyFill="1" applyBorder="1" applyAlignment="1" applyProtection="1">
      <protection locked="0"/>
    </xf>
    <xf numFmtId="0" fontId="72" fillId="0" borderId="2" xfId="0" applyNumberFormat="1" applyFont="1" applyFill="1" applyBorder="1" applyAlignment="1" applyProtection="1">
      <protection locked="0"/>
    </xf>
    <xf numFmtId="0" fontId="72" fillId="0" borderId="25" xfId="0" applyNumberFormat="1" applyFont="1" applyFill="1" applyBorder="1" applyAlignment="1" applyProtection="1">
      <protection locked="0"/>
    </xf>
    <xf numFmtId="0" fontId="72" fillId="0" borderId="1" xfId="0" applyFont="1" applyFill="1" applyBorder="1" applyProtection="1">
      <protection locked="0"/>
    </xf>
    <xf numFmtId="171" fontId="72" fillId="17" borderId="1" xfId="0" applyNumberFormat="1" applyFont="1" applyFill="1" applyBorder="1" applyProtection="1">
      <protection locked="0"/>
    </xf>
    <xf numFmtId="2" fontId="72" fillId="0" borderId="11" xfId="0" applyNumberFormat="1" applyFont="1" applyBorder="1" applyProtection="1">
      <protection locked="0"/>
    </xf>
    <xf numFmtId="0" fontId="76" fillId="2" borderId="35" xfId="0" applyNumberFormat="1" applyFont="1" applyFill="1" applyBorder="1" applyAlignment="1" applyProtection="1">
      <protection locked="0"/>
    </xf>
    <xf numFmtId="0" fontId="76" fillId="2" borderId="35" xfId="0" applyNumberFormat="1" applyFont="1" applyFill="1" applyBorder="1" applyAlignment="1" applyProtection="1">
      <alignment horizontal="left"/>
      <protection locked="0"/>
    </xf>
    <xf numFmtId="164" fontId="40" fillId="2" borderId="46" xfId="1" applyFont="1" applyFill="1" applyBorder="1" applyAlignment="1" applyProtection="1">
      <protection locked="0"/>
    </xf>
    <xf numFmtId="164" fontId="40" fillId="2" borderId="35" xfId="1" applyFont="1" applyFill="1" applyBorder="1" applyAlignment="1" applyProtection="1">
      <protection locked="0"/>
    </xf>
    <xf numFmtId="0" fontId="40" fillId="0" borderId="6" xfId="0" applyNumberFormat="1" applyFont="1" applyFill="1" applyBorder="1" applyAlignment="1" applyProtection="1">
      <protection locked="0"/>
    </xf>
    <xf numFmtId="0" fontId="76" fillId="2" borderId="11" xfId="0" applyNumberFormat="1" applyFont="1" applyFill="1" applyBorder="1" applyAlignment="1" applyProtection="1">
      <protection locked="0"/>
    </xf>
    <xf numFmtId="0" fontId="76" fillId="2" borderId="11" xfId="0" applyNumberFormat="1" applyFont="1" applyFill="1" applyBorder="1" applyAlignment="1" applyProtection="1">
      <alignment horizontal="left"/>
      <protection locked="0"/>
    </xf>
    <xf numFmtId="164" fontId="40" fillId="2" borderId="11" xfId="1" applyFont="1" applyFill="1" applyBorder="1" applyAlignment="1" applyProtection="1">
      <protection locked="0"/>
    </xf>
    <xf numFmtId="0" fontId="40" fillId="0" borderId="31" xfId="0" applyNumberFormat="1" applyFont="1" applyFill="1" applyBorder="1" applyAlignment="1" applyProtection="1">
      <protection locked="0"/>
    </xf>
    <xf numFmtId="0" fontId="77" fillId="2" borderId="25" xfId="0" applyNumberFormat="1" applyFont="1" applyFill="1" applyBorder="1" applyAlignment="1" applyProtection="1">
      <protection locked="0"/>
    </xf>
    <xf numFmtId="166" fontId="77" fillId="2" borderId="8" xfId="0" applyNumberFormat="1" applyFont="1" applyFill="1" applyBorder="1" applyAlignment="1" applyProtection="1">
      <protection locked="0"/>
    </xf>
    <xf numFmtId="0" fontId="76" fillId="0" borderId="48" xfId="0" applyNumberFormat="1" applyFont="1" applyFill="1" applyBorder="1" applyAlignment="1" applyProtection="1">
      <protection locked="0"/>
    </xf>
    <xf numFmtId="0" fontId="76" fillId="0" borderId="44" xfId="0" applyNumberFormat="1" applyFont="1" applyFill="1" applyBorder="1" applyAlignment="1" applyProtection="1">
      <protection locked="0"/>
    </xf>
    <xf numFmtId="0" fontId="76" fillId="0" borderId="43" xfId="0" applyNumberFormat="1" applyFont="1" applyFill="1" applyBorder="1" applyAlignment="1" applyProtection="1">
      <protection locked="0"/>
    </xf>
    <xf numFmtId="164" fontId="40" fillId="2" borderId="8" xfId="1" applyFont="1" applyFill="1" applyBorder="1" applyAlignment="1" applyProtection="1">
      <protection locked="0"/>
    </xf>
    <xf numFmtId="0" fontId="40" fillId="0" borderId="25" xfId="0" applyNumberFormat="1" applyFont="1" applyFill="1" applyBorder="1" applyAlignment="1" applyProtection="1">
      <protection locked="0"/>
    </xf>
    <xf numFmtId="0" fontId="78" fillId="7" borderId="0" xfId="0" applyNumberFormat="1" applyFont="1" applyFill="1" applyBorder="1" applyAlignment="1" applyProtection="1">
      <alignment horizontal="center"/>
      <protection locked="0"/>
    </xf>
    <xf numFmtId="0" fontId="78" fillId="7" borderId="37" xfId="0" applyNumberFormat="1" applyFont="1" applyFill="1" applyBorder="1" applyAlignment="1" applyProtection="1">
      <protection locked="0"/>
    </xf>
    <xf numFmtId="164" fontId="79" fillId="2" borderId="1" xfId="1" applyFont="1" applyFill="1" applyBorder="1" applyAlignment="1" applyProtection="1">
      <protection locked="0"/>
    </xf>
    <xf numFmtId="0" fontId="40" fillId="0" borderId="35" xfId="0" applyNumberFormat="1" applyFont="1" applyFill="1" applyBorder="1" applyAlignment="1" applyProtection="1">
      <protection locked="0"/>
    </xf>
    <xf numFmtId="0" fontId="78" fillId="7" borderId="36" xfId="0" applyNumberFormat="1" applyFont="1" applyFill="1" applyBorder="1" applyAlignment="1" applyProtection="1">
      <protection locked="0"/>
    </xf>
    <xf numFmtId="0" fontId="77" fillId="2" borderId="11" xfId="0" applyNumberFormat="1" applyFont="1" applyFill="1" applyBorder="1" applyAlignment="1" applyProtection="1">
      <protection locked="0"/>
    </xf>
    <xf numFmtId="4" fontId="40" fillId="27" borderId="2" xfId="0" applyNumberFormat="1" applyFont="1" applyFill="1" applyBorder="1" applyAlignment="1" applyProtection="1">
      <protection locked="0"/>
    </xf>
    <xf numFmtId="166" fontId="77" fillId="2" borderId="30" xfId="0" applyNumberFormat="1" applyFont="1" applyFill="1" applyBorder="1" applyAlignment="1" applyProtection="1">
      <protection locked="0"/>
    </xf>
    <xf numFmtId="164" fontId="40" fillId="2" borderId="6" xfId="1" applyFont="1" applyFill="1" applyBorder="1" applyAlignment="1" applyProtection="1">
      <protection locked="0"/>
    </xf>
    <xf numFmtId="0" fontId="40" fillId="0" borderId="2" xfId="0" applyNumberFormat="1" applyFont="1" applyFill="1" applyBorder="1" applyAlignment="1" applyProtection="1">
      <protection locked="0"/>
    </xf>
    <xf numFmtId="0" fontId="77" fillId="0" borderId="44" xfId="0" applyNumberFormat="1" applyFont="1" applyFill="1" applyBorder="1" applyAlignment="1" applyProtection="1">
      <protection locked="0"/>
    </xf>
    <xf numFmtId="169" fontId="72" fillId="17" borderId="2" xfId="0" applyNumberFormat="1" applyFont="1" applyFill="1" applyBorder="1" applyAlignment="1" applyProtection="1">
      <protection locked="0"/>
    </xf>
    <xf numFmtId="0" fontId="72" fillId="10" borderId="2" xfId="0" applyNumberFormat="1" applyFont="1" applyFill="1" applyBorder="1" applyAlignment="1" applyProtection="1">
      <protection locked="0"/>
    </xf>
    <xf numFmtId="0" fontId="77" fillId="0" borderId="43" xfId="0" applyNumberFormat="1" applyFont="1" applyFill="1" applyBorder="1" applyAlignment="1" applyProtection="1">
      <protection locked="0"/>
    </xf>
    <xf numFmtId="0" fontId="77" fillId="2" borderId="2" xfId="0" applyNumberFormat="1" applyFont="1" applyFill="1" applyBorder="1" applyAlignment="1" applyProtection="1">
      <alignment horizontal="left"/>
      <protection locked="0"/>
    </xf>
    <xf numFmtId="164" fontId="77" fillId="0" borderId="5" xfId="0" applyNumberFormat="1" applyFont="1" applyFill="1" applyBorder="1" applyAlignment="1" applyProtection="1">
      <protection locked="0"/>
    </xf>
    <xf numFmtId="0" fontId="78" fillId="2" borderId="1" xfId="0" applyNumberFormat="1" applyFont="1" applyFill="1" applyBorder="1" applyAlignment="1" applyProtection="1">
      <protection locked="0"/>
    </xf>
    <xf numFmtId="14" fontId="78" fillId="10" borderId="1" xfId="0" applyNumberFormat="1" applyFont="1" applyFill="1" applyBorder="1" applyAlignment="1" applyProtection="1">
      <alignment horizontal="center"/>
      <protection locked="0"/>
    </xf>
    <xf numFmtId="0" fontId="77" fillId="10" borderId="1" xfId="0" applyNumberFormat="1" applyFont="1" applyFill="1" applyBorder="1" applyAlignment="1" applyProtection="1">
      <alignment horizontal="center"/>
      <protection locked="0"/>
    </xf>
    <xf numFmtId="164" fontId="77" fillId="10" borderId="1" xfId="1" applyFont="1" applyFill="1" applyBorder="1" applyAlignment="1" applyProtection="1">
      <alignment horizontal="center"/>
      <protection locked="0"/>
    </xf>
    <xf numFmtId="4" fontId="40" fillId="14" borderId="25" xfId="0" applyNumberFormat="1" applyFont="1" applyFill="1" applyBorder="1" applyAlignment="1" applyProtection="1">
      <alignment horizontal="left"/>
      <protection locked="0"/>
    </xf>
    <xf numFmtId="0" fontId="78" fillId="2" borderId="7" xfId="0" applyNumberFormat="1" applyFont="1" applyFill="1" applyBorder="1" applyAlignment="1" applyProtection="1">
      <protection locked="0"/>
    </xf>
    <xf numFmtId="0" fontId="77" fillId="2" borderId="7" xfId="0" applyNumberFormat="1" applyFont="1" applyFill="1" applyBorder="1" applyAlignment="1" applyProtection="1">
      <protection locked="0"/>
    </xf>
    <xf numFmtId="0" fontId="77" fillId="2" borderId="7" xfId="0" applyNumberFormat="1" applyFont="1" applyFill="1" applyBorder="1" applyAlignment="1" applyProtection="1">
      <alignment horizontal="left"/>
      <protection locked="0"/>
    </xf>
    <xf numFmtId="164" fontId="40" fillId="2" borderId="22" xfId="1" applyFont="1" applyFill="1" applyBorder="1" applyProtection="1">
      <protection locked="0"/>
    </xf>
    <xf numFmtId="164" fontId="72" fillId="2" borderId="7" xfId="1" applyFont="1" applyFill="1" applyBorder="1" applyAlignment="1" applyProtection="1">
      <protection locked="0"/>
    </xf>
    <xf numFmtId="0" fontId="72" fillId="0" borderId="7" xfId="0" applyNumberFormat="1" applyFont="1" applyFill="1" applyBorder="1" applyAlignment="1" applyProtection="1">
      <protection locked="0"/>
    </xf>
    <xf numFmtId="0" fontId="76" fillId="2" borderId="34" xfId="0" applyNumberFormat="1" applyFont="1" applyFill="1" applyBorder="1" applyAlignment="1" applyProtection="1">
      <protection locked="0"/>
    </xf>
    <xf numFmtId="0" fontId="76" fillId="2" borderId="56" xfId="0" applyNumberFormat="1" applyFont="1" applyFill="1" applyBorder="1" applyAlignment="1" applyProtection="1">
      <protection locked="0"/>
    </xf>
    <xf numFmtId="4" fontId="76" fillId="2" borderId="56" xfId="0" applyNumberFormat="1" applyFont="1" applyFill="1" applyBorder="1" applyAlignment="1" applyProtection="1">
      <protection locked="0"/>
    </xf>
    <xf numFmtId="166" fontId="76" fillId="2" borderId="26" xfId="0" applyNumberFormat="1" applyFont="1" applyFill="1" applyBorder="1" applyAlignment="1" applyProtection="1">
      <protection locked="0"/>
    </xf>
    <xf numFmtId="166" fontId="77" fillId="2" borderId="45" xfId="0" applyNumberFormat="1" applyFont="1" applyFill="1" applyBorder="1" applyAlignment="1" applyProtection="1">
      <protection locked="0"/>
    </xf>
    <xf numFmtId="170" fontId="24" fillId="10" borderId="2" xfId="0" applyNumberFormat="1" applyFont="1" applyFill="1" applyBorder="1" applyAlignment="1" applyProtection="1">
      <protection locked="0"/>
    </xf>
    <xf numFmtId="2" fontId="24" fillId="10" borderId="1" xfId="0" applyNumberFormat="1" applyFont="1" applyFill="1" applyBorder="1" applyAlignment="1" applyProtection="1"/>
    <xf numFmtId="4" fontId="24" fillId="10" borderId="1" xfId="0" applyNumberFormat="1" applyFont="1" applyFill="1" applyBorder="1" applyAlignment="1" applyProtection="1"/>
    <xf numFmtId="14" fontId="0" fillId="10" borderId="0" xfId="0" applyNumberFormat="1" applyFill="1" applyProtection="1">
      <protection locked="0"/>
    </xf>
    <xf numFmtId="170" fontId="24" fillId="10" borderId="1" xfId="0" applyNumberFormat="1" applyFont="1" applyFill="1" applyBorder="1" applyAlignment="1" applyProtection="1">
      <protection locked="0"/>
    </xf>
    <xf numFmtId="0" fontId="24" fillId="10" borderId="2" xfId="0" applyNumberFormat="1" applyFont="1" applyFill="1" applyBorder="1" applyAlignment="1" applyProtection="1">
      <protection locked="0"/>
    </xf>
    <xf numFmtId="14" fontId="72" fillId="10" borderId="0" xfId="0" applyNumberFormat="1" applyFont="1" applyFill="1" applyBorder="1" applyAlignment="1" applyProtection="1">
      <alignment wrapText="1"/>
      <protection locked="0"/>
    </xf>
    <xf numFmtId="14" fontId="27" fillId="10" borderId="20" xfId="0" applyNumberFormat="1" applyFont="1" applyFill="1" applyBorder="1" applyAlignment="1" applyProtection="1">
      <alignment horizontal="center"/>
      <protection locked="0"/>
    </xf>
    <xf numFmtId="14" fontId="24" fillId="0" borderId="0" xfId="0" applyNumberFormat="1" applyFont="1" applyAlignment="1"/>
    <xf numFmtId="0" fontId="72" fillId="11" borderId="1" xfId="0" applyFont="1" applyFill="1" applyBorder="1" applyAlignment="1" applyProtection="1">
      <alignment horizontal="center" wrapText="1"/>
      <protection locked="0"/>
    </xf>
    <xf numFmtId="164" fontId="26" fillId="11" borderId="1" xfId="1" applyFont="1" applyFill="1" applyBorder="1" applyAlignment="1" applyProtection="1">
      <alignment horizontal="center"/>
      <protection locked="0"/>
    </xf>
    <xf numFmtId="14" fontId="27" fillId="10" borderId="0" xfId="0" applyNumberFormat="1" applyFont="1" applyFill="1" applyBorder="1" applyAlignment="1" applyProtection="1">
      <protection locked="0"/>
    </xf>
    <xf numFmtId="0" fontId="72" fillId="10" borderId="1" xfId="0" applyFont="1" applyFill="1" applyBorder="1" applyAlignment="1" applyProtection="1">
      <alignment horizontal="center" wrapText="1"/>
      <protection locked="0"/>
    </xf>
    <xf numFmtId="0" fontId="40" fillId="13" borderId="0" xfId="0" applyFont="1" applyFill="1" applyProtection="1">
      <protection locked="0"/>
    </xf>
    <xf numFmtId="0" fontId="72" fillId="17" borderId="2" xfId="0" applyFont="1" applyFill="1" applyBorder="1" applyAlignment="1" applyProtection="1">
      <alignment horizontal="center" wrapText="1"/>
      <protection locked="0"/>
    </xf>
    <xf numFmtId="0" fontId="26" fillId="17" borderId="0" xfId="0" applyNumberFormat="1" applyFont="1" applyFill="1" applyAlignment="1">
      <alignment horizontal="center"/>
    </xf>
    <xf numFmtId="164" fontId="26" fillId="17" borderId="1" xfId="1" applyFont="1" applyFill="1" applyBorder="1" applyAlignment="1">
      <alignment horizontal="center"/>
    </xf>
    <xf numFmtId="164" fontId="26" fillId="17" borderId="0" xfId="1" applyFont="1" applyFill="1" applyAlignment="1">
      <alignment horizontal="center"/>
    </xf>
    <xf numFmtId="17" fontId="81" fillId="17" borderId="0" xfId="0" applyNumberFormat="1" applyFont="1" applyFill="1" applyAlignment="1">
      <alignment horizontal="center"/>
    </xf>
    <xf numFmtId="164" fontId="26" fillId="17" borderId="11" xfId="1" applyFont="1" applyFill="1" applyBorder="1" applyAlignment="1">
      <alignment horizontal="center"/>
    </xf>
    <xf numFmtId="14" fontId="83" fillId="17" borderId="2" xfId="0" applyNumberFormat="1" applyFont="1" applyFill="1" applyBorder="1" applyAlignment="1" applyProtection="1">
      <alignment horizontal="center"/>
      <protection locked="0"/>
    </xf>
    <xf numFmtId="169" fontId="24" fillId="4" borderId="20" xfId="0" applyNumberFormat="1" applyFont="1" applyFill="1" applyBorder="1" applyAlignment="1" applyProtection="1">
      <protection locked="0"/>
    </xf>
    <xf numFmtId="165" fontId="0" fillId="10" borderId="0" xfId="2" applyFont="1" applyFill="1" applyProtection="1">
      <protection locked="0"/>
    </xf>
    <xf numFmtId="0" fontId="0" fillId="10" borderId="0" xfId="2" applyNumberFormat="1" applyFont="1" applyFill="1" applyProtection="1">
      <protection locked="0"/>
    </xf>
    <xf numFmtId="0" fontId="72" fillId="17" borderId="35" xfId="0" applyNumberFormat="1" applyFont="1" applyFill="1" applyBorder="1" applyAlignment="1" applyProtection="1">
      <protection locked="0"/>
    </xf>
    <xf numFmtId="170" fontId="72" fillId="17" borderId="2" xfId="0" applyNumberFormat="1" applyFont="1" applyFill="1" applyBorder="1" applyAlignment="1" applyProtection="1">
      <protection locked="0"/>
    </xf>
    <xf numFmtId="166" fontId="77" fillId="60" borderId="1" xfId="0" applyNumberFormat="1" applyFont="1" applyFill="1" applyBorder="1" applyAlignment="1" applyProtection="1">
      <protection locked="0"/>
    </xf>
    <xf numFmtId="17" fontId="26" fillId="17" borderId="1" xfId="0" applyNumberFormat="1" applyFont="1" applyFill="1" applyBorder="1" applyAlignment="1">
      <alignment horizontal="center"/>
    </xf>
    <xf numFmtId="0" fontId="26" fillId="17" borderId="1" xfId="0" applyNumberFormat="1" applyFont="1" applyFill="1" applyBorder="1" applyAlignment="1">
      <alignment horizontal="center"/>
    </xf>
    <xf numFmtId="0" fontId="24" fillId="17" borderId="0" xfId="0" applyNumberFormat="1" applyFont="1" applyFill="1" applyAlignment="1"/>
    <xf numFmtId="14" fontId="26" fillId="5" borderId="0" xfId="0" applyNumberFormat="1" applyFont="1" applyFill="1" applyAlignment="1" applyProtection="1">
      <protection locked="0"/>
    </xf>
    <xf numFmtId="14" fontId="26" fillId="5" borderId="0" xfId="0" applyNumberFormat="1" applyFont="1" applyFill="1" applyBorder="1" applyAlignment="1" applyProtection="1">
      <protection locked="0"/>
    </xf>
    <xf numFmtId="14" fontId="27" fillId="2" borderId="41" xfId="0" applyNumberFormat="1" applyFont="1" applyFill="1" applyBorder="1" applyAlignment="1" applyProtection="1">
      <protection locked="0"/>
    </xf>
    <xf numFmtId="14" fontId="0" fillId="0" borderId="1" xfId="0" applyNumberFormat="1" applyBorder="1" applyProtection="1">
      <protection locked="0"/>
    </xf>
    <xf numFmtId="14" fontId="40" fillId="0" borderId="1" xfId="0" applyNumberFormat="1" applyFont="1" applyBorder="1" applyProtection="1">
      <protection locked="0"/>
    </xf>
    <xf numFmtId="0" fontId="28" fillId="7" borderId="37" xfId="0" applyNumberFormat="1" applyFont="1" applyFill="1" applyBorder="1" applyAlignment="1" applyProtection="1">
      <protection locked="0"/>
    </xf>
    <xf numFmtId="0" fontId="24" fillId="0" borderId="36" xfId="0" applyNumberFormat="1" applyFont="1" applyFill="1" applyBorder="1" applyAlignment="1" applyProtection="1">
      <protection locked="0"/>
    </xf>
    <xf numFmtId="0" fontId="24" fillId="2" borderId="11" xfId="0" applyNumberFormat="1" applyFont="1" applyFill="1" applyBorder="1" applyAlignment="1" applyProtection="1">
      <protection locked="0"/>
    </xf>
    <xf numFmtId="166" fontId="26" fillId="0" borderId="75" xfId="0" applyNumberFormat="1" applyFont="1" applyFill="1" applyBorder="1" applyAlignment="1" applyProtection="1">
      <protection locked="0"/>
    </xf>
    <xf numFmtId="166" fontId="26" fillId="2" borderId="11" xfId="0" applyNumberFormat="1" applyFont="1" applyFill="1" applyBorder="1" applyAlignment="1" applyProtection="1">
      <protection locked="0"/>
    </xf>
    <xf numFmtId="0" fontId="84" fillId="0" borderId="0" xfId="107" applyFont="1"/>
    <xf numFmtId="0" fontId="4" fillId="0" borderId="0" xfId="107" applyFont="1"/>
    <xf numFmtId="14" fontId="47" fillId="0" borderId="0" xfId="0" applyNumberFormat="1" applyFont="1" applyBorder="1" applyProtection="1">
      <protection locked="0"/>
    </xf>
    <xf numFmtId="0" fontId="28" fillId="7" borderId="0" xfId="0" applyNumberFormat="1" applyFont="1" applyFill="1" applyBorder="1" applyAlignment="1" applyProtection="1">
      <alignment horizontal="center"/>
      <protection locked="0"/>
    </xf>
    <xf numFmtId="172" fontId="32" fillId="5" borderId="0" xfId="1" applyNumberFormat="1" applyFont="1" applyFill="1" applyAlignment="1" applyProtection="1">
      <protection locked="0"/>
    </xf>
    <xf numFmtId="172" fontId="31" fillId="5" borderId="0" xfId="1" applyNumberFormat="1" applyFont="1" applyFill="1" applyBorder="1" applyAlignment="1" applyProtection="1">
      <protection locked="0"/>
    </xf>
    <xf numFmtId="172" fontId="25" fillId="2" borderId="27" xfId="0" applyNumberFormat="1" applyFont="1" applyFill="1" applyBorder="1" applyAlignment="1" applyProtection="1">
      <alignment wrapText="1"/>
      <protection locked="0"/>
    </xf>
    <xf numFmtId="172" fontId="36" fillId="5" borderId="0" xfId="0" applyNumberFormat="1" applyFont="1" applyFill="1" applyProtection="1">
      <protection locked="0"/>
    </xf>
    <xf numFmtId="172" fontId="33" fillId="2" borderId="2" xfId="1" applyNumberFormat="1" applyFont="1" applyFill="1" applyBorder="1" applyAlignment="1" applyProtection="1">
      <protection locked="0"/>
    </xf>
    <xf numFmtId="172" fontId="32" fillId="2" borderId="0" xfId="1" applyNumberFormat="1" applyFont="1" applyFill="1" applyBorder="1" applyAlignment="1" applyProtection="1">
      <protection locked="0"/>
    </xf>
    <xf numFmtId="172" fontId="36" fillId="0" borderId="0" xfId="0" applyNumberFormat="1" applyFont="1" applyProtection="1">
      <protection locked="0"/>
    </xf>
    <xf numFmtId="172" fontId="76" fillId="7" borderId="11" xfId="0" applyNumberFormat="1" applyFont="1" applyFill="1" applyBorder="1" applyAlignment="1" applyProtection="1">
      <alignment horizontal="center"/>
      <protection locked="0"/>
    </xf>
    <xf numFmtId="172" fontId="40" fillId="10" borderId="6" xfId="0" applyNumberFormat="1" applyFont="1" applyFill="1" applyBorder="1" applyAlignment="1" applyProtection="1">
      <alignment horizontal="left"/>
      <protection locked="0"/>
    </xf>
    <xf numFmtId="172" fontId="40" fillId="2" borderId="0" xfId="1" applyNumberFormat="1" applyFont="1" applyFill="1" applyBorder="1" applyAlignment="1" applyProtection="1">
      <protection locked="0"/>
    </xf>
    <xf numFmtId="172" fontId="78" fillId="7" borderId="54" xfId="0" applyNumberFormat="1" applyFont="1" applyFill="1" applyBorder="1" applyAlignment="1" applyProtection="1">
      <alignment horizontal="center"/>
      <protection locked="0"/>
    </xf>
    <xf numFmtId="172" fontId="79" fillId="10" borderId="36" xfId="1" applyNumberFormat="1" applyFont="1" applyFill="1" applyBorder="1" applyAlignment="1" applyProtection="1">
      <protection locked="0"/>
    </xf>
    <xf numFmtId="172" fontId="72" fillId="2" borderId="1" xfId="1" applyNumberFormat="1" applyFont="1" applyFill="1" applyBorder="1" applyAlignment="1" applyProtection="1">
      <protection locked="0"/>
    </xf>
    <xf numFmtId="172" fontId="78" fillId="7" borderId="47" xfId="0" applyNumberFormat="1" applyFont="1" applyFill="1" applyBorder="1" applyAlignment="1" applyProtection="1">
      <alignment horizontal="center"/>
      <protection locked="0"/>
    </xf>
    <xf numFmtId="172" fontId="78" fillId="10" borderId="35" xfId="0" applyNumberFormat="1" applyFont="1" applyFill="1" applyBorder="1" applyAlignment="1" applyProtection="1">
      <alignment horizontal="center"/>
      <protection locked="0"/>
    </xf>
    <xf numFmtId="172" fontId="72" fillId="2" borderId="6" xfId="1" applyNumberFormat="1" applyFont="1" applyFill="1" applyBorder="1" applyAlignment="1" applyProtection="1">
      <protection locked="0"/>
    </xf>
    <xf numFmtId="172" fontId="72" fillId="10" borderId="47" xfId="1" applyNumberFormat="1" applyFont="1" applyFill="1" applyBorder="1" applyAlignment="1" applyProtection="1">
      <protection locked="0"/>
    </xf>
    <xf numFmtId="172" fontId="72" fillId="10" borderId="1" xfId="1" applyNumberFormat="1" applyFont="1" applyFill="1" applyBorder="1" applyAlignment="1" applyProtection="1">
      <protection locked="0"/>
    </xf>
    <xf numFmtId="172" fontId="72" fillId="0" borderId="0" xfId="0" applyNumberFormat="1" applyFont="1" applyProtection="1">
      <protection locked="0"/>
    </xf>
    <xf numFmtId="172" fontId="78" fillId="15" borderId="47" xfId="0" applyNumberFormat="1" applyFont="1" applyFill="1" applyBorder="1" applyAlignment="1" applyProtection="1">
      <alignment horizontal="center"/>
      <protection locked="0"/>
    </xf>
    <xf numFmtId="172" fontId="72" fillId="2" borderId="2" xfId="1" applyNumberFormat="1" applyFont="1" applyFill="1" applyBorder="1" applyAlignment="1" applyProtection="1">
      <protection locked="0"/>
    </xf>
    <xf numFmtId="172" fontId="72" fillId="2" borderId="35" xfId="1" applyNumberFormat="1" applyFont="1" applyFill="1" applyBorder="1" applyAlignment="1" applyProtection="1">
      <protection locked="0"/>
    </xf>
    <xf numFmtId="172" fontId="78" fillId="7" borderId="35" xfId="0" applyNumberFormat="1" applyFont="1" applyFill="1" applyBorder="1" applyAlignment="1" applyProtection="1">
      <alignment horizontal="center"/>
      <protection locked="0"/>
    </xf>
    <xf numFmtId="172" fontId="72" fillId="0" borderId="1" xfId="0" applyNumberFormat="1" applyFont="1" applyBorder="1" applyProtection="1">
      <protection locked="0"/>
    </xf>
    <xf numFmtId="172" fontId="79" fillId="2" borderId="6" xfId="1" applyNumberFormat="1" applyFont="1" applyFill="1" applyBorder="1" applyAlignment="1" applyProtection="1">
      <protection locked="0"/>
    </xf>
    <xf numFmtId="172" fontId="40" fillId="2" borderId="1" xfId="1" applyNumberFormat="1" applyFont="1" applyFill="1" applyBorder="1" applyAlignment="1" applyProtection="1">
      <protection locked="0"/>
    </xf>
    <xf numFmtId="172" fontId="76" fillId="7" borderId="47" xfId="0" applyNumberFormat="1" applyFont="1" applyFill="1" applyBorder="1" applyAlignment="1" applyProtection="1">
      <alignment horizontal="center"/>
      <protection locked="0"/>
    </xf>
    <xf numFmtId="172" fontId="72" fillId="0" borderId="1" xfId="0" applyNumberFormat="1" applyFont="1" applyFill="1" applyBorder="1" applyProtection="1">
      <protection locked="0"/>
    </xf>
    <xf numFmtId="172" fontId="40" fillId="2" borderId="35" xfId="1" applyNumberFormat="1" applyFont="1" applyFill="1" applyBorder="1" applyAlignment="1" applyProtection="1">
      <protection locked="0"/>
    </xf>
    <xf numFmtId="172" fontId="40" fillId="2" borderId="31" xfId="1" applyNumberFormat="1" applyFont="1" applyFill="1" applyBorder="1" applyAlignment="1" applyProtection="1">
      <protection locked="0"/>
    </xf>
    <xf numFmtId="172" fontId="40" fillId="2" borderId="47" xfId="1" applyNumberFormat="1" applyFont="1" applyFill="1" applyBorder="1" applyAlignment="1" applyProtection="1">
      <protection locked="0"/>
    </xf>
    <xf numFmtId="172" fontId="78" fillId="7" borderId="0" xfId="0" applyNumberFormat="1" applyFont="1" applyFill="1" applyBorder="1" applyAlignment="1" applyProtection="1">
      <alignment horizontal="center"/>
      <protection locked="0"/>
    </xf>
    <xf numFmtId="172" fontId="40" fillId="2" borderId="6" xfId="1" applyNumberFormat="1" applyFont="1" applyFill="1" applyBorder="1" applyAlignment="1" applyProtection="1">
      <protection locked="0"/>
    </xf>
    <xf numFmtId="172" fontId="40" fillId="2" borderId="25" xfId="1" applyNumberFormat="1" applyFont="1" applyFill="1" applyBorder="1" applyAlignment="1" applyProtection="1">
      <protection locked="0"/>
    </xf>
    <xf numFmtId="172" fontId="77" fillId="10" borderId="1" xfId="0" applyNumberFormat="1" applyFont="1" applyFill="1" applyBorder="1" applyAlignment="1" applyProtection="1">
      <alignment horizontal="center"/>
      <protection locked="0"/>
    </xf>
    <xf numFmtId="172" fontId="72" fillId="2" borderId="25" xfId="1" applyNumberFormat="1" applyFont="1" applyFill="1" applyBorder="1" applyAlignment="1" applyProtection="1">
      <protection locked="0"/>
    </xf>
    <xf numFmtId="172" fontId="72" fillId="2" borderId="7" xfId="1" applyNumberFormat="1" applyFont="1" applyFill="1" applyBorder="1" applyAlignment="1" applyProtection="1">
      <protection locked="0"/>
    </xf>
    <xf numFmtId="172" fontId="26" fillId="11" borderId="1" xfId="0" applyNumberFormat="1" applyFont="1" applyFill="1" applyBorder="1" applyAlignment="1" applyProtection="1">
      <protection locked="0"/>
    </xf>
    <xf numFmtId="172" fontId="26" fillId="10" borderId="1" xfId="0" applyNumberFormat="1" applyFont="1" applyFill="1" applyBorder="1" applyAlignment="1" applyProtection="1">
      <protection locked="0"/>
    </xf>
    <xf numFmtId="172" fontId="0" fillId="10" borderId="1" xfId="1" applyNumberFormat="1" applyFont="1" applyFill="1" applyBorder="1" applyAlignment="1" applyProtection="1">
      <protection locked="0"/>
    </xf>
    <xf numFmtId="14" fontId="27" fillId="2" borderId="0" xfId="0" applyNumberFormat="1" applyFont="1" applyFill="1" applyAlignment="1">
      <alignment horizontal="center"/>
    </xf>
    <xf numFmtId="14" fontId="27" fillId="2" borderId="11" xfId="0" applyNumberFormat="1" applyFont="1" applyFill="1" applyBorder="1" applyAlignment="1">
      <alignment horizontal="center"/>
    </xf>
    <xf numFmtId="14" fontId="27" fillId="11" borderId="1" xfId="0" applyNumberFormat="1" applyFont="1" applyFill="1" applyBorder="1" applyAlignment="1">
      <alignment horizontal="center"/>
    </xf>
    <xf numFmtId="14" fontId="25" fillId="0" borderId="1" xfId="0" applyNumberFormat="1" applyFont="1" applyFill="1" applyBorder="1" applyAlignment="1">
      <alignment horizontal="center"/>
    </xf>
    <xf numFmtId="14" fontId="25" fillId="2" borderId="25" xfId="0" applyNumberFormat="1" applyFont="1" applyFill="1" applyBorder="1" applyAlignment="1">
      <alignment horizontal="center"/>
    </xf>
    <xf numFmtId="14" fontId="25" fillId="2" borderId="1" xfId="0" applyNumberFormat="1" applyFont="1" applyFill="1" applyBorder="1" applyAlignment="1">
      <alignment horizontal="center"/>
    </xf>
    <xf numFmtId="14" fontId="25" fillId="2" borderId="6" xfId="0" applyNumberFormat="1" applyFont="1" applyFill="1" applyBorder="1" applyAlignment="1">
      <alignment horizontal="center" wrapText="1"/>
    </xf>
    <xf numFmtId="14" fontId="27" fillId="0" borderId="1" xfId="0" applyNumberFormat="1" applyFont="1" applyFill="1" applyBorder="1" applyAlignment="1">
      <alignment horizontal="center"/>
    </xf>
    <xf numFmtId="14" fontId="25" fillId="0" borderId="1" xfId="0" applyNumberFormat="1" applyFont="1" applyFill="1" applyBorder="1" applyAlignment="1">
      <alignment horizontal="center" wrapText="1"/>
    </xf>
    <xf numFmtId="14" fontId="25" fillId="2" borderId="1" xfId="0" applyNumberFormat="1" applyFont="1" applyFill="1" applyBorder="1" applyAlignment="1">
      <alignment horizontal="center" wrapText="1"/>
    </xf>
    <xf numFmtId="14" fontId="25" fillId="0" borderId="6" xfId="0" applyNumberFormat="1" applyFont="1" applyFill="1" applyBorder="1" applyAlignment="1">
      <alignment horizontal="center" wrapText="1"/>
    </xf>
    <xf numFmtId="14" fontId="27" fillId="2" borderId="1" xfId="0" applyNumberFormat="1" applyFont="1" applyFill="1" applyBorder="1" applyAlignment="1">
      <alignment horizontal="center"/>
    </xf>
    <xf numFmtId="14" fontId="27" fillId="3" borderId="1" xfId="0" applyNumberFormat="1" applyFont="1" applyFill="1" applyBorder="1" applyAlignment="1">
      <alignment horizontal="center"/>
    </xf>
    <xf numFmtId="14" fontId="35" fillId="2" borderId="1" xfId="0" applyNumberFormat="1" applyFont="1" applyFill="1" applyBorder="1" applyAlignment="1">
      <alignment horizontal="center"/>
    </xf>
    <xf numFmtId="14" fontId="25" fillId="2" borderId="36" xfId="0" applyNumberFormat="1" applyFont="1" applyFill="1" applyBorder="1" applyAlignment="1">
      <alignment horizontal="center" wrapText="1"/>
    </xf>
    <xf numFmtId="14" fontId="25" fillId="2" borderId="2" xfId="0" applyNumberFormat="1" applyFont="1" applyFill="1" applyBorder="1" applyAlignment="1">
      <alignment horizontal="center"/>
    </xf>
    <xf numFmtId="14" fontId="25" fillId="2" borderId="11" xfId="0" applyNumberFormat="1" applyFont="1" applyFill="1" applyBorder="1" applyAlignment="1">
      <alignment horizontal="center"/>
    </xf>
    <xf numFmtId="14" fontId="35" fillId="11" borderId="1" xfId="0" applyNumberFormat="1" applyFont="1" applyFill="1" applyBorder="1" applyAlignment="1">
      <alignment horizontal="center"/>
    </xf>
    <xf numFmtId="14" fontId="25" fillId="2" borderId="1" xfId="1" applyNumberFormat="1" applyFont="1" applyFill="1" applyBorder="1" applyAlignment="1">
      <alignment horizontal="center"/>
    </xf>
    <xf numFmtId="14" fontId="25" fillId="2" borderId="6" xfId="0" applyNumberFormat="1" applyFont="1" applyFill="1" applyBorder="1" applyAlignment="1">
      <alignment horizontal="center"/>
    </xf>
    <xf numFmtId="14" fontId="25" fillId="2" borderId="35" xfId="0" applyNumberFormat="1" applyFont="1" applyFill="1" applyBorder="1" applyAlignment="1">
      <alignment horizontal="center"/>
    </xf>
    <xf numFmtId="14" fontId="27" fillId="10" borderId="1" xfId="0" applyNumberFormat="1" applyFont="1" applyFill="1" applyBorder="1" applyAlignment="1">
      <alignment horizontal="center"/>
    </xf>
    <xf numFmtId="14" fontId="25" fillId="10" borderId="1" xfId="0" applyNumberFormat="1" applyFont="1" applyFill="1" applyBorder="1" applyAlignment="1">
      <alignment horizontal="center" wrapText="1"/>
    </xf>
    <xf numFmtId="14" fontId="35" fillId="10" borderId="1" xfId="0" applyNumberFormat="1" applyFont="1" applyFill="1" applyBorder="1" applyAlignment="1">
      <alignment horizontal="center"/>
    </xf>
    <xf numFmtId="14" fontId="27" fillId="0" borderId="0" xfId="0" applyNumberFormat="1" applyFont="1" applyFill="1" applyBorder="1" applyAlignment="1">
      <alignment horizontal="center"/>
    </xf>
    <xf numFmtId="14" fontId="27" fillId="10" borderId="11" xfId="0" applyNumberFormat="1" applyFont="1" applyFill="1" applyBorder="1" applyAlignment="1">
      <alignment horizontal="center"/>
    </xf>
    <xf numFmtId="14" fontId="27" fillId="2" borderId="0" xfId="0" applyNumberFormat="1" applyFont="1" applyFill="1" applyBorder="1" applyAlignment="1">
      <alignment horizontal="center"/>
    </xf>
    <xf numFmtId="14" fontId="25" fillId="0" borderId="1" xfId="0" applyNumberFormat="1" applyFont="1" applyFill="1" applyBorder="1" applyAlignment="1" applyProtection="1">
      <alignment horizontal="center"/>
      <protection locked="0"/>
    </xf>
    <xf numFmtId="14" fontId="35" fillId="0" borderId="1" xfId="0" applyNumberFormat="1" applyFont="1" applyFill="1" applyBorder="1" applyAlignment="1" applyProtection="1">
      <alignment horizontal="center"/>
      <protection locked="0"/>
    </xf>
    <xf numFmtId="14" fontId="27" fillId="0" borderId="1" xfId="0" applyNumberFormat="1" applyFont="1" applyFill="1" applyBorder="1" applyAlignment="1" applyProtection="1">
      <alignment horizontal="center"/>
      <protection locked="0"/>
    </xf>
    <xf numFmtId="14" fontId="35" fillId="0" borderId="6" xfId="0" applyNumberFormat="1" applyFont="1" applyFill="1" applyBorder="1" applyAlignment="1" applyProtection="1">
      <alignment horizontal="center"/>
      <protection locked="0"/>
    </xf>
    <xf numFmtId="14" fontId="25" fillId="0" borderId="6" xfId="0" applyNumberFormat="1" applyFont="1" applyFill="1" applyBorder="1" applyAlignment="1" applyProtection="1">
      <alignment horizontal="center"/>
      <protection locked="0"/>
    </xf>
    <xf numFmtId="14" fontId="27" fillId="0" borderId="47" xfId="0" applyNumberFormat="1" applyFont="1" applyFill="1" applyBorder="1" applyAlignment="1" applyProtection="1">
      <alignment horizontal="center"/>
      <protection locked="0"/>
    </xf>
    <xf numFmtId="14" fontId="35" fillId="10" borderId="1" xfId="0" applyNumberFormat="1" applyFont="1" applyFill="1" applyBorder="1" applyAlignment="1" applyProtection="1">
      <alignment horizontal="center"/>
      <protection locked="0"/>
    </xf>
    <xf numFmtId="14" fontId="25" fillId="10" borderId="36" xfId="0" applyNumberFormat="1" applyFont="1" applyFill="1" applyBorder="1" applyAlignment="1" applyProtection="1">
      <alignment horizontal="center"/>
      <protection locked="0"/>
    </xf>
    <xf numFmtId="14" fontId="27" fillId="10" borderId="6" xfId="0" applyNumberFormat="1" applyFont="1" applyFill="1" applyBorder="1" applyAlignment="1" applyProtection="1">
      <alignment horizontal="center"/>
      <protection locked="0"/>
    </xf>
    <xf numFmtId="14" fontId="27" fillId="11" borderId="6" xfId="0" applyNumberFormat="1" applyFont="1" applyFill="1" applyBorder="1" applyAlignment="1" applyProtection="1">
      <alignment horizontal="center"/>
      <protection locked="0"/>
    </xf>
    <xf numFmtId="14" fontId="27" fillId="0" borderId="6" xfId="0" applyNumberFormat="1" applyFont="1" applyFill="1" applyBorder="1" applyAlignment="1" applyProtection="1">
      <alignment horizontal="center"/>
      <protection locked="0"/>
    </xf>
    <xf numFmtId="14" fontId="46" fillId="10" borderId="6" xfId="0" applyNumberFormat="1" applyFont="1" applyFill="1" applyBorder="1" applyAlignment="1" applyProtection="1">
      <alignment horizontal="center"/>
      <protection locked="0"/>
    </xf>
    <xf numFmtId="14" fontId="25" fillId="2" borderId="1" xfId="0" applyNumberFormat="1" applyFont="1" applyFill="1" applyBorder="1" applyAlignment="1" applyProtection="1">
      <alignment horizontal="center"/>
      <protection locked="0"/>
    </xf>
    <xf numFmtId="14" fontId="35" fillId="0" borderId="1" xfId="0" applyNumberFormat="1" applyFont="1" applyBorder="1" applyAlignment="1" applyProtection="1">
      <alignment horizontal="center"/>
      <protection locked="0"/>
    </xf>
    <xf numFmtId="14" fontId="35" fillId="0" borderId="6" xfId="0" applyNumberFormat="1" applyFont="1" applyBorder="1" applyAlignment="1" applyProtection="1">
      <alignment horizontal="center"/>
      <protection locked="0"/>
    </xf>
    <xf numFmtId="14" fontId="35" fillId="10" borderId="6" xfId="0" applyNumberFormat="1" applyFont="1" applyFill="1" applyBorder="1" applyAlignment="1" applyProtection="1">
      <alignment horizontal="center"/>
      <protection locked="0"/>
    </xf>
    <xf numFmtId="14" fontId="26" fillId="2" borderId="1" xfId="0" applyNumberFormat="1" applyFont="1" applyFill="1" applyBorder="1" applyAlignment="1">
      <alignment horizontal="center"/>
    </xf>
    <xf numFmtId="14" fontId="25" fillId="10" borderId="8" xfId="0" applyNumberFormat="1" applyFont="1" applyFill="1" applyBorder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 wrapText="1"/>
      <protection locked="0"/>
    </xf>
    <xf numFmtId="14" fontId="0" fillId="0" borderId="6" xfId="0" applyNumberFormat="1" applyBorder="1" applyAlignment="1" applyProtection="1">
      <alignment horizontal="center"/>
      <protection locked="0"/>
    </xf>
    <xf numFmtId="14" fontId="0" fillId="10" borderId="1" xfId="0" applyNumberFormat="1" applyFill="1" applyBorder="1" applyAlignment="1" applyProtection="1">
      <alignment horizontal="center" wrapText="1"/>
      <protection locked="0"/>
    </xf>
    <xf numFmtId="14" fontId="0" fillId="10" borderId="11" xfId="0" applyNumberFormat="1" applyFill="1" applyBorder="1" applyAlignment="1" applyProtection="1">
      <alignment horizontal="center"/>
      <protection locked="0"/>
    </xf>
    <xf numFmtId="14" fontId="0" fillId="0" borderId="36" xfId="0" applyNumberFormat="1" applyBorder="1" applyAlignment="1" applyProtection="1">
      <alignment horizontal="center"/>
      <protection locked="0"/>
    </xf>
    <xf numFmtId="14" fontId="0" fillId="0" borderId="0" xfId="0" applyNumberFormat="1" applyBorder="1" applyAlignment="1" applyProtection="1">
      <alignment horizontal="center"/>
      <protection locked="0"/>
    </xf>
    <xf numFmtId="14" fontId="0" fillId="10" borderId="6" xfId="0" applyNumberFormat="1" applyFont="1" applyFill="1" applyBorder="1" applyAlignment="1" applyProtection="1">
      <alignment horizontal="center"/>
      <protection locked="0"/>
    </xf>
    <xf numFmtId="14" fontId="51" fillId="10" borderId="6" xfId="0" applyNumberFormat="1" applyFont="1" applyFill="1" applyBorder="1" applyAlignment="1" applyProtection="1">
      <alignment horizontal="center"/>
      <protection locked="0"/>
    </xf>
    <xf numFmtId="14" fontId="26" fillId="0" borderId="1" xfId="0" applyNumberFormat="1" applyFont="1" applyFill="1" applyBorder="1" applyAlignment="1">
      <alignment horizontal="center"/>
    </xf>
    <xf numFmtId="14" fontId="0" fillId="10" borderId="36" xfId="0" applyNumberFormat="1" applyFill="1" applyBorder="1" applyAlignment="1" applyProtection="1">
      <alignment horizontal="center"/>
      <protection locked="0"/>
    </xf>
    <xf numFmtId="14" fontId="50" fillId="10" borderId="1" xfId="0" applyNumberFormat="1" applyFont="1" applyFill="1" applyBorder="1" applyAlignment="1" applyProtection="1">
      <alignment horizontal="center"/>
      <protection locked="0"/>
    </xf>
    <xf numFmtId="14" fontId="50" fillId="0" borderId="1" xfId="0" applyNumberFormat="1" applyFont="1" applyFill="1" applyBorder="1" applyAlignment="1" applyProtection="1">
      <alignment horizontal="center"/>
      <protection locked="0"/>
    </xf>
    <xf numFmtId="14" fontId="26" fillId="10" borderId="36" xfId="0" applyNumberFormat="1" applyFont="1" applyFill="1" applyBorder="1" applyAlignment="1" applyProtection="1">
      <alignment horizontal="center"/>
      <protection locked="0"/>
    </xf>
    <xf numFmtId="14" fontId="25" fillId="13" borderId="1" xfId="0" applyNumberFormat="1" applyFont="1" applyFill="1" applyBorder="1" applyAlignment="1" applyProtection="1">
      <alignment horizontal="center"/>
      <protection locked="0"/>
    </xf>
    <xf numFmtId="14" fontId="27" fillId="13" borderId="1" xfId="0" applyNumberFormat="1" applyFont="1" applyFill="1" applyBorder="1" applyAlignment="1" applyProtection="1">
      <alignment horizontal="center"/>
      <protection locked="0"/>
    </xf>
    <xf numFmtId="14" fontId="25" fillId="20" borderId="1" xfId="0" applyNumberFormat="1" applyFont="1" applyFill="1" applyBorder="1" applyAlignment="1" applyProtection="1">
      <alignment horizontal="center"/>
      <protection locked="0"/>
    </xf>
    <xf numFmtId="14" fontId="0" fillId="24" borderId="6" xfId="0" applyNumberFormat="1" applyFill="1" applyBorder="1" applyAlignment="1" applyProtection="1">
      <alignment horizontal="center"/>
      <protection locked="0"/>
    </xf>
    <xf numFmtId="14" fontId="24" fillId="26" borderId="10" xfId="0" applyNumberFormat="1" applyFont="1" applyFill="1" applyBorder="1" applyAlignment="1" applyProtection="1">
      <alignment horizontal="center"/>
      <protection locked="0"/>
    </xf>
    <xf numFmtId="14" fontId="26" fillId="26" borderId="10" xfId="0" applyNumberFormat="1" applyFont="1" applyFill="1" applyBorder="1" applyAlignment="1" applyProtection="1">
      <alignment horizontal="center"/>
      <protection locked="0"/>
    </xf>
    <xf numFmtId="14" fontId="24" fillId="26" borderId="5" xfId="0" applyNumberFormat="1" applyFont="1" applyFill="1" applyBorder="1" applyAlignment="1" applyProtection="1">
      <alignment horizontal="center"/>
      <protection locked="0"/>
    </xf>
    <xf numFmtId="14" fontId="26" fillId="26" borderId="5" xfId="0" applyNumberFormat="1" applyFont="1" applyFill="1" applyBorder="1" applyAlignment="1" applyProtection="1">
      <alignment horizontal="center"/>
      <protection locked="0"/>
    </xf>
    <xf numFmtId="14" fontId="24" fillId="26" borderId="45" xfId="0" applyNumberFormat="1" applyFont="1" applyFill="1" applyBorder="1" applyAlignment="1" applyProtection="1">
      <alignment horizontal="center"/>
      <protection locked="0"/>
    </xf>
    <xf numFmtId="14" fontId="25" fillId="26" borderId="1" xfId="0" applyNumberFormat="1" applyFont="1" applyFill="1" applyBorder="1" applyAlignment="1" applyProtection="1">
      <alignment horizontal="center"/>
      <protection locked="0"/>
    </xf>
    <xf numFmtId="14" fontId="0" fillId="26" borderId="6" xfId="0" applyNumberFormat="1" applyFill="1" applyBorder="1" applyAlignment="1" applyProtection="1">
      <alignment horizontal="center"/>
      <protection locked="0"/>
    </xf>
    <xf numFmtId="14" fontId="26" fillId="26" borderId="45" xfId="0" applyNumberFormat="1" applyFont="1" applyFill="1" applyBorder="1" applyAlignment="1" applyProtection="1">
      <alignment horizontal="center"/>
      <protection locked="0"/>
    </xf>
    <xf numFmtId="14" fontId="26" fillId="59" borderId="1" xfId="0" applyNumberFormat="1" applyFont="1" applyFill="1" applyBorder="1" applyAlignment="1" applyProtection="1">
      <alignment horizontal="center"/>
      <protection locked="0"/>
    </xf>
    <xf numFmtId="14" fontId="26" fillId="59" borderId="5" xfId="0" applyNumberFormat="1" applyFont="1" applyFill="1" applyBorder="1" applyAlignment="1" applyProtection="1">
      <alignment horizontal="center"/>
      <protection locked="0"/>
    </xf>
    <xf numFmtId="14" fontId="26" fillId="59" borderId="10" xfId="0" applyNumberFormat="1" applyFont="1" applyFill="1" applyBorder="1" applyAlignment="1" applyProtection="1">
      <alignment horizontal="center"/>
      <protection locked="0"/>
    </xf>
    <xf numFmtId="14" fontId="26" fillId="59" borderId="11" xfId="0" applyNumberFormat="1" applyFont="1" applyFill="1" applyBorder="1" applyAlignment="1" applyProtection="1">
      <alignment horizontal="center"/>
      <protection locked="0"/>
    </xf>
    <xf numFmtId="14" fontId="0" fillId="59" borderId="1" xfId="0" applyNumberFormat="1" applyFill="1" applyBorder="1" applyAlignment="1" applyProtection="1">
      <alignment horizontal="center"/>
      <protection locked="0"/>
    </xf>
    <xf numFmtId="14" fontId="26" fillId="59" borderId="45" xfId="0" applyNumberFormat="1" applyFont="1" applyFill="1" applyBorder="1" applyAlignment="1" applyProtection="1">
      <alignment horizontal="center"/>
      <protection locked="0"/>
    </xf>
    <xf numFmtId="14" fontId="26" fillId="59" borderId="2" xfId="0" applyNumberFormat="1" applyFont="1" applyFill="1" applyBorder="1" applyAlignment="1" applyProtection="1">
      <alignment horizontal="center"/>
      <protection locked="0"/>
    </xf>
    <xf numFmtId="14" fontId="25" fillId="59" borderId="1" xfId="0" applyNumberFormat="1" applyFont="1" applyFill="1" applyBorder="1" applyAlignment="1" applyProtection="1">
      <alignment horizontal="center"/>
      <protection locked="0"/>
    </xf>
    <xf numFmtId="14" fontId="0" fillId="59" borderId="6" xfId="0" applyNumberFormat="1" applyFill="1" applyBorder="1" applyAlignment="1" applyProtection="1">
      <alignment horizontal="center"/>
      <protection locked="0"/>
    </xf>
    <xf numFmtId="14" fontId="26" fillId="11" borderId="1" xfId="0" applyNumberFormat="1" applyFont="1" applyFill="1" applyBorder="1" applyAlignment="1">
      <alignment horizontal="center"/>
    </xf>
    <xf numFmtId="14" fontId="0" fillId="10" borderId="11" xfId="1" applyNumberFormat="1" applyFont="1" applyFill="1" applyBorder="1" applyAlignment="1" applyProtection="1">
      <alignment horizontal="center"/>
      <protection locked="0"/>
    </xf>
    <xf numFmtId="14" fontId="0" fillId="10" borderId="1" xfId="1" applyNumberFormat="1" applyFont="1" applyFill="1" applyBorder="1" applyAlignment="1" applyProtection="1">
      <alignment horizontal="center"/>
      <protection locked="0"/>
    </xf>
    <xf numFmtId="14" fontId="24" fillId="10" borderId="0" xfId="0" applyNumberFormat="1" applyFont="1" applyFill="1" applyAlignment="1">
      <alignment horizontal="center"/>
    </xf>
    <xf numFmtId="14" fontId="0" fillId="10" borderId="6" xfId="1" applyNumberFormat="1" applyFont="1" applyFill="1" applyBorder="1" applyAlignment="1" applyProtection="1">
      <alignment horizontal="center"/>
      <protection locked="0"/>
    </xf>
    <xf numFmtId="14" fontId="0" fillId="0" borderId="1" xfId="0" applyNumberFormat="1" applyFont="1" applyBorder="1" applyAlignment="1" applyProtection="1">
      <alignment horizontal="center"/>
      <protection locked="0"/>
    </xf>
    <xf numFmtId="14" fontId="26" fillId="11" borderId="11" xfId="0" applyNumberFormat="1" applyFont="1" applyFill="1" applyBorder="1" applyAlignment="1">
      <alignment horizontal="center"/>
    </xf>
    <xf numFmtId="14" fontId="0" fillId="0" borderId="6" xfId="0" applyNumberFormat="1" applyFont="1" applyBorder="1" applyAlignment="1" applyProtection="1">
      <alignment horizontal="center"/>
      <protection locked="0"/>
    </xf>
    <xf numFmtId="14" fontId="24" fillId="10" borderId="1" xfId="1" applyNumberFormat="1" applyFont="1" applyFill="1" applyBorder="1" applyAlignment="1" applyProtection="1">
      <alignment horizontal="center"/>
      <protection locked="0"/>
    </xf>
    <xf numFmtId="14" fontId="26" fillId="2" borderId="2" xfId="0" applyNumberFormat="1" applyFont="1" applyFill="1" applyBorder="1" applyAlignment="1">
      <alignment horizontal="center"/>
    </xf>
    <xf numFmtId="14" fontId="74" fillId="10" borderId="1" xfId="0" applyNumberFormat="1" applyFont="1" applyFill="1" applyBorder="1" applyAlignment="1" applyProtection="1">
      <alignment horizontal="center" wrapText="1"/>
      <protection locked="0"/>
    </xf>
    <xf numFmtId="14" fontId="40" fillId="10" borderId="1" xfId="0" applyNumberFormat="1" applyFont="1" applyFill="1" applyBorder="1" applyAlignment="1" applyProtection="1">
      <alignment horizontal="center" wrapText="1"/>
      <protection locked="0"/>
    </xf>
    <xf numFmtId="14" fontId="72" fillId="10" borderId="1" xfId="0" applyNumberFormat="1" applyFont="1" applyFill="1" applyBorder="1" applyAlignment="1" applyProtection="1">
      <alignment horizontal="center" wrapText="1"/>
      <protection locked="0"/>
    </xf>
    <xf numFmtId="14" fontId="72" fillId="0" borderId="1" xfId="0" applyNumberFormat="1" applyFont="1" applyBorder="1" applyAlignment="1" applyProtection="1">
      <alignment horizontal="center" wrapText="1"/>
      <protection locked="0"/>
    </xf>
    <xf numFmtId="14" fontId="0" fillId="10" borderId="2" xfId="1" applyNumberFormat="1" applyFont="1" applyFill="1" applyBorder="1" applyAlignment="1" applyProtection="1">
      <alignment horizontal="center"/>
      <protection locked="0"/>
    </xf>
    <xf numFmtId="14" fontId="72" fillId="10" borderId="20" xfId="0" applyNumberFormat="1" applyFont="1" applyFill="1" applyBorder="1" applyAlignment="1" applyProtection="1">
      <alignment horizontal="center" wrapText="1"/>
      <protection locked="0"/>
    </xf>
    <xf numFmtId="14" fontId="36" fillId="10" borderId="1" xfId="0" applyNumberFormat="1" applyFont="1" applyFill="1" applyBorder="1" applyAlignment="1" applyProtection="1">
      <alignment horizontal="center"/>
      <protection locked="0"/>
    </xf>
    <xf numFmtId="14" fontId="72" fillId="10" borderId="6" xfId="0" applyNumberFormat="1" applyFont="1" applyFill="1" applyBorder="1" applyAlignment="1" applyProtection="1">
      <alignment horizontal="center" wrapText="1"/>
      <protection locked="0"/>
    </xf>
    <xf numFmtId="14" fontId="26" fillId="17" borderId="0" xfId="0" applyNumberFormat="1" applyFont="1" applyFill="1" applyAlignment="1">
      <alignment horizontal="center"/>
    </xf>
    <xf numFmtId="14" fontId="72" fillId="17" borderId="1" xfId="0" applyNumberFormat="1" applyFont="1" applyFill="1" applyBorder="1" applyAlignment="1" applyProtection="1">
      <alignment horizontal="center" wrapText="1"/>
      <protection locked="0"/>
    </xf>
    <xf numFmtId="14" fontId="26" fillId="17" borderId="1" xfId="0" applyNumberFormat="1" applyFont="1" applyFill="1" applyBorder="1" applyAlignment="1">
      <alignment horizontal="center"/>
    </xf>
    <xf numFmtId="14" fontId="0" fillId="5" borderId="0" xfId="0" applyNumberFormat="1" applyFill="1" applyProtection="1">
      <protection locked="0"/>
    </xf>
    <xf numFmtId="14" fontId="26" fillId="2" borderId="9" xfId="0" applyNumberFormat="1" applyFont="1" applyFill="1" applyBorder="1" applyAlignment="1" applyProtection="1">
      <protection locked="0"/>
    </xf>
    <xf numFmtId="14" fontId="26" fillId="2" borderId="3" xfId="0" applyNumberFormat="1" applyFont="1" applyFill="1" applyBorder="1" applyAlignment="1" applyProtection="1">
      <protection locked="0"/>
    </xf>
    <xf numFmtId="14" fontId="27" fillId="2" borderId="3" xfId="0" applyNumberFormat="1" applyFont="1" applyFill="1" applyBorder="1" applyAlignment="1" applyProtection="1">
      <protection locked="0"/>
    </xf>
    <xf numFmtId="14" fontId="72" fillId="2" borderId="13" xfId="0" applyNumberFormat="1" applyFont="1" applyFill="1" applyBorder="1" applyAlignment="1" applyProtection="1">
      <protection locked="0"/>
    </xf>
    <xf numFmtId="14" fontId="77" fillId="2" borderId="3" xfId="0" applyNumberFormat="1" applyFont="1" applyFill="1" applyBorder="1" applyAlignment="1" applyProtection="1">
      <protection locked="0"/>
    </xf>
    <xf numFmtId="14" fontId="78" fillId="2" borderId="3" xfId="0" applyNumberFormat="1" applyFont="1" applyFill="1" applyBorder="1" applyAlignment="1" applyProtection="1">
      <protection locked="0"/>
    </xf>
    <xf numFmtId="14" fontId="78" fillId="10" borderId="13" xfId="0" applyNumberFormat="1" applyFont="1" applyFill="1" applyBorder="1" applyAlignment="1" applyProtection="1">
      <alignment horizontal="center"/>
      <protection locked="0"/>
    </xf>
    <xf numFmtId="14" fontId="76" fillId="10" borderId="13" xfId="0" applyNumberFormat="1" applyFont="1" applyFill="1" applyBorder="1" applyAlignment="1" applyProtection="1">
      <alignment horizontal="center"/>
      <protection locked="0"/>
    </xf>
    <xf numFmtId="14" fontId="72" fillId="0" borderId="0" xfId="0" applyNumberFormat="1" applyFont="1" applyProtection="1">
      <protection locked="0"/>
    </xf>
    <xf numFmtId="14" fontId="72" fillId="0" borderId="1" xfId="0" applyNumberFormat="1" applyFont="1" applyBorder="1" applyProtection="1">
      <protection locked="0"/>
    </xf>
    <xf numFmtId="14" fontId="77" fillId="2" borderId="21" xfId="0" applyNumberFormat="1" applyFont="1" applyFill="1" applyBorder="1" applyAlignment="1" applyProtection="1">
      <protection locked="0"/>
    </xf>
    <xf numFmtId="14" fontId="76" fillId="2" borderId="3" xfId="0" applyNumberFormat="1" applyFont="1" applyFill="1" applyBorder="1" applyAlignment="1" applyProtection="1">
      <protection locked="0"/>
    </xf>
    <xf numFmtId="14" fontId="72" fillId="0" borderId="1" xfId="0" applyNumberFormat="1" applyFont="1" applyFill="1" applyBorder="1" applyProtection="1">
      <protection locked="0"/>
    </xf>
    <xf numFmtId="14" fontId="76" fillId="2" borderId="42" xfId="0" applyNumberFormat="1" applyFont="1" applyFill="1" applyBorder="1" applyAlignment="1" applyProtection="1">
      <protection locked="0"/>
    </xf>
    <xf numFmtId="14" fontId="76" fillId="2" borderId="33" xfId="0" applyNumberFormat="1" applyFont="1" applyFill="1" applyBorder="1" applyAlignment="1" applyProtection="1">
      <protection locked="0"/>
    </xf>
    <xf numFmtId="14" fontId="76" fillId="2" borderId="21" xfId="0" applyNumberFormat="1" applyFont="1" applyFill="1" applyBorder="1" applyAlignment="1" applyProtection="1">
      <protection locked="0"/>
    </xf>
    <xf numFmtId="14" fontId="77" fillId="2" borderId="32" xfId="0" applyNumberFormat="1" applyFont="1" applyFill="1" applyBorder="1" applyAlignment="1" applyProtection="1">
      <protection locked="0"/>
    </xf>
    <xf numFmtId="14" fontId="26" fillId="2" borderId="0" xfId="0" applyNumberFormat="1" applyFont="1" applyFill="1" applyBorder="1" applyAlignment="1" applyProtection="1">
      <protection locked="0"/>
    </xf>
    <xf numFmtId="4" fontId="65" fillId="10" borderId="0" xfId="107" applyNumberFormat="1" applyFont="1" applyFill="1"/>
    <xf numFmtId="0" fontId="0" fillId="10" borderId="0" xfId="0" applyFont="1" applyFill="1" applyProtection="1">
      <protection locked="0"/>
    </xf>
    <xf numFmtId="0" fontId="26" fillId="10" borderId="20" xfId="0" applyNumberFormat="1" applyFont="1" applyFill="1" applyBorder="1" applyAlignment="1" applyProtection="1">
      <protection locked="0"/>
    </xf>
    <xf numFmtId="169" fontId="24" fillId="10" borderId="20" xfId="0" applyNumberFormat="1" applyFont="1" applyFill="1" applyBorder="1" applyAlignment="1" applyProtection="1">
      <protection locked="0"/>
    </xf>
    <xf numFmtId="4" fontId="24" fillId="10" borderId="2" xfId="0" applyNumberFormat="1" applyFont="1" applyFill="1" applyBorder="1" applyAlignment="1" applyProtection="1"/>
    <xf numFmtId="4" fontId="72" fillId="10" borderId="1" xfId="0" applyNumberFormat="1" applyFont="1" applyFill="1" applyBorder="1" applyAlignment="1" applyProtection="1"/>
    <xf numFmtId="14" fontId="24" fillId="10" borderId="1" xfId="0" applyNumberFormat="1" applyFont="1" applyFill="1" applyBorder="1" applyAlignment="1" applyProtection="1">
      <alignment wrapText="1"/>
      <protection locked="0"/>
    </xf>
    <xf numFmtId="0" fontId="27" fillId="2" borderId="11" xfId="0" applyNumberFormat="1" applyFont="1" applyFill="1" applyBorder="1" applyAlignment="1" applyProtection="1">
      <protection locked="0"/>
    </xf>
    <xf numFmtId="2" fontId="24" fillId="10" borderId="2" xfId="0" applyNumberFormat="1" applyFont="1" applyFill="1" applyBorder="1" applyAlignment="1" applyProtection="1"/>
    <xf numFmtId="166" fontId="26" fillId="10" borderId="2" xfId="0" applyNumberFormat="1" applyFont="1" applyFill="1" applyBorder="1" applyAlignment="1" applyProtection="1">
      <protection locked="0"/>
    </xf>
    <xf numFmtId="0" fontId="27" fillId="10" borderId="2" xfId="0" applyNumberFormat="1" applyFont="1" applyFill="1" applyBorder="1" applyAlignment="1" applyProtection="1">
      <protection locked="0"/>
    </xf>
    <xf numFmtId="0" fontId="28" fillId="7" borderId="52" xfId="0" applyNumberFormat="1" applyFont="1" applyFill="1" applyBorder="1" applyAlignment="1" applyProtection="1">
      <alignment horizontal="center"/>
      <protection locked="0"/>
    </xf>
    <xf numFmtId="4" fontId="25" fillId="27" borderId="20" xfId="0" applyNumberFormat="1" applyFont="1" applyFill="1" applyBorder="1" applyAlignment="1" applyProtection="1">
      <protection locked="0"/>
    </xf>
    <xf numFmtId="4" fontId="25" fillId="0" borderId="6" xfId="0" applyNumberFormat="1" applyFont="1" applyFill="1" applyBorder="1" applyAlignment="1" applyProtection="1">
      <protection locked="0"/>
    </xf>
    <xf numFmtId="0" fontId="39" fillId="0" borderId="2" xfId="0" applyFont="1" applyBorder="1" applyAlignment="1" applyProtection="1">
      <alignment horizontal="left"/>
      <protection locked="0"/>
    </xf>
    <xf numFmtId="168" fontId="27" fillId="2" borderId="28" xfId="0" applyNumberFormat="1" applyFont="1" applyFill="1" applyBorder="1" applyAlignment="1" applyProtection="1">
      <protection locked="0"/>
    </xf>
    <xf numFmtId="168" fontId="26" fillId="2" borderId="47" xfId="0" applyNumberFormat="1" applyFont="1" applyFill="1" applyBorder="1" applyAlignment="1" applyProtection="1">
      <protection locked="0"/>
    </xf>
    <xf numFmtId="168" fontId="24" fillId="0" borderId="35" xfId="0" applyNumberFormat="1" applyFont="1" applyFill="1" applyBorder="1" applyAlignment="1" applyProtection="1">
      <protection locked="0"/>
    </xf>
    <xf numFmtId="168" fontId="26" fillId="2" borderId="34" xfId="0" applyNumberFormat="1" applyFont="1" applyFill="1" applyBorder="1" applyAlignment="1" applyProtection="1">
      <protection locked="0"/>
    </xf>
    <xf numFmtId="168" fontId="0" fillId="0" borderId="0" xfId="0" applyNumberFormat="1" applyBorder="1" applyProtection="1">
      <protection locked="0"/>
    </xf>
    <xf numFmtId="168" fontId="47" fillId="0" borderId="0" xfId="0" applyNumberFormat="1" applyFont="1" applyBorder="1" applyProtection="1">
      <protection locked="0"/>
    </xf>
    <xf numFmtId="168" fontId="48" fillId="0" borderId="0" xfId="0" applyNumberFormat="1" applyFont="1" applyBorder="1" applyProtection="1">
      <protection locked="0"/>
    </xf>
    <xf numFmtId="168" fontId="0" fillId="0" borderId="15" xfId="0" applyNumberFormat="1" applyBorder="1" applyProtection="1">
      <protection locked="0"/>
    </xf>
    <xf numFmtId="168" fontId="0" fillId="0" borderId="12" xfId="0" applyNumberFormat="1" applyBorder="1" applyProtection="1">
      <protection locked="0"/>
    </xf>
    <xf numFmtId="168" fontId="40" fillId="0" borderId="0" xfId="0" applyNumberFormat="1" applyFont="1" applyBorder="1" applyProtection="1">
      <protection locked="0"/>
    </xf>
    <xf numFmtId="168" fontId="26" fillId="5" borderId="0" xfId="0" applyNumberFormat="1" applyFont="1" applyFill="1" applyAlignment="1" applyProtection="1">
      <alignment horizontal="left"/>
      <protection locked="0"/>
    </xf>
    <xf numFmtId="168" fontId="26" fillId="5" borderId="0" xfId="0" applyNumberFormat="1" applyFont="1" applyFill="1" applyBorder="1" applyAlignment="1" applyProtection="1">
      <alignment horizontal="left"/>
      <protection locked="0"/>
    </xf>
    <xf numFmtId="14" fontId="0" fillId="0" borderId="0" xfId="0" applyNumberFormat="1" applyBorder="1" applyAlignment="1" applyProtection="1">
      <alignment horizontal="left"/>
      <protection locked="0"/>
    </xf>
    <xf numFmtId="168" fontId="26" fillId="2" borderId="0" xfId="0" applyNumberFormat="1" applyFont="1" applyFill="1" applyBorder="1" applyAlignment="1" applyProtection="1">
      <alignment horizontal="left"/>
      <protection locked="0"/>
    </xf>
    <xf numFmtId="168" fontId="27" fillId="2" borderId="41" xfId="0" applyNumberFormat="1" applyFont="1" applyFill="1" applyBorder="1" applyAlignment="1" applyProtection="1">
      <alignment horizontal="left" wrapText="1"/>
      <protection locked="0"/>
    </xf>
    <xf numFmtId="168" fontId="27" fillId="2" borderId="28" xfId="0" applyNumberFormat="1" applyFont="1" applyFill="1" applyBorder="1" applyAlignment="1" applyProtection="1">
      <alignment horizontal="left"/>
      <protection locked="0"/>
    </xf>
    <xf numFmtId="168" fontId="48" fillId="0" borderId="0" xfId="0" applyNumberFormat="1" applyFont="1" applyBorder="1" applyAlignment="1" applyProtection="1">
      <alignment horizontal="left"/>
      <protection locked="0"/>
    </xf>
    <xf numFmtId="14" fontId="26" fillId="5" borderId="0" xfId="0" applyNumberFormat="1" applyFont="1" applyFill="1" applyAlignment="1" applyProtection="1">
      <alignment horizontal="left"/>
      <protection locked="0"/>
    </xf>
    <xf numFmtId="14" fontId="26" fillId="5" borderId="0" xfId="0" applyNumberFormat="1" applyFont="1" applyFill="1" applyBorder="1" applyAlignment="1" applyProtection="1">
      <alignment horizontal="left"/>
      <protection locked="0"/>
    </xf>
    <xf numFmtId="14" fontId="26" fillId="2" borderId="49" xfId="0" applyNumberFormat="1" applyFont="1" applyFill="1" applyBorder="1" applyAlignment="1" applyProtection="1">
      <alignment horizontal="left"/>
      <protection locked="0"/>
    </xf>
    <xf numFmtId="14" fontId="25" fillId="10" borderId="1" xfId="0" applyNumberFormat="1" applyFont="1" applyFill="1" applyBorder="1" applyAlignment="1" applyProtection="1">
      <alignment horizontal="left"/>
      <protection locked="0"/>
    </xf>
    <xf numFmtId="14" fontId="0" fillId="0" borderId="1" xfId="0" applyNumberFormat="1" applyBorder="1" applyAlignment="1" applyProtection="1">
      <alignment horizontal="left"/>
      <protection locked="0"/>
    </xf>
    <xf numFmtId="14" fontId="28" fillId="0" borderId="13" xfId="0" applyNumberFormat="1" applyFont="1" applyFill="1" applyBorder="1" applyAlignment="1" applyProtection="1">
      <alignment horizontal="left"/>
      <protection locked="0"/>
    </xf>
    <xf numFmtId="14" fontId="28" fillId="0" borderId="0" xfId="0" applyNumberFormat="1" applyFont="1" applyFill="1" applyBorder="1" applyAlignment="1" applyProtection="1">
      <alignment horizontal="left"/>
      <protection locked="0"/>
    </xf>
    <xf numFmtId="14" fontId="26" fillId="11" borderId="1" xfId="0" applyNumberFormat="1" applyFont="1" applyFill="1" applyBorder="1" applyAlignment="1" applyProtection="1">
      <alignment horizontal="left"/>
      <protection locked="0"/>
    </xf>
    <xf numFmtId="14" fontId="0" fillId="0" borderId="2" xfId="0" applyNumberFormat="1" applyBorder="1" applyAlignment="1" applyProtection="1">
      <alignment horizontal="left"/>
      <protection locked="0"/>
    </xf>
    <xf numFmtId="14" fontId="0" fillId="0" borderId="0" xfId="0" applyNumberFormat="1" applyAlignment="1">
      <alignment horizontal="left"/>
    </xf>
    <xf numFmtId="14" fontId="26" fillId="10" borderId="0" xfId="0" applyNumberFormat="1" applyFont="1" applyFill="1" applyBorder="1" applyAlignment="1" applyProtection="1">
      <alignment horizontal="left"/>
      <protection locked="0"/>
    </xf>
    <xf numFmtId="14" fontId="26" fillId="0" borderId="0" xfId="0" applyNumberFormat="1" applyFont="1" applyFill="1" applyBorder="1" applyAlignment="1" applyProtection="1">
      <alignment horizontal="left"/>
      <protection locked="0"/>
    </xf>
    <xf numFmtId="14" fontId="40" fillId="0" borderId="1" xfId="0" applyNumberFormat="1" applyFont="1" applyBorder="1" applyAlignment="1" applyProtection="1">
      <alignment horizontal="left"/>
      <protection locked="0"/>
    </xf>
    <xf numFmtId="14" fontId="29" fillId="2" borderId="19" xfId="0" applyNumberFormat="1" applyFont="1" applyFill="1" applyBorder="1" applyAlignment="1">
      <alignment horizontal="left"/>
    </xf>
    <xf numFmtId="14" fontId="0" fillId="0" borderId="13" xfId="0" applyNumberFormat="1" applyBorder="1" applyAlignment="1" applyProtection="1">
      <alignment horizontal="left"/>
      <protection locked="0"/>
    </xf>
    <xf numFmtId="14" fontId="47" fillId="0" borderId="13" xfId="0" applyNumberFormat="1" applyFont="1" applyBorder="1" applyAlignment="1" applyProtection="1">
      <alignment horizontal="left"/>
      <protection locked="0"/>
    </xf>
    <xf numFmtId="14" fontId="48" fillId="0" borderId="13" xfId="0" applyNumberFormat="1" applyFont="1" applyBorder="1" applyAlignment="1" applyProtection="1">
      <alignment horizontal="left"/>
      <protection locked="0"/>
    </xf>
    <xf numFmtId="14" fontId="0" fillId="0" borderId="14" xfId="0" applyNumberFormat="1" applyBorder="1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14" fontId="0" fillId="0" borderId="19" xfId="0" applyNumberFormat="1" applyBorder="1" applyAlignment="1" applyProtection="1">
      <alignment horizontal="left"/>
      <protection locked="0"/>
    </xf>
    <xf numFmtId="14" fontId="40" fillId="0" borderId="13" xfId="0" applyNumberFormat="1" applyFont="1" applyBorder="1" applyAlignment="1" applyProtection="1">
      <alignment horizontal="left"/>
      <protection locked="0"/>
    </xf>
    <xf numFmtId="14" fontId="27" fillId="2" borderId="28" xfId="0" applyNumberFormat="1" applyFont="1" applyFill="1" applyBorder="1" applyAlignment="1" applyProtection="1">
      <alignment horizontal="left"/>
      <protection locked="0"/>
    </xf>
    <xf numFmtId="14" fontId="26" fillId="2" borderId="47" xfId="0" applyNumberFormat="1" applyFont="1" applyFill="1" applyBorder="1" applyAlignment="1" applyProtection="1">
      <alignment horizontal="left"/>
      <protection locked="0"/>
    </xf>
    <xf numFmtId="14" fontId="29" fillId="2" borderId="12" xfId="0" applyNumberFormat="1" applyFont="1" applyFill="1" applyBorder="1" applyAlignment="1">
      <alignment horizontal="left"/>
    </xf>
    <xf numFmtId="14" fontId="47" fillId="0" borderId="0" xfId="0" applyNumberFormat="1" applyFont="1" applyBorder="1" applyAlignment="1" applyProtection="1">
      <alignment horizontal="left"/>
      <protection locked="0"/>
    </xf>
    <xf numFmtId="14" fontId="48" fillId="0" borderId="0" xfId="0" applyNumberFormat="1" applyFont="1" applyBorder="1" applyAlignment="1" applyProtection="1">
      <alignment horizontal="left"/>
      <protection locked="0"/>
    </xf>
    <xf numFmtId="14" fontId="0" fillId="0" borderId="15" xfId="0" applyNumberFormat="1" applyBorder="1" applyAlignment="1" applyProtection="1">
      <alignment horizontal="left"/>
      <protection locked="0"/>
    </xf>
    <xf numFmtId="14" fontId="0" fillId="0" borderId="12" xfId="0" applyNumberFormat="1" applyBorder="1" applyAlignment="1" applyProtection="1">
      <alignment horizontal="left"/>
      <protection locked="0"/>
    </xf>
    <xf numFmtId="14" fontId="40" fillId="0" borderId="0" xfId="0" applyNumberFormat="1" applyFont="1" applyBorder="1" applyAlignment="1" applyProtection="1">
      <alignment horizontal="left"/>
      <protection locked="0"/>
    </xf>
    <xf numFmtId="172" fontId="72" fillId="11" borderId="1" xfId="0" applyNumberFormat="1" applyFont="1" applyFill="1" applyBorder="1" applyAlignment="1" applyProtection="1">
      <alignment wrapText="1"/>
      <protection locked="0"/>
    </xf>
    <xf numFmtId="0" fontId="72" fillId="10" borderId="35" xfId="0" applyFont="1" applyFill="1" applyBorder="1" applyAlignment="1" applyProtection="1">
      <alignment horizontal="center" wrapText="1"/>
      <protection locked="0"/>
    </xf>
    <xf numFmtId="14" fontId="77" fillId="11" borderId="1" xfId="0" applyNumberFormat="1" applyFont="1" applyFill="1" applyBorder="1" applyAlignment="1" applyProtection="1">
      <alignment horizontal="center"/>
      <protection locked="0"/>
    </xf>
    <xf numFmtId="0" fontId="77" fillId="11" borderId="1" xfId="0" applyNumberFormat="1" applyFont="1" applyFill="1" applyBorder="1" applyAlignment="1" applyProtection="1">
      <alignment horizontal="center"/>
      <protection locked="0"/>
    </xf>
    <xf numFmtId="164" fontId="77" fillId="11" borderId="1" xfId="1" applyFont="1" applyFill="1" applyBorder="1" applyAlignment="1" applyProtection="1">
      <alignment horizontal="center"/>
      <protection locked="0"/>
    </xf>
    <xf numFmtId="172" fontId="77" fillId="11" borderId="1" xfId="0" applyNumberFormat="1" applyFont="1" applyFill="1" applyBorder="1" applyAlignment="1" applyProtection="1">
      <alignment horizontal="center"/>
      <protection locked="0"/>
    </xf>
    <xf numFmtId="168" fontId="50" fillId="5" borderId="0" xfId="0" applyNumberFormat="1" applyFont="1" applyFill="1" applyAlignment="1" applyProtection="1">
      <alignment horizontal="left"/>
      <protection locked="0"/>
    </xf>
    <xf numFmtId="168" fontId="50" fillId="5" borderId="0" xfId="0" applyNumberFormat="1" applyFont="1" applyFill="1" applyBorder="1" applyAlignment="1" applyProtection="1">
      <alignment horizontal="left"/>
      <protection locked="0"/>
    </xf>
    <xf numFmtId="14" fontId="86" fillId="11" borderId="1" xfId="0" applyNumberFormat="1" applyFont="1" applyFill="1" applyBorder="1" applyAlignment="1" applyProtection="1">
      <alignment horizontal="left"/>
      <protection locked="0"/>
    </xf>
    <xf numFmtId="14" fontId="86" fillId="0" borderId="1" xfId="0" applyNumberFormat="1" applyFont="1" applyBorder="1" applyAlignment="1" applyProtection="1">
      <alignment horizontal="left"/>
      <protection locked="0"/>
    </xf>
    <xf numFmtId="168" fontId="50" fillId="2" borderId="0" xfId="0" applyNumberFormat="1" applyFont="1" applyFill="1" applyBorder="1" applyAlignment="1" applyProtection="1">
      <alignment horizontal="left"/>
      <protection locked="0"/>
    </xf>
    <xf numFmtId="0" fontId="87" fillId="2" borderId="19" xfId="0" applyNumberFormat="1" applyFont="1" applyFill="1" applyBorder="1" applyAlignment="1">
      <alignment horizontal="left"/>
    </xf>
    <xf numFmtId="168" fontId="86" fillId="0" borderId="13" xfId="0" applyNumberFormat="1" applyFont="1" applyBorder="1" applyAlignment="1" applyProtection="1">
      <alignment horizontal="left"/>
      <protection locked="0"/>
    </xf>
    <xf numFmtId="168" fontId="88" fillId="0" borderId="13" xfId="0" applyNumberFormat="1" applyFont="1" applyBorder="1" applyAlignment="1" applyProtection="1">
      <alignment horizontal="left"/>
      <protection locked="0"/>
    </xf>
    <xf numFmtId="168" fontId="86" fillId="0" borderId="14" xfId="0" applyNumberFormat="1" applyFont="1" applyBorder="1" applyAlignment="1" applyProtection="1">
      <alignment horizontal="left"/>
      <protection locked="0"/>
    </xf>
    <xf numFmtId="168" fontId="86" fillId="0" borderId="0" xfId="0" applyNumberFormat="1" applyFont="1" applyAlignment="1" applyProtection="1">
      <alignment horizontal="left"/>
      <protection locked="0"/>
    </xf>
    <xf numFmtId="168" fontId="86" fillId="0" borderId="19" xfId="0" applyNumberFormat="1" applyFont="1" applyBorder="1" applyAlignment="1" applyProtection="1">
      <alignment horizontal="left"/>
      <protection locked="0"/>
    </xf>
    <xf numFmtId="168" fontId="74" fillId="0" borderId="13" xfId="0" applyNumberFormat="1" applyFont="1" applyBorder="1" applyAlignment="1" applyProtection="1">
      <alignment horizontal="left"/>
      <protection locked="0"/>
    </xf>
    <xf numFmtId="0" fontId="89" fillId="2" borderId="12" xfId="0" applyNumberFormat="1" applyFont="1" applyFill="1" applyBorder="1" applyAlignment="1">
      <alignment horizontal="left"/>
    </xf>
    <xf numFmtId="168" fontId="0" fillId="0" borderId="0" xfId="0" applyNumberFormat="1" applyFont="1" applyBorder="1" applyAlignment="1" applyProtection="1">
      <alignment horizontal="left"/>
      <protection locked="0"/>
    </xf>
    <xf numFmtId="168" fontId="0" fillId="0" borderId="15" xfId="0" applyNumberFormat="1" applyFont="1" applyBorder="1" applyAlignment="1" applyProtection="1">
      <alignment horizontal="left"/>
      <protection locked="0"/>
    </xf>
    <xf numFmtId="168" fontId="0" fillId="0" borderId="0" xfId="0" applyNumberFormat="1" applyFont="1" applyAlignment="1" applyProtection="1">
      <alignment horizontal="left"/>
      <protection locked="0"/>
    </xf>
    <xf numFmtId="168" fontId="0" fillId="0" borderId="12" xfId="0" applyNumberFormat="1" applyFont="1" applyBorder="1" applyAlignment="1" applyProtection="1">
      <alignment horizontal="left"/>
      <protection locked="0"/>
    </xf>
    <xf numFmtId="168" fontId="72" fillId="0" borderId="0" xfId="0" applyNumberFormat="1" applyFont="1" applyBorder="1" applyAlignment="1" applyProtection="1">
      <alignment horizontal="left"/>
      <protection locked="0"/>
    </xf>
    <xf numFmtId="14" fontId="0" fillId="0" borderId="0" xfId="0" applyNumberFormat="1" applyFont="1" applyProtection="1">
      <protection locked="0"/>
    </xf>
    <xf numFmtId="14" fontId="72" fillId="10" borderId="35" xfId="0" applyNumberFormat="1" applyFont="1" applyFill="1" applyBorder="1" applyAlignment="1" applyProtection="1">
      <alignment horizontal="center"/>
      <protection locked="0"/>
    </xf>
    <xf numFmtId="14" fontId="26" fillId="10" borderId="2" xfId="0" applyNumberFormat="1" applyFont="1" applyFill="1" applyBorder="1" applyAlignment="1" applyProtection="1">
      <alignment horizontal="center"/>
      <protection locked="0"/>
    </xf>
    <xf numFmtId="0" fontId="72" fillId="10" borderId="20" xfId="0" applyFont="1" applyFill="1" applyBorder="1" applyAlignment="1" applyProtection="1">
      <alignment horizontal="center" wrapText="1"/>
      <protection locked="0"/>
    </xf>
    <xf numFmtId="2" fontId="26" fillId="10" borderId="1" xfId="0" applyNumberFormat="1" applyFont="1" applyFill="1" applyBorder="1" applyAlignment="1">
      <alignment horizontal="center"/>
    </xf>
    <xf numFmtId="17" fontId="29" fillId="17" borderId="1" xfId="0" applyNumberFormat="1" applyFont="1" applyFill="1" applyBorder="1" applyAlignment="1">
      <alignment horizontal="center"/>
    </xf>
    <xf numFmtId="173" fontId="26" fillId="10" borderId="1" xfId="0" applyNumberFormat="1" applyFont="1" applyFill="1" applyBorder="1" applyAlignment="1">
      <alignment horizontal="center"/>
    </xf>
    <xf numFmtId="173" fontId="26" fillId="2" borderId="1" xfId="0" applyNumberFormat="1" applyFont="1" applyFill="1" applyBorder="1" applyAlignment="1">
      <alignment horizontal="center"/>
    </xf>
    <xf numFmtId="14" fontId="26" fillId="10" borderId="1" xfId="1" applyNumberFormat="1" applyFont="1" applyFill="1" applyBorder="1" applyAlignment="1" applyProtection="1">
      <alignment horizontal="center"/>
      <protection locked="0"/>
    </xf>
    <xf numFmtId="4" fontId="27" fillId="11" borderId="1" xfId="0" applyNumberFormat="1" applyFont="1" applyFill="1" applyBorder="1" applyAlignment="1" applyProtection="1">
      <alignment horizontal="right"/>
      <protection locked="0"/>
    </xf>
    <xf numFmtId="14" fontId="26" fillId="11" borderId="11" xfId="0" applyNumberFormat="1" applyFont="1" applyFill="1" applyBorder="1" applyAlignment="1" applyProtection="1">
      <alignment horizontal="center"/>
      <protection locked="0"/>
    </xf>
    <xf numFmtId="164" fontId="0" fillId="11" borderId="11" xfId="1" applyFont="1" applyFill="1" applyBorder="1" applyAlignment="1" applyProtection="1">
      <alignment horizontal="center"/>
      <protection locked="0"/>
    </xf>
    <xf numFmtId="14" fontId="40" fillId="10" borderId="11" xfId="0" applyNumberFormat="1" applyFont="1" applyFill="1" applyBorder="1" applyAlignment="1" applyProtection="1">
      <protection locked="0"/>
    </xf>
    <xf numFmtId="170" fontId="72" fillId="4" borderId="11" xfId="0" applyNumberFormat="1" applyFont="1" applyFill="1" applyBorder="1" applyAlignment="1" applyProtection="1">
      <protection locked="0"/>
    </xf>
    <xf numFmtId="2" fontId="72" fillId="0" borderId="11" xfId="0" applyNumberFormat="1" applyFont="1" applyFill="1" applyBorder="1" applyAlignment="1" applyProtection="1"/>
    <xf numFmtId="166" fontId="77" fillId="6" borderId="11" xfId="0" applyNumberFormat="1" applyFont="1" applyFill="1" applyBorder="1" applyAlignment="1" applyProtection="1">
      <protection locked="0"/>
    </xf>
    <xf numFmtId="0" fontId="72" fillId="11" borderId="2" xfId="0" applyFont="1" applyFill="1" applyBorder="1" applyAlignment="1" applyProtection="1">
      <alignment horizontal="center" wrapText="1"/>
      <protection locked="0"/>
    </xf>
    <xf numFmtId="14" fontId="40" fillId="11" borderId="1" xfId="0" applyNumberFormat="1" applyFont="1" applyFill="1" applyBorder="1" applyAlignment="1" applyProtection="1">
      <protection locked="0"/>
    </xf>
    <xf numFmtId="14" fontId="40" fillId="11" borderId="35" xfId="0" applyNumberFormat="1" applyFont="1" applyFill="1" applyBorder="1" applyAlignment="1" applyProtection="1">
      <protection locked="0"/>
    </xf>
    <xf numFmtId="0" fontId="72" fillId="11" borderId="35" xfId="0" applyFont="1" applyFill="1" applyBorder="1" applyAlignment="1" applyProtection="1">
      <alignment horizontal="center" wrapText="1"/>
      <protection locked="0"/>
    </xf>
    <xf numFmtId="14" fontId="40" fillId="11" borderId="11" xfId="0" applyNumberFormat="1" applyFont="1" applyFill="1" applyBorder="1" applyAlignment="1" applyProtection="1">
      <protection locked="0"/>
    </xf>
    <xf numFmtId="0" fontId="72" fillId="11" borderId="11" xfId="0" applyFont="1" applyFill="1" applyBorder="1" applyProtection="1">
      <protection locked="0"/>
    </xf>
    <xf numFmtId="0" fontId="72" fillId="11" borderId="11" xfId="0" applyFont="1" applyFill="1" applyBorder="1" applyAlignment="1" applyProtection="1">
      <alignment horizontal="center" wrapText="1"/>
      <protection locked="0"/>
    </xf>
    <xf numFmtId="164" fontId="72" fillId="11" borderId="11" xfId="1" applyFont="1" applyFill="1" applyBorder="1" applyProtection="1">
      <protection locked="0"/>
    </xf>
    <xf numFmtId="172" fontId="72" fillId="11" borderId="11" xfId="0" applyNumberFormat="1" applyFont="1" applyFill="1" applyBorder="1" applyAlignment="1" applyProtection="1">
      <alignment wrapText="1"/>
      <protection locked="0"/>
    </xf>
    <xf numFmtId="14" fontId="26" fillId="11" borderId="1" xfId="0" applyNumberFormat="1" applyFont="1" applyFill="1" applyBorder="1" applyAlignment="1" applyProtection="1">
      <protection locked="0"/>
    </xf>
    <xf numFmtId="164" fontId="26" fillId="11" borderId="11" xfId="1" applyFont="1" applyFill="1" applyBorder="1" applyAlignment="1" applyProtection="1">
      <alignment horizontal="center"/>
      <protection locked="0"/>
    </xf>
    <xf numFmtId="14" fontId="50" fillId="11" borderId="1" xfId="0" applyNumberFormat="1" applyFont="1" applyFill="1" applyBorder="1" applyAlignment="1" applyProtection="1">
      <alignment horizontal="left"/>
      <protection locked="0"/>
    </xf>
    <xf numFmtId="14" fontId="25" fillId="11" borderId="1" xfId="0" applyNumberFormat="1" applyFont="1" applyFill="1" applyBorder="1" applyAlignment="1" applyProtection="1">
      <alignment horizontal="left"/>
      <protection locked="0"/>
    </xf>
    <xf numFmtId="14" fontId="0" fillId="11" borderId="1" xfId="0" applyNumberFormat="1" applyFill="1" applyBorder="1" applyAlignment="1" applyProtection="1">
      <alignment horizontal="left"/>
      <protection locked="0"/>
    </xf>
    <xf numFmtId="0" fontId="24" fillId="11" borderId="1" xfId="0" applyNumberFormat="1" applyFont="1" applyFill="1" applyBorder="1" applyAlignment="1" applyProtection="1">
      <protection locked="0"/>
    </xf>
    <xf numFmtId="0" fontId="24" fillId="11" borderId="1" xfId="0" applyNumberFormat="1" applyFont="1" applyFill="1" applyBorder="1" applyAlignment="1" applyProtection="1">
      <alignment wrapText="1"/>
      <protection locked="0"/>
    </xf>
    <xf numFmtId="164" fontId="0" fillId="11" borderId="1" xfId="1" applyFont="1" applyFill="1" applyBorder="1" applyAlignment="1" applyProtection="1">
      <protection locked="0"/>
    </xf>
    <xf numFmtId="172" fontId="0" fillId="11" borderId="1" xfId="1" applyNumberFormat="1" applyFont="1" applyFill="1" applyBorder="1" applyAlignment="1" applyProtection="1">
      <protection locked="0"/>
    </xf>
    <xf numFmtId="14" fontId="25" fillId="11" borderId="11" xfId="0" applyNumberFormat="1" applyFont="1" applyFill="1" applyBorder="1" applyAlignment="1" applyProtection="1">
      <alignment horizontal="left"/>
      <protection locked="0"/>
    </xf>
    <xf numFmtId="0" fontId="24" fillId="11" borderId="11" xfId="0" applyNumberFormat="1" applyFont="1" applyFill="1" applyBorder="1" applyAlignment="1" applyProtection="1">
      <protection locked="0"/>
    </xf>
    <xf numFmtId="0" fontId="24" fillId="11" borderId="11" xfId="0" applyNumberFormat="1" applyFont="1" applyFill="1" applyBorder="1" applyAlignment="1" applyProtection="1">
      <alignment wrapText="1"/>
      <protection locked="0"/>
    </xf>
    <xf numFmtId="164" fontId="0" fillId="11" borderId="11" xfId="1" applyFont="1" applyFill="1" applyBorder="1" applyAlignment="1" applyProtection="1">
      <protection locked="0"/>
    </xf>
    <xf numFmtId="17" fontId="26" fillId="17" borderId="0" xfId="0" applyNumberFormat="1" applyFont="1" applyFill="1" applyAlignment="1">
      <alignment horizontal="center"/>
    </xf>
    <xf numFmtId="0" fontId="0" fillId="10" borderId="0" xfId="0" applyFill="1" applyAlignment="1">
      <alignment horizontal="center"/>
    </xf>
    <xf numFmtId="14" fontId="0" fillId="10" borderId="2" xfId="0" applyNumberFormat="1" applyFill="1" applyBorder="1" applyAlignment="1">
      <alignment horizontal="center"/>
    </xf>
    <xf numFmtId="14" fontId="40" fillId="10" borderId="20" xfId="0" applyNumberFormat="1" applyFont="1" applyFill="1" applyBorder="1" applyAlignment="1" applyProtection="1">
      <alignment horizontal="center"/>
      <protection locked="0"/>
    </xf>
    <xf numFmtId="14" fontId="25" fillId="17" borderId="1" xfId="0" applyNumberFormat="1" applyFont="1" applyFill="1" applyBorder="1" applyAlignment="1" applyProtection="1">
      <alignment horizontal="center"/>
      <protection locked="0"/>
    </xf>
    <xf numFmtId="14" fontId="86" fillId="10" borderId="1" xfId="0" applyNumberFormat="1" applyFont="1" applyFill="1" applyBorder="1" applyAlignment="1" applyProtection="1">
      <alignment horizontal="center"/>
      <protection locked="0"/>
    </xf>
    <xf numFmtId="14" fontId="86" fillId="11" borderId="1" xfId="0" applyNumberFormat="1" applyFont="1" applyFill="1" applyBorder="1" applyAlignment="1" applyProtection="1">
      <alignment horizontal="center"/>
      <protection locked="0"/>
    </xf>
    <xf numFmtId="14" fontId="40" fillId="11" borderId="2" xfId="0" applyNumberFormat="1" applyFont="1" applyFill="1" applyBorder="1" applyAlignment="1" applyProtection="1">
      <alignment horizontal="center"/>
      <protection locked="0"/>
    </xf>
    <xf numFmtId="0" fontId="24" fillId="0" borderId="0" xfId="0" applyNumberFormat="1" applyFont="1" applyAlignment="1">
      <alignment horizontal="center"/>
    </xf>
    <xf numFmtId="0" fontId="25" fillId="0" borderId="0" xfId="0" applyNumberFormat="1" applyFont="1" applyAlignment="1">
      <alignment horizontal="center"/>
    </xf>
    <xf numFmtId="0" fontId="25" fillId="11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24" fillId="0" borderId="0" xfId="0" applyNumberFormat="1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4" fillId="0" borderId="0" xfId="0" applyNumberFormat="1" applyFont="1" applyFill="1" applyAlignment="1">
      <alignment horizontal="center"/>
    </xf>
    <xf numFmtId="0" fontId="24" fillId="10" borderId="0" xfId="0" applyNumberFormat="1" applyFont="1" applyFill="1" applyBorder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Fill="1" applyBorder="1" applyAlignment="1" applyProtection="1">
      <alignment horizont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24" fillId="10" borderId="8" xfId="0" applyNumberFormat="1" applyFont="1" applyFill="1" applyBorder="1" applyAlignment="1" applyProtection="1">
      <alignment horizontal="center"/>
      <protection locked="0"/>
    </xf>
    <xf numFmtId="4" fontId="32" fillId="10" borderId="1" xfId="0" applyNumberFormat="1" applyFont="1" applyFill="1" applyBorder="1" applyAlignment="1" applyProtection="1">
      <alignment horizontal="center"/>
      <protection locked="0"/>
    </xf>
    <xf numFmtId="0" fontId="52" fillId="10" borderId="0" xfId="0" applyFont="1" applyFill="1" applyAlignment="1" applyProtection="1">
      <alignment horizontal="center"/>
      <protection locked="0"/>
    </xf>
    <xf numFmtId="2" fontId="51" fillId="10" borderId="11" xfId="0" applyNumberFormat="1" applyFont="1" applyFill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2" fontId="0" fillId="0" borderId="2" xfId="0" applyNumberFormat="1" applyBorder="1" applyAlignment="1" applyProtection="1">
      <alignment horizontal="center"/>
      <protection locked="0"/>
    </xf>
    <xf numFmtId="2" fontId="0" fillId="10" borderId="1" xfId="0" applyNumberFormat="1" applyFill="1" applyBorder="1" applyAlignment="1">
      <alignment horizontal="center"/>
    </xf>
    <xf numFmtId="0" fontId="39" fillId="10" borderId="2" xfId="0" applyFont="1" applyFill="1" applyBorder="1" applyAlignment="1" applyProtection="1">
      <alignment horizontal="center"/>
      <protection locked="0"/>
    </xf>
    <xf numFmtId="0" fontId="36" fillId="10" borderId="2" xfId="0" applyFont="1" applyFill="1" applyBorder="1" applyAlignment="1" applyProtection="1">
      <alignment horizontal="center"/>
      <protection locked="0"/>
    </xf>
    <xf numFmtId="0" fontId="36" fillId="10" borderId="6" xfId="0" applyFont="1" applyFill="1" applyBorder="1" applyAlignment="1" applyProtection="1">
      <alignment horizontal="center"/>
      <protection locked="0"/>
    </xf>
    <xf numFmtId="0" fontId="24" fillId="11" borderId="0" xfId="0" applyNumberFormat="1" applyFont="1" applyFill="1" applyAlignment="1">
      <alignment horizontal="center"/>
    </xf>
    <xf numFmtId="4" fontId="0" fillId="0" borderId="1" xfId="0" applyNumberFormat="1" applyFill="1" applyBorder="1" applyAlignment="1">
      <alignment horizontal="center"/>
    </xf>
    <xf numFmtId="0" fontId="0" fillId="0" borderId="20" xfId="0" applyFill="1" applyBorder="1" applyAlignment="1" applyProtection="1">
      <alignment horizontal="center"/>
      <protection locked="0"/>
    </xf>
    <xf numFmtId="2" fontId="0" fillId="0" borderId="2" xfId="0" applyNumberFormat="1" applyFill="1" applyBorder="1" applyAlignment="1" applyProtection="1">
      <alignment horizontal="center"/>
      <protection locked="0"/>
    </xf>
    <xf numFmtId="4" fontId="26" fillId="0" borderId="20" xfId="0" applyNumberFormat="1" applyFont="1" applyFill="1" applyBorder="1" applyAlignment="1" applyProtection="1">
      <alignment horizontal="center"/>
      <protection locked="0"/>
    </xf>
    <xf numFmtId="0" fontId="27" fillId="10" borderId="1" xfId="0" applyNumberFormat="1" applyFont="1" applyFill="1" applyBorder="1" applyAlignment="1" applyProtection="1">
      <alignment horizontal="center"/>
      <protection locked="0"/>
    </xf>
    <xf numFmtId="164" fontId="32" fillId="10" borderId="20" xfId="1" applyFont="1" applyFill="1" applyBorder="1" applyAlignment="1" applyProtection="1">
      <alignment horizontal="center"/>
      <protection locked="0"/>
    </xf>
    <xf numFmtId="2" fontId="0" fillId="10" borderId="0" xfId="0" applyNumberFormat="1" applyFill="1" applyAlignment="1" applyProtection="1">
      <alignment horizontal="center"/>
      <protection locked="0"/>
    </xf>
    <xf numFmtId="4" fontId="0" fillId="10" borderId="6" xfId="0" applyNumberFormat="1" applyFill="1" applyBorder="1" applyAlignment="1" applyProtection="1">
      <alignment horizontal="center"/>
      <protection locked="0"/>
    </xf>
    <xf numFmtId="4" fontId="0" fillId="0" borderId="20" xfId="0" applyNumberFormat="1" applyBorder="1" applyAlignment="1" applyProtection="1">
      <alignment horizontal="center"/>
      <protection locked="0"/>
    </xf>
    <xf numFmtId="4" fontId="0" fillId="0" borderId="6" xfId="0" applyNumberFormat="1" applyBorder="1" applyAlignment="1" applyProtection="1">
      <alignment horizontal="center"/>
      <protection locked="0"/>
    </xf>
    <xf numFmtId="4" fontId="24" fillId="10" borderId="11" xfId="0" applyNumberFormat="1" applyFont="1" applyFill="1" applyBorder="1" applyAlignment="1" applyProtection="1">
      <alignment horizontal="center"/>
      <protection locked="0"/>
    </xf>
    <xf numFmtId="4" fontId="26" fillId="10" borderId="1" xfId="0" applyNumberFormat="1" applyFont="1" applyFill="1" applyBorder="1" applyAlignment="1" applyProtection="1">
      <alignment horizontal="center" vertical="top"/>
      <protection locked="0"/>
    </xf>
    <xf numFmtId="4" fontId="36" fillId="10" borderId="6" xfId="0" applyNumberFormat="1" applyFont="1" applyFill="1" applyBorder="1" applyAlignment="1" applyProtection="1">
      <alignment horizontal="center"/>
      <protection locked="0"/>
    </xf>
    <xf numFmtId="0" fontId="0" fillId="11" borderId="1" xfId="0" applyFill="1" applyBorder="1" applyAlignment="1" applyProtection="1">
      <alignment horizontal="center"/>
      <protection locked="0"/>
    </xf>
    <xf numFmtId="4" fontId="0" fillId="11" borderId="1" xfId="0" applyNumberFormat="1" applyFill="1" applyBorder="1" applyAlignment="1" applyProtection="1">
      <alignment horizontal="center"/>
      <protection locked="0"/>
    </xf>
    <xf numFmtId="4" fontId="26" fillId="18" borderId="1" xfId="0" applyNumberFormat="1" applyFont="1" applyFill="1" applyBorder="1" applyAlignment="1" applyProtection="1">
      <alignment horizontal="center"/>
      <protection locked="0"/>
    </xf>
    <xf numFmtId="4" fontId="26" fillId="19" borderId="1" xfId="0" applyNumberFormat="1" applyFont="1" applyFill="1" applyBorder="1" applyAlignment="1" applyProtection="1">
      <alignment horizontal="center"/>
      <protection locked="0"/>
    </xf>
    <xf numFmtId="0" fontId="39" fillId="0" borderId="2" xfId="0" applyFont="1" applyFill="1" applyBorder="1" applyAlignment="1" applyProtection="1">
      <alignment horizontal="center"/>
      <protection locked="0"/>
    </xf>
    <xf numFmtId="164" fontId="36" fillId="0" borderId="2" xfId="1" applyFont="1" applyFill="1" applyBorder="1" applyAlignment="1" applyProtection="1">
      <alignment horizontal="center"/>
      <protection locked="0"/>
    </xf>
    <xf numFmtId="4" fontId="26" fillId="20" borderId="1" xfId="0" applyNumberFormat="1" applyFont="1" applyFill="1" applyBorder="1" applyAlignment="1" applyProtection="1">
      <alignment horizontal="center"/>
      <protection locked="0"/>
    </xf>
    <xf numFmtId="4" fontId="26" fillId="11" borderId="1" xfId="0" applyNumberFormat="1" applyFont="1" applyFill="1" applyBorder="1" applyAlignment="1" applyProtection="1">
      <alignment horizontal="center"/>
      <protection locked="0"/>
    </xf>
    <xf numFmtId="2" fontId="36" fillId="0" borderId="1" xfId="0" applyNumberFormat="1" applyFont="1" applyBorder="1" applyAlignment="1" applyProtection="1">
      <alignment horizontal="center"/>
      <protection locked="0"/>
    </xf>
    <xf numFmtId="4" fontId="26" fillId="20" borderId="4" xfId="0" applyNumberFormat="1" applyFont="1" applyFill="1" applyBorder="1" applyAlignment="1" applyProtection="1">
      <alignment horizontal="center"/>
      <protection locked="0"/>
    </xf>
    <xf numFmtId="4" fontId="26" fillId="10" borderId="4" xfId="0" applyNumberFormat="1" applyFont="1" applyFill="1" applyBorder="1" applyAlignment="1" applyProtection="1">
      <alignment horizontal="center"/>
      <protection locked="0"/>
    </xf>
    <xf numFmtId="4" fontId="26" fillId="20" borderId="7" xfId="0" applyNumberFormat="1" applyFont="1" applyFill="1" applyBorder="1" applyAlignment="1" applyProtection="1">
      <alignment horizontal="center"/>
      <protection locked="0"/>
    </xf>
    <xf numFmtId="4" fontId="26" fillId="21" borderId="60" xfId="0" applyNumberFormat="1" applyFont="1" applyFill="1" applyBorder="1" applyAlignment="1" applyProtection="1">
      <alignment horizontal="center"/>
      <protection locked="0"/>
    </xf>
    <xf numFmtId="4" fontId="26" fillId="24" borderId="1" xfId="0" applyNumberFormat="1" applyFont="1" applyFill="1" applyBorder="1" applyAlignment="1" applyProtection="1">
      <alignment horizontal="center"/>
      <protection locked="0"/>
    </xf>
    <xf numFmtId="0" fontId="0" fillId="26" borderId="1" xfId="0" applyFill="1" applyBorder="1" applyAlignment="1" applyProtection="1">
      <alignment horizontal="center"/>
      <protection locked="0"/>
    </xf>
    <xf numFmtId="4" fontId="0" fillId="26" borderId="1" xfId="0" applyNumberFormat="1" applyFill="1" applyBorder="1" applyAlignment="1" applyProtection="1">
      <alignment horizontal="center"/>
      <protection locked="0"/>
    </xf>
    <xf numFmtId="0" fontId="0" fillId="26" borderId="2" xfId="0" applyFill="1" applyBorder="1" applyAlignment="1" applyProtection="1">
      <alignment horizontal="center"/>
      <protection locked="0"/>
    </xf>
    <xf numFmtId="0" fontId="39" fillId="26" borderId="2" xfId="0" applyFont="1" applyFill="1" applyBorder="1" applyAlignment="1" applyProtection="1">
      <alignment horizontal="center"/>
      <protection locked="0"/>
    </xf>
    <xf numFmtId="164" fontId="36" fillId="26" borderId="2" xfId="1" applyFont="1" applyFill="1" applyBorder="1" applyAlignment="1" applyProtection="1">
      <alignment horizontal="center"/>
      <protection locked="0"/>
    </xf>
    <xf numFmtId="4" fontId="26" fillId="10" borderId="7" xfId="0" applyNumberFormat="1" applyFont="1" applyFill="1" applyBorder="1" applyAlignment="1" applyProtection="1">
      <alignment horizontal="center"/>
      <protection locked="0"/>
    </xf>
    <xf numFmtId="4" fontId="26" fillId="21" borderId="11" xfId="0" applyNumberFormat="1" applyFont="1" applyFill="1" applyBorder="1" applyAlignment="1" applyProtection="1">
      <alignment horizontal="center"/>
      <protection locked="0"/>
    </xf>
    <xf numFmtId="4" fontId="26" fillId="22" borderId="4" xfId="0" applyNumberFormat="1" applyFont="1" applyFill="1" applyBorder="1" applyAlignment="1" applyProtection="1">
      <alignment horizontal="center"/>
      <protection locked="0"/>
    </xf>
    <xf numFmtId="4" fontId="26" fillId="22" borderId="1" xfId="0" applyNumberFormat="1" applyFont="1" applyFill="1" applyBorder="1" applyAlignment="1" applyProtection="1">
      <alignment horizontal="center"/>
      <protection locked="0"/>
    </xf>
    <xf numFmtId="4" fontId="26" fillId="21" borderId="7" xfId="0" applyNumberFormat="1" applyFont="1" applyFill="1" applyBorder="1" applyAlignment="1" applyProtection="1">
      <alignment horizontal="center"/>
      <protection locked="0"/>
    </xf>
    <xf numFmtId="4" fontId="26" fillId="23" borderId="4" xfId="0" applyNumberFormat="1" applyFont="1" applyFill="1" applyBorder="1" applyAlignment="1" applyProtection="1">
      <alignment horizontal="center"/>
      <protection locked="0"/>
    </xf>
    <xf numFmtId="4" fontId="26" fillId="22" borderId="7" xfId="0" applyNumberFormat="1" applyFont="1" applyFill="1" applyBorder="1" applyAlignment="1" applyProtection="1">
      <alignment horizontal="center"/>
      <protection locked="0"/>
    </xf>
    <xf numFmtId="4" fontId="26" fillId="23" borderId="1" xfId="0" applyNumberFormat="1" applyFont="1" applyFill="1" applyBorder="1" applyAlignment="1" applyProtection="1">
      <alignment horizontal="center"/>
      <protection locked="0"/>
    </xf>
    <xf numFmtId="4" fontId="26" fillId="24" borderId="4" xfId="0" applyNumberFormat="1" applyFont="1" applyFill="1" applyBorder="1" applyAlignment="1" applyProtection="1">
      <alignment horizontal="center"/>
      <protection locked="0"/>
    </xf>
    <xf numFmtId="4" fontId="26" fillId="23" borderId="7" xfId="0" applyNumberFormat="1" applyFont="1" applyFill="1" applyBorder="1" applyAlignment="1" applyProtection="1">
      <alignment horizontal="center"/>
      <protection locked="0"/>
    </xf>
    <xf numFmtId="4" fontId="26" fillId="25" borderId="2" xfId="0" applyNumberFormat="1" applyFont="1" applyFill="1" applyBorder="1" applyAlignment="1" applyProtection="1">
      <alignment horizontal="center"/>
      <protection locked="0"/>
    </xf>
    <xf numFmtId="4" fontId="26" fillId="25" borderId="1" xfId="0" applyNumberFormat="1" applyFont="1" applyFill="1" applyBorder="1" applyAlignment="1" applyProtection="1">
      <alignment horizontal="center"/>
      <protection locked="0"/>
    </xf>
    <xf numFmtId="4" fontId="26" fillId="24" borderId="7" xfId="0" applyNumberFormat="1" applyFont="1" applyFill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4" fontId="0" fillId="0" borderId="2" xfId="0" applyNumberFormat="1" applyBorder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horizontal="center"/>
      <protection locked="0"/>
    </xf>
    <xf numFmtId="0" fontId="0" fillId="10" borderId="20" xfId="0" applyFill="1" applyBorder="1" applyAlignment="1" applyProtection="1">
      <alignment horizontal="center"/>
      <protection locked="0"/>
    </xf>
    <xf numFmtId="164" fontId="36" fillId="10" borderId="0" xfId="1" applyFont="1" applyFill="1" applyAlignment="1" applyProtection="1">
      <alignment horizontal="center"/>
      <protection locked="0"/>
    </xf>
    <xf numFmtId="4" fontId="0" fillId="10" borderId="11" xfId="0" applyNumberFormat="1" applyFill="1" applyBorder="1" applyAlignment="1" applyProtection="1">
      <alignment horizontal="center"/>
      <protection locked="0"/>
    </xf>
    <xf numFmtId="0" fontId="24" fillId="10" borderId="0" xfId="0" applyNumberFormat="1" applyFont="1" applyFill="1" applyBorder="1" applyAlignment="1" applyProtection="1">
      <alignment horizontal="center"/>
      <protection locked="0"/>
    </xf>
    <xf numFmtId="164" fontId="0" fillId="10" borderId="6" xfId="1" applyFont="1" applyFill="1" applyBorder="1" applyAlignment="1" applyProtection="1">
      <alignment horizontal="center"/>
      <protection locked="0"/>
    </xf>
    <xf numFmtId="0" fontId="28" fillId="10" borderId="1" xfId="0" applyNumberFormat="1" applyFont="1" applyFill="1" applyBorder="1" applyAlignment="1" applyProtection="1">
      <alignment horizontal="center"/>
      <protection locked="0"/>
    </xf>
    <xf numFmtId="0" fontId="24" fillId="10" borderId="0" xfId="0" applyNumberFormat="1" applyFont="1" applyFill="1" applyAlignment="1">
      <alignment horizontal="center"/>
    </xf>
    <xf numFmtId="0" fontId="0" fillId="10" borderId="6" xfId="0" applyFill="1" applyBorder="1" applyAlignment="1" applyProtection="1">
      <alignment horizontal="center"/>
      <protection locked="0"/>
    </xf>
    <xf numFmtId="0" fontId="0" fillId="13" borderId="1" xfId="0" applyFill="1" applyBorder="1" applyAlignment="1" applyProtection="1">
      <alignment horizontal="center" wrapText="1"/>
      <protection locked="0"/>
    </xf>
    <xf numFmtId="164" fontId="36" fillId="0" borderId="1" xfId="1" applyFont="1" applyBorder="1" applyAlignment="1" applyProtection="1">
      <alignment horizontal="center"/>
      <protection locked="0"/>
    </xf>
    <xf numFmtId="4" fontId="73" fillId="10" borderId="1" xfId="0" applyNumberFormat="1" applyFont="1" applyFill="1" applyBorder="1" applyAlignment="1">
      <alignment horizontal="center"/>
    </xf>
    <xf numFmtId="164" fontId="36" fillId="10" borderId="6" xfId="1" applyFont="1" applyFill="1" applyBorder="1" applyAlignment="1" applyProtection="1">
      <alignment horizontal="center"/>
      <protection locked="0"/>
    </xf>
    <xf numFmtId="0" fontId="0" fillId="10" borderId="6" xfId="0" applyFill="1" applyBorder="1" applyAlignment="1" applyProtection="1">
      <alignment horizontal="center" wrapText="1"/>
      <protection locked="0"/>
    </xf>
    <xf numFmtId="0" fontId="24" fillId="10" borderId="8" xfId="0" applyNumberFormat="1" applyFont="1" applyFill="1" applyBorder="1" applyAlignment="1">
      <alignment horizontal="center"/>
    </xf>
    <xf numFmtId="4" fontId="73" fillId="10" borderId="2" xfId="0" applyNumberFormat="1" applyFont="1" applyFill="1" applyBorder="1" applyAlignment="1">
      <alignment horizontal="center"/>
    </xf>
    <xf numFmtId="164" fontId="24" fillId="10" borderId="1" xfId="6" applyFont="1" applyFill="1" applyBorder="1" applyAlignment="1">
      <alignment horizontal="center"/>
    </xf>
    <xf numFmtId="164" fontId="0" fillId="0" borderId="1" xfId="1" applyFont="1" applyBorder="1" applyAlignment="1" applyProtection="1">
      <alignment horizontal="center"/>
      <protection locked="0"/>
    </xf>
    <xf numFmtId="164" fontId="0" fillId="10" borderId="20" xfId="1" applyFont="1" applyFill="1" applyBorder="1" applyAlignment="1" applyProtection="1">
      <alignment horizontal="center"/>
      <protection locked="0"/>
    </xf>
    <xf numFmtId="0" fontId="39" fillId="0" borderId="1" xfId="0" applyFont="1" applyBorder="1" applyAlignment="1" applyProtection="1">
      <alignment horizontal="center" wrapText="1"/>
      <protection locked="0"/>
    </xf>
    <xf numFmtId="0" fontId="0" fillId="10" borderId="1" xfId="0" applyFill="1" applyBorder="1" applyAlignment="1" applyProtection="1">
      <alignment horizontal="center" wrapText="1"/>
      <protection locked="0"/>
    </xf>
    <xf numFmtId="164" fontId="24" fillId="0" borderId="1" xfId="6" applyFont="1" applyBorder="1" applyAlignment="1">
      <alignment horizontal="center"/>
    </xf>
    <xf numFmtId="164" fontId="0" fillId="0" borderId="1" xfId="1" applyFont="1" applyFill="1" applyBorder="1" applyAlignment="1" applyProtection="1">
      <alignment horizontal="center"/>
      <protection locked="0"/>
    </xf>
    <xf numFmtId="164" fontId="0" fillId="0" borderId="20" xfId="1" applyFont="1" applyFill="1" applyBorder="1" applyAlignment="1" applyProtection="1">
      <alignment horizontal="center"/>
      <protection locked="0"/>
    </xf>
    <xf numFmtId="164" fontId="0" fillId="0" borderId="2" xfId="1" applyFont="1" applyFill="1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 wrapText="1"/>
      <protection locked="0"/>
    </xf>
    <xf numFmtId="0" fontId="25" fillId="0" borderId="0" xfId="0" applyNumberFormat="1" applyFont="1" applyAlignment="1">
      <alignment horizontal="center" wrapText="1"/>
    </xf>
    <xf numFmtId="0" fontId="25" fillId="10" borderId="1" xfId="0" applyNumberFormat="1" applyFont="1" applyFill="1" applyBorder="1" applyAlignment="1">
      <alignment horizontal="center" wrapText="1"/>
    </xf>
    <xf numFmtId="164" fontId="24" fillId="10" borderId="20" xfId="6" applyFont="1" applyFill="1" applyBorder="1" applyAlignment="1">
      <alignment horizontal="center"/>
    </xf>
    <xf numFmtId="0" fontId="0" fillId="10" borderId="1" xfId="0" applyFont="1" applyFill="1" applyBorder="1" applyAlignment="1" applyProtection="1">
      <alignment horizontal="center" wrapText="1"/>
      <protection locked="0"/>
    </xf>
    <xf numFmtId="164" fontId="36" fillId="10" borderId="11" xfId="1" applyFont="1" applyFill="1" applyBorder="1" applyAlignment="1" applyProtection="1">
      <alignment horizontal="center"/>
      <protection locked="0"/>
    </xf>
    <xf numFmtId="0" fontId="0" fillId="10" borderId="0" xfId="0" applyFill="1" applyBorder="1" applyAlignment="1" applyProtection="1">
      <alignment horizontal="center" wrapText="1"/>
      <protection locked="0"/>
    </xf>
    <xf numFmtId="0" fontId="0" fillId="10" borderId="11" xfId="0" applyFill="1" applyBorder="1" applyAlignment="1" applyProtection="1">
      <alignment horizontal="center" wrapText="1"/>
      <protection locked="0"/>
    </xf>
    <xf numFmtId="0" fontId="0" fillId="10" borderId="0" xfId="0" applyFill="1" applyAlignment="1" applyProtection="1">
      <alignment horizontal="center"/>
      <protection locked="0"/>
    </xf>
    <xf numFmtId="14" fontId="24" fillId="10" borderId="2" xfId="0" applyNumberFormat="1" applyFont="1" applyFill="1" applyBorder="1" applyAlignment="1" applyProtection="1">
      <alignment horizontal="center"/>
      <protection locked="0"/>
    </xf>
    <xf numFmtId="0" fontId="72" fillId="10" borderId="2" xfId="0" applyFont="1" applyFill="1" applyBorder="1" applyAlignment="1" applyProtection="1">
      <alignment horizontal="center"/>
      <protection locked="0"/>
    </xf>
    <xf numFmtId="164" fontId="72" fillId="10" borderId="1" xfId="1" applyFont="1" applyFill="1" applyBorder="1" applyAlignment="1" applyProtection="1">
      <alignment horizontal="center"/>
      <protection locked="0"/>
    </xf>
    <xf numFmtId="0" fontId="72" fillId="10" borderId="1" xfId="0" applyFont="1" applyFill="1" applyBorder="1" applyAlignment="1" applyProtection="1">
      <alignment horizontal="center"/>
      <protection locked="0"/>
    </xf>
    <xf numFmtId="164" fontId="72" fillId="10" borderId="6" xfId="1" applyFont="1" applyFill="1" applyBorder="1" applyAlignment="1" applyProtection="1">
      <alignment horizontal="center"/>
      <protection locked="0"/>
    </xf>
    <xf numFmtId="165" fontId="0" fillId="10" borderId="0" xfId="2" applyFont="1" applyFill="1" applyAlignment="1" applyProtection="1">
      <alignment horizontal="center"/>
      <protection locked="0"/>
    </xf>
    <xf numFmtId="164" fontId="72" fillId="10" borderId="20" xfId="1" applyFont="1" applyFill="1" applyBorder="1" applyAlignment="1" applyProtection="1">
      <alignment horizontal="center"/>
      <protection locked="0"/>
    </xf>
    <xf numFmtId="14" fontId="72" fillId="10" borderId="0" xfId="0" applyNumberFormat="1" applyFont="1" applyFill="1" applyBorder="1" applyAlignment="1" applyProtection="1">
      <alignment horizontal="center" wrapText="1"/>
      <protection locked="0"/>
    </xf>
    <xf numFmtId="0" fontId="72" fillId="17" borderId="2" xfId="0" applyFont="1" applyFill="1" applyBorder="1" applyAlignment="1" applyProtection="1">
      <alignment horizontal="center"/>
      <protection locked="0"/>
    </xf>
    <xf numFmtId="164" fontId="72" fillId="17" borderId="1" xfId="1" applyFont="1" applyFill="1" applyBorder="1" applyAlignment="1" applyProtection="1">
      <alignment horizontal="center"/>
      <protection locked="0"/>
    </xf>
    <xf numFmtId="164" fontId="0" fillId="10" borderId="1" xfId="1" applyFont="1" applyFill="1" applyBorder="1" applyAlignment="1">
      <alignment horizontal="center"/>
    </xf>
    <xf numFmtId="0" fontId="24" fillId="17" borderId="0" xfId="0" applyNumberFormat="1" applyFont="1" applyFill="1" applyAlignment="1">
      <alignment horizontal="center"/>
    </xf>
    <xf numFmtId="14" fontId="0" fillId="10" borderId="0" xfId="0" applyNumberFormat="1" applyFill="1" applyAlignment="1">
      <alignment horizontal="center"/>
    </xf>
    <xf numFmtId="0" fontId="0" fillId="10" borderId="2" xfId="0" applyFill="1" applyBorder="1" applyAlignment="1">
      <alignment horizontal="center"/>
    </xf>
    <xf numFmtId="164" fontId="0" fillId="10" borderId="2" xfId="1" applyFont="1" applyFill="1" applyBorder="1" applyAlignment="1">
      <alignment horizontal="center"/>
    </xf>
    <xf numFmtId="14" fontId="0" fillId="10" borderId="6" xfId="0" applyNumberFormat="1" applyFill="1" applyBorder="1" applyAlignment="1">
      <alignment horizontal="center"/>
    </xf>
    <xf numFmtId="0" fontId="72" fillId="10" borderId="20" xfId="0" applyFont="1" applyFill="1" applyBorder="1" applyAlignment="1" applyProtection="1">
      <alignment horizontal="center"/>
      <protection locked="0"/>
    </xf>
    <xf numFmtId="164" fontId="72" fillId="10" borderId="36" xfId="1" applyFont="1" applyFill="1" applyBorder="1" applyAlignment="1" applyProtection="1">
      <alignment horizontal="center"/>
      <protection locked="0"/>
    </xf>
    <xf numFmtId="3" fontId="0" fillId="10" borderId="1" xfId="0" applyNumberFormat="1" applyFill="1" applyBorder="1" applyAlignment="1">
      <alignment horizontal="center"/>
    </xf>
    <xf numFmtId="172" fontId="0" fillId="10" borderId="1" xfId="0" applyNumberFormat="1" applyFill="1" applyBorder="1" applyAlignment="1">
      <alignment horizontal="center"/>
    </xf>
    <xf numFmtId="172" fontId="26" fillId="10" borderId="1" xfId="0" applyNumberFormat="1" applyFont="1" applyFill="1" applyBorder="1" applyAlignment="1" applyProtection="1">
      <alignment horizontal="center"/>
      <protection locked="0"/>
    </xf>
    <xf numFmtId="0" fontId="72" fillId="10" borderId="6" xfId="0" applyFont="1" applyFill="1" applyBorder="1" applyAlignment="1" applyProtection="1">
      <alignment horizontal="center" wrapText="1"/>
      <protection locked="0"/>
    </xf>
    <xf numFmtId="172" fontId="0" fillId="10" borderId="2" xfId="1" applyNumberFormat="1" applyFont="1" applyFill="1" applyBorder="1" applyAlignment="1" applyProtection="1">
      <alignment horizontal="center"/>
      <protection locked="0"/>
    </xf>
    <xf numFmtId="172" fontId="72" fillId="10" borderId="6" xfId="0" applyNumberFormat="1" applyFont="1" applyFill="1" applyBorder="1" applyAlignment="1" applyProtection="1">
      <alignment horizontal="center" wrapText="1"/>
      <protection locked="0"/>
    </xf>
    <xf numFmtId="172" fontId="72" fillId="10" borderId="1" xfId="0" applyNumberFormat="1" applyFont="1" applyFill="1" applyBorder="1" applyAlignment="1" applyProtection="1">
      <alignment horizontal="center" wrapText="1"/>
      <protection locked="0"/>
    </xf>
    <xf numFmtId="0" fontId="24" fillId="17" borderId="1" xfId="0" applyNumberFormat="1" applyFont="1" applyFill="1" applyBorder="1" applyAlignment="1" applyProtection="1">
      <alignment horizontal="center"/>
      <protection locked="0"/>
    </xf>
    <xf numFmtId="0" fontId="24" fillId="17" borderId="11" xfId="0" applyNumberFormat="1" applyFont="1" applyFill="1" applyBorder="1" applyAlignment="1" applyProtection="1">
      <alignment horizontal="center"/>
      <protection locked="0"/>
    </xf>
    <xf numFmtId="164" fontId="0" fillId="17" borderId="1" xfId="1" applyFont="1" applyFill="1" applyBorder="1" applyAlignment="1" applyProtection="1">
      <alignment horizontal="center"/>
      <protection locked="0"/>
    </xf>
    <xf numFmtId="164" fontId="0" fillId="17" borderId="2" xfId="1" applyFont="1" applyFill="1" applyBorder="1" applyAlignment="1" applyProtection="1">
      <alignment horizontal="center"/>
      <protection locked="0"/>
    </xf>
    <xf numFmtId="172" fontId="0" fillId="17" borderId="2" xfId="1" applyNumberFormat="1" applyFont="1" applyFill="1" applyBorder="1" applyAlignment="1" applyProtection="1">
      <alignment horizontal="center"/>
      <protection locked="0"/>
    </xf>
    <xf numFmtId="172" fontId="0" fillId="17" borderId="0" xfId="1" applyNumberFormat="1" applyFont="1" applyFill="1" applyBorder="1" applyAlignment="1" applyProtection="1">
      <alignment horizontal="center"/>
      <protection locked="0"/>
    </xf>
    <xf numFmtId="4" fontId="27" fillId="11" borderId="1" xfId="0" applyNumberFormat="1" applyFont="1" applyFill="1" applyBorder="1" applyAlignment="1" applyProtection="1">
      <alignment horizontal="center"/>
      <protection locked="0"/>
    </xf>
    <xf numFmtId="172" fontId="26" fillId="11" borderId="1" xfId="0" applyNumberFormat="1" applyFont="1" applyFill="1" applyBorder="1" applyAlignment="1" applyProtection="1">
      <alignment horizontal="center"/>
      <protection locked="0"/>
    </xf>
    <xf numFmtId="14" fontId="24" fillId="0" borderId="1" xfId="0" applyNumberFormat="1" applyFont="1" applyBorder="1" applyAlignment="1">
      <alignment horizontal="center"/>
    </xf>
    <xf numFmtId="0" fontId="24" fillId="14" borderId="1" xfId="0" applyNumberFormat="1" applyFont="1" applyFill="1" applyBorder="1" applyAlignment="1">
      <alignment horizontal="center"/>
    </xf>
    <xf numFmtId="0" fontId="72" fillId="11" borderId="2" xfId="0" applyFont="1" applyFill="1" applyBorder="1" applyAlignment="1" applyProtection="1">
      <alignment horizontal="center"/>
      <protection locked="0"/>
    </xf>
    <xf numFmtId="0" fontId="72" fillId="11" borderId="1" xfId="0" applyFont="1" applyFill="1" applyBorder="1" applyAlignment="1" applyProtection="1">
      <alignment horizontal="center"/>
      <protection locked="0"/>
    </xf>
    <xf numFmtId="164" fontId="72" fillId="11" borderId="1" xfId="1" applyFont="1" applyFill="1" applyBorder="1" applyAlignment="1" applyProtection="1">
      <alignment horizontal="center"/>
      <protection locked="0"/>
    </xf>
    <xf numFmtId="172" fontId="72" fillId="11" borderId="1" xfId="0" applyNumberFormat="1" applyFont="1" applyFill="1" applyBorder="1" applyAlignment="1" applyProtection="1">
      <alignment horizontal="center" wrapText="1"/>
      <protection locked="0"/>
    </xf>
    <xf numFmtId="14" fontId="72" fillId="11" borderId="1" xfId="0" applyNumberFormat="1" applyFont="1" applyFill="1" applyBorder="1" applyAlignment="1" applyProtection="1">
      <alignment horizontal="center" wrapText="1"/>
      <protection locked="0"/>
    </xf>
    <xf numFmtId="4" fontId="26" fillId="14" borderId="1" xfId="0" applyNumberFormat="1" applyFont="1" applyFill="1" applyBorder="1" applyAlignment="1" applyProtection="1">
      <alignment horizontal="center"/>
      <protection locked="0"/>
    </xf>
    <xf numFmtId="0" fontId="24" fillId="11" borderId="1" xfId="0" applyNumberFormat="1" applyFont="1" applyFill="1" applyBorder="1" applyAlignment="1" applyProtection="1">
      <alignment horizontal="center"/>
      <protection locked="0"/>
    </xf>
    <xf numFmtId="0" fontId="24" fillId="11" borderId="1" xfId="0" applyNumberFormat="1" applyFont="1" applyFill="1" applyBorder="1" applyAlignment="1" applyProtection="1">
      <alignment horizontal="center" wrapText="1"/>
      <protection locked="0"/>
    </xf>
    <xf numFmtId="164" fontId="0" fillId="11" borderId="1" xfId="1" applyFont="1" applyFill="1" applyBorder="1" applyAlignment="1" applyProtection="1">
      <alignment horizontal="center"/>
      <protection locked="0"/>
    </xf>
    <xf numFmtId="172" fontId="0" fillId="11" borderId="1" xfId="1" applyNumberFormat="1" applyFont="1" applyFill="1" applyBorder="1" applyAlignment="1" applyProtection="1">
      <alignment horizontal="center"/>
      <protection locked="0"/>
    </xf>
    <xf numFmtId="0" fontId="24" fillId="11" borderId="11" xfId="0" applyNumberFormat="1" applyFont="1" applyFill="1" applyBorder="1" applyAlignment="1" applyProtection="1">
      <alignment horizontal="center"/>
      <protection locked="0"/>
    </xf>
    <xf numFmtId="0" fontId="24" fillId="11" borderId="11" xfId="0" applyNumberFormat="1" applyFont="1" applyFill="1" applyBorder="1" applyAlignment="1" applyProtection="1">
      <alignment horizontal="center" wrapText="1"/>
      <protection locked="0"/>
    </xf>
    <xf numFmtId="14" fontId="24" fillId="0" borderId="0" xfId="0" applyNumberFormat="1" applyFont="1" applyAlignment="1">
      <alignment horizontal="center"/>
    </xf>
    <xf numFmtId="0" fontId="16" fillId="10" borderId="0" xfId="107" applyFill="1"/>
    <xf numFmtId="4" fontId="71" fillId="10" borderId="0" xfId="107" applyNumberFormat="1" applyFont="1" applyFill="1"/>
    <xf numFmtId="4" fontId="16" fillId="10" borderId="0" xfId="107" applyNumberFormat="1" applyFill="1"/>
    <xf numFmtId="0" fontId="20" fillId="10" borderId="0" xfId="51" applyFill="1"/>
    <xf numFmtId="4" fontId="21" fillId="10" borderId="0" xfId="49" applyNumberFormat="1" applyFill="1"/>
    <xf numFmtId="4" fontId="0" fillId="10" borderId="0" xfId="0" applyNumberFormat="1" applyFill="1"/>
    <xf numFmtId="0" fontId="9" fillId="10" borderId="0" xfId="107" applyFont="1" applyFill="1"/>
    <xf numFmtId="164" fontId="20" fillId="10" borderId="0" xfId="1" applyFont="1" applyFill="1"/>
    <xf numFmtId="4" fontId="20" fillId="10" borderId="0" xfId="51" applyNumberFormat="1" applyFill="1"/>
    <xf numFmtId="0" fontId="6" fillId="10" borderId="0" xfId="107" applyFont="1" applyFill="1"/>
    <xf numFmtId="0" fontId="17" fillId="10" borderId="0" xfId="93" applyFill="1"/>
    <xf numFmtId="164" fontId="71" fillId="10" borderId="0" xfId="1" applyFont="1" applyFill="1"/>
    <xf numFmtId="2" fontId="71" fillId="10" borderId="0" xfId="107" applyNumberFormat="1" applyFont="1" applyFill="1"/>
    <xf numFmtId="4" fontId="82" fillId="10" borderId="0" xfId="107" applyNumberFormat="1" applyFont="1" applyFill="1"/>
    <xf numFmtId="0" fontId="85" fillId="10" borderId="0" xfId="107" applyFont="1" applyFill="1"/>
    <xf numFmtId="0" fontId="0" fillId="10" borderId="0" xfId="0" applyFill="1"/>
    <xf numFmtId="0" fontId="90" fillId="10" borderId="0" xfId="0" applyFont="1" applyFill="1"/>
    <xf numFmtId="10" fontId="24" fillId="11" borderId="1" xfId="0" applyNumberFormat="1" applyFont="1" applyFill="1" applyBorder="1" applyAlignment="1" applyProtection="1">
      <protection locked="0"/>
    </xf>
    <xf numFmtId="168" fontId="50" fillId="2" borderId="76" xfId="0" applyNumberFormat="1" applyFont="1" applyFill="1" applyBorder="1" applyAlignment="1" applyProtection="1">
      <alignment horizontal="left"/>
      <protection locked="0"/>
    </xf>
    <xf numFmtId="168" fontId="26" fillId="2" borderId="62" xfId="0" applyNumberFormat="1" applyFont="1" applyFill="1" applyBorder="1" applyAlignment="1" applyProtection="1">
      <alignment horizontal="left"/>
      <protection locked="0"/>
    </xf>
    <xf numFmtId="0" fontId="26" fillId="2" borderId="22" xfId="0" applyNumberFormat="1" applyFont="1" applyFill="1" applyBorder="1" applyAlignment="1" applyProtection="1">
      <protection locked="0"/>
    </xf>
    <xf numFmtId="0" fontId="26" fillId="2" borderId="22" xfId="0" applyNumberFormat="1" applyFont="1" applyFill="1" applyBorder="1" applyAlignment="1" applyProtection="1">
      <alignment horizontal="left"/>
      <protection locked="0"/>
    </xf>
    <xf numFmtId="0" fontId="32" fillId="2" borderId="22" xfId="0" applyNumberFormat="1" applyFont="1" applyFill="1" applyBorder="1" applyAlignment="1" applyProtection="1">
      <protection locked="0"/>
    </xf>
    <xf numFmtId="0" fontId="36" fillId="0" borderId="1" xfId="0" applyFont="1" applyBorder="1" applyProtection="1">
      <protection locked="0"/>
    </xf>
    <xf numFmtId="4" fontId="25" fillId="27" borderId="1" xfId="0" applyNumberFormat="1" applyFont="1" applyFill="1" applyBorder="1" applyAlignment="1" applyProtection="1">
      <protection locked="0"/>
    </xf>
    <xf numFmtId="4" fontId="25" fillId="8" borderId="1" xfId="0" applyNumberFormat="1" applyFont="1" applyFill="1" applyBorder="1" applyAlignment="1" applyProtection="1">
      <alignment horizontal="left"/>
      <protection locked="0"/>
    </xf>
    <xf numFmtId="166" fontId="27" fillId="2" borderId="1" xfId="0" applyNumberFormat="1" applyFont="1" applyFill="1" applyBorder="1" applyAlignment="1" applyProtection="1">
      <protection locked="0"/>
    </xf>
    <xf numFmtId="168" fontId="50" fillId="2" borderId="1" xfId="0" applyNumberFormat="1" applyFont="1" applyFill="1" applyBorder="1" applyAlignment="1" applyProtection="1">
      <alignment horizontal="left" wrapText="1"/>
      <protection locked="0"/>
    </xf>
    <xf numFmtId="168" fontId="27" fillId="2" borderId="1" xfId="0" applyNumberFormat="1" applyFont="1" applyFill="1" applyBorder="1" applyAlignment="1" applyProtection="1">
      <alignment horizontal="left"/>
      <protection locked="0"/>
    </xf>
    <xf numFmtId="0" fontId="27" fillId="2" borderId="1" xfId="0" applyNumberFormat="1" applyFont="1" applyFill="1" applyBorder="1" applyAlignment="1" applyProtection="1">
      <alignment horizontal="center"/>
      <protection locked="0"/>
    </xf>
    <xf numFmtId="164" fontId="25" fillId="2" borderId="1" xfId="1" applyFont="1" applyFill="1" applyBorder="1" applyAlignment="1" applyProtection="1">
      <protection locked="0"/>
    </xf>
    <xf numFmtId="0" fontId="25" fillId="2" borderId="1" xfId="0" applyNumberFormat="1" applyFont="1" applyFill="1" applyBorder="1" applyAlignment="1" applyProtection="1">
      <protection locked="0"/>
    </xf>
    <xf numFmtId="168" fontId="50" fillId="2" borderId="1" xfId="0" applyNumberFormat="1" applyFont="1" applyFill="1" applyBorder="1" applyAlignment="1" applyProtection="1">
      <alignment horizontal="left"/>
      <protection locked="0"/>
    </xf>
    <xf numFmtId="168" fontId="26" fillId="2" borderId="1" xfId="0" applyNumberFormat="1" applyFont="1" applyFill="1" applyBorder="1" applyAlignment="1" applyProtection="1">
      <alignment horizontal="left"/>
      <protection locked="0"/>
    </xf>
    <xf numFmtId="166" fontId="26" fillId="0" borderId="1" xfId="0" applyNumberFormat="1" applyFont="1" applyFill="1" applyBorder="1" applyAlignment="1" applyProtection="1">
      <protection locked="0"/>
    </xf>
    <xf numFmtId="0" fontId="28" fillId="7" borderId="1" xfId="0" applyNumberFormat="1" applyFont="1" applyFill="1" applyBorder="1" applyAlignment="1" applyProtection="1">
      <protection locked="0"/>
    </xf>
    <xf numFmtId="0" fontId="3" fillId="10" borderId="0" xfId="107" applyFont="1" applyFill="1"/>
    <xf numFmtId="0" fontId="72" fillId="11" borderId="11" xfId="0" applyFont="1" applyFill="1" applyBorder="1" applyAlignment="1" applyProtection="1">
      <alignment wrapText="1"/>
      <protection locked="0"/>
    </xf>
    <xf numFmtId="0" fontId="26" fillId="11" borderId="1" xfId="0" applyNumberFormat="1" applyFont="1" applyFill="1" applyBorder="1" applyAlignment="1" applyProtection="1">
      <alignment horizontal="center" wrapText="1"/>
      <protection locked="0"/>
    </xf>
    <xf numFmtId="164" fontId="91" fillId="10" borderId="1" xfId="0" applyNumberFormat="1" applyFont="1" applyFill="1" applyBorder="1" applyAlignment="1"/>
    <xf numFmtId="164" fontId="91" fillId="10" borderId="1" xfId="1" applyFont="1" applyFill="1" applyBorder="1"/>
    <xf numFmtId="166" fontId="77" fillId="10" borderId="11" xfId="0" applyNumberFormat="1" applyFont="1" applyFill="1" applyBorder="1" applyAlignment="1" applyProtection="1">
      <protection locked="0"/>
    </xf>
    <xf numFmtId="14" fontId="0" fillId="0" borderId="11" xfId="0" applyNumberFormat="1" applyBorder="1" applyAlignment="1" applyProtection="1">
      <alignment horizontal="left"/>
      <protection locked="0"/>
    </xf>
    <xf numFmtId="14" fontId="25" fillId="10" borderId="11" xfId="0" applyNumberFormat="1" applyFont="1" applyFill="1" applyBorder="1" applyAlignment="1" applyProtection="1">
      <alignment horizontal="left"/>
      <protection locked="0"/>
    </xf>
    <xf numFmtId="0" fontId="24" fillId="10" borderId="11" xfId="0" applyNumberFormat="1" applyFont="1" applyFill="1" applyBorder="1" applyAlignment="1" applyProtection="1">
      <protection locked="0"/>
    </xf>
    <xf numFmtId="0" fontId="24" fillId="10" borderId="11" xfId="0" applyNumberFormat="1" applyFont="1" applyFill="1" applyBorder="1" applyAlignment="1" applyProtection="1">
      <alignment wrapText="1"/>
      <protection locked="0"/>
    </xf>
    <xf numFmtId="172" fontId="0" fillId="10" borderId="11" xfId="1" applyNumberFormat="1" applyFont="1" applyFill="1" applyBorder="1" applyAlignment="1" applyProtection="1">
      <protection locked="0"/>
    </xf>
    <xf numFmtId="2" fontId="24" fillId="0" borderId="11" xfId="0" applyNumberFormat="1" applyFont="1" applyFill="1" applyBorder="1" applyAlignment="1" applyProtection="1"/>
    <xf numFmtId="4" fontId="24" fillId="0" borderId="11" xfId="0" applyNumberFormat="1" applyFont="1" applyFill="1" applyBorder="1" applyAlignment="1" applyProtection="1"/>
    <xf numFmtId="166" fontId="26" fillId="6" borderId="11" xfId="0" applyNumberFormat="1" applyFont="1" applyFill="1" applyBorder="1" applyAlignment="1" applyProtection="1">
      <protection locked="0"/>
    </xf>
    <xf numFmtId="0" fontId="76" fillId="11" borderId="1" xfId="0" applyNumberFormat="1" applyFont="1" applyFill="1" applyBorder="1" applyAlignment="1" applyProtection="1">
      <alignment horizontal="center"/>
      <protection locked="0"/>
    </xf>
    <xf numFmtId="2" fontId="77" fillId="11" borderId="1" xfId="0" applyNumberFormat="1" applyFont="1" applyFill="1" applyBorder="1" applyAlignment="1" applyProtection="1">
      <alignment horizontal="center"/>
      <protection locked="0"/>
    </xf>
    <xf numFmtId="0" fontId="65" fillId="10" borderId="0" xfId="107" applyFont="1" applyFill="1"/>
    <xf numFmtId="172" fontId="72" fillId="11" borderId="1" xfId="0" applyNumberFormat="1" applyFont="1" applyFill="1" applyBorder="1" applyProtection="1">
      <protection locked="0"/>
    </xf>
    <xf numFmtId="14" fontId="40" fillId="20" borderId="2" xfId="0" applyNumberFormat="1" applyFont="1" applyFill="1" applyBorder="1" applyAlignment="1" applyProtection="1">
      <protection locked="0"/>
    </xf>
    <xf numFmtId="0" fontId="72" fillId="20" borderId="2" xfId="0" applyFont="1" applyFill="1" applyBorder="1" applyProtection="1">
      <protection locked="0"/>
    </xf>
    <xf numFmtId="0" fontId="72" fillId="20" borderId="1" xfId="0" applyFont="1" applyFill="1" applyBorder="1" applyProtection="1">
      <protection locked="0"/>
    </xf>
    <xf numFmtId="0" fontId="72" fillId="20" borderId="2" xfId="0" applyFont="1" applyFill="1" applyBorder="1" applyAlignment="1" applyProtection="1">
      <alignment horizontal="center" wrapText="1"/>
      <protection locked="0"/>
    </xf>
    <xf numFmtId="164" fontId="72" fillId="20" borderId="1" xfId="1" applyFont="1" applyFill="1" applyBorder="1" applyProtection="1">
      <protection locked="0"/>
    </xf>
    <xf numFmtId="164" fontId="72" fillId="20" borderId="6" xfId="1" applyFont="1" applyFill="1" applyBorder="1" applyProtection="1">
      <protection locked="0"/>
    </xf>
    <xf numFmtId="172" fontId="72" fillId="20" borderId="6" xfId="0" applyNumberFormat="1" applyFont="1" applyFill="1" applyBorder="1" applyAlignment="1" applyProtection="1">
      <alignment wrapText="1"/>
      <protection locked="0"/>
    </xf>
    <xf numFmtId="0" fontId="72" fillId="20" borderId="6" xfId="0" applyFont="1" applyFill="1" applyBorder="1" applyAlignment="1" applyProtection="1">
      <alignment wrapText="1"/>
      <protection locked="0"/>
    </xf>
    <xf numFmtId="172" fontId="72" fillId="20" borderId="1" xfId="0" applyNumberFormat="1" applyFont="1" applyFill="1" applyBorder="1" applyAlignment="1" applyProtection="1">
      <alignment wrapText="1"/>
      <protection locked="0"/>
    </xf>
    <xf numFmtId="0" fontId="72" fillId="20" borderId="1" xfId="0" applyFont="1" applyFill="1" applyBorder="1" applyAlignment="1" applyProtection="1">
      <alignment wrapText="1"/>
      <protection locked="0"/>
    </xf>
    <xf numFmtId="0" fontId="72" fillId="20" borderId="1" xfId="0" applyFont="1" applyFill="1" applyBorder="1" applyAlignment="1" applyProtection="1">
      <alignment horizontal="center" wrapText="1"/>
      <protection locked="0"/>
    </xf>
    <xf numFmtId="14" fontId="40" fillId="20" borderId="1" xfId="0" applyNumberFormat="1" applyFont="1" applyFill="1" applyBorder="1" applyAlignment="1" applyProtection="1">
      <protection locked="0"/>
    </xf>
    <xf numFmtId="164" fontId="72" fillId="20" borderId="20" xfId="1" applyFont="1" applyFill="1" applyBorder="1" applyProtection="1">
      <protection locked="0"/>
    </xf>
    <xf numFmtId="14" fontId="40" fillId="20" borderId="11" xfId="0" applyNumberFormat="1" applyFont="1" applyFill="1" applyBorder="1" applyAlignment="1" applyProtection="1">
      <protection locked="0"/>
    </xf>
    <xf numFmtId="0" fontId="72" fillId="20" borderId="20" xfId="0" applyFont="1" applyFill="1" applyBorder="1" applyProtection="1">
      <protection locked="0"/>
    </xf>
    <xf numFmtId="0" fontId="72" fillId="20" borderId="11" xfId="0" applyFont="1" applyFill="1" applyBorder="1" applyProtection="1">
      <protection locked="0"/>
    </xf>
    <xf numFmtId="0" fontId="72" fillId="20" borderId="20" xfId="0" applyFont="1" applyFill="1" applyBorder="1" applyAlignment="1" applyProtection="1">
      <alignment horizontal="center" wrapText="1"/>
      <protection locked="0"/>
    </xf>
    <xf numFmtId="164" fontId="72" fillId="20" borderId="36" xfId="1" applyFont="1" applyFill="1" applyBorder="1" applyProtection="1">
      <protection locked="0"/>
    </xf>
    <xf numFmtId="172" fontId="72" fillId="20" borderId="36" xfId="0" applyNumberFormat="1" applyFont="1" applyFill="1" applyBorder="1" applyAlignment="1" applyProtection="1">
      <alignment wrapText="1"/>
      <protection locked="0"/>
    </xf>
    <xf numFmtId="14" fontId="0" fillId="10" borderId="1" xfId="0" applyNumberFormat="1" applyFill="1" applyBorder="1" applyProtection="1">
      <protection locked="0"/>
    </xf>
    <xf numFmtId="164" fontId="0" fillId="10" borderId="11" xfId="1" applyFont="1" applyFill="1" applyBorder="1" applyAlignment="1" applyProtection="1">
      <protection locked="0"/>
    </xf>
    <xf numFmtId="14" fontId="24" fillId="10" borderId="11" xfId="0" applyNumberFormat="1" applyFont="1" applyFill="1" applyBorder="1" applyAlignment="1" applyProtection="1">
      <alignment wrapText="1"/>
      <protection locked="0"/>
    </xf>
    <xf numFmtId="0" fontId="24" fillId="4" borderId="11" xfId="0" applyNumberFormat="1" applyFont="1" applyFill="1" applyBorder="1" applyAlignment="1" applyProtection="1">
      <protection locked="0"/>
    </xf>
    <xf numFmtId="169" fontId="24" fillId="4" borderId="11" xfId="0" applyNumberFormat="1" applyFont="1" applyFill="1" applyBorder="1" applyAlignment="1" applyProtection="1">
      <protection locked="0"/>
    </xf>
    <xf numFmtId="14" fontId="26" fillId="11" borderId="1" xfId="0" applyNumberFormat="1" applyFont="1" applyFill="1" applyBorder="1" applyAlignment="1" applyProtection="1">
      <alignment horizontal="right"/>
      <protection locked="0"/>
    </xf>
    <xf numFmtId="14" fontId="40" fillId="20" borderId="20" xfId="0" applyNumberFormat="1" applyFont="1" applyFill="1" applyBorder="1" applyAlignment="1" applyProtection="1">
      <protection locked="0"/>
    </xf>
    <xf numFmtId="164" fontId="72" fillId="20" borderId="11" xfId="1" applyFont="1" applyFill="1" applyBorder="1" applyProtection="1">
      <protection locked="0"/>
    </xf>
    <xf numFmtId="1" fontId="24" fillId="17" borderId="1" xfId="0" applyNumberFormat="1" applyFont="1" applyFill="1" applyBorder="1" applyAlignment="1" applyProtection="1">
      <protection locked="0"/>
    </xf>
    <xf numFmtId="14" fontId="26" fillId="10" borderId="1" xfId="0" applyNumberFormat="1" applyFont="1" applyFill="1" applyBorder="1" applyAlignment="1" applyProtection="1">
      <protection locked="0"/>
    </xf>
    <xf numFmtId="164" fontId="23" fillId="10" borderId="1" xfId="1" applyFont="1" applyFill="1" applyBorder="1"/>
    <xf numFmtId="164" fontId="91" fillId="11" borderId="1" xfId="1" applyFont="1" applyFill="1" applyBorder="1"/>
    <xf numFmtId="0" fontId="92" fillId="0" borderId="0" xfId="0" applyFont="1" applyProtection="1">
      <protection locked="0"/>
    </xf>
    <xf numFmtId="164" fontId="91" fillId="11" borderId="1" xfId="0" applyNumberFormat="1" applyFont="1" applyFill="1" applyBorder="1" applyAlignment="1"/>
    <xf numFmtId="14" fontId="0" fillId="11" borderId="11" xfId="0" applyNumberFormat="1" applyFill="1" applyBorder="1" applyAlignment="1" applyProtection="1">
      <alignment horizontal="left"/>
      <protection locked="0"/>
    </xf>
    <xf numFmtId="164" fontId="0" fillId="11" borderId="20" xfId="1" applyFont="1" applyFill="1" applyBorder="1" applyAlignment="1" applyProtection="1">
      <protection locked="0"/>
    </xf>
    <xf numFmtId="172" fontId="0" fillId="11" borderId="11" xfId="1" applyNumberFormat="1" applyFont="1" applyFill="1" applyBorder="1" applyAlignment="1" applyProtection="1">
      <protection locked="0"/>
    </xf>
    <xf numFmtId="1" fontId="24" fillId="10" borderId="1" xfId="0" applyNumberFormat="1" applyFont="1" applyFill="1" applyBorder="1" applyAlignment="1" applyProtection="1">
      <protection locked="0"/>
    </xf>
    <xf numFmtId="10" fontId="24" fillId="10" borderId="1" xfId="0" applyNumberFormat="1" applyFont="1" applyFill="1" applyBorder="1" applyAlignment="1" applyProtection="1">
      <protection locked="0"/>
    </xf>
    <xf numFmtId="0" fontId="0" fillId="10" borderId="1" xfId="0" applyFont="1" applyFill="1" applyBorder="1" applyProtection="1">
      <protection locked="0"/>
    </xf>
    <xf numFmtId="0" fontId="24" fillId="10" borderId="1" xfId="0" applyNumberFormat="1" applyFont="1" applyFill="1" applyBorder="1" applyAlignment="1" applyProtection="1">
      <alignment wrapText="1"/>
      <protection locked="0"/>
    </xf>
    <xf numFmtId="164" fontId="23" fillId="0" borderId="1" xfId="0" applyNumberFormat="1" applyFont="1" applyBorder="1" applyAlignment="1"/>
    <xf numFmtId="4" fontId="23" fillId="0" borderId="1" xfId="0" applyNumberFormat="1" applyFont="1" applyBorder="1" applyAlignment="1">
      <alignment horizontal="right"/>
    </xf>
    <xf numFmtId="166" fontId="77" fillId="10" borderId="1" xfId="0" applyNumberFormat="1" applyFont="1" applyFill="1" applyBorder="1" applyAlignment="1" applyProtection="1">
      <protection locked="0"/>
    </xf>
    <xf numFmtId="1" fontId="72" fillId="10" borderId="1" xfId="0" applyNumberFormat="1" applyFont="1" applyFill="1" applyBorder="1" applyAlignment="1" applyProtection="1">
      <protection locked="0"/>
    </xf>
    <xf numFmtId="2" fontId="72" fillId="10" borderId="1" xfId="0" applyNumberFormat="1" applyFont="1" applyFill="1" applyBorder="1" applyAlignment="1" applyProtection="1"/>
    <xf numFmtId="168" fontId="86" fillId="0" borderId="0" xfId="0" applyNumberFormat="1" applyFont="1" applyBorder="1" applyAlignment="1" applyProtection="1">
      <alignment horizontal="left"/>
      <protection locked="0"/>
    </xf>
    <xf numFmtId="0" fontId="77" fillId="11" borderId="1" xfId="0" applyNumberFormat="1" applyFont="1" applyFill="1" applyBorder="1" applyAlignment="1" applyProtection="1">
      <protection locked="0"/>
    </xf>
    <xf numFmtId="14" fontId="26" fillId="11" borderId="11" xfId="0" applyNumberFormat="1" applyFont="1" applyFill="1" applyBorder="1" applyAlignment="1" applyProtection="1">
      <protection locked="0"/>
    </xf>
    <xf numFmtId="14" fontId="2" fillId="0" borderId="0" xfId="107" applyNumberFormat="1" applyFont="1"/>
    <xf numFmtId="0" fontId="72" fillId="20" borderId="11" xfId="0" applyFont="1" applyFill="1" applyBorder="1" applyAlignment="1" applyProtection="1">
      <alignment horizontal="center" wrapText="1"/>
      <protection locked="0"/>
    </xf>
    <xf numFmtId="4" fontId="72" fillId="10" borderId="11" xfId="0" applyNumberFormat="1" applyFont="1" applyFill="1" applyBorder="1" applyAlignment="1" applyProtection="1"/>
    <xf numFmtId="164" fontId="23" fillId="10" borderId="1" xfId="720" applyFont="1" applyFill="1" applyBorder="1"/>
    <xf numFmtId="172" fontId="72" fillId="10" borderId="1" xfId="0" applyNumberFormat="1" applyFont="1" applyFill="1" applyBorder="1" applyAlignment="1" applyProtection="1">
      <alignment wrapText="1"/>
      <protection locked="0"/>
    </xf>
    <xf numFmtId="0" fontId="72" fillId="10" borderId="1" xfId="0" applyFont="1" applyFill="1" applyBorder="1" applyAlignment="1" applyProtection="1">
      <alignment wrapText="1"/>
      <protection locked="0"/>
    </xf>
    <xf numFmtId="0" fontId="72" fillId="17" borderId="1" xfId="0" applyNumberFormat="1" applyFont="1" applyFill="1" applyBorder="1" applyAlignment="1" applyProtection="1">
      <protection locked="0"/>
    </xf>
    <xf numFmtId="170" fontId="72" fillId="17" borderId="1" xfId="0" applyNumberFormat="1" applyFont="1" applyFill="1" applyBorder="1" applyAlignment="1" applyProtection="1">
      <protection locked="0"/>
    </xf>
    <xf numFmtId="164" fontId="23" fillId="11" borderId="1" xfId="720" applyFont="1" applyFill="1" applyBorder="1"/>
    <xf numFmtId="164" fontId="23" fillId="0" borderId="2" xfId="720" applyFont="1" applyBorder="1"/>
    <xf numFmtId="164" fontId="23" fillId="0" borderId="2" xfId="720" applyFont="1" applyBorder="1"/>
    <xf numFmtId="164" fontId="23" fillId="0" borderId="2" xfId="720" applyFont="1" applyBorder="1"/>
    <xf numFmtId="164" fontId="95" fillId="0" borderId="1" xfId="0" applyNumberFormat="1" applyFont="1" applyBorder="1" applyAlignment="1"/>
    <xf numFmtId="164" fontId="23" fillId="0" borderId="20" xfId="720" applyFont="1" applyBorder="1"/>
    <xf numFmtId="164" fontId="23" fillId="0" borderId="6" xfId="720" applyFont="1" applyBorder="1"/>
    <xf numFmtId="172" fontId="72" fillId="10" borderId="6" xfId="0" applyNumberFormat="1" applyFont="1" applyFill="1" applyBorder="1" applyAlignment="1" applyProtection="1">
      <alignment wrapText="1"/>
      <protection locked="0"/>
    </xf>
    <xf numFmtId="0" fontId="72" fillId="10" borderId="6" xfId="0" applyFont="1" applyFill="1" applyBorder="1" applyAlignment="1" applyProtection="1">
      <alignment wrapText="1"/>
      <protection locked="0"/>
    </xf>
    <xf numFmtId="4" fontId="85" fillId="10" borderId="0" xfId="107" applyNumberFormat="1" applyFont="1" applyFill="1"/>
    <xf numFmtId="164" fontId="85" fillId="10" borderId="0" xfId="1" applyFont="1" applyFill="1"/>
    <xf numFmtId="164" fontId="23" fillId="11" borderId="20" xfId="720" applyFont="1" applyFill="1" applyBorder="1"/>
    <xf numFmtId="164" fontId="23" fillId="11" borderId="6" xfId="720" applyFont="1" applyFill="1" applyBorder="1"/>
    <xf numFmtId="172" fontId="72" fillId="11" borderId="6" xfId="0" applyNumberFormat="1" applyFont="1" applyFill="1" applyBorder="1" applyAlignment="1" applyProtection="1">
      <alignment wrapText="1"/>
      <protection locked="0"/>
    </xf>
    <xf numFmtId="14" fontId="26" fillId="10" borderId="0" xfId="0" applyNumberFormat="1" applyFont="1" applyFill="1" applyBorder="1" applyAlignment="1" applyProtection="1">
      <alignment horizontal="center"/>
      <protection locked="0"/>
    </xf>
    <xf numFmtId="164" fontId="26" fillId="10" borderId="11" xfId="1" applyFont="1" applyFill="1" applyBorder="1" applyAlignment="1" applyProtection="1">
      <alignment horizontal="center"/>
      <protection locked="0"/>
    </xf>
    <xf numFmtId="14" fontId="26" fillId="10" borderId="11" xfId="0" applyNumberFormat="1" applyFont="1" applyFill="1" applyBorder="1" applyAlignment="1" applyProtection="1">
      <protection locked="0"/>
    </xf>
    <xf numFmtId="166" fontId="26" fillId="10" borderId="20" xfId="0" applyNumberFormat="1" applyFont="1" applyFill="1" applyBorder="1" applyAlignment="1" applyProtection="1">
      <protection locked="0"/>
    </xf>
    <xf numFmtId="164" fontId="23" fillId="0" borderId="1" xfId="1" applyFont="1" applyBorder="1" applyAlignment="1">
      <alignment horizontal="center"/>
    </xf>
    <xf numFmtId="164" fontId="23" fillId="0" borderId="1" xfId="1" applyFont="1" applyBorder="1"/>
    <xf numFmtId="0" fontId="30" fillId="7" borderId="35" xfId="0" applyNumberFormat="1" applyFont="1" applyFill="1" applyBorder="1" applyAlignment="1" applyProtection="1">
      <alignment horizontal="center"/>
      <protection locked="0"/>
    </xf>
    <xf numFmtId="164" fontId="65" fillId="10" borderId="0" xfId="1" applyFont="1" applyFill="1"/>
    <xf numFmtId="0" fontId="1" fillId="0" borderId="0" xfId="107" applyFont="1"/>
    <xf numFmtId="15" fontId="76" fillId="9" borderId="42" xfId="0" applyNumberFormat="1" applyFont="1" applyFill="1" applyBorder="1" applyAlignment="1" applyProtection="1">
      <alignment horizontal="center"/>
      <protection locked="0"/>
    </xf>
    <xf numFmtId="15" fontId="76" fillId="9" borderId="35" xfId="0" applyNumberFormat="1" applyFont="1" applyFill="1" applyBorder="1" applyAlignment="1" applyProtection="1">
      <alignment horizontal="center"/>
      <protection locked="0"/>
    </xf>
    <xf numFmtId="15" fontId="76" fillId="9" borderId="6" xfId="0" applyNumberFormat="1" applyFont="1" applyFill="1" applyBorder="1" applyAlignment="1" applyProtection="1">
      <alignment horizontal="center"/>
      <protection locked="0"/>
    </xf>
    <xf numFmtId="0" fontId="78" fillId="7" borderId="49" xfId="0" applyNumberFormat="1" applyFont="1" applyFill="1" applyBorder="1" applyAlignment="1" applyProtection="1">
      <alignment horizontal="center"/>
      <protection locked="0"/>
    </xf>
    <xf numFmtId="0" fontId="78" fillId="7" borderId="47" xfId="0" applyNumberFormat="1" applyFont="1" applyFill="1" applyBorder="1" applyAlignment="1" applyProtection="1">
      <alignment horizontal="center"/>
      <protection locked="0"/>
    </xf>
    <xf numFmtId="0" fontId="78" fillId="15" borderId="49" xfId="0" applyNumberFormat="1" applyFont="1" applyFill="1" applyBorder="1" applyAlignment="1" applyProtection="1">
      <alignment horizontal="center"/>
      <protection locked="0"/>
    </xf>
    <xf numFmtId="0" fontId="78" fillId="15" borderId="47" xfId="0" applyNumberFormat="1" applyFont="1" applyFill="1" applyBorder="1" applyAlignment="1" applyProtection="1">
      <alignment horizontal="center"/>
      <protection locked="0"/>
    </xf>
    <xf numFmtId="165" fontId="76" fillId="9" borderId="2" xfId="2" applyFont="1" applyFill="1" applyBorder="1" applyAlignment="1" applyProtection="1">
      <alignment horizontal="center"/>
      <protection locked="0"/>
    </xf>
    <xf numFmtId="15" fontId="76" fillId="9" borderId="49" xfId="0" applyNumberFormat="1" applyFont="1" applyFill="1" applyBorder="1" applyAlignment="1" applyProtection="1">
      <alignment horizontal="center"/>
      <protection locked="0"/>
    </xf>
    <xf numFmtId="15" fontId="76" fillId="9" borderId="47" xfId="0" applyNumberFormat="1" applyFont="1" applyFill="1" applyBorder="1" applyAlignment="1" applyProtection="1">
      <alignment horizontal="center"/>
      <protection locked="0"/>
    </xf>
    <xf numFmtId="15" fontId="76" fillId="9" borderId="8" xfId="0" applyNumberFormat="1" applyFont="1" applyFill="1" applyBorder="1" applyAlignment="1" applyProtection="1">
      <alignment horizontal="center"/>
      <protection locked="0"/>
    </xf>
    <xf numFmtId="15" fontId="76" fillId="9" borderId="13" xfId="0" applyNumberFormat="1" applyFont="1" applyFill="1" applyBorder="1" applyAlignment="1" applyProtection="1">
      <alignment horizontal="center"/>
      <protection locked="0"/>
    </xf>
    <xf numFmtId="15" fontId="76" fillId="9" borderId="0" xfId="0" applyNumberFormat="1" applyFont="1" applyFill="1" applyBorder="1" applyAlignment="1" applyProtection="1">
      <alignment horizontal="center"/>
      <protection locked="0"/>
    </xf>
    <xf numFmtId="15" fontId="76" fillId="9" borderId="36" xfId="0" applyNumberFormat="1" applyFont="1" applyFill="1" applyBorder="1" applyAlignment="1" applyProtection="1">
      <alignment horizontal="center"/>
      <protection locked="0"/>
    </xf>
    <xf numFmtId="0" fontId="76" fillId="7" borderId="11" xfId="0" applyNumberFormat="1" applyFont="1" applyFill="1" applyBorder="1" applyAlignment="1" applyProtection="1">
      <alignment horizontal="center"/>
      <protection locked="0"/>
    </xf>
    <xf numFmtId="0" fontId="78" fillId="7" borderId="53" xfId="0" applyNumberFormat="1" applyFont="1" applyFill="1" applyBorder="1" applyAlignment="1" applyProtection="1">
      <alignment horizontal="center"/>
      <protection locked="0"/>
    </xf>
    <xf numFmtId="0" fontId="78" fillId="7" borderId="54" xfId="0" applyNumberFormat="1" applyFont="1" applyFill="1" applyBorder="1" applyAlignment="1" applyProtection="1">
      <alignment horizontal="center"/>
      <protection locked="0"/>
    </xf>
    <xf numFmtId="0" fontId="78" fillId="7" borderId="42" xfId="0" applyNumberFormat="1" applyFont="1" applyFill="1" applyBorder="1" applyAlignment="1" applyProtection="1">
      <alignment horizontal="center"/>
      <protection locked="0"/>
    </xf>
    <xf numFmtId="0" fontId="78" fillId="7" borderId="35" xfId="0" applyNumberFormat="1" applyFont="1" applyFill="1" applyBorder="1" applyAlignment="1" applyProtection="1">
      <alignment horizontal="center"/>
      <protection locked="0"/>
    </xf>
    <xf numFmtId="0" fontId="76" fillId="7" borderId="49" xfId="0" applyNumberFormat="1" applyFont="1" applyFill="1" applyBorder="1" applyAlignment="1" applyProtection="1">
      <alignment horizontal="center"/>
      <protection locked="0"/>
    </xf>
    <xf numFmtId="0" fontId="76" fillId="7" borderId="47" xfId="0" applyNumberFormat="1" applyFont="1" applyFill="1" applyBorder="1" applyAlignment="1" applyProtection="1">
      <alignment horizontal="center"/>
      <protection locked="0"/>
    </xf>
    <xf numFmtId="15" fontId="76" fillId="9" borderId="2" xfId="0" applyNumberFormat="1" applyFont="1" applyFill="1" applyBorder="1" applyAlignment="1" applyProtection="1">
      <alignment horizontal="center"/>
      <protection locked="0"/>
    </xf>
    <xf numFmtId="0" fontId="78" fillId="7" borderId="13" xfId="0" applyNumberFormat="1" applyFont="1" applyFill="1" applyBorder="1" applyAlignment="1" applyProtection="1">
      <alignment horizontal="center"/>
      <protection locked="0"/>
    </xf>
    <xf numFmtId="0" fontId="78" fillId="7" borderId="0" xfId="0" applyNumberFormat="1" applyFont="1" applyFill="1" applyBorder="1" applyAlignment="1" applyProtection="1">
      <alignment horizontal="center"/>
      <protection locked="0"/>
    </xf>
    <xf numFmtId="0" fontId="28" fillId="7" borderId="49" xfId="0" applyNumberFormat="1" applyFont="1" applyFill="1" applyBorder="1" applyAlignment="1" applyProtection="1">
      <alignment horizontal="center"/>
      <protection locked="0"/>
    </xf>
    <xf numFmtId="0" fontId="28" fillId="7" borderId="47" xfId="0" applyNumberFormat="1" applyFont="1" applyFill="1" applyBorder="1" applyAlignment="1" applyProtection="1">
      <alignment horizontal="center"/>
      <protection locked="0"/>
    </xf>
    <xf numFmtId="0" fontId="25" fillId="9" borderId="42" xfId="0" applyNumberFormat="1" applyFont="1" applyFill="1" applyBorder="1" applyAlignment="1" applyProtection="1">
      <alignment horizontal="center"/>
      <protection locked="0"/>
    </xf>
    <xf numFmtId="0" fontId="25" fillId="9" borderId="35" xfId="0" applyNumberFormat="1" applyFont="1" applyFill="1" applyBorder="1" applyAlignment="1" applyProtection="1">
      <alignment horizontal="center"/>
      <protection locked="0"/>
    </xf>
    <xf numFmtId="0" fontId="28" fillId="7" borderId="74" xfId="0" applyNumberFormat="1" applyFont="1" applyFill="1" applyBorder="1" applyAlignment="1" applyProtection="1">
      <alignment horizontal="center"/>
      <protection locked="0"/>
    </xf>
    <xf numFmtId="0" fontId="28" fillId="7" borderId="52" xfId="0" applyNumberFormat="1" applyFont="1" applyFill="1" applyBorder="1" applyAlignment="1" applyProtection="1">
      <alignment horizontal="center"/>
      <protection locked="0"/>
    </xf>
    <xf numFmtId="0" fontId="28" fillId="7" borderId="1" xfId="0" applyNumberFormat="1" applyFont="1" applyFill="1" applyBorder="1" applyAlignment="1" applyProtection="1">
      <alignment horizontal="center"/>
      <protection locked="0"/>
    </xf>
    <xf numFmtId="0" fontId="25" fillId="10" borderId="1" xfId="0" applyNumberFormat="1" applyFont="1" applyFill="1" applyBorder="1" applyAlignment="1" applyProtection="1">
      <alignment horizontal="center"/>
      <protection locked="0"/>
    </xf>
    <xf numFmtId="0" fontId="28" fillId="7" borderId="31" xfId="0" applyNumberFormat="1" applyFont="1" applyFill="1" applyBorder="1" applyAlignment="1" applyProtection="1">
      <alignment horizontal="center"/>
      <protection locked="0"/>
    </xf>
    <xf numFmtId="0" fontId="28" fillId="7" borderId="37" xfId="0" applyNumberFormat="1" applyFont="1" applyFill="1" applyBorder="1" applyAlignment="1" applyProtection="1">
      <alignment horizontal="center"/>
      <protection locked="0"/>
    </xf>
    <xf numFmtId="15" fontId="27" fillId="9" borderId="13" xfId="0" applyNumberFormat="1" applyFont="1" applyFill="1" applyBorder="1" applyAlignment="1" applyProtection="1">
      <alignment horizontal="center"/>
      <protection locked="0"/>
    </xf>
    <xf numFmtId="15" fontId="27" fillId="9" borderId="0" xfId="0" applyNumberFormat="1" applyFont="1" applyFill="1" applyBorder="1" applyAlignment="1" applyProtection="1">
      <alignment horizontal="center"/>
      <protection locked="0"/>
    </xf>
    <xf numFmtId="15" fontId="27" fillId="9" borderId="36" xfId="0" applyNumberFormat="1" applyFont="1" applyFill="1" applyBorder="1" applyAlignment="1" applyProtection="1">
      <alignment horizontal="center"/>
      <protection locked="0"/>
    </xf>
    <xf numFmtId="0" fontId="30" fillId="7" borderId="49" xfId="0" applyNumberFormat="1" applyFont="1" applyFill="1" applyBorder="1" applyAlignment="1" applyProtection="1">
      <alignment horizontal="center"/>
      <protection locked="0"/>
    </xf>
    <xf numFmtId="0" fontId="30" fillId="7" borderId="47" xfId="0" applyNumberFormat="1" applyFont="1" applyFill="1" applyBorder="1" applyAlignment="1" applyProtection="1">
      <alignment horizontal="center"/>
      <protection locked="0"/>
    </xf>
    <xf numFmtId="0" fontId="30" fillId="7" borderId="35" xfId="0" applyNumberFormat="1" applyFont="1" applyFill="1" applyBorder="1" applyAlignment="1" applyProtection="1">
      <alignment horizontal="center"/>
      <protection locked="0"/>
    </xf>
    <xf numFmtId="0" fontId="0" fillId="0" borderId="15" xfId="0" applyBorder="1" applyAlignment="1">
      <alignment horizontal="center"/>
    </xf>
  </cellXfs>
  <cellStyles count="721">
    <cellStyle name="20% - Accent1" xfId="26" builtinId="30" customBuiltin="1"/>
    <cellStyle name="20% - Accent1 2" xfId="53" xr:uid="{00000000-0005-0000-0000-000001000000}"/>
    <cellStyle name="20% - Accent1 2 2" xfId="140" xr:uid="{00000000-0005-0000-0000-000002000000}"/>
    <cellStyle name="20% - Accent1 2 2 2" xfId="310" xr:uid="{00000000-0005-0000-0000-000003000000}"/>
    <cellStyle name="20% - Accent1 2 2 2 2" xfId="650" xr:uid="{00000000-0005-0000-0000-000004000000}"/>
    <cellStyle name="20% - Accent1 2 2 3" xfId="480" xr:uid="{00000000-0005-0000-0000-000005000000}"/>
    <cellStyle name="20% - Accent1 2 3" xfId="225" xr:uid="{00000000-0005-0000-0000-000006000000}"/>
    <cellStyle name="20% - Accent1 2 3 2" xfId="565" xr:uid="{00000000-0005-0000-0000-000007000000}"/>
    <cellStyle name="20% - Accent1 2 4" xfId="395" xr:uid="{00000000-0005-0000-0000-000008000000}"/>
    <cellStyle name="20% - Accent1 3" xfId="67" xr:uid="{00000000-0005-0000-0000-000009000000}"/>
    <cellStyle name="20% - Accent1 3 2" xfId="154" xr:uid="{00000000-0005-0000-0000-00000A000000}"/>
    <cellStyle name="20% - Accent1 3 2 2" xfId="324" xr:uid="{00000000-0005-0000-0000-00000B000000}"/>
    <cellStyle name="20% - Accent1 3 2 2 2" xfId="664" xr:uid="{00000000-0005-0000-0000-00000C000000}"/>
    <cellStyle name="20% - Accent1 3 2 3" xfId="494" xr:uid="{00000000-0005-0000-0000-00000D000000}"/>
    <cellStyle name="20% - Accent1 3 3" xfId="239" xr:uid="{00000000-0005-0000-0000-00000E000000}"/>
    <cellStyle name="20% - Accent1 3 3 2" xfId="579" xr:uid="{00000000-0005-0000-0000-00000F000000}"/>
    <cellStyle name="20% - Accent1 3 4" xfId="409" xr:uid="{00000000-0005-0000-0000-000010000000}"/>
    <cellStyle name="20% - Accent1 4" xfId="81" xr:uid="{00000000-0005-0000-0000-000011000000}"/>
    <cellStyle name="20% - Accent1 4 2" xfId="168" xr:uid="{00000000-0005-0000-0000-000012000000}"/>
    <cellStyle name="20% - Accent1 4 2 2" xfId="338" xr:uid="{00000000-0005-0000-0000-000013000000}"/>
    <cellStyle name="20% - Accent1 4 2 2 2" xfId="678" xr:uid="{00000000-0005-0000-0000-000014000000}"/>
    <cellStyle name="20% - Accent1 4 2 3" xfId="508" xr:uid="{00000000-0005-0000-0000-000015000000}"/>
    <cellStyle name="20% - Accent1 4 3" xfId="253" xr:uid="{00000000-0005-0000-0000-000016000000}"/>
    <cellStyle name="20% - Accent1 4 3 2" xfId="593" xr:uid="{00000000-0005-0000-0000-000017000000}"/>
    <cellStyle name="20% - Accent1 4 4" xfId="423" xr:uid="{00000000-0005-0000-0000-000018000000}"/>
    <cellStyle name="20% - Accent1 5" xfId="95" xr:uid="{00000000-0005-0000-0000-000019000000}"/>
    <cellStyle name="20% - Accent1 5 2" xfId="182" xr:uid="{00000000-0005-0000-0000-00001A000000}"/>
    <cellStyle name="20% - Accent1 5 2 2" xfId="352" xr:uid="{00000000-0005-0000-0000-00001B000000}"/>
    <cellStyle name="20% - Accent1 5 2 2 2" xfId="692" xr:uid="{00000000-0005-0000-0000-00001C000000}"/>
    <cellStyle name="20% - Accent1 5 2 3" xfId="522" xr:uid="{00000000-0005-0000-0000-00001D000000}"/>
    <cellStyle name="20% - Accent1 5 3" xfId="267" xr:uid="{00000000-0005-0000-0000-00001E000000}"/>
    <cellStyle name="20% - Accent1 5 3 2" xfId="607" xr:uid="{00000000-0005-0000-0000-00001F000000}"/>
    <cellStyle name="20% - Accent1 5 4" xfId="437" xr:uid="{00000000-0005-0000-0000-000020000000}"/>
    <cellStyle name="20% - Accent1 6" xfId="109" xr:uid="{00000000-0005-0000-0000-000021000000}"/>
    <cellStyle name="20% - Accent1 6 2" xfId="196" xr:uid="{00000000-0005-0000-0000-000022000000}"/>
    <cellStyle name="20% - Accent1 6 2 2" xfId="366" xr:uid="{00000000-0005-0000-0000-000023000000}"/>
    <cellStyle name="20% - Accent1 6 2 2 2" xfId="706" xr:uid="{00000000-0005-0000-0000-000024000000}"/>
    <cellStyle name="20% - Accent1 6 2 3" xfId="536" xr:uid="{00000000-0005-0000-0000-000025000000}"/>
    <cellStyle name="20% - Accent1 6 3" xfId="281" xr:uid="{00000000-0005-0000-0000-000026000000}"/>
    <cellStyle name="20% - Accent1 6 3 2" xfId="621" xr:uid="{00000000-0005-0000-0000-000027000000}"/>
    <cellStyle name="20% - Accent1 6 4" xfId="451" xr:uid="{00000000-0005-0000-0000-000028000000}"/>
    <cellStyle name="20% - Accent1 7" xfId="124" xr:uid="{00000000-0005-0000-0000-000029000000}"/>
    <cellStyle name="20% - Accent1 7 2" xfId="294" xr:uid="{00000000-0005-0000-0000-00002A000000}"/>
    <cellStyle name="20% - Accent1 7 2 2" xfId="634" xr:uid="{00000000-0005-0000-0000-00002B000000}"/>
    <cellStyle name="20% - Accent1 7 3" xfId="464" xr:uid="{00000000-0005-0000-0000-00002C000000}"/>
    <cellStyle name="20% - Accent1 8" xfId="209" xr:uid="{00000000-0005-0000-0000-00002D000000}"/>
    <cellStyle name="20% - Accent1 8 2" xfId="549" xr:uid="{00000000-0005-0000-0000-00002E000000}"/>
    <cellStyle name="20% - Accent1 9" xfId="379" xr:uid="{00000000-0005-0000-0000-00002F000000}"/>
    <cellStyle name="20% - Accent2" xfId="30" builtinId="34" customBuiltin="1"/>
    <cellStyle name="20% - Accent2 2" xfId="55" xr:uid="{00000000-0005-0000-0000-000031000000}"/>
    <cellStyle name="20% - Accent2 2 2" xfId="142" xr:uid="{00000000-0005-0000-0000-000032000000}"/>
    <cellStyle name="20% - Accent2 2 2 2" xfId="312" xr:uid="{00000000-0005-0000-0000-000033000000}"/>
    <cellStyle name="20% - Accent2 2 2 2 2" xfId="652" xr:uid="{00000000-0005-0000-0000-000034000000}"/>
    <cellStyle name="20% - Accent2 2 2 3" xfId="482" xr:uid="{00000000-0005-0000-0000-000035000000}"/>
    <cellStyle name="20% - Accent2 2 3" xfId="227" xr:uid="{00000000-0005-0000-0000-000036000000}"/>
    <cellStyle name="20% - Accent2 2 3 2" xfId="567" xr:uid="{00000000-0005-0000-0000-000037000000}"/>
    <cellStyle name="20% - Accent2 2 4" xfId="397" xr:uid="{00000000-0005-0000-0000-000038000000}"/>
    <cellStyle name="20% - Accent2 3" xfId="69" xr:uid="{00000000-0005-0000-0000-000039000000}"/>
    <cellStyle name="20% - Accent2 3 2" xfId="156" xr:uid="{00000000-0005-0000-0000-00003A000000}"/>
    <cellStyle name="20% - Accent2 3 2 2" xfId="326" xr:uid="{00000000-0005-0000-0000-00003B000000}"/>
    <cellStyle name="20% - Accent2 3 2 2 2" xfId="666" xr:uid="{00000000-0005-0000-0000-00003C000000}"/>
    <cellStyle name="20% - Accent2 3 2 3" xfId="496" xr:uid="{00000000-0005-0000-0000-00003D000000}"/>
    <cellStyle name="20% - Accent2 3 3" xfId="241" xr:uid="{00000000-0005-0000-0000-00003E000000}"/>
    <cellStyle name="20% - Accent2 3 3 2" xfId="581" xr:uid="{00000000-0005-0000-0000-00003F000000}"/>
    <cellStyle name="20% - Accent2 3 4" xfId="411" xr:uid="{00000000-0005-0000-0000-000040000000}"/>
    <cellStyle name="20% - Accent2 4" xfId="83" xr:uid="{00000000-0005-0000-0000-000041000000}"/>
    <cellStyle name="20% - Accent2 4 2" xfId="170" xr:uid="{00000000-0005-0000-0000-000042000000}"/>
    <cellStyle name="20% - Accent2 4 2 2" xfId="340" xr:uid="{00000000-0005-0000-0000-000043000000}"/>
    <cellStyle name="20% - Accent2 4 2 2 2" xfId="680" xr:uid="{00000000-0005-0000-0000-000044000000}"/>
    <cellStyle name="20% - Accent2 4 2 3" xfId="510" xr:uid="{00000000-0005-0000-0000-000045000000}"/>
    <cellStyle name="20% - Accent2 4 3" xfId="255" xr:uid="{00000000-0005-0000-0000-000046000000}"/>
    <cellStyle name="20% - Accent2 4 3 2" xfId="595" xr:uid="{00000000-0005-0000-0000-000047000000}"/>
    <cellStyle name="20% - Accent2 4 4" xfId="425" xr:uid="{00000000-0005-0000-0000-000048000000}"/>
    <cellStyle name="20% - Accent2 5" xfId="97" xr:uid="{00000000-0005-0000-0000-000049000000}"/>
    <cellStyle name="20% - Accent2 5 2" xfId="184" xr:uid="{00000000-0005-0000-0000-00004A000000}"/>
    <cellStyle name="20% - Accent2 5 2 2" xfId="354" xr:uid="{00000000-0005-0000-0000-00004B000000}"/>
    <cellStyle name="20% - Accent2 5 2 2 2" xfId="694" xr:uid="{00000000-0005-0000-0000-00004C000000}"/>
    <cellStyle name="20% - Accent2 5 2 3" xfId="524" xr:uid="{00000000-0005-0000-0000-00004D000000}"/>
    <cellStyle name="20% - Accent2 5 3" xfId="269" xr:uid="{00000000-0005-0000-0000-00004E000000}"/>
    <cellStyle name="20% - Accent2 5 3 2" xfId="609" xr:uid="{00000000-0005-0000-0000-00004F000000}"/>
    <cellStyle name="20% - Accent2 5 4" xfId="439" xr:uid="{00000000-0005-0000-0000-000050000000}"/>
    <cellStyle name="20% - Accent2 6" xfId="111" xr:uid="{00000000-0005-0000-0000-000051000000}"/>
    <cellStyle name="20% - Accent2 6 2" xfId="198" xr:uid="{00000000-0005-0000-0000-000052000000}"/>
    <cellStyle name="20% - Accent2 6 2 2" xfId="368" xr:uid="{00000000-0005-0000-0000-000053000000}"/>
    <cellStyle name="20% - Accent2 6 2 2 2" xfId="708" xr:uid="{00000000-0005-0000-0000-000054000000}"/>
    <cellStyle name="20% - Accent2 6 2 3" xfId="538" xr:uid="{00000000-0005-0000-0000-000055000000}"/>
    <cellStyle name="20% - Accent2 6 3" xfId="283" xr:uid="{00000000-0005-0000-0000-000056000000}"/>
    <cellStyle name="20% - Accent2 6 3 2" xfId="623" xr:uid="{00000000-0005-0000-0000-000057000000}"/>
    <cellStyle name="20% - Accent2 6 4" xfId="453" xr:uid="{00000000-0005-0000-0000-000058000000}"/>
    <cellStyle name="20% - Accent2 7" xfId="126" xr:uid="{00000000-0005-0000-0000-000059000000}"/>
    <cellStyle name="20% - Accent2 7 2" xfId="296" xr:uid="{00000000-0005-0000-0000-00005A000000}"/>
    <cellStyle name="20% - Accent2 7 2 2" xfId="636" xr:uid="{00000000-0005-0000-0000-00005B000000}"/>
    <cellStyle name="20% - Accent2 7 3" xfId="466" xr:uid="{00000000-0005-0000-0000-00005C000000}"/>
    <cellStyle name="20% - Accent2 8" xfId="211" xr:uid="{00000000-0005-0000-0000-00005D000000}"/>
    <cellStyle name="20% - Accent2 8 2" xfId="551" xr:uid="{00000000-0005-0000-0000-00005E000000}"/>
    <cellStyle name="20% - Accent2 9" xfId="381" xr:uid="{00000000-0005-0000-0000-00005F000000}"/>
    <cellStyle name="20% - Accent3" xfId="34" builtinId="38" customBuiltin="1"/>
    <cellStyle name="20% - Accent3 2" xfId="57" xr:uid="{00000000-0005-0000-0000-000061000000}"/>
    <cellStyle name="20% - Accent3 2 2" xfId="144" xr:uid="{00000000-0005-0000-0000-000062000000}"/>
    <cellStyle name="20% - Accent3 2 2 2" xfId="314" xr:uid="{00000000-0005-0000-0000-000063000000}"/>
    <cellStyle name="20% - Accent3 2 2 2 2" xfId="654" xr:uid="{00000000-0005-0000-0000-000064000000}"/>
    <cellStyle name="20% - Accent3 2 2 3" xfId="484" xr:uid="{00000000-0005-0000-0000-000065000000}"/>
    <cellStyle name="20% - Accent3 2 3" xfId="229" xr:uid="{00000000-0005-0000-0000-000066000000}"/>
    <cellStyle name="20% - Accent3 2 3 2" xfId="569" xr:uid="{00000000-0005-0000-0000-000067000000}"/>
    <cellStyle name="20% - Accent3 2 4" xfId="399" xr:uid="{00000000-0005-0000-0000-000068000000}"/>
    <cellStyle name="20% - Accent3 3" xfId="71" xr:uid="{00000000-0005-0000-0000-000069000000}"/>
    <cellStyle name="20% - Accent3 3 2" xfId="158" xr:uid="{00000000-0005-0000-0000-00006A000000}"/>
    <cellStyle name="20% - Accent3 3 2 2" xfId="328" xr:uid="{00000000-0005-0000-0000-00006B000000}"/>
    <cellStyle name="20% - Accent3 3 2 2 2" xfId="668" xr:uid="{00000000-0005-0000-0000-00006C000000}"/>
    <cellStyle name="20% - Accent3 3 2 3" xfId="498" xr:uid="{00000000-0005-0000-0000-00006D000000}"/>
    <cellStyle name="20% - Accent3 3 3" xfId="243" xr:uid="{00000000-0005-0000-0000-00006E000000}"/>
    <cellStyle name="20% - Accent3 3 3 2" xfId="583" xr:uid="{00000000-0005-0000-0000-00006F000000}"/>
    <cellStyle name="20% - Accent3 3 4" xfId="413" xr:uid="{00000000-0005-0000-0000-000070000000}"/>
    <cellStyle name="20% - Accent3 4" xfId="85" xr:uid="{00000000-0005-0000-0000-000071000000}"/>
    <cellStyle name="20% - Accent3 4 2" xfId="172" xr:uid="{00000000-0005-0000-0000-000072000000}"/>
    <cellStyle name="20% - Accent3 4 2 2" xfId="342" xr:uid="{00000000-0005-0000-0000-000073000000}"/>
    <cellStyle name="20% - Accent3 4 2 2 2" xfId="682" xr:uid="{00000000-0005-0000-0000-000074000000}"/>
    <cellStyle name="20% - Accent3 4 2 3" xfId="512" xr:uid="{00000000-0005-0000-0000-000075000000}"/>
    <cellStyle name="20% - Accent3 4 3" xfId="257" xr:uid="{00000000-0005-0000-0000-000076000000}"/>
    <cellStyle name="20% - Accent3 4 3 2" xfId="597" xr:uid="{00000000-0005-0000-0000-000077000000}"/>
    <cellStyle name="20% - Accent3 4 4" xfId="427" xr:uid="{00000000-0005-0000-0000-000078000000}"/>
    <cellStyle name="20% - Accent3 5" xfId="99" xr:uid="{00000000-0005-0000-0000-000079000000}"/>
    <cellStyle name="20% - Accent3 5 2" xfId="186" xr:uid="{00000000-0005-0000-0000-00007A000000}"/>
    <cellStyle name="20% - Accent3 5 2 2" xfId="356" xr:uid="{00000000-0005-0000-0000-00007B000000}"/>
    <cellStyle name="20% - Accent3 5 2 2 2" xfId="696" xr:uid="{00000000-0005-0000-0000-00007C000000}"/>
    <cellStyle name="20% - Accent3 5 2 3" xfId="526" xr:uid="{00000000-0005-0000-0000-00007D000000}"/>
    <cellStyle name="20% - Accent3 5 3" xfId="271" xr:uid="{00000000-0005-0000-0000-00007E000000}"/>
    <cellStyle name="20% - Accent3 5 3 2" xfId="611" xr:uid="{00000000-0005-0000-0000-00007F000000}"/>
    <cellStyle name="20% - Accent3 5 4" xfId="441" xr:uid="{00000000-0005-0000-0000-000080000000}"/>
    <cellStyle name="20% - Accent3 6" xfId="113" xr:uid="{00000000-0005-0000-0000-000081000000}"/>
    <cellStyle name="20% - Accent3 6 2" xfId="200" xr:uid="{00000000-0005-0000-0000-000082000000}"/>
    <cellStyle name="20% - Accent3 6 2 2" xfId="370" xr:uid="{00000000-0005-0000-0000-000083000000}"/>
    <cellStyle name="20% - Accent3 6 2 2 2" xfId="710" xr:uid="{00000000-0005-0000-0000-000084000000}"/>
    <cellStyle name="20% - Accent3 6 2 3" xfId="540" xr:uid="{00000000-0005-0000-0000-000085000000}"/>
    <cellStyle name="20% - Accent3 6 3" xfId="285" xr:uid="{00000000-0005-0000-0000-000086000000}"/>
    <cellStyle name="20% - Accent3 6 3 2" xfId="625" xr:uid="{00000000-0005-0000-0000-000087000000}"/>
    <cellStyle name="20% - Accent3 6 4" xfId="455" xr:uid="{00000000-0005-0000-0000-000088000000}"/>
    <cellStyle name="20% - Accent3 7" xfId="128" xr:uid="{00000000-0005-0000-0000-000089000000}"/>
    <cellStyle name="20% - Accent3 7 2" xfId="298" xr:uid="{00000000-0005-0000-0000-00008A000000}"/>
    <cellStyle name="20% - Accent3 7 2 2" xfId="638" xr:uid="{00000000-0005-0000-0000-00008B000000}"/>
    <cellStyle name="20% - Accent3 7 3" xfId="468" xr:uid="{00000000-0005-0000-0000-00008C000000}"/>
    <cellStyle name="20% - Accent3 8" xfId="213" xr:uid="{00000000-0005-0000-0000-00008D000000}"/>
    <cellStyle name="20% - Accent3 8 2" xfId="553" xr:uid="{00000000-0005-0000-0000-00008E000000}"/>
    <cellStyle name="20% - Accent3 9" xfId="383" xr:uid="{00000000-0005-0000-0000-00008F000000}"/>
    <cellStyle name="20% - Accent4" xfId="38" builtinId="42" customBuiltin="1"/>
    <cellStyle name="20% - Accent4 2" xfId="59" xr:uid="{00000000-0005-0000-0000-000091000000}"/>
    <cellStyle name="20% - Accent4 2 2" xfId="146" xr:uid="{00000000-0005-0000-0000-000092000000}"/>
    <cellStyle name="20% - Accent4 2 2 2" xfId="316" xr:uid="{00000000-0005-0000-0000-000093000000}"/>
    <cellStyle name="20% - Accent4 2 2 2 2" xfId="656" xr:uid="{00000000-0005-0000-0000-000094000000}"/>
    <cellStyle name="20% - Accent4 2 2 3" xfId="486" xr:uid="{00000000-0005-0000-0000-000095000000}"/>
    <cellStyle name="20% - Accent4 2 3" xfId="231" xr:uid="{00000000-0005-0000-0000-000096000000}"/>
    <cellStyle name="20% - Accent4 2 3 2" xfId="571" xr:uid="{00000000-0005-0000-0000-000097000000}"/>
    <cellStyle name="20% - Accent4 2 4" xfId="401" xr:uid="{00000000-0005-0000-0000-000098000000}"/>
    <cellStyle name="20% - Accent4 3" xfId="73" xr:uid="{00000000-0005-0000-0000-000099000000}"/>
    <cellStyle name="20% - Accent4 3 2" xfId="160" xr:uid="{00000000-0005-0000-0000-00009A000000}"/>
    <cellStyle name="20% - Accent4 3 2 2" xfId="330" xr:uid="{00000000-0005-0000-0000-00009B000000}"/>
    <cellStyle name="20% - Accent4 3 2 2 2" xfId="670" xr:uid="{00000000-0005-0000-0000-00009C000000}"/>
    <cellStyle name="20% - Accent4 3 2 3" xfId="500" xr:uid="{00000000-0005-0000-0000-00009D000000}"/>
    <cellStyle name="20% - Accent4 3 3" xfId="245" xr:uid="{00000000-0005-0000-0000-00009E000000}"/>
    <cellStyle name="20% - Accent4 3 3 2" xfId="585" xr:uid="{00000000-0005-0000-0000-00009F000000}"/>
    <cellStyle name="20% - Accent4 3 4" xfId="415" xr:uid="{00000000-0005-0000-0000-0000A0000000}"/>
    <cellStyle name="20% - Accent4 4" xfId="87" xr:uid="{00000000-0005-0000-0000-0000A1000000}"/>
    <cellStyle name="20% - Accent4 4 2" xfId="174" xr:uid="{00000000-0005-0000-0000-0000A2000000}"/>
    <cellStyle name="20% - Accent4 4 2 2" xfId="344" xr:uid="{00000000-0005-0000-0000-0000A3000000}"/>
    <cellStyle name="20% - Accent4 4 2 2 2" xfId="684" xr:uid="{00000000-0005-0000-0000-0000A4000000}"/>
    <cellStyle name="20% - Accent4 4 2 3" xfId="514" xr:uid="{00000000-0005-0000-0000-0000A5000000}"/>
    <cellStyle name="20% - Accent4 4 3" xfId="259" xr:uid="{00000000-0005-0000-0000-0000A6000000}"/>
    <cellStyle name="20% - Accent4 4 3 2" xfId="599" xr:uid="{00000000-0005-0000-0000-0000A7000000}"/>
    <cellStyle name="20% - Accent4 4 4" xfId="429" xr:uid="{00000000-0005-0000-0000-0000A8000000}"/>
    <cellStyle name="20% - Accent4 5" xfId="101" xr:uid="{00000000-0005-0000-0000-0000A9000000}"/>
    <cellStyle name="20% - Accent4 5 2" xfId="188" xr:uid="{00000000-0005-0000-0000-0000AA000000}"/>
    <cellStyle name="20% - Accent4 5 2 2" xfId="358" xr:uid="{00000000-0005-0000-0000-0000AB000000}"/>
    <cellStyle name="20% - Accent4 5 2 2 2" xfId="698" xr:uid="{00000000-0005-0000-0000-0000AC000000}"/>
    <cellStyle name="20% - Accent4 5 2 3" xfId="528" xr:uid="{00000000-0005-0000-0000-0000AD000000}"/>
    <cellStyle name="20% - Accent4 5 3" xfId="273" xr:uid="{00000000-0005-0000-0000-0000AE000000}"/>
    <cellStyle name="20% - Accent4 5 3 2" xfId="613" xr:uid="{00000000-0005-0000-0000-0000AF000000}"/>
    <cellStyle name="20% - Accent4 5 4" xfId="443" xr:uid="{00000000-0005-0000-0000-0000B0000000}"/>
    <cellStyle name="20% - Accent4 6" xfId="115" xr:uid="{00000000-0005-0000-0000-0000B1000000}"/>
    <cellStyle name="20% - Accent4 6 2" xfId="202" xr:uid="{00000000-0005-0000-0000-0000B2000000}"/>
    <cellStyle name="20% - Accent4 6 2 2" xfId="372" xr:uid="{00000000-0005-0000-0000-0000B3000000}"/>
    <cellStyle name="20% - Accent4 6 2 2 2" xfId="712" xr:uid="{00000000-0005-0000-0000-0000B4000000}"/>
    <cellStyle name="20% - Accent4 6 2 3" xfId="542" xr:uid="{00000000-0005-0000-0000-0000B5000000}"/>
    <cellStyle name="20% - Accent4 6 3" xfId="287" xr:uid="{00000000-0005-0000-0000-0000B6000000}"/>
    <cellStyle name="20% - Accent4 6 3 2" xfId="627" xr:uid="{00000000-0005-0000-0000-0000B7000000}"/>
    <cellStyle name="20% - Accent4 6 4" xfId="457" xr:uid="{00000000-0005-0000-0000-0000B8000000}"/>
    <cellStyle name="20% - Accent4 7" xfId="130" xr:uid="{00000000-0005-0000-0000-0000B9000000}"/>
    <cellStyle name="20% - Accent4 7 2" xfId="300" xr:uid="{00000000-0005-0000-0000-0000BA000000}"/>
    <cellStyle name="20% - Accent4 7 2 2" xfId="640" xr:uid="{00000000-0005-0000-0000-0000BB000000}"/>
    <cellStyle name="20% - Accent4 7 3" xfId="470" xr:uid="{00000000-0005-0000-0000-0000BC000000}"/>
    <cellStyle name="20% - Accent4 8" xfId="215" xr:uid="{00000000-0005-0000-0000-0000BD000000}"/>
    <cellStyle name="20% - Accent4 8 2" xfId="555" xr:uid="{00000000-0005-0000-0000-0000BE000000}"/>
    <cellStyle name="20% - Accent4 9" xfId="385" xr:uid="{00000000-0005-0000-0000-0000BF000000}"/>
    <cellStyle name="20% - Accent5" xfId="42" builtinId="46" customBuiltin="1"/>
    <cellStyle name="20% - Accent5 2" xfId="61" xr:uid="{00000000-0005-0000-0000-0000C1000000}"/>
    <cellStyle name="20% - Accent5 2 2" xfId="148" xr:uid="{00000000-0005-0000-0000-0000C2000000}"/>
    <cellStyle name="20% - Accent5 2 2 2" xfId="318" xr:uid="{00000000-0005-0000-0000-0000C3000000}"/>
    <cellStyle name="20% - Accent5 2 2 2 2" xfId="658" xr:uid="{00000000-0005-0000-0000-0000C4000000}"/>
    <cellStyle name="20% - Accent5 2 2 3" xfId="488" xr:uid="{00000000-0005-0000-0000-0000C5000000}"/>
    <cellStyle name="20% - Accent5 2 3" xfId="233" xr:uid="{00000000-0005-0000-0000-0000C6000000}"/>
    <cellStyle name="20% - Accent5 2 3 2" xfId="573" xr:uid="{00000000-0005-0000-0000-0000C7000000}"/>
    <cellStyle name="20% - Accent5 2 4" xfId="403" xr:uid="{00000000-0005-0000-0000-0000C8000000}"/>
    <cellStyle name="20% - Accent5 3" xfId="75" xr:uid="{00000000-0005-0000-0000-0000C9000000}"/>
    <cellStyle name="20% - Accent5 3 2" xfId="162" xr:uid="{00000000-0005-0000-0000-0000CA000000}"/>
    <cellStyle name="20% - Accent5 3 2 2" xfId="332" xr:uid="{00000000-0005-0000-0000-0000CB000000}"/>
    <cellStyle name="20% - Accent5 3 2 2 2" xfId="672" xr:uid="{00000000-0005-0000-0000-0000CC000000}"/>
    <cellStyle name="20% - Accent5 3 2 3" xfId="502" xr:uid="{00000000-0005-0000-0000-0000CD000000}"/>
    <cellStyle name="20% - Accent5 3 3" xfId="247" xr:uid="{00000000-0005-0000-0000-0000CE000000}"/>
    <cellStyle name="20% - Accent5 3 3 2" xfId="587" xr:uid="{00000000-0005-0000-0000-0000CF000000}"/>
    <cellStyle name="20% - Accent5 3 4" xfId="417" xr:uid="{00000000-0005-0000-0000-0000D0000000}"/>
    <cellStyle name="20% - Accent5 4" xfId="89" xr:uid="{00000000-0005-0000-0000-0000D1000000}"/>
    <cellStyle name="20% - Accent5 4 2" xfId="176" xr:uid="{00000000-0005-0000-0000-0000D2000000}"/>
    <cellStyle name="20% - Accent5 4 2 2" xfId="346" xr:uid="{00000000-0005-0000-0000-0000D3000000}"/>
    <cellStyle name="20% - Accent5 4 2 2 2" xfId="686" xr:uid="{00000000-0005-0000-0000-0000D4000000}"/>
    <cellStyle name="20% - Accent5 4 2 3" xfId="516" xr:uid="{00000000-0005-0000-0000-0000D5000000}"/>
    <cellStyle name="20% - Accent5 4 3" xfId="261" xr:uid="{00000000-0005-0000-0000-0000D6000000}"/>
    <cellStyle name="20% - Accent5 4 3 2" xfId="601" xr:uid="{00000000-0005-0000-0000-0000D7000000}"/>
    <cellStyle name="20% - Accent5 4 4" xfId="431" xr:uid="{00000000-0005-0000-0000-0000D8000000}"/>
    <cellStyle name="20% - Accent5 5" xfId="103" xr:uid="{00000000-0005-0000-0000-0000D9000000}"/>
    <cellStyle name="20% - Accent5 5 2" xfId="190" xr:uid="{00000000-0005-0000-0000-0000DA000000}"/>
    <cellStyle name="20% - Accent5 5 2 2" xfId="360" xr:uid="{00000000-0005-0000-0000-0000DB000000}"/>
    <cellStyle name="20% - Accent5 5 2 2 2" xfId="700" xr:uid="{00000000-0005-0000-0000-0000DC000000}"/>
    <cellStyle name="20% - Accent5 5 2 3" xfId="530" xr:uid="{00000000-0005-0000-0000-0000DD000000}"/>
    <cellStyle name="20% - Accent5 5 3" xfId="275" xr:uid="{00000000-0005-0000-0000-0000DE000000}"/>
    <cellStyle name="20% - Accent5 5 3 2" xfId="615" xr:uid="{00000000-0005-0000-0000-0000DF000000}"/>
    <cellStyle name="20% - Accent5 5 4" xfId="445" xr:uid="{00000000-0005-0000-0000-0000E0000000}"/>
    <cellStyle name="20% - Accent5 6" xfId="117" xr:uid="{00000000-0005-0000-0000-0000E1000000}"/>
    <cellStyle name="20% - Accent5 6 2" xfId="204" xr:uid="{00000000-0005-0000-0000-0000E2000000}"/>
    <cellStyle name="20% - Accent5 6 2 2" xfId="374" xr:uid="{00000000-0005-0000-0000-0000E3000000}"/>
    <cellStyle name="20% - Accent5 6 2 2 2" xfId="714" xr:uid="{00000000-0005-0000-0000-0000E4000000}"/>
    <cellStyle name="20% - Accent5 6 2 3" xfId="544" xr:uid="{00000000-0005-0000-0000-0000E5000000}"/>
    <cellStyle name="20% - Accent5 6 3" xfId="289" xr:uid="{00000000-0005-0000-0000-0000E6000000}"/>
    <cellStyle name="20% - Accent5 6 3 2" xfId="629" xr:uid="{00000000-0005-0000-0000-0000E7000000}"/>
    <cellStyle name="20% - Accent5 6 4" xfId="459" xr:uid="{00000000-0005-0000-0000-0000E8000000}"/>
    <cellStyle name="20% - Accent5 7" xfId="132" xr:uid="{00000000-0005-0000-0000-0000E9000000}"/>
    <cellStyle name="20% - Accent5 7 2" xfId="302" xr:uid="{00000000-0005-0000-0000-0000EA000000}"/>
    <cellStyle name="20% - Accent5 7 2 2" xfId="642" xr:uid="{00000000-0005-0000-0000-0000EB000000}"/>
    <cellStyle name="20% - Accent5 7 3" xfId="472" xr:uid="{00000000-0005-0000-0000-0000EC000000}"/>
    <cellStyle name="20% - Accent5 8" xfId="217" xr:uid="{00000000-0005-0000-0000-0000ED000000}"/>
    <cellStyle name="20% - Accent5 8 2" xfId="557" xr:uid="{00000000-0005-0000-0000-0000EE000000}"/>
    <cellStyle name="20% - Accent5 9" xfId="387" xr:uid="{00000000-0005-0000-0000-0000EF000000}"/>
    <cellStyle name="20% - Accent6" xfId="46" builtinId="50" customBuiltin="1"/>
    <cellStyle name="20% - Accent6 2" xfId="63" xr:uid="{00000000-0005-0000-0000-0000F1000000}"/>
    <cellStyle name="20% - Accent6 2 2" xfId="150" xr:uid="{00000000-0005-0000-0000-0000F2000000}"/>
    <cellStyle name="20% - Accent6 2 2 2" xfId="320" xr:uid="{00000000-0005-0000-0000-0000F3000000}"/>
    <cellStyle name="20% - Accent6 2 2 2 2" xfId="660" xr:uid="{00000000-0005-0000-0000-0000F4000000}"/>
    <cellStyle name="20% - Accent6 2 2 3" xfId="490" xr:uid="{00000000-0005-0000-0000-0000F5000000}"/>
    <cellStyle name="20% - Accent6 2 3" xfId="235" xr:uid="{00000000-0005-0000-0000-0000F6000000}"/>
    <cellStyle name="20% - Accent6 2 3 2" xfId="575" xr:uid="{00000000-0005-0000-0000-0000F7000000}"/>
    <cellStyle name="20% - Accent6 2 4" xfId="405" xr:uid="{00000000-0005-0000-0000-0000F8000000}"/>
    <cellStyle name="20% - Accent6 3" xfId="77" xr:uid="{00000000-0005-0000-0000-0000F9000000}"/>
    <cellStyle name="20% - Accent6 3 2" xfId="164" xr:uid="{00000000-0005-0000-0000-0000FA000000}"/>
    <cellStyle name="20% - Accent6 3 2 2" xfId="334" xr:uid="{00000000-0005-0000-0000-0000FB000000}"/>
    <cellStyle name="20% - Accent6 3 2 2 2" xfId="674" xr:uid="{00000000-0005-0000-0000-0000FC000000}"/>
    <cellStyle name="20% - Accent6 3 2 3" xfId="504" xr:uid="{00000000-0005-0000-0000-0000FD000000}"/>
    <cellStyle name="20% - Accent6 3 3" xfId="249" xr:uid="{00000000-0005-0000-0000-0000FE000000}"/>
    <cellStyle name="20% - Accent6 3 3 2" xfId="589" xr:uid="{00000000-0005-0000-0000-0000FF000000}"/>
    <cellStyle name="20% - Accent6 3 4" xfId="419" xr:uid="{00000000-0005-0000-0000-000000010000}"/>
    <cellStyle name="20% - Accent6 4" xfId="91" xr:uid="{00000000-0005-0000-0000-000001010000}"/>
    <cellStyle name="20% - Accent6 4 2" xfId="178" xr:uid="{00000000-0005-0000-0000-000002010000}"/>
    <cellStyle name="20% - Accent6 4 2 2" xfId="348" xr:uid="{00000000-0005-0000-0000-000003010000}"/>
    <cellStyle name="20% - Accent6 4 2 2 2" xfId="688" xr:uid="{00000000-0005-0000-0000-000004010000}"/>
    <cellStyle name="20% - Accent6 4 2 3" xfId="518" xr:uid="{00000000-0005-0000-0000-000005010000}"/>
    <cellStyle name="20% - Accent6 4 3" xfId="263" xr:uid="{00000000-0005-0000-0000-000006010000}"/>
    <cellStyle name="20% - Accent6 4 3 2" xfId="603" xr:uid="{00000000-0005-0000-0000-000007010000}"/>
    <cellStyle name="20% - Accent6 4 4" xfId="433" xr:uid="{00000000-0005-0000-0000-000008010000}"/>
    <cellStyle name="20% - Accent6 5" xfId="105" xr:uid="{00000000-0005-0000-0000-000009010000}"/>
    <cellStyle name="20% - Accent6 5 2" xfId="192" xr:uid="{00000000-0005-0000-0000-00000A010000}"/>
    <cellStyle name="20% - Accent6 5 2 2" xfId="362" xr:uid="{00000000-0005-0000-0000-00000B010000}"/>
    <cellStyle name="20% - Accent6 5 2 2 2" xfId="702" xr:uid="{00000000-0005-0000-0000-00000C010000}"/>
    <cellStyle name="20% - Accent6 5 2 3" xfId="532" xr:uid="{00000000-0005-0000-0000-00000D010000}"/>
    <cellStyle name="20% - Accent6 5 3" xfId="277" xr:uid="{00000000-0005-0000-0000-00000E010000}"/>
    <cellStyle name="20% - Accent6 5 3 2" xfId="617" xr:uid="{00000000-0005-0000-0000-00000F010000}"/>
    <cellStyle name="20% - Accent6 5 4" xfId="447" xr:uid="{00000000-0005-0000-0000-000010010000}"/>
    <cellStyle name="20% - Accent6 6" xfId="119" xr:uid="{00000000-0005-0000-0000-000011010000}"/>
    <cellStyle name="20% - Accent6 6 2" xfId="206" xr:uid="{00000000-0005-0000-0000-000012010000}"/>
    <cellStyle name="20% - Accent6 6 2 2" xfId="376" xr:uid="{00000000-0005-0000-0000-000013010000}"/>
    <cellStyle name="20% - Accent6 6 2 2 2" xfId="716" xr:uid="{00000000-0005-0000-0000-000014010000}"/>
    <cellStyle name="20% - Accent6 6 2 3" xfId="546" xr:uid="{00000000-0005-0000-0000-000015010000}"/>
    <cellStyle name="20% - Accent6 6 3" xfId="291" xr:uid="{00000000-0005-0000-0000-000016010000}"/>
    <cellStyle name="20% - Accent6 6 3 2" xfId="631" xr:uid="{00000000-0005-0000-0000-000017010000}"/>
    <cellStyle name="20% - Accent6 6 4" xfId="461" xr:uid="{00000000-0005-0000-0000-000018010000}"/>
    <cellStyle name="20% - Accent6 7" xfId="134" xr:uid="{00000000-0005-0000-0000-000019010000}"/>
    <cellStyle name="20% - Accent6 7 2" xfId="304" xr:uid="{00000000-0005-0000-0000-00001A010000}"/>
    <cellStyle name="20% - Accent6 7 2 2" xfId="644" xr:uid="{00000000-0005-0000-0000-00001B010000}"/>
    <cellStyle name="20% - Accent6 7 3" xfId="474" xr:uid="{00000000-0005-0000-0000-00001C010000}"/>
    <cellStyle name="20% - Accent6 8" xfId="219" xr:uid="{00000000-0005-0000-0000-00001D010000}"/>
    <cellStyle name="20% - Accent6 8 2" xfId="559" xr:uid="{00000000-0005-0000-0000-00001E010000}"/>
    <cellStyle name="20% - Accent6 9" xfId="389" xr:uid="{00000000-0005-0000-0000-00001F010000}"/>
    <cellStyle name="40% - Accent1" xfId="27" builtinId="31" customBuiltin="1"/>
    <cellStyle name="40% - Accent1 2" xfId="54" xr:uid="{00000000-0005-0000-0000-000021010000}"/>
    <cellStyle name="40% - Accent1 2 2" xfId="141" xr:uid="{00000000-0005-0000-0000-000022010000}"/>
    <cellStyle name="40% - Accent1 2 2 2" xfId="311" xr:uid="{00000000-0005-0000-0000-000023010000}"/>
    <cellStyle name="40% - Accent1 2 2 2 2" xfId="651" xr:uid="{00000000-0005-0000-0000-000024010000}"/>
    <cellStyle name="40% - Accent1 2 2 3" xfId="481" xr:uid="{00000000-0005-0000-0000-000025010000}"/>
    <cellStyle name="40% - Accent1 2 3" xfId="226" xr:uid="{00000000-0005-0000-0000-000026010000}"/>
    <cellStyle name="40% - Accent1 2 3 2" xfId="566" xr:uid="{00000000-0005-0000-0000-000027010000}"/>
    <cellStyle name="40% - Accent1 2 4" xfId="396" xr:uid="{00000000-0005-0000-0000-000028010000}"/>
    <cellStyle name="40% - Accent1 3" xfId="68" xr:uid="{00000000-0005-0000-0000-000029010000}"/>
    <cellStyle name="40% - Accent1 3 2" xfId="155" xr:uid="{00000000-0005-0000-0000-00002A010000}"/>
    <cellStyle name="40% - Accent1 3 2 2" xfId="325" xr:uid="{00000000-0005-0000-0000-00002B010000}"/>
    <cellStyle name="40% - Accent1 3 2 2 2" xfId="665" xr:uid="{00000000-0005-0000-0000-00002C010000}"/>
    <cellStyle name="40% - Accent1 3 2 3" xfId="495" xr:uid="{00000000-0005-0000-0000-00002D010000}"/>
    <cellStyle name="40% - Accent1 3 3" xfId="240" xr:uid="{00000000-0005-0000-0000-00002E010000}"/>
    <cellStyle name="40% - Accent1 3 3 2" xfId="580" xr:uid="{00000000-0005-0000-0000-00002F010000}"/>
    <cellStyle name="40% - Accent1 3 4" xfId="410" xr:uid="{00000000-0005-0000-0000-000030010000}"/>
    <cellStyle name="40% - Accent1 4" xfId="82" xr:uid="{00000000-0005-0000-0000-000031010000}"/>
    <cellStyle name="40% - Accent1 4 2" xfId="169" xr:uid="{00000000-0005-0000-0000-000032010000}"/>
    <cellStyle name="40% - Accent1 4 2 2" xfId="339" xr:uid="{00000000-0005-0000-0000-000033010000}"/>
    <cellStyle name="40% - Accent1 4 2 2 2" xfId="679" xr:uid="{00000000-0005-0000-0000-000034010000}"/>
    <cellStyle name="40% - Accent1 4 2 3" xfId="509" xr:uid="{00000000-0005-0000-0000-000035010000}"/>
    <cellStyle name="40% - Accent1 4 3" xfId="254" xr:uid="{00000000-0005-0000-0000-000036010000}"/>
    <cellStyle name="40% - Accent1 4 3 2" xfId="594" xr:uid="{00000000-0005-0000-0000-000037010000}"/>
    <cellStyle name="40% - Accent1 4 4" xfId="424" xr:uid="{00000000-0005-0000-0000-000038010000}"/>
    <cellStyle name="40% - Accent1 5" xfId="96" xr:uid="{00000000-0005-0000-0000-000039010000}"/>
    <cellStyle name="40% - Accent1 5 2" xfId="183" xr:uid="{00000000-0005-0000-0000-00003A010000}"/>
    <cellStyle name="40% - Accent1 5 2 2" xfId="353" xr:uid="{00000000-0005-0000-0000-00003B010000}"/>
    <cellStyle name="40% - Accent1 5 2 2 2" xfId="693" xr:uid="{00000000-0005-0000-0000-00003C010000}"/>
    <cellStyle name="40% - Accent1 5 2 3" xfId="523" xr:uid="{00000000-0005-0000-0000-00003D010000}"/>
    <cellStyle name="40% - Accent1 5 3" xfId="268" xr:uid="{00000000-0005-0000-0000-00003E010000}"/>
    <cellStyle name="40% - Accent1 5 3 2" xfId="608" xr:uid="{00000000-0005-0000-0000-00003F010000}"/>
    <cellStyle name="40% - Accent1 5 4" xfId="438" xr:uid="{00000000-0005-0000-0000-000040010000}"/>
    <cellStyle name="40% - Accent1 6" xfId="110" xr:uid="{00000000-0005-0000-0000-000041010000}"/>
    <cellStyle name="40% - Accent1 6 2" xfId="197" xr:uid="{00000000-0005-0000-0000-000042010000}"/>
    <cellStyle name="40% - Accent1 6 2 2" xfId="367" xr:uid="{00000000-0005-0000-0000-000043010000}"/>
    <cellStyle name="40% - Accent1 6 2 2 2" xfId="707" xr:uid="{00000000-0005-0000-0000-000044010000}"/>
    <cellStyle name="40% - Accent1 6 2 3" xfId="537" xr:uid="{00000000-0005-0000-0000-000045010000}"/>
    <cellStyle name="40% - Accent1 6 3" xfId="282" xr:uid="{00000000-0005-0000-0000-000046010000}"/>
    <cellStyle name="40% - Accent1 6 3 2" xfId="622" xr:uid="{00000000-0005-0000-0000-000047010000}"/>
    <cellStyle name="40% - Accent1 6 4" xfId="452" xr:uid="{00000000-0005-0000-0000-000048010000}"/>
    <cellStyle name="40% - Accent1 7" xfId="125" xr:uid="{00000000-0005-0000-0000-000049010000}"/>
    <cellStyle name="40% - Accent1 7 2" xfId="295" xr:uid="{00000000-0005-0000-0000-00004A010000}"/>
    <cellStyle name="40% - Accent1 7 2 2" xfId="635" xr:uid="{00000000-0005-0000-0000-00004B010000}"/>
    <cellStyle name="40% - Accent1 7 3" xfId="465" xr:uid="{00000000-0005-0000-0000-00004C010000}"/>
    <cellStyle name="40% - Accent1 8" xfId="210" xr:uid="{00000000-0005-0000-0000-00004D010000}"/>
    <cellStyle name="40% - Accent1 8 2" xfId="550" xr:uid="{00000000-0005-0000-0000-00004E010000}"/>
    <cellStyle name="40% - Accent1 9" xfId="380" xr:uid="{00000000-0005-0000-0000-00004F010000}"/>
    <cellStyle name="40% - Accent2" xfId="31" builtinId="35" customBuiltin="1"/>
    <cellStyle name="40% - Accent2 2" xfId="56" xr:uid="{00000000-0005-0000-0000-000051010000}"/>
    <cellStyle name="40% - Accent2 2 2" xfId="143" xr:uid="{00000000-0005-0000-0000-000052010000}"/>
    <cellStyle name="40% - Accent2 2 2 2" xfId="313" xr:uid="{00000000-0005-0000-0000-000053010000}"/>
    <cellStyle name="40% - Accent2 2 2 2 2" xfId="653" xr:uid="{00000000-0005-0000-0000-000054010000}"/>
    <cellStyle name="40% - Accent2 2 2 3" xfId="483" xr:uid="{00000000-0005-0000-0000-000055010000}"/>
    <cellStyle name="40% - Accent2 2 3" xfId="228" xr:uid="{00000000-0005-0000-0000-000056010000}"/>
    <cellStyle name="40% - Accent2 2 3 2" xfId="568" xr:uid="{00000000-0005-0000-0000-000057010000}"/>
    <cellStyle name="40% - Accent2 2 4" xfId="398" xr:uid="{00000000-0005-0000-0000-000058010000}"/>
    <cellStyle name="40% - Accent2 3" xfId="70" xr:uid="{00000000-0005-0000-0000-000059010000}"/>
    <cellStyle name="40% - Accent2 3 2" xfId="157" xr:uid="{00000000-0005-0000-0000-00005A010000}"/>
    <cellStyle name="40% - Accent2 3 2 2" xfId="327" xr:uid="{00000000-0005-0000-0000-00005B010000}"/>
    <cellStyle name="40% - Accent2 3 2 2 2" xfId="667" xr:uid="{00000000-0005-0000-0000-00005C010000}"/>
    <cellStyle name="40% - Accent2 3 2 3" xfId="497" xr:uid="{00000000-0005-0000-0000-00005D010000}"/>
    <cellStyle name="40% - Accent2 3 3" xfId="242" xr:uid="{00000000-0005-0000-0000-00005E010000}"/>
    <cellStyle name="40% - Accent2 3 3 2" xfId="582" xr:uid="{00000000-0005-0000-0000-00005F010000}"/>
    <cellStyle name="40% - Accent2 3 4" xfId="412" xr:uid="{00000000-0005-0000-0000-000060010000}"/>
    <cellStyle name="40% - Accent2 4" xfId="84" xr:uid="{00000000-0005-0000-0000-000061010000}"/>
    <cellStyle name="40% - Accent2 4 2" xfId="171" xr:uid="{00000000-0005-0000-0000-000062010000}"/>
    <cellStyle name="40% - Accent2 4 2 2" xfId="341" xr:uid="{00000000-0005-0000-0000-000063010000}"/>
    <cellStyle name="40% - Accent2 4 2 2 2" xfId="681" xr:uid="{00000000-0005-0000-0000-000064010000}"/>
    <cellStyle name="40% - Accent2 4 2 3" xfId="511" xr:uid="{00000000-0005-0000-0000-000065010000}"/>
    <cellStyle name="40% - Accent2 4 3" xfId="256" xr:uid="{00000000-0005-0000-0000-000066010000}"/>
    <cellStyle name="40% - Accent2 4 3 2" xfId="596" xr:uid="{00000000-0005-0000-0000-000067010000}"/>
    <cellStyle name="40% - Accent2 4 4" xfId="426" xr:uid="{00000000-0005-0000-0000-000068010000}"/>
    <cellStyle name="40% - Accent2 5" xfId="98" xr:uid="{00000000-0005-0000-0000-000069010000}"/>
    <cellStyle name="40% - Accent2 5 2" xfId="185" xr:uid="{00000000-0005-0000-0000-00006A010000}"/>
    <cellStyle name="40% - Accent2 5 2 2" xfId="355" xr:uid="{00000000-0005-0000-0000-00006B010000}"/>
    <cellStyle name="40% - Accent2 5 2 2 2" xfId="695" xr:uid="{00000000-0005-0000-0000-00006C010000}"/>
    <cellStyle name="40% - Accent2 5 2 3" xfId="525" xr:uid="{00000000-0005-0000-0000-00006D010000}"/>
    <cellStyle name="40% - Accent2 5 3" xfId="270" xr:uid="{00000000-0005-0000-0000-00006E010000}"/>
    <cellStyle name="40% - Accent2 5 3 2" xfId="610" xr:uid="{00000000-0005-0000-0000-00006F010000}"/>
    <cellStyle name="40% - Accent2 5 4" xfId="440" xr:uid="{00000000-0005-0000-0000-000070010000}"/>
    <cellStyle name="40% - Accent2 6" xfId="112" xr:uid="{00000000-0005-0000-0000-000071010000}"/>
    <cellStyle name="40% - Accent2 6 2" xfId="199" xr:uid="{00000000-0005-0000-0000-000072010000}"/>
    <cellStyle name="40% - Accent2 6 2 2" xfId="369" xr:uid="{00000000-0005-0000-0000-000073010000}"/>
    <cellStyle name="40% - Accent2 6 2 2 2" xfId="709" xr:uid="{00000000-0005-0000-0000-000074010000}"/>
    <cellStyle name="40% - Accent2 6 2 3" xfId="539" xr:uid="{00000000-0005-0000-0000-000075010000}"/>
    <cellStyle name="40% - Accent2 6 3" xfId="284" xr:uid="{00000000-0005-0000-0000-000076010000}"/>
    <cellStyle name="40% - Accent2 6 3 2" xfId="624" xr:uid="{00000000-0005-0000-0000-000077010000}"/>
    <cellStyle name="40% - Accent2 6 4" xfId="454" xr:uid="{00000000-0005-0000-0000-000078010000}"/>
    <cellStyle name="40% - Accent2 7" xfId="127" xr:uid="{00000000-0005-0000-0000-000079010000}"/>
    <cellStyle name="40% - Accent2 7 2" xfId="297" xr:uid="{00000000-0005-0000-0000-00007A010000}"/>
    <cellStyle name="40% - Accent2 7 2 2" xfId="637" xr:uid="{00000000-0005-0000-0000-00007B010000}"/>
    <cellStyle name="40% - Accent2 7 3" xfId="467" xr:uid="{00000000-0005-0000-0000-00007C010000}"/>
    <cellStyle name="40% - Accent2 8" xfId="212" xr:uid="{00000000-0005-0000-0000-00007D010000}"/>
    <cellStyle name="40% - Accent2 8 2" xfId="552" xr:uid="{00000000-0005-0000-0000-00007E010000}"/>
    <cellStyle name="40% - Accent2 9" xfId="382" xr:uid="{00000000-0005-0000-0000-00007F010000}"/>
    <cellStyle name="40% - Accent3" xfId="35" builtinId="39" customBuiltin="1"/>
    <cellStyle name="40% - Accent3 2" xfId="58" xr:uid="{00000000-0005-0000-0000-000081010000}"/>
    <cellStyle name="40% - Accent3 2 2" xfId="145" xr:uid="{00000000-0005-0000-0000-000082010000}"/>
    <cellStyle name="40% - Accent3 2 2 2" xfId="315" xr:uid="{00000000-0005-0000-0000-000083010000}"/>
    <cellStyle name="40% - Accent3 2 2 2 2" xfId="655" xr:uid="{00000000-0005-0000-0000-000084010000}"/>
    <cellStyle name="40% - Accent3 2 2 3" xfId="485" xr:uid="{00000000-0005-0000-0000-000085010000}"/>
    <cellStyle name="40% - Accent3 2 3" xfId="230" xr:uid="{00000000-0005-0000-0000-000086010000}"/>
    <cellStyle name="40% - Accent3 2 3 2" xfId="570" xr:uid="{00000000-0005-0000-0000-000087010000}"/>
    <cellStyle name="40% - Accent3 2 4" xfId="400" xr:uid="{00000000-0005-0000-0000-000088010000}"/>
    <cellStyle name="40% - Accent3 3" xfId="72" xr:uid="{00000000-0005-0000-0000-000089010000}"/>
    <cellStyle name="40% - Accent3 3 2" xfId="159" xr:uid="{00000000-0005-0000-0000-00008A010000}"/>
    <cellStyle name="40% - Accent3 3 2 2" xfId="329" xr:uid="{00000000-0005-0000-0000-00008B010000}"/>
    <cellStyle name="40% - Accent3 3 2 2 2" xfId="669" xr:uid="{00000000-0005-0000-0000-00008C010000}"/>
    <cellStyle name="40% - Accent3 3 2 3" xfId="499" xr:uid="{00000000-0005-0000-0000-00008D010000}"/>
    <cellStyle name="40% - Accent3 3 3" xfId="244" xr:uid="{00000000-0005-0000-0000-00008E010000}"/>
    <cellStyle name="40% - Accent3 3 3 2" xfId="584" xr:uid="{00000000-0005-0000-0000-00008F010000}"/>
    <cellStyle name="40% - Accent3 3 4" xfId="414" xr:uid="{00000000-0005-0000-0000-000090010000}"/>
    <cellStyle name="40% - Accent3 4" xfId="86" xr:uid="{00000000-0005-0000-0000-000091010000}"/>
    <cellStyle name="40% - Accent3 4 2" xfId="173" xr:uid="{00000000-0005-0000-0000-000092010000}"/>
    <cellStyle name="40% - Accent3 4 2 2" xfId="343" xr:uid="{00000000-0005-0000-0000-000093010000}"/>
    <cellStyle name="40% - Accent3 4 2 2 2" xfId="683" xr:uid="{00000000-0005-0000-0000-000094010000}"/>
    <cellStyle name="40% - Accent3 4 2 3" xfId="513" xr:uid="{00000000-0005-0000-0000-000095010000}"/>
    <cellStyle name="40% - Accent3 4 3" xfId="258" xr:uid="{00000000-0005-0000-0000-000096010000}"/>
    <cellStyle name="40% - Accent3 4 3 2" xfId="598" xr:uid="{00000000-0005-0000-0000-000097010000}"/>
    <cellStyle name="40% - Accent3 4 4" xfId="428" xr:uid="{00000000-0005-0000-0000-000098010000}"/>
    <cellStyle name="40% - Accent3 5" xfId="100" xr:uid="{00000000-0005-0000-0000-000099010000}"/>
    <cellStyle name="40% - Accent3 5 2" xfId="187" xr:uid="{00000000-0005-0000-0000-00009A010000}"/>
    <cellStyle name="40% - Accent3 5 2 2" xfId="357" xr:uid="{00000000-0005-0000-0000-00009B010000}"/>
    <cellStyle name="40% - Accent3 5 2 2 2" xfId="697" xr:uid="{00000000-0005-0000-0000-00009C010000}"/>
    <cellStyle name="40% - Accent3 5 2 3" xfId="527" xr:uid="{00000000-0005-0000-0000-00009D010000}"/>
    <cellStyle name="40% - Accent3 5 3" xfId="272" xr:uid="{00000000-0005-0000-0000-00009E010000}"/>
    <cellStyle name="40% - Accent3 5 3 2" xfId="612" xr:uid="{00000000-0005-0000-0000-00009F010000}"/>
    <cellStyle name="40% - Accent3 5 4" xfId="442" xr:uid="{00000000-0005-0000-0000-0000A0010000}"/>
    <cellStyle name="40% - Accent3 6" xfId="114" xr:uid="{00000000-0005-0000-0000-0000A1010000}"/>
    <cellStyle name="40% - Accent3 6 2" xfId="201" xr:uid="{00000000-0005-0000-0000-0000A2010000}"/>
    <cellStyle name="40% - Accent3 6 2 2" xfId="371" xr:uid="{00000000-0005-0000-0000-0000A3010000}"/>
    <cellStyle name="40% - Accent3 6 2 2 2" xfId="711" xr:uid="{00000000-0005-0000-0000-0000A4010000}"/>
    <cellStyle name="40% - Accent3 6 2 3" xfId="541" xr:uid="{00000000-0005-0000-0000-0000A5010000}"/>
    <cellStyle name="40% - Accent3 6 3" xfId="286" xr:uid="{00000000-0005-0000-0000-0000A6010000}"/>
    <cellStyle name="40% - Accent3 6 3 2" xfId="626" xr:uid="{00000000-0005-0000-0000-0000A7010000}"/>
    <cellStyle name="40% - Accent3 6 4" xfId="456" xr:uid="{00000000-0005-0000-0000-0000A8010000}"/>
    <cellStyle name="40% - Accent3 7" xfId="129" xr:uid="{00000000-0005-0000-0000-0000A9010000}"/>
    <cellStyle name="40% - Accent3 7 2" xfId="299" xr:uid="{00000000-0005-0000-0000-0000AA010000}"/>
    <cellStyle name="40% - Accent3 7 2 2" xfId="639" xr:uid="{00000000-0005-0000-0000-0000AB010000}"/>
    <cellStyle name="40% - Accent3 7 3" xfId="469" xr:uid="{00000000-0005-0000-0000-0000AC010000}"/>
    <cellStyle name="40% - Accent3 8" xfId="214" xr:uid="{00000000-0005-0000-0000-0000AD010000}"/>
    <cellStyle name="40% - Accent3 8 2" xfId="554" xr:uid="{00000000-0005-0000-0000-0000AE010000}"/>
    <cellStyle name="40% - Accent3 9" xfId="384" xr:uid="{00000000-0005-0000-0000-0000AF010000}"/>
    <cellStyle name="40% - Accent4" xfId="39" builtinId="43" customBuiltin="1"/>
    <cellStyle name="40% - Accent4 2" xfId="60" xr:uid="{00000000-0005-0000-0000-0000B1010000}"/>
    <cellStyle name="40% - Accent4 2 2" xfId="147" xr:uid="{00000000-0005-0000-0000-0000B2010000}"/>
    <cellStyle name="40% - Accent4 2 2 2" xfId="317" xr:uid="{00000000-0005-0000-0000-0000B3010000}"/>
    <cellStyle name="40% - Accent4 2 2 2 2" xfId="657" xr:uid="{00000000-0005-0000-0000-0000B4010000}"/>
    <cellStyle name="40% - Accent4 2 2 3" xfId="487" xr:uid="{00000000-0005-0000-0000-0000B5010000}"/>
    <cellStyle name="40% - Accent4 2 3" xfId="232" xr:uid="{00000000-0005-0000-0000-0000B6010000}"/>
    <cellStyle name="40% - Accent4 2 3 2" xfId="572" xr:uid="{00000000-0005-0000-0000-0000B7010000}"/>
    <cellStyle name="40% - Accent4 2 4" xfId="402" xr:uid="{00000000-0005-0000-0000-0000B8010000}"/>
    <cellStyle name="40% - Accent4 3" xfId="74" xr:uid="{00000000-0005-0000-0000-0000B9010000}"/>
    <cellStyle name="40% - Accent4 3 2" xfId="161" xr:uid="{00000000-0005-0000-0000-0000BA010000}"/>
    <cellStyle name="40% - Accent4 3 2 2" xfId="331" xr:uid="{00000000-0005-0000-0000-0000BB010000}"/>
    <cellStyle name="40% - Accent4 3 2 2 2" xfId="671" xr:uid="{00000000-0005-0000-0000-0000BC010000}"/>
    <cellStyle name="40% - Accent4 3 2 3" xfId="501" xr:uid="{00000000-0005-0000-0000-0000BD010000}"/>
    <cellStyle name="40% - Accent4 3 3" xfId="246" xr:uid="{00000000-0005-0000-0000-0000BE010000}"/>
    <cellStyle name="40% - Accent4 3 3 2" xfId="586" xr:uid="{00000000-0005-0000-0000-0000BF010000}"/>
    <cellStyle name="40% - Accent4 3 4" xfId="416" xr:uid="{00000000-0005-0000-0000-0000C0010000}"/>
    <cellStyle name="40% - Accent4 4" xfId="88" xr:uid="{00000000-0005-0000-0000-0000C1010000}"/>
    <cellStyle name="40% - Accent4 4 2" xfId="175" xr:uid="{00000000-0005-0000-0000-0000C2010000}"/>
    <cellStyle name="40% - Accent4 4 2 2" xfId="345" xr:uid="{00000000-0005-0000-0000-0000C3010000}"/>
    <cellStyle name="40% - Accent4 4 2 2 2" xfId="685" xr:uid="{00000000-0005-0000-0000-0000C4010000}"/>
    <cellStyle name="40% - Accent4 4 2 3" xfId="515" xr:uid="{00000000-0005-0000-0000-0000C5010000}"/>
    <cellStyle name="40% - Accent4 4 3" xfId="260" xr:uid="{00000000-0005-0000-0000-0000C6010000}"/>
    <cellStyle name="40% - Accent4 4 3 2" xfId="600" xr:uid="{00000000-0005-0000-0000-0000C7010000}"/>
    <cellStyle name="40% - Accent4 4 4" xfId="430" xr:uid="{00000000-0005-0000-0000-0000C8010000}"/>
    <cellStyle name="40% - Accent4 5" xfId="102" xr:uid="{00000000-0005-0000-0000-0000C9010000}"/>
    <cellStyle name="40% - Accent4 5 2" xfId="189" xr:uid="{00000000-0005-0000-0000-0000CA010000}"/>
    <cellStyle name="40% - Accent4 5 2 2" xfId="359" xr:uid="{00000000-0005-0000-0000-0000CB010000}"/>
    <cellStyle name="40% - Accent4 5 2 2 2" xfId="699" xr:uid="{00000000-0005-0000-0000-0000CC010000}"/>
    <cellStyle name="40% - Accent4 5 2 3" xfId="529" xr:uid="{00000000-0005-0000-0000-0000CD010000}"/>
    <cellStyle name="40% - Accent4 5 3" xfId="274" xr:uid="{00000000-0005-0000-0000-0000CE010000}"/>
    <cellStyle name="40% - Accent4 5 3 2" xfId="614" xr:uid="{00000000-0005-0000-0000-0000CF010000}"/>
    <cellStyle name="40% - Accent4 5 4" xfId="444" xr:uid="{00000000-0005-0000-0000-0000D0010000}"/>
    <cellStyle name="40% - Accent4 6" xfId="116" xr:uid="{00000000-0005-0000-0000-0000D1010000}"/>
    <cellStyle name="40% - Accent4 6 2" xfId="203" xr:uid="{00000000-0005-0000-0000-0000D2010000}"/>
    <cellStyle name="40% - Accent4 6 2 2" xfId="373" xr:uid="{00000000-0005-0000-0000-0000D3010000}"/>
    <cellStyle name="40% - Accent4 6 2 2 2" xfId="713" xr:uid="{00000000-0005-0000-0000-0000D4010000}"/>
    <cellStyle name="40% - Accent4 6 2 3" xfId="543" xr:uid="{00000000-0005-0000-0000-0000D5010000}"/>
    <cellStyle name="40% - Accent4 6 3" xfId="288" xr:uid="{00000000-0005-0000-0000-0000D6010000}"/>
    <cellStyle name="40% - Accent4 6 3 2" xfId="628" xr:uid="{00000000-0005-0000-0000-0000D7010000}"/>
    <cellStyle name="40% - Accent4 6 4" xfId="458" xr:uid="{00000000-0005-0000-0000-0000D8010000}"/>
    <cellStyle name="40% - Accent4 7" xfId="131" xr:uid="{00000000-0005-0000-0000-0000D9010000}"/>
    <cellStyle name="40% - Accent4 7 2" xfId="301" xr:uid="{00000000-0005-0000-0000-0000DA010000}"/>
    <cellStyle name="40% - Accent4 7 2 2" xfId="641" xr:uid="{00000000-0005-0000-0000-0000DB010000}"/>
    <cellStyle name="40% - Accent4 7 3" xfId="471" xr:uid="{00000000-0005-0000-0000-0000DC010000}"/>
    <cellStyle name="40% - Accent4 8" xfId="216" xr:uid="{00000000-0005-0000-0000-0000DD010000}"/>
    <cellStyle name="40% - Accent4 8 2" xfId="556" xr:uid="{00000000-0005-0000-0000-0000DE010000}"/>
    <cellStyle name="40% - Accent4 9" xfId="386" xr:uid="{00000000-0005-0000-0000-0000DF010000}"/>
    <cellStyle name="40% - Accent5" xfId="43" builtinId="47" customBuiltin="1"/>
    <cellStyle name="40% - Accent5 2" xfId="62" xr:uid="{00000000-0005-0000-0000-0000E1010000}"/>
    <cellStyle name="40% - Accent5 2 2" xfId="149" xr:uid="{00000000-0005-0000-0000-0000E2010000}"/>
    <cellStyle name="40% - Accent5 2 2 2" xfId="319" xr:uid="{00000000-0005-0000-0000-0000E3010000}"/>
    <cellStyle name="40% - Accent5 2 2 2 2" xfId="659" xr:uid="{00000000-0005-0000-0000-0000E4010000}"/>
    <cellStyle name="40% - Accent5 2 2 3" xfId="489" xr:uid="{00000000-0005-0000-0000-0000E5010000}"/>
    <cellStyle name="40% - Accent5 2 3" xfId="234" xr:uid="{00000000-0005-0000-0000-0000E6010000}"/>
    <cellStyle name="40% - Accent5 2 3 2" xfId="574" xr:uid="{00000000-0005-0000-0000-0000E7010000}"/>
    <cellStyle name="40% - Accent5 2 4" xfId="404" xr:uid="{00000000-0005-0000-0000-0000E8010000}"/>
    <cellStyle name="40% - Accent5 3" xfId="76" xr:uid="{00000000-0005-0000-0000-0000E9010000}"/>
    <cellStyle name="40% - Accent5 3 2" xfId="163" xr:uid="{00000000-0005-0000-0000-0000EA010000}"/>
    <cellStyle name="40% - Accent5 3 2 2" xfId="333" xr:uid="{00000000-0005-0000-0000-0000EB010000}"/>
    <cellStyle name="40% - Accent5 3 2 2 2" xfId="673" xr:uid="{00000000-0005-0000-0000-0000EC010000}"/>
    <cellStyle name="40% - Accent5 3 2 3" xfId="503" xr:uid="{00000000-0005-0000-0000-0000ED010000}"/>
    <cellStyle name="40% - Accent5 3 3" xfId="248" xr:uid="{00000000-0005-0000-0000-0000EE010000}"/>
    <cellStyle name="40% - Accent5 3 3 2" xfId="588" xr:uid="{00000000-0005-0000-0000-0000EF010000}"/>
    <cellStyle name="40% - Accent5 3 4" xfId="418" xr:uid="{00000000-0005-0000-0000-0000F0010000}"/>
    <cellStyle name="40% - Accent5 4" xfId="90" xr:uid="{00000000-0005-0000-0000-0000F1010000}"/>
    <cellStyle name="40% - Accent5 4 2" xfId="177" xr:uid="{00000000-0005-0000-0000-0000F2010000}"/>
    <cellStyle name="40% - Accent5 4 2 2" xfId="347" xr:uid="{00000000-0005-0000-0000-0000F3010000}"/>
    <cellStyle name="40% - Accent5 4 2 2 2" xfId="687" xr:uid="{00000000-0005-0000-0000-0000F4010000}"/>
    <cellStyle name="40% - Accent5 4 2 3" xfId="517" xr:uid="{00000000-0005-0000-0000-0000F5010000}"/>
    <cellStyle name="40% - Accent5 4 3" xfId="262" xr:uid="{00000000-0005-0000-0000-0000F6010000}"/>
    <cellStyle name="40% - Accent5 4 3 2" xfId="602" xr:uid="{00000000-0005-0000-0000-0000F7010000}"/>
    <cellStyle name="40% - Accent5 4 4" xfId="432" xr:uid="{00000000-0005-0000-0000-0000F8010000}"/>
    <cellStyle name="40% - Accent5 5" xfId="104" xr:uid="{00000000-0005-0000-0000-0000F9010000}"/>
    <cellStyle name="40% - Accent5 5 2" xfId="191" xr:uid="{00000000-0005-0000-0000-0000FA010000}"/>
    <cellStyle name="40% - Accent5 5 2 2" xfId="361" xr:uid="{00000000-0005-0000-0000-0000FB010000}"/>
    <cellStyle name="40% - Accent5 5 2 2 2" xfId="701" xr:uid="{00000000-0005-0000-0000-0000FC010000}"/>
    <cellStyle name="40% - Accent5 5 2 3" xfId="531" xr:uid="{00000000-0005-0000-0000-0000FD010000}"/>
    <cellStyle name="40% - Accent5 5 3" xfId="276" xr:uid="{00000000-0005-0000-0000-0000FE010000}"/>
    <cellStyle name="40% - Accent5 5 3 2" xfId="616" xr:uid="{00000000-0005-0000-0000-0000FF010000}"/>
    <cellStyle name="40% - Accent5 5 4" xfId="446" xr:uid="{00000000-0005-0000-0000-000000020000}"/>
    <cellStyle name="40% - Accent5 6" xfId="118" xr:uid="{00000000-0005-0000-0000-000001020000}"/>
    <cellStyle name="40% - Accent5 6 2" xfId="205" xr:uid="{00000000-0005-0000-0000-000002020000}"/>
    <cellStyle name="40% - Accent5 6 2 2" xfId="375" xr:uid="{00000000-0005-0000-0000-000003020000}"/>
    <cellStyle name="40% - Accent5 6 2 2 2" xfId="715" xr:uid="{00000000-0005-0000-0000-000004020000}"/>
    <cellStyle name="40% - Accent5 6 2 3" xfId="545" xr:uid="{00000000-0005-0000-0000-000005020000}"/>
    <cellStyle name="40% - Accent5 6 3" xfId="290" xr:uid="{00000000-0005-0000-0000-000006020000}"/>
    <cellStyle name="40% - Accent5 6 3 2" xfId="630" xr:uid="{00000000-0005-0000-0000-000007020000}"/>
    <cellStyle name="40% - Accent5 6 4" xfId="460" xr:uid="{00000000-0005-0000-0000-000008020000}"/>
    <cellStyle name="40% - Accent5 7" xfId="133" xr:uid="{00000000-0005-0000-0000-000009020000}"/>
    <cellStyle name="40% - Accent5 7 2" xfId="303" xr:uid="{00000000-0005-0000-0000-00000A020000}"/>
    <cellStyle name="40% - Accent5 7 2 2" xfId="643" xr:uid="{00000000-0005-0000-0000-00000B020000}"/>
    <cellStyle name="40% - Accent5 7 3" xfId="473" xr:uid="{00000000-0005-0000-0000-00000C020000}"/>
    <cellStyle name="40% - Accent5 8" xfId="218" xr:uid="{00000000-0005-0000-0000-00000D020000}"/>
    <cellStyle name="40% - Accent5 8 2" xfId="558" xr:uid="{00000000-0005-0000-0000-00000E020000}"/>
    <cellStyle name="40% - Accent5 9" xfId="388" xr:uid="{00000000-0005-0000-0000-00000F020000}"/>
    <cellStyle name="40% - Accent6" xfId="47" builtinId="51" customBuiltin="1"/>
    <cellStyle name="40% - Accent6 2" xfId="64" xr:uid="{00000000-0005-0000-0000-000011020000}"/>
    <cellStyle name="40% - Accent6 2 2" xfId="151" xr:uid="{00000000-0005-0000-0000-000012020000}"/>
    <cellStyle name="40% - Accent6 2 2 2" xfId="321" xr:uid="{00000000-0005-0000-0000-000013020000}"/>
    <cellStyle name="40% - Accent6 2 2 2 2" xfId="661" xr:uid="{00000000-0005-0000-0000-000014020000}"/>
    <cellStyle name="40% - Accent6 2 2 3" xfId="491" xr:uid="{00000000-0005-0000-0000-000015020000}"/>
    <cellStyle name="40% - Accent6 2 3" xfId="236" xr:uid="{00000000-0005-0000-0000-000016020000}"/>
    <cellStyle name="40% - Accent6 2 3 2" xfId="576" xr:uid="{00000000-0005-0000-0000-000017020000}"/>
    <cellStyle name="40% - Accent6 2 4" xfId="406" xr:uid="{00000000-0005-0000-0000-000018020000}"/>
    <cellStyle name="40% - Accent6 3" xfId="78" xr:uid="{00000000-0005-0000-0000-000019020000}"/>
    <cellStyle name="40% - Accent6 3 2" xfId="165" xr:uid="{00000000-0005-0000-0000-00001A020000}"/>
    <cellStyle name="40% - Accent6 3 2 2" xfId="335" xr:uid="{00000000-0005-0000-0000-00001B020000}"/>
    <cellStyle name="40% - Accent6 3 2 2 2" xfId="675" xr:uid="{00000000-0005-0000-0000-00001C020000}"/>
    <cellStyle name="40% - Accent6 3 2 3" xfId="505" xr:uid="{00000000-0005-0000-0000-00001D020000}"/>
    <cellStyle name="40% - Accent6 3 3" xfId="250" xr:uid="{00000000-0005-0000-0000-00001E020000}"/>
    <cellStyle name="40% - Accent6 3 3 2" xfId="590" xr:uid="{00000000-0005-0000-0000-00001F020000}"/>
    <cellStyle name="40% - Accent6 3 4" xfId="420" xr:uid="{00000000-0005-0000-0000-000020020000}"/>
    <cellStyle name="40% - Accent6 4" xfId="92" xr:uid="{00000000-0005-0000-0000-000021020000}"/>
    <cellStyle name="40% - Accent6 4 2" xfId="179" xr:uid="{00000000-0005-0000-0000-000022020000}"/>
    <cellStyle name="40% - Accent6 4 2 2" xfId="349" xr:uid="{00000000-0005-0000-0000-000023020000}"/>
    <cellStyle name="40% - Accent6 4 2 2 2" xfId="689" xr:uid="{00000000-0005-0000-0000-000024020000}"/>
    <cellStyle name="40% - Accent6 4 2 3" xfId="519" xr:uid="{00000000-0005-0000-0000-000025020000}"/>
    <cellStyle name="40% - Accent6 4 3" xfId="264" xr:uid="{00000000-0005-0000-0000-000026020000}"/>
    <cellStyle name="40% - Accent6 4 3 2" xfId="604" xr:uid="{00000000-0005-0000-0000-000027020000}"/>
    <cellStyle name="40% - Accent6 4 4" xfId="434" xr:uid="{00000000-0005-0000-0000-000028020000}"/>
    <cellStyle name="40% - Accent6 5" xfId="106" xr:uid="{00000000-0005-0000-0000-000029020000}"/>
    <cellStyle name="40% - Accent6 5 2" xfId="193" xr:uid="{00000000-0005-0000-0000-00002A020000}"/>
    <cellStyle name="40% - Accent6 5 2 2" xfId="363" xr:uid="{00000000-0005-0000-0000-00002B020000}"/>
    <cellStyle name="40% - Accent6 5 2 2 2" xfId="703" xr:uid="{00000000-0005-0000-0000-00002C020000}"/>
    <cellStyle name="40% - Accent6 5 2 3" xfId="533" xr:uid="{00000000-0005-0000-0000-00002D020000}"/>
    <cellStyle name="40% - Accent6 5 3" xfId="278" xr:uid="{00000000-0005-0000-0000-00002E020000}"/>
    <cellStyle name="40% - Accent6 5 3 2" xfId="618" xr:uid="{00000000-0005-0000-0000-00002F020000}"/>
    <cellStyle name="40% - Accent6 5 4" xfId="448" xr:uid="{00000000-0005-0000-0000-000030020000}"/>
    <cellStyle name="40% - Accent6 6" xfId="120" xr:uid="{00000000-0005-0000-0000-000031020000}"/>
    <cellStyle name="40% - Accent6 6 2" xfId="207" xr:uid="{00000000-0005-0000-0000-000032020000}"/>
    <cellStyle name="40% - Accent6 6 2 2" xfId="377" xr:uid="{00000000-0005-0000-0000-000033020000}"/>
    <cellStyle name="40% - Accent6 6 2 2 2" xfId="717" xr:uid="{00000000-0005-0000-0000-000034020000}"/>
    <cellStyle name="40% - Accent6 6 2 3" xfId="547" xr:uid="{00000000-0005-0000-0000-000035020000}"/>
    <cellStyle name="40% - Accent6 6 3" xfId="292" xr:uid="{00000000-0005-0000-0000-000036020000}"/>
    <cellStyle name="40% - Accent6 6 3 2" xfId="632" xr:uid="{00000000-0005-0000-0000-000037020000}"/>
    <cellStyle name="40% - Accent6 6 4" xfId="462" xr:uid="{00000000-0005-0000-0000-000038020000}"/>
    <cellStyle name="40% - Accent6 7" xfId="135" xr:uid="{00000000-0005-0000-0000-000039020000}"/>
    <cellStyle name="40% - Accent6 7 2" xfId="305" xr:uid="{00000000-0005-0000-0000-00003A020000}"/>
    <cellStyle name="40% - Accent6 7 2 2" xfId="645" xr:uid="{00000000-0005-0000-0000-00003B020000}"/>
    <cellStyle name="40% - Accent6 7 3" xfId="475" xr:uid="{00000000-0005-0000-0000-00003C020000}"/>
    <cellStyle name="40% - Accent6 8" xfId="220" xr:uid="{00000000-0005-0000-0000-00003D020000}"/>
    <cellStyle name="40% - Accent6 8 2" xfId="560" xr:uid="{00000000-0005-0000-0000-00003E020000}"/>
    <cellStyle name="40% - Accent6 9" xfId="390" xr:uid="{00000000-0005-0000-0000-00003F020000}"/>
    <cellStyle name="60% - Accent1" xfId="28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25" builtinId="29" customBuiltin="1"/>
    <cellStyle name="Accent2" xfId="29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" xfId="1" builtinId="3"/>
    <cellStyle name="Comma 10" xfId="718" xr:uid="{00000000-0005-0000-0000-000050020000}"/>
    <cellStyle name="Comma 2" xfId="6" xr:uid="{00000000-0005-0000-0000-000051020000}"/>
    <cellStyle name="Comma 3" xfId="720" xr:uid="{00000000-0005-0000-0000-000052020000}"/>
    <cellStyle name="Currency" xfId="2" builtinId="4"/>
    <cellStyle name="Explanatory Text" xfId="23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10" xfId="107" xr:uid="{00000000-0005-0000-0000-00005E020000}"/>
    <cellStyle name="Normal 10 2" xfId="194" xr:uid="{00000000-0005-0000-0000-00005F020000}"/>
    <cellStyle name="Normal 10 2 2" xfId="364" xr:uid="{00000000-0005-0000-0000-000060020000}"/>
    <cellStyle name="Normal 10 2 2 2" xfId="704" xr:uid="{00000000-0005-0000-0000-000061020000}"/>
    <cellStyle name="Normal 10 2 3" xfId="534" xr:uid="{00000000-0005-0000-0000-000062020000}"/>
    <cellStyle name="Normal 10 3" xfId="279" xr:uid="{00000000-0005-0000-0000-000063020000}"/>
    <cellStyle name="Normal 10 3 2" xfId="619" xr:uid="{00000000-0005-0000-0000-000064020000}"/>
    <cellStyle name="Normal 10 4" xfId="449" xr:uid="{00000000-0005-0000-0000-000065020000}"/>
    <cellStyle name="Normal 11" xfId="719" xr:uid="{00000000-0005-0000-0000-000066020000}"/>
    <cellStyle name="Normal 2" xfId="4" xr:uid="{00000000-0005-0000-0000-000067020000}"/>
    <cellStyle name="Normal 2 2" xfId="7" xr:uid="{00000000-0005-0000-0000-000068020000}"/>
    <cellStyle name="Normal 2 3" xfId="121" xr:uid="{00000000-0005-0000-0000-000069020000}"/>
    <cellStyle name="Normal 3" xfId="5" xr:uid="{00000000-0005-0000-0000-00006A020000}"/>
    <cellStyle name="Normal 3 2" xfId="122" xr:uid="{00000000-0005-0000-0000-00006B020000}"/>
    <cellStyle name="Normal 4" xfId="8" xr:uid="{00000000-0005-0000-0000-00006C020000}"/>
    <cellStyle name="Normal 4 2" xfId="123" xr:uid="{00000000-0005-0000-0000-00006D020000}"/>
    <cellStyle name="Normal 4 2 2" xfId="293" xr:uid="{00000000-0005-0000-0000-00006E020000}"/>
    <cellStyle name="Normal 4 2 2 2" xfId="633" xr:uid="{00000000-0005-0000-0000-00006F020000}"/>
    <cellStyle name="Normal 4 2 3" xfId="463" xr:uid="{00000000-0005-0000-0000-000070020000}"/>
    <cellStyle name="Normal 4 3" xfId="208" xr:uid="{00000000-0005-0000-0000-000071020000}"/>
    <cellStyle name="Normal 4 3 2" xfId="548" xr:uid="{00000000-0005-0000-0000-000072020000}"/>
    <cellStyle name="Normal 4 4" xfId="378" xr:uid="{00000000-0005-0000-0000-000073020000}"/>
    <cellStyle name="Normal 5" xfId="49" xr:uid="{00000000-0005-0000-0000-000074020000}"/>
    <cellStyle name="Normal 5 2" xfId="136" xr:uid="{00000000-0005-0000-0000-000075020000}"/>
    <cellStyle name="Normal 5 2 2" xfId="306" xr:uid="{00000000-0005-0000-0000-000076020000}"/>
    <cellStyle name="Normal 5 2 2 2" xfId="646" xr:uid="{00000000-0005-0000-0000-000077020000}"/>
    <cellStyle name="Normal 5 2 3" xfId="476" xr:uid="{00000000-0005-0000-0000-000078020000}"/>
    <cellStyle name="Normal 5 3" xfId="221" xr:uid="{00000000-0005-0000-0000-000079020000}"/>
    <cellStyle name="Normal 5 3 2" xfId="561" xr:uid="{00000000-0005-0000-0000-00007A020000}"/>
    <cellStyle name="Normal 5 4" xfId="391" xr:uid="{00000000-0005-0000-0000-00007B020000}"/>
    <cellStyle name="Normal 6" xfId="51" xr:uid="{00000000-0005-0000-0000-00007C020000}"/>
    <cellStyle name="Normal 6 2" xfId="138" xr:uid="{00000000-0005-0000-0000-00007D020000}"/>
    <cellStyle name="Normal 6 2 2" xfId="308" xr:uid="{00000000-0005-0000-0000-00007E020000}"/>
    <cellStyle name="Normal 6 2 2 2" xfId="648" xr:uid="{00000000-0005-0000-0000-00007F020000}"/>
    <cellStyle name="Normal 6 2 3" xfId="478" xr:uid="{00000000-0005-0000-0000-000080020000}"/>
    <cellStyle name="Normal 6 3" xfId="223" xr:uid="{00000000-0005-0000-0000-000081020000}"/>
    <cellStyle name="Normal 6 3 2" xfId="563" xr:uid="{00000000-0005-0000-0000-000082020000}"/>
    <cellStyle name="Normal 6 4" xfId="393" xr:uid="{00000000-0005-0000-0000-000083020000}"/>
    <cellStyle name="Normal 7" xfId="65" xr:uid="{00000000-0005-0000-0000-000084020000}"/>
    <cellStyle name="Normal 7 2" xfId="152" xr:uid="{00000000-0005-0000-0000-000085020000}"/>
    <cellStyle name="Normal 7 2 2" xfId="322" xr:uid="{00000000-0005-0000-0000-000086020000}"/>
    <cellStyle name="Normal 7 2 2 2" xfId="662" xr:uid="{00000000-0005-0000-0000-000087020000}"/>
    <cellStyle name="Normal 7 2 3" xfId="492" xr:uid="{00000000-0005-0000-0000-000088020000}"/>
    <cellStyle name="Normal 7 3" xfId="237" xr:uid="{00000000-0005-0000-0000-000089020000}"/>
    <cellStyle name="Normal 7 3 2" xfId="577" xr:uid="{00000000-0005-0000-0000-00008A020000}"/>
    <cellStyle name="Normal 7 4" xfId="407" xr:uid="{00000000-0005-0000-0000-00008B020000}"/>
    <cellStyle name="Normal 8" xfId="79" xr:uid="{00000000-0005-0000-0000-00008C020000}"/>
    <cellStyle name="Normal 8 2" xfId="166" xr:uid="{00000000-0005-0000-0000-00008D020000}"/>
    <cellStyle name="Normal 8 2 2" xfId="336" xr:uid="{00000000-0005-0000-0000-00008E020000}"/>
    <cellStyle name="Normal 8 2 2 2" xfId="676" xr:uid="{00000000-0005-0000-0000-00008F020000}"/>
    <cellStyle name="Normal 8 2 3" xfId="506" xr:uid="{00000000-0005-0000-0000-000090020000}"/>
    <cellStyle name="Normal 8 3" xfId="251" xr:uid="{00000000-0005-0000-0000-000091020000}"/>
    <cellStyle name="Normal 8 3 2" xfId="591" xr:uid="{00000000-0005-0000-0000-000092020000}"/>
    <cellStyle name="Normal 8 4" xfId="421" xr:uid="{00000000-0005-0000-0000-000093020000}"/>
    <cellStyle name="Normal 9" xfId="93" xr:uid="{00000000-0005-0000-0000-000094020000}"/>
    <cellStyle name="Normal 9 2" xfId="180" xr:uid="{00000000-0005-0000-0000-000095020000}"/>
    <cellStyle name="Normal 9 2 2" xfId="350" xr:uid="{00000000-0005-0000-0000-000096020000}"/>
    <cellStyle name="Normal 9 2 2 2" xfId="690" xr:uid="{00000000-0005-0000-0000-000097020000}"/>
    <cellStyle name="Normal 9 2 3" xfId="520" xr:uid="{00000000-0005-0000-0000-000098020000}"/>
    <cellStyle name="Normal 9 3" xfId="265" xr:uid="{00000000-0005-0000-0000-000099020000}"/>
    <cellStyle name="Normal 9 3 2" xfId="605" xr:uid="{00000000-0005-0000-0000-00009A020000}"/>
    <cellStyle name="Normal 9 4" xfId="435" xr:uid="{00000000-0005-0000-0000-00009B020000}"/>
    <cellStyle name="Normal_REPORTS" xfId="3" xr:uid="{00000000-0005-0000-0000-00009C020000}"/>
    <cellStyle name="Note 2" xfId="50" xr:uid="{00000000-0005-0000-0000-00009D020000}"/>
    <cellStyle name="Note 2 2" xfId="137" xr:uid="{00000000-0005-0000-0000-00009E020000}"/>
    <cellStyle name="Note 2 2 2" xfId="307" xr:uid="{00000000-0005-0000-0000-00009F020000}"/>
    <cellStyle name="Note 2 2 2 2" xfId="647" xr:uid="{00000000-0005-0000-0000-0000A0020000}"/>
    <cellStyle name="Note 2 2 3" xfId="477" xr:uid="{00000000-0005-0000-0000-0000A1020000}"/>
    <cellStyle name="Note 2 3" xfId="222" xr:uid="{00000000-0005-0000-0000-0000A2020000}"/>
    <cellStyle name="Note 2 3 2" xfId="562" xr:uid="{00000000-0005-0000-0000-0000A3020000}"/>
    <cellStyle name="Note 2 4" xfId="392" xr:uid="{00000000-0005-0000-0000-0000A4020000}"/>
    <cellStyle name="Note 3" xfId="52" xr:uid="{00000000-0005-0000-0000-0000A5020000}"/>
    <cellStyle name="Note 3 2" xfId="139" xr:uid="{00000000-0005-0000-0000-0000A6020000}"/>
    <cellStyle name="Note 3 2 2" xfId="309" xr:uid="{00000000-0005-0000-0000-0000A7020000}"/>
    <cellStyle name="Note 3 2 2 2" xfId="649" xr:uid="{00000000-0005-0000-0000-0000A8020000}"/>
    <cellStyle name="Note 3 2 3" xfId="479" xr:uid="{00000000-0005-0000-0000-0000A9020000}"/>
    <cellStyle name="Note 3 3" xfId="224" xr:uid="{00000000-0005-0000-0000-0000AA020000}"/>
    <cellStyle name="Note 3 3 2" xfId="564" xr:uid="{00000000-0005-0000-0000-0000AB020000}"/>
    <cellStyle name="Note 3 4" xfId="394" xr:uid="{00000000-0005-0000-0000-0000AC020000}"/>
    <cellStyle name="Note 4" xfId="66" xr:uid="{00000000-0005-0000-0000-0000AD020000}"/>
    <cellStyle name="Note 4 2" xfId="153" xr:uid="{00000000-0005-0000-0000-0000AE020000}"/>
    <cellStyle name="Note 4 2 2" xfId="323" xr:uid="{00000000-0005-0000-0000-0000AF020000}"/>
    <cellStyle name="Note 4 2 2 2" xfId="663" xr:uid="{00000000-0005-0000-0000-0000B0020000}"/>
    <cellStyle name="Note 4 2 3" xfId="493" xr:uid="{00000000-0005-0000-0000-0000B1020000}"/>
    <cellStyle name="Note 4 3" xfId="238" xr:uid="{00000000-0005-0000-0000-0000B2020000}"/>
    <cellStyle name="Note 4 3 2" xfId="578" xr:uid="{00000000-0005-0000-0000-0000B3020000}"/>
    <cellStyle name="Note 4 4" xfId="408" xr:uid="{00000000-0005-0000-0000-0000B4020000}"/>
    <cellStyle name="Note 5" xfId="80" xr:uid="{00000000-0005-0000-0000-0000B5020000}"/>
    <cellStyle name="Note 5 2" xfId="167" xr:uid="{00000000-0005-0000-0000-0000B6020000}"/>
    <cellStyle name="Note 5 2 2" xfId="337" xr:uid="{00000000-0005-0000-0000-0000B7020000}"/>
    <cellStyle name="Note 5 2 2 2" xfId="677" xr:uid="{00000000-0005-0000-0000-0000B8020000}"/>
    <cellStyle name="Note 5 2 3" xfId="507" xr:uid="{00000000-0005-0000-0000-0000B9020000}"/>
    <cellStyle name="Note 5 3" xfId="252" xr:uid="{00000000-0005-0000-0000-0000BA020000}"/>
    <cellStyle name="Note 5 3 2" xfId="592" xr:uid="{00000000-0005-0000-0000-0000BB020000}"/>
    <cellStyle name="Note 5 4" xfId="422" xr:uid="{00000000-0005-0000-0000-0000BC020000}"/>
    <cellStyle name="Note 6" xfId="94" xr:uid="{00000000-0005-0000-0000-0000BD020000}"/>
    <cellStyle name="Note 6 2" xfId="181" xr:uid="{00000000-0005-0000-0000-0000BE020000}"/>
    <cellStyle name="Note 6 2 2" xfId="351" xr:uid="{00000000-0005-0000-0000-0000BF020000}"/>
    <cellStyle name="Note 6 2 2 2" xfId="691" xr:uid="{00000000-0005-0000-0000-0000C0020000}"/>
    <cellStyle name="Note 6 2 3" xfId="521" xr:uid="{00000000-0005-0000-0000-0000C1020000}"/>
    <cellStyle name="Note 6 3" xfId="266" xr:uid="{00000000-0005-0000-0000-0000C2020000}"/>
    <cellStyle name="Note 6 3 2" xfId="606" xr:uid="{00000000-0005-0000-0000-0000C3020000}"/>
    <cellStyle name="Note 6 4" xfId="436" xr:uid="{00000000-0005-0000-0000-0000C4020000}"/>
    <cellStyle name="Note 7" xfId="108" xr:uid="{00000000-0005-0000-0000-0000C5020000}"/>
    <cellStyle name="Note 7 2" xfId="195" xr:uid="{00000000-0005-0000-0000-0000C6020000}"/>
    <cellStyle name="Note 7 2 2" xfId="365" xr:uid="{00000000-0005-0000-0000-0000C7020000}"/>
    <cellStyle name="Note 7 2 2 2" xfId="705" xr:uid="{00000000-0005-0000-0000-0000C8020000}"/>
    <cellStyle name="Note 7 2 3" xfId="535" xr:uid="{00000000-0005-0000-0000-0000C9020000}"/>
    <cellStyle name="Note 7 3" xfId="280" xr:uid="{00000000-0005-0000-0000-0000CA020000}"/>
    <cellStyle name="Note 7 3 2" xfId="620" xr:uid="{00000000-0005-0000-0000-0000CB020000}"/>
    <cellStyle name="Note 7 4" xfId="450" xr:uid="{00000000-0005-0000-0000-0000CC020000}"/>
    <cellStyle name="Output" xfId="18" builtinId="21" customBuiltin="1"/>
    <cellStyle name="Title" xfId="9" builtinId="15" customBuiltin="1"/>
    <cellStyle name="Total" xfId="24" builtinId="25" customBuiltin="1"/>
    <cellStyle name="Warning Text" xfId="22" builtinId="11" customBuiltin="1"/>
  </cellStyles>
  <dxfs count="237"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ill>
        <patternFill>
          <bgColor indexed="11"/>
        </patternFill>
      </fill>
    </dxf>
  </dxfs>
  <tableStyles count="0" defaultTableStyle="TableStyleMedium2" defaultPivotStyle="PivotStyleLight16"/>
  <colors>
    <mruColors>
      <color rgb="FFFF00FF"/>
      <color rgb="FFFF99FF"/>
      <color rgb="FFFFFF66"/>
      <color rgb="FF9999FF"/>
      <color rgb="FFFAF8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4</xdr:row>
      <xdr:rowOff>0</xdr:rowOff>
    </xdr:from>
    <xdr:to>
      <xdr:col>1</xdr:col>
      <xdr:colOff>180975</xdr:colOff>
      <xdr:row>5</xdr:row>
      <xdr:rowOff>38100</xdr:rowOff>
    </xdr:to>
    <xdr:sp macro="" textlink="">
      <xdr:nvSpPr>
        <xdr:cNvPr id="2594" name="Text Box 1">
          <a:extLst>
            <a:ext uri="{FF2B5EF4-FFF2-40B4-BE49-F238E27FC236}">
              <a16:creationId xmlns:a16="http://schemas.microsoft.com/office/drawing/2014/main" id="{00000000-0008-0000-0800-0000220A0000}"/>
            </a:ext>
          </a:extLst>
        </xdr:cNvPr>
        <xdr:cNvSpPr txBox="1">
          <a:spLocks noChangeArrowheads="1"/>
        </xdr:cNvSpPr>
      </xdr:nvSpPr>
      <xdr:spPr bwMode="auto">
        <a:xfrm>
          <a:off x="828675" y="762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104775</xdr:colOff>
      <xdr:row>4</xdr:row>
      <xdr:rowOff>0</xdr:rowOff>
    </xdr:from>
    <xdr:to>
      <xdr:col>1</xdr:col>
      <xdr:colOff>180975</xdr:colOff>
      <xdr:row>5</xdr:row>
      <xdr:rowOff>38100</xdr:rowOff>
    </xdr:to>
    <xdr:sp macro="" textlink="">
      <xdr:nvSpPr>
        <xdr:cNvPr id="2595" name="Text Box 193">
          <a:extLst>
            <a:ext uri="{FF2B5EF4-FFF2-40B4-BE49-F238E27FC236}">
              <a16:creationId xmlns:a16="http://schemas.microsoft.com/office/drawing/2014/main" id="{00000000-0008-0000-0800-0000230A0000}"/>
            </a:ext>
          </a:extLst>
        </xdr:cNvPr>
        <xdr:cNvSpPr txBox="1">
          <a:spLocks noChangeArrowheads="1"/>
        </xdr:cNvSpPr>
      </xdr:nvSpPr>
      <xdr:spPr bwMode="auto">
        <a:xfrm>
          <a:off x="828675" y="7620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9"/>
  <sheetViews>
    <sheetView zoomScale="90" zoomScaleNormal="90" workbookViewId="0">
      <pane ySplit="3" topLeftCell="A43" activePane="bottomLeft" state="frozen"/>
      <selection activeCell="H1" sqref="H1"/>
      <selection pane="bottomLeft" activeCell="M34" sqref="M34"/>
    </sheetView>
  </sheetViews>
  <sheetFormatPr defaultColWidth="9.140625" defaultRowHeight="12.75"/>
  <cols>
    <col min="1" max="1" width="13" style="282" customWidth="1"/>
    <col min="2" max="2" width="15" style="91" customWidth="1"/>
    <col min="3" max="3" width="25.5703125" style="91" customWidth="1"/>
    <col min="4" max="4" width="28.7109375" style="169" customWidth="1"/>
    <col min="5" max="5" width="5.140625" style="91" bestFit="1" customWidth="1"/>
    <col min="6" max="6" width="14.7109375" style="170" customWidth="1"/>
    <col min="7" max="7" width="16.5703125" style="170" bestFit="1" customWidth="1"/>
    <col min="8" max="8" width="12.140625" style="953" customWidth="1"/>
    <col min="9" max="9" width="31.28515625" style="91" customWidth="1"/>
    <col min="10" max="10" width="9.7109375" style="179" customWidth="1"/>
    <col min="11" max="11" width="13.28515625" style="179" customWidth="1"/>
    <col min="12" max="12" width="7.28515625" style="179" bestFit="1" customWidth="1"/>
    <col min="13" max="13" width="15" style="179" customWidth="1"/>
    <col min="14" max="14" width="16.85546875" style="91" bestFit="1" customWidth="1"/>
    <col min="15" max="15" width="17.7109375" style="91" customWidth="1"/>
    <col min="16" max="16" width="11" style="91" bestFit="1" customWidth="1"/>
    <col min="17" max="17" width="15.5703125" style="91" bestFit="1" customWidth="1"/>
    <col min="18" max="16384" width="9.140625" style="91"/>
  </cols>
  <sheetData>
    <row r="1" spans="1:17" ht="23.25">
      <c r="A1" s="933"/>
      <c r="B1" s="85"/>
      <c r="C1" s="86" t="s">
        <v>181</v>
      </c>
      <c r="D1" s="87"/>
      <c r="E1" s="88"/>
      <c r="F1" s="89"/>
      <c r="G1" s="89"/>
      <c r="H1" s="947"/>
      <c r="I1" s="90"/>
      <c r="J1" s="88"/>
      <c r="K1" s="88"/>
      <c r="L1" s="88"/>
      <c r="M1" s="88"/>
      <c r="N1" s="88"/>
      <c r="O1" s="88"/>
    </row>
    <row r="2" spans="1:17" ht="13.5" thickBot="1">
      <c r="A2" s="934" t="s">
        <v>0</v>
      </c>
      <c r="B2" s="93"/>
      <c r="C2" s="94" t="s">
        <v>17</v>
      </c>
      <c r="D2" s="95"/>
      <c r="E2" s="94"/>
      <c r="F2" s="96"/>
      <c r="G2" s="96"/>
      <c r="H2" s="948"/>
      <c r="I2" s="97">
        <v>44074</v>
      </c>
      <c r="J2" s="88"/>
      <c r="K2" s="88"/>
      <c r="L2" s="88"/>
      <c r="M2" s="88"/>
      <c r="N2" s="88"/>
      <c r="O2" s="88"/>
    </row>
    <row r="3" spans="1:17" ht="45.75" customHeight="1" thickBot="1">
      <c r="A3" s="935" t="s">
        <v>2</v>
      </c>
      <c r="B3" s="99" t="s">
        <v>3</v>
      </c>
      <c r="C3" s="99" t="s">
        <v>4</v>
      </c>
      <c r="D3" s="100" t="s">
        <v>5</v>
      </c>
      <c r="E3" s="101" t="s">
        <v>6</v>
      </c>
      <c r="F3" s="102" t="s">
        <v>7</v>
      </c>
      <c r="G3" s="102" t="s">
        <v>8</v>
      </c>
      <c r="H3" s="949" t="s">
        <v>26</v>
      </c>
      <c r="I3" s="625" t="s">
        <v>2315</v>
      </c>
      <c r="J3" s="104" t="s">
        <v>211</v>
      </c>
      <c r="K3" s="641" t="s">
        <v>2422</v>
      </c>
      <c r="L3" s="81" t="s">
        <v>922</v>
      </c>
      <c r="M3" s="81"/>
      <c r="N3" s="105" t="s">
        <v>21</v>
      </c>
      <c r="O3" s="106" t="s">
        <v>1</v>
      </c>
      <c r="Q3" s="282"/>
    </row>
    <row r="4" spans="1:17" ht="23.25">
      <c r="A4" s="1087"/>
      <c r="B4" s="85"/>
      <c r="C4" s="86" t="s">
        <v>2467</v>
      </c>
      <c r="D4" s="87"/>
      <c r="E4" s="85"/>
      <c r="F4" s="137"/>
      <c r="G4" s="137"/>
      <c r="H4" s="950"/>
      <c r="I4" s="85"/>
      <c r="J4" s="138"/>
      <c r="K4" s="138"/>
      <c r="L4" s="138"/>
      <c r="M4" s="138"/>
      <c r="N4" s="85"/>
      <c r="O4" s="513"/>
    </row>
    <row r="5" spans="1:17" ht="13.5" thickBot="1">
      <c r="A5" s="1087"/>
      <c r="B5" s="85"/>
      <c r="C5" s="94" t="s">
        <v>17</v>
      </c>
      <c r="D5" s="95"/>
      <c r="E5" s="94"/>
      <c r="F5" s="96"/>
      <c r="G5" s="96"/>
      <c r="H5" s="948"/>
      <c r="I5" s="97">
        <v>44074</v>
      </c>
      <c r="J5" s="138"/>
      <c r="K5" s="138"/>
      <c r="L5" s="138"/>
      <c r="M5" s="138"/>
      <c r="N5" s="85"/>
      <c r="O5" s="514"/>
    </row>
    <row r="6" spans="1:17" ht="15">
      <c r="A6" s="1088" t="s">
        <v>0</v>
      </c>
      <c r="B6" s="139"/>
      <c r="C6" s="140"/>
      <c r="D6" s="141"/>
      <c r="E6" s="139"/>
      <c r="F6" s="142"/>
      <c r="G6" s="143" t="s">
        <v>10</v>
      </c>
      <c r="H6" s="951"/>
      <c r="I6" s="164"/>
      <c r="J6" s="80"/>
      <c r="K6" s="80"/>
      <c r="L6" s="80"/>
      <c r="M6" s="80"/>
      <c r="N6" s="144"/>
      <c r="O6" s="145"/>
    </row>
    <row r="7" spans="1:17" ht="13.5" thickBot="1">
      <c r="A7" s="1089"/>
      <c r="B7" s="127"/>
      <c r="C7" s="146"/>
      <c r="D7" s="147"/>
      <c r="E7" s="127"/>
      <c r="F7" s="148"/>
      <c r="G7" s="148"/>
      <c r="H7" s="952"/>
      <c r="J7" s="623"/>
      <c r="K7" s="80"/>
      <c r="L7" s="80"/>
      <c r="M7" s="80"/>
      <c r="N7" s="150"/>
      <c r="O7" s="151"/>
    </row>
    <row r="8" spans="1:17" ht="24.75" thickBot="1">
      <c r="A8" s="1090" t="s">
        <v>2</v>
      </c>
      <c r="B8" s="146" t="s">
        <v>3</v>
      </c>
      <c r="C8" s="146" t="s">
        <v>4</v>
      </c>
      <c r="D8" s="152" t="s">
        <v>5</v>
      </c>
      <c r="E8" s="146" t="s">
        <v>6</v>
      </c>
      <c r="F8" s="153" t="s">
        <v>7</v>
      </c>
      <c r="G8" s="153" t="s">
        <v>8</v>
      </c>
      <c r="H8" s="949" t="s">
        <v>26</v>
      </c>
      <c r="I8" s="625" t="s">
        <v>2315</v>
      </c>
      <c r="J8" s="154" t="s">
        <v>211</v>
      </c>
      <c r="K8" s="81" t="s">
        <v>924</v>
      </c>
      <c r="L8" s="83" t="s">
        <v>922</v>
      </c>
      <c r="M8" s="83" t="s">
        <v>923</v>
      </c>
      <c r="N8" s="155" t="s">
        <v>16</v>
      </c>
      <c r="O8" s="106" t="s">
        <v>1</v>
      </c>
    </row>
    <row r="9" spans="1:17">
      <c r="J9" s="158"/>
      <c r="K9" s="110"/>
      <c r="L9" s="82"/>
      <c r="M9" s="199"/>
      <c r="N9" s="509"/>
      <c r="O9" s="159"/>
    </row>
    <row r="10" spans="1:17">
      <c r="A10" s="1537" t="s">
        <v>183</v>
      </c>
      <c r="B10" s="1537"/>
      <c r="C10" s="1537"/>
      <c r="D10" s="1537"/>
      <c r="E10" s="1537"/>
      <c r="F10" s="1537"/>
      <c r="G10" s="1537"/>
      <c r="H10" s="954"/>
      <c r="I10" s="729">
        <v>2034155</v>
      </c>
      <c r="J10" s="730"/>
      <c r="K10" s="731"/>
      <c r="L10" s="732"/>
      <c r="M10" s="733"/>
      <c r="N10" s="734"/>
      <c r="O10" s="735"/>
    </row>
    <row r="11" spans="1:17" s="925" customFormat="1" ht="43.5" customHeight="1">
      <c r="A11" s="1455">
        <v>43874</v>
      </c>
      <c r="B11" s="1446" t="s">
        <v>4552</v>
      </c>
      <c r="C11" s="1446" t="s">
        <v>285</v>
      </c>
      <c r="D11" s="1454" t="s">
        <v>4042</v>
      </c>
      <c r="E11" s="1446" t="s">
        <v>11</v>
      </c>
      <c r="F11" s="1448">
        <v>135454.47</v>
      </c>
      <c r="G11" s="1448">
        <v>4975242.68</v>
      </c>
      <c r="H11" s="1452">
        <v>43958</v>
      </c>
      <c r="I11" s="1451" t="s">
        <v>4554</v>
      </c>
      <c r="J11" s="927">
        <f t="shared" ref="J11:J24" si="0">$I$2-A11+1</f>
        <v>201</v>
      </c>
      <c r="K11" s="928">
        <v>4.40375E-2</v>
      </c>
      <c r="L11" s="739">
        <f t="shared" ref="L11:L24" si="1">$B$83</f>
        <v>40.15</v>
      </c>
      <c r="M11" s="1111">
        <f t="shared" ref="M11" si="2">F11*J11*K11/360</f>
        <v>3330.5008909656244</v>
      </c>
      <c r="N11" s="929">
        <f t="shared" ref="N11" si="3">L11*M11</f>
        <v>133719.61077226981</v>
      </c>
      <c r="O11" s="742" t="s">
        <v>2236</v>
      </c>
      <c r="Q11" s="926"/>
    </row>
    <row r="12" spans="1:17" s="925" customFormat="1" ht="43.5" customHeight="1">
      <c r="A12" s="742">
        <v>44062</v>
      </c>
      <c r="B12" s="728" t="s">
        <v>5259</v>
      </c>
      <c r="C12" s="728" t="s">
        <v>285</v>
      </c>
      <c r="D12" s="915" t="s">
        <v>5266</v>
      </c>
      <c r="E12" s="728" t="s">
        <v>11</v>
      </c>
      <c r="F12" s="1495">
        <v>157877.97</v>
      </c>
      <c r="G12" s="1495">
        <v>6188816.4240000006</v>
      </c>
      <c r="H12" s="1496">
        <v>44089</v>
      </c>
      <c r="I12" s="1497" t="s">
        <v>5267</v>
      </c>
      <c r="J12" s="1498">
        <f t="shared" si="0"/>
        <v>13</v>
      </c>
      <c r="K12" s="1499">
        <v>2.9530000000000001E-2</v>
      </c>
      <c r="L12" s="1205">
        <f t="shared" si="1"/>
        <v>40.15</v>
      </c>
      <c r="M12" s="1494">
        <f t="shared" ref="M12:M18" si="4">F12*J12*K12/360</f>
        <v>168.35492750916669</v>
      </c>
      <c r="N12" s="929">
        <f t="shared" ref="N12:N18" si="5">L12*M12</f>
        <v>6759.4503394930425</v>
      </c>
      <c r="O12" s="1203" t="s">
        <v>2236</v>
      </c>
      <c r="Q12" s="926"/>
    </row>
    <row r="13" spans="1:17" s="925" customFormat="1" ht="43.5" customHeight="1">
      <c r="A13" s="742">
        <v>44062</v>
      </c>
      <c r="B13" s="728" t="s">
        <v>5260</v>
      </c>
      <c r="C13" s="728" t="s">
        <v>285</v>
      </c>
      <c r="D13" s="915" t="s">
        <v>5266</v>
      </c>
      <c r="E13" s="728" t="s">
        <v>11</v>
      </c>
      <c r="F13" s="1495">
        <v>223238.84</v>
      </c>
      <c r="G13" s="1495">
        <v>8750962.5280000009</v>
      </c>
      <c r="H13" s="1496">
        <v>44092</v>
      </c>
      <c r="I13" s="1497" t="s">
        <v>5268</v>
      </c>
      <c r="J13" s="1498">
        <f t="shared" si="0"/>
        <v>13</v>
      </c>
      <c r="K13" s="1499">
        <v>2.9530000000000001E-2</v>
      </c>
      <c r="L13" s="1205">
        <f t="shared" si="1"/>
        <v>40.15</v>
      </c>
      <c r="M13" s="1494">
        <f t="shared" si="4"/>
        <v>238.05321746555558</v>
      </c>
      <c r="N13" s="929">
        <f t="shared" si="5"/>
        <v>9557.8366812420554</v>
      </c>
      <c r="O13" s="1203" t="s">
        <v>2236</v>
      </c>
      <c r="Q13" s="926"/>
    </row>
    <row r="14" spans="1:17" s="925" customFormat="1" ht="43.5" customHeight="1">
      <c r="A14" s="742">
        <v>44062</v>
      </c>
      <c r="B14" s="728" t="s">
        <v>5261</v>
      </c>
      <c r="C14" s="728" t="s">
        <v>285</v>
      </c>
      <c r="D14" s="915" t="s">
        <v>5266</v>
      </c>
      <c r="E14" s="728" t="s">
        <v>11</v>
      </c>
      <c r="F14" s="1495">
        <v>161815.85</v>
      </c>
      <c r="G14" s="1495">
        <v>6343181.3200000003</v>
      </c>
      <c r="H14" s="1496">
        <v>44104</v>
      </c>
      <c r="I14" s="1497" t="s">
        <v>5269</v>
      </c>
      <c r="J14" s="1498">
        <f t="shared" si="0"/>
        <v>13</v>
      </c>
      <c r="K14" s="1499">
        <v>2.9530000000000001E-2</v>
      </c>
      <c r="L14" s="1205">
        <f t="shared" si="1"/>
        <v>40.15</v>
      </c>
      <c r="M14" s="1494">
        <f t="shared" si="4"/>
        <v>172.55412960138892</v>
      </c>
      <c r="N14" s="929">
        <f t="shared" si="5"/>
        <v>6928.0483034957651</v>
      </c>
      <c r="O14" s="1203" t="s">
        <v>2236</v>
      </c>
      <c r="Q14" s="926"/>
    </row>
    <row r="15" spans="1:17" s="925" customFormat="1" ht="43.5" customHeight="1">
      <c r="A15" s="742">
        <v>44062</v>
      </c>
      <c r="B15" s="728" t="s">
        <v>5262</v>
      </c>
      <c r="C15" s="728" t="s">
        <v>285</v>
      </c>
      <c r="D15" s="915" t="s">
        <v>5270</v>
      </c>
      <c r="E15" s="728" t="s">
        <v>11</v>
      </c>
      <c r="F15" s="1501">
        <v>624228.01</v>
      </c>
      <c r="G15" s="1501">
        <v>24469737.992000002</v>
      </c>
      <c r="H15" s="1496">
        <v>44080</v>
      </c>
      <c r="I15" s="1497" t="s">
        <v>5271</v>
      </c>
      <c r="J15" s="1498">
        <f t="shared" si="0"/>
        <v>13</v>
      </c>
      <c r="K15" s="1499">
        <v>2.9530000000000001E-2</v>
      </c>
      <c r="L15" s="1205">
        <f t="shared" si="1"/>
        <v>40.15</v>
      </c>
      <c r="M15" s="1494">
        <f t="shared" si="4"/>
        <v>665.65247433027776</v>
      </c>
      <c r="N15" s="929">
        <f t="shared" si="5"/>
        <v>26725.946844360649</v>
      </c>
      <c r="O15" s="1203" t="s">
        <v>2236</v>
      </c>
      <c r="Q15" s="926"/>
    </row>
    <row r="16" spans="1:17" s="925" customFormat="1" ht="43.5" customHeight="1">
      <c r="A16" s="742">
        <v>44062</v>
      </c>
      <c r="B16" s="728" t="s">
        <v>5263</v>
      </c>
      <c r="C16" s="728" t="s">
        <v>285</v>
      </c>
      <c r="D16" s="915" t="s">
        <v>3049</v>
      </c>
      <c r="E16" s="728" t="s">
        <v>11</v>
      </c>
      <c r="F16" s="1502">
        <v>232479.58</v>
      </c>
      <c r="G16" s="1503">
        <v>9113199.5360000003</v>
      </c>
      <c r="H16" s="1496">
        <v>44079</v>
      </c>
      <c r="I16" s="1497" t="s">
        <v>5272</v>
      </c>
      <c r="J16" s="1498">
        <f t="shared" si="0"/>
        <v>13</v>
      </c>
      <c r="K16" s="1499">
        <v>2.9530000000000001E-2</v>
      </c>
      <c r="L16" s="1205">
        <f t="shared" si="1"/>
        <v>40.15</v>
      </c>
      <c r="M16" s="1494">
        <f t="shared" si="4"/>
        <v>247.90718323944444</v>
      </c>
      <c r="N16" s="929">
        <f t="shared" si="5"/>
        <v>9953.4734070636932</v>
      </c>
      <c r="O16" s="1203" t="s">
        <v>2236</v>
      </c>
      <c r="Q16" s="926"/>
    </row>
    <row r="17" spans="1:17" s="925" customFormat="1" ht="43.5" customHeight="1">
      <c r="A17" s="742">
        <v>44062</v>
      </c>
      <c r="B17" s="728" t="s">
        <v>5264</v>
      </c>
      <c r="C17" s="728" t="s">
        <v>285</v>
      </c>
      <c r="D17" s="915" t="s">
        <v>3049</v>
      </c>
      <c r="E17" s="728" t="s">
        <v>11</v>
      </c>
      <c r="F17" s="1502">
        <v>234608.31</v>
      </c>
      <c r="G17" s="1503">
        <v>9196645.7520000003</v>
      </c>
      <c r="H17" s="1496">
        <v>44077</v>
      </c>
      <c r="I17" s="1497" t="s">
        <v>5273</v>
      </c>
      <c r="J17" s="1498">
        <f t="shared" si="0"/>
        <v>13</v>
      </c>
      <c r="K17" s="1499">
        <v>2.9530000000000001E-2</v>
      </c>
      <c r="L17" s="1205">
        <f t="shared" si="1"/>
        <v>40.15</v>
      </c>
      <c r="M17" s="1494">
        <f t="shared" si="4"/>
        <v>250.17717812749999</v>
      </c>
      <c r="N17" s="929">
        <f t="shared" si="5"/>
        <v>10044.613701819124</v>
      </c>
      <c r="O17" s="1203" t="s">
        <v>2236</v>
      </c>
      <c r="Q17" s="926"/>
    </row>
    <row r="18" spans="1:17" s="925" customFormat="1" ht="43.5" customHeight="1">
      <c r="A18" s="742">
        <v>44062</v>
      </c>
      <c r="B18" s="728" t="s">
        <v>5265</v>
      </c>
      <c r="C18" s="728" t="s">
        <v>285</v>
      </c>
      <c r="D18" s="915" t="s">
        <v>3049</v>
      </c>
      <c r="E18" s="728" t="s">
        <v>11</v>
      </c>
      <c r="F18" s="1502">
        <v>12583.06</v>
      </c>
      <c r="G18" s="1503">
        <v>493255.95199999999</v>
      </c>
      <c r="H18" s="1496">
        <v>44083</v>
      </c>
      <c r="I18" s="1497" t="s">
        <v>5274</v>
      </c>
      <c r="J18" s="1498">
        <f t="shared" si="0"/>
        <v>13</v>
      </c>
      <c r="K18" s="1499">
        <v>2.9530000000000001E-2</v>
      </c>
      <c r="L18" s="1205">
        <f t="shared" si="1"/>
        <v>40.15</v>
      </c>
      <c r="M18" s="1494">
        <f t="shared" si="4"/>
        <v>13.418085842777778</v>
      </c>
      <c r="N18" s="929">
        <f t="shared" si="5"/>
        <v>538.73614658752774</v>
      </c>
      <c r="O18" s="1203" t="s">
        <v>2236</v>
      </c>
      <c r="Q18" s="926"/>
    </row>
    <row r="19" spans="1:17" s="925" customFormat="1" ht="43.5" customHeight="1">
      <c r="A19" s="745">
        <v>44063</v>
      </c>
      <c r="B19" s="728" t="s">
        <v>5284</v>
      </c>
      <c r="C19" s="728" t="s">
        <v>285</v>
      </c>
      <c r="D19" s="746" t="s">
        <v>3416</v>
      </c>
      <c r="E19" s="728" t="s">
        <v>11</v>
      </c>
      <c r="F19" s="1505">
        <v>262585.25</v>
      </c>
      <c r="G19" s="1506">
        <v>10306471.0625</v>
      </c>
      <c r="H19" s="1507">
        <v>44099</v>
      </c>
      <c r="I19" s="1508" t="s">
        <v>5286</v>
      </c>
      <c r="J19" s="927">
        <f t="shared" si="0"/>
        <v>12</v>
      </c>
      <c r="K19" s="928">
        <v>2.94688E-2</v>
      </c>
      <c r="L19" s="1205">
        <f t="shared" si="1"/>
        <v>40.15</v>
      </c>
      <c r="M19" s="1494">
        <f t="shared" ref="M19:M20" si="6">F19*J19*K19/360</f>
        <v>257.93574050666666</v>
      </c>
      <c r="N19" s="929">
        <f t="shared" ref="N19:N20" si="7">L19*M19</f>
        <v>10356.119981342667</v>
      </c>
      <c r="O19" s="1203" t="s">
        <v>2236</v>
      </c>
      <c r="Q19" s="926"/>
    </row>
    <row r="20" spans="1:17" s="925" customFormat="1" ht="43.5" customHeight="1">
      <c r="A20" s="745">
        <v>44063</v>
      </c>
      <c r="B20" s="728" t="s">
        <v>5285</v>
      </c>
      <c r="C20" s="728" t="s">
        <v>285</v>
      </c>
      <c r="D20" s="746" t="s">
        <v>3416</v>
      </c>
      <c r="E20" s="728" t="s">
        <v>11</v>
      </c>
      <c r="F20" s="1505">
        <v>19301.8</v>
      </c>
      <c r="G20" s="1506">
        <v>757595.65</v>
      </c>
      <c r="H20" s="1507">
        <v>44096</v>
      </c>
      <c r="I20" s="1508" t="s">
        <v>5287</v>
      </c>
      <c r="J20" s="927">
        <f t="shared" si="0"/>
        <v>12</v>
      </c>
      <c r="K20" s="928">
        <v>2.94688E-2</v>
      </c>
      <c r="L20" s="1205">
        <f t="shared" si="1"/>
        <v>40.15</v>
      </c>
      <c r="M20" s="1494">
        <f t="shared" si="6"/>
        <v>18.960029461333331</v>
      </c>
      <c r="N20" s="929">
        <f t="shared" si="7"/>
        <v>761.24518287253318</v>
      </c>
      <c r="O20" s="1203" t="s">
        <v>2236</v>
      </c>
      <c r="Q20" s="926"/>
    </row>
    <row r="21" spans="1:17" s="925" customFormat="1" ht="43.5" customHeight="1">
      <c r="A21" s="745">
        <v>44063</v>
      </c>
      <c r="B21" s="728" t="s">
        <v>5288</v>
      </c>
      <c r="C21" s="728" t="s">
        <v>285</v>
      </c>
      <c r="D21" s="746" t="s">
        <v>4598</v>
      </c>
      <c r="E21" s="728" t="s">
        <v>11</v>
      </c>
      <c r="F21" s="1505">
        <v>9085.82</v>
      </c>
      <c r="G21" s="1506">
        <v>356618.435</v>
      </c>
      <c r="H21" s="1507">
        <v>44093</v>
      </c>
      <c r="I21" s="1508" t="s">
        <v>5290</v>
      </c>
      <c r="J21" s="927">
        <f t="shared" si="0"/>
        <v>12</v>
      </c>
      <c r="K21" s="928">
        <v>2.94688E-2</v>
      </c>
      <c r="L21" s="1205">
        <f t="shared" si="1"/>
        <v>40.15</v>
      </c>
      <c r="M21" s="1494">
        <f t="shared" ref="M21:M24" si="8">F21*J21*K21/360</f>
        <v>8.9249404138666666</v>
      </c>
      <c r="N21" s="929">
        <f t="shared" ref="N21:N24" si="9">L21*M21</f>
        <v>358.33635761674662</v>
      </c>
      <c r="O21" s="1203" t="s">
        <v>2236</v>
      </c>
      <c r="Q21" s="926"/>
    </row>
    <row r="22" spans="1:17" s="925" customFormat="1" ht="43.5" customHeight="1">
      <c r="A22" s="745">
        <v>44063</v>
      </c>
      <c r="B22" s="728" t="s">
        <v>5289</v>
      </c>
      <c r="C22" s="728" t="s">
        <v>285</v>
      </c>
      <c r="D22" s="746" t="s">
        <v>4598</v>
      </c>
      <c r="E22" s="728" t="s">
        <v>11</v>
      </c>
      <c r="F22" s="1505">
        <v>153370.19</v>
      </c>
      <c r="G22" s="1506">
        <v>6019779.9575000005</v>
      </c>
      <c r="H22" s="1507">
        <v>44108</v>
      </c>
      <c r="I22" s="1508" t="s">
        <v>5291</v>
      </c>
      <c r="J22" s="927">
        <f t="shared" si="0"/>
        <v>12</v>
      </c>
      <c r="K22" s="928">
        <v>2.94688E-2</v>
      </c>
      <c r="L22" s="1205">
        <f t="shared" si="1"/>
        <v>40.15</v>
      </c>
      <c r="M22" s="1494">
        <f t="shared" si="8"/>
        <v>150.65451516906666</v>
      </c>
      <c r="N22" s="929">
        <f t="shared" si="9"/>
        <v>6048.7787840380261</v>
      </c>
      <c r="O22" s="1203" t="s">
        <v>2236</v>
      </c>
      <c r="Q22" s="926"/>
    </row>
    <row r="23" spans="1:17" s="925" customFormat="1" ht="43.5" customHeight="1">
      <c r="A23" s="745">
        <v>44063</v>
      </c>
      <c r="B23" s="728" t="s">
        <v>5292</v>
      </c>
      <c r="C23" s="728" t="s">
        <v>285</v>
      </c>
      <c r="D23" s="746" t="s">
        <v>4042</v>
      </c>
      <c r="E23" s="728" t="s">
        <v>11</v>
      </c>
      <c r="F23" s="1505">
        <v>123910.94</v>
      </c>
      <c r="G23" s="1506">
        <v>4863504.3950000005</v>
      </c>
      <c r="H23" s="1507">
        <v>44087</v>
      </c>
      <c r="I23" s="1508" t="s">
        <v>5295</v>
      </c>
      <c r="J23" s="927">
        <f t="shared" si="0"/>
        <v>12</v>
      </c>
      <c r="K23" s="928">
        <v>2.94688E-2</v>
      </c>
      <c r="L23" s="1205">
        <f t="shared" si="1"/>
        <v>40.15</v>
      </c>
      <c r="M23" s="1494">
        <f t="shared" si="8"/>
        <v>121.71689028906665</v>
      </c>
      <c r="N23" s="929">
        <f t="shared" si="9"/>
        <v>4886.9331451060261</v>
      </c>
      <c r="O23" s="1203" t="s">
        <v>2236</v>
      </c>
      <c r="Q23" s="926"/>
    </row>
    <row r="24" spans="1:17" s="925" customFormat="1" ht="43.5" customHeight="1">
      <c r="A24" s="745">
        <v>44063</v>
      </c>
      <c r="B24" s="728" t="s">
        <v>5294</v>
      </c>
      <c r="C24" s="728" t="s">
        <v>285</v>
      </c>
      <c r="D24" s="746" t="s">
        <v>4042</v>
      </c>
      <c r="E24" s="728" t="s">
        <v>11</v>
      </c>
      <c r="F24" s="1505">
        <v>51589.99</v>
      </c>
      <c r="G24" s="1506">
        <v>2024907.1074999999</v>
      </c>
      <c r="H24" s="1507">
        <v>44083</v>
      </c>
      <c r="I24" s="1508" t="s">
        <v>5296</v>
      </c>
      <c r="J24" s="927">
        <f t="shared" si="0"/>
        <v>12</v>
      </c>
      <c r="K24" s="928">
        <v>2.94688E-2</v>
      </c>
      <c r="L24" s="1205">
        <f t="shared" si="1"/>
        <v>40.15</v>
      </c>
      <c r="M24" s="1494">
        <f t="shared" si="8"/>
        <v>50.676503243733329</v>
      </c>
      <c r="N24" s="929">
        <f t="shared" si="9"/>
        <v>2034.6616052358931</v>
      </c>
      <c r="O24" s="1203" t="s">
        <v>2236</v>
      </c>
      <c r="Q24" s="926"/>
    </row>
    <row r="25" spans="1:17" ht="27.75" customHeight="1" thickBot="1">
      <c r="A25" s="1530" t="s">
        <v>182</v>
      </c>
      <c r="B25" s="1530"/>
      <c r="C25" s="1530"/>
      <c r="D25" s="1530"/>
      <c r="E25" s="1530"/>
      <c r="F25" s="219">
        <f>SUM(F11:F24)</f>
        <v>2402130.0800000005</v>
      </c>
      <c r="G25" s="749"/>
      <c r="H25" s="955"/>
      <c r="I25" s="750">
        <f>VLOOKUP(I10,REPORTS!$B$69:$E$93,4,0)</f>
        <v>2402130.08</v>
      </c>
      <c r="J25" s="751"/>
      <c r="K25" s="752"/>
      <c r="L25" s="753"/>
      <c r="M25" s="748"/>
      <c r="N25" s="754"/>
      <c r="O25" s="745"/>
    </row>
    <row r="26" spans="1:17" ht="12" customHeight="1" thickTop="1" thickBot="1">
      <c r="A26" s="1091"/>
      <c r="B26" s="755"/>
      <c r="C26" s="755"/>
      <c r="D26" s="756"/>
      <c r="E26" s="757"/>
      <c r="F26" s="758"/>
      <c r="G26" s="758"/>
      <c r="H26" s="956"/>
      <c r="I26" s="759"/>
      <c r="J26" s="760"/>
      <c r="K26" s="761"/>
      <c r="L26" s="762"/>
      <c r="M26" s="763"/>
      <c r="N26" s="764"/>
      <c r="O26" s="765"/>
    </row>
    <row r="27" spans="1:17">
      <c r="A27" s="1538" t="s">
        <v>184</v>
      </c>
      <c r="B27" s="1539"/>
      <c r="C27" s="1539"/>
      <c r="D27" s="1539"/>
      <c r="E27" s="1539"/>
      <c r="F27" s="1539"/>
      <c r="G27" s="1539"/>
      <c r="H27" s="957"/>
      <c r="I27" s="766">
        <v>9001260</v>
      </c>
      <c r="J27" s="767"/>
      <c r="K27" s="761"/>
      <c r="L27" s="762"/>
      <c r="M27" s="763"/>
      <c r="N27" s="768"/>
      <c r="O27" s="769"/>
    </row>
    <row r="28" spans="1:17" ht="13.5" thickBot="1">
      <c r="A28" s="1531" t="s">
        <v>189</v>
      </c>
      <c r="B28" s="1532"/>
      <c r="C28" s="1532"/>
      <c r="D28" s="1532"/>
      <c r="E28" s="1533"/>
      <c r="F28" s="770">
        <f ca="1">SUM(F28:F28)</f>
        <v>0</v>
      </c>
      <c r="G28" s="771"/>
      <c r="H28" s="958"/>
      <c r="I28" s="772" t="e">
        <f>VLOOKUP(I27,REPORTS!$B$69:$E$93,4,0)</f>
        <v>#N/A</v>
      </c>
      <c r="J28" s="773"/>
      <c r="K28" s="761"/>
      <c r="L28" s="762"/>
      <c r="M28" s="763"/>
      <c r="N28" s="774"/>
      <c r="O28" s="775"/>
    </row>
    <row r="29" spans="1:17" ht="13.5" thickTop="1">
      <c r="A29" s="1092"/>
      <c r="B29" s="761"/>
      <c r="C29" s="761"/>
      <c r="D29" s="776"/>
      <c r="E29" s="761"/>
      <c r="F29" s="777"/>
      <c r="G29" s="778"/>
      <c r="H29" s="959"/>
      <c r="I29" s="779"/>
      <c r="J29" s="780"/>
      <c r="K29" s="761"/>
      <c r="L29" s="762"/>
      <c r="M29" s="763"/>
      <c r="N29" s="781"/>
      <c r="O29" s="775"/>
    </row>
    <row r="30" spans="1:17">
      <c r="A30" s="1526" t="s">
        <v>186</v>
      </c>
      <c r="B30" s="1527"/>
      <c r="C30" s="1527"/>
      <c r="D30" s="1527"/>
      <c r="E30" s="1527"/>
      <c r="F30" s="1527"/>
      <c r="G30" s="1527"/>
      <c r="H30" s="960"/>
      <c r="I30" s="782">
        <v>9001244</v>
      </c>
      <c r="J30" s="780"/>
      <c r="K30" s="761"/>
      <c r="L30" s="762"/>
      <c r="M30" s="763"/>
      <c r="N30" s="781"/>
      <c r="O30" s="783"/>
    </row>
    <row r="31" spans="1:17">
      <c r="A31" s="1093"/>
      <c r="B31" s="761"/>
      <c r="C31" s="784"/>
      <c r="D31" s="776"/>
      <c r="E31" s="761"/>
      <c r="F31" s="777"/>
      <c r="G31" s="778"/>
      <c r="H31" s="959"/>
      <c r="I31" s="785"/>
      <c r="J31" s="780"/>
      <c r="K31" s="761"/>
      <c r="L31" s="762"/>
      <c r="M31" s="763"/>
      <c r="N31" s="781"/>
      <c r="O31" s="783"/>
    </row>
    <row r="32" spans="1:17" s="157" customFormat="1">
      <c r="A32" s="1526" t="s">
        <v>794</v>
      </c>
      <c r="B32" s="1527"/>
      <c r="C32" s="1527"/>
      <c r="D32" s="1527"/>
      <c r="E32" s="1527"/>
      <c r="F32" s="1527"/>
      <c r="G32" s="1527"/>
      <c r="H32" s="960"/>
      <c r="I32" s="782">
        <v>2046846</v>
      </c>
      <c r="J32" s="780"/>
      <c r="K32" s="761"/>
      <c r="L32" s="762"/>
      <c r="M32" s="763"/>
      <c r="N32" s="781"/>
      <c r="O32" s="783"/>
    </row>
    <row r="33" spans="1:15">
      <c r="A33" s="1094"/>
      <c r="B33" s="786"/>
      <c r="C33" s="786"/>
      <c r="D33" s="786"/>
      <c r="E33" s="786"/>
      <c r="F33" s="787"/>
      <c r="G33" s="788"/>
      <c r="H33" s="961"/>
      <c r="I33" s="789"/>
      <c r="J33" s="790"/>
      <c r="K33" s="791"/>
      <c r="L33" s="792"/>
      <c r="M33" s="793"/>
      <c r="N33" s="794"/>
      <c r="O33" s="795"/>
    </row>
    <row r="34" spans="1:15" s="157" customFormat="1" ht="13.5" thickBot="1">
      <c r="A34" s="1534" t="s">
        <v>189</v>
      </c>
      <c r="B34" s="1535"/>
      <c r="C34" s="1535"/>
      <c r="D34" s="1535"/>
      <c r="E34" s="1536"/>
      <c r="F34" s="770">
        <f ca="1">SUM(F34:F34)</f>
        <v>0</v>
      </c>
      <c r="G34" s="796"/>
      <c r="H34" s="962"/>
      <c r="I34" s="772" t="e">
        <f>VLOOKUP(I33,REPORTS!$B$69:$E$93,4,0)</f>
        <v>#N/A</v>
      </c>
      <c r="J34" s="780"/>
      <c r="K34" s="761"/>
      <c r="L34" s="762"/>
      <c r="M34" s="763"/>
      <c r="N34" s="781"/>
      <c r="O34" s="783"/>
    </row>
    <row r="35" spans="1:15" ht="15" customHeight="1" thickTop="1">
      <c r="A35" s="1095"/>
      <c r="B35" s="797"/>
      <c r="C35" s="797"/>
      <c r="D35" s="797"/>
      <c r="E35" s="797"/>
      <c r="F35" s="798"/>
      <c r="G35" s="799"/>
      <c r="H35" s="963"/>
      <c r="I35" s="800"/>
      <c r="J35" s="790"/>
      <c r="K35" s="791"/>
      <c r="L35" s="762"/>
      <c r="M35" s="763"/>
      <c r="N35" s="794"/>
      <c r="O35" s="795"/>
    </row>
    <row r="36" spans="1:15">
      <c r="A36" s="1526" t="s">
        <v>185</v>
      </c>
      <c r="B36" s="1527"/>
      <c r="C36" s="1527"/>
      <c r="D36" s="1527"/>
      <c r="E36" s="1527"/>
      <c r="F36" s="1527"/>
      <c r="G36" s="1527"/>
      <c r="H36" s="960"/>
      <c r="I36" s="782">
        <v>9000744</v>
      </c>
      <c r="J36" s="801"/>
      <c r="K36" s="802"/>
      <c r="L36" s="762"/>
      <c r="M36" s="740"/>
      <c r="N36" s="803"/>
      <c r="O36" s="783"/>
    </row>
    <row r="37" spans="1:15" ht="15">
      <c r="A37" s="1093"/>
      <c r="B37" s="761"/>
      <c r="C37" s="784"/>
      <c r="D37" s="776"/>
      <c r="E37" s="761"/>
      <c r="F37" s="804"/>
      <c r="G37" s="778"/>
      <c r="H37" s="962"/>
      <c r="I37" s="772" t="e">
        <f>VLOOKUP(I36,REPORTS!$B$69:$E$93,4,0)</f>
        <v>#N/A</v>
      </c>
      <c r="J37" s="801"/>
      <c r="K37" s="802"/>
      <c r="L37" s="762"/>
      <c r="M37" s="740"/>
      <c r="N37" s="803"/>
      <c r="O37" s="783"/>
    </row>
    <row r="38" spans="1:15">
      <c r="A38" s="1093"/>
      <c r="B38" s="761"/>
      <c r="C38" s="784"/>
      <c r="D38" s="776"/>
      <c r="E38" s="761"/>
      <c r="F38" s="805"/>
      <c r="G38" s="806"/>
      <c r="H38" s="964"/>
      <c r="I38" s="785"/>
      <c r="J38" s="801"/>
      <c r="K38" s="802"/>
      <c r="L38" s="762"/>
      <c r="M38" s="740"/>
      <c r="N38" s="803"/>
      <c r="O38" s="783"/>
    </row>
    <row r="39" spans="1:15">
      <c r="A39" s="1526" t="s">
        <v>187</v>
      </c>
      <c r="B39" s="1527"/>
      <c r="C39" s="1527"/>
      <c r="D39" s="1527"/>
      <c r="E39" s="1527"/>
      <c r="F39" s="1527"/>
      <c r="G39" s="1527"/>
      <c r="H39" s="960"/>
      <c r="I39" s="782">
        <v>2036506</v>
      </c>
      <c r="J39" s="801"/>
      <c r="K39" s="802"/>
      <c r="L39" s="762"/>
      <c r="M39" s="740"/>
      <c r="N39" s="803"/>
      <c r="O39" s="783"/>
    </row>
    <row r="40" spans="1:15">
      <c r="A40" s="1096"/>
      <c r="B40" s="807"/>
      <c r="C40" s="807"/>
      <c r="D40" s="808"/>
      <c r="E40" s="807"/>
      <c r="F40" s="807"/>
      <c r="G40" s="807"/>
      <c r="H40" s="965"/>
      <c r="I40" s="809"/>
      <c r="J40" s="737"/>
      <c r="K40" s="810"/>
      <c r="L40" s="739"/>
      <c r="M40" s="740"/>
      <c r="N40" s="811"/>
      <c r="O40" s="812"/>
    </row>
    <row r="41" spans="1:15" ht="15" customHeight="1">
      <c r="A41" s="1523" t="s">
        <v>801</v>
      </c>
      <c r="B41" s="1524"/>
      <c r="C41" s="1524"/>
      <c r="D41" s="1524"/>
      <c r="E41" s="1525"/>
      <c r="F41" s="813">
        <v>0</v>
      </c>
      <c r="G41" s="796"/>
      <c r="H41" s="962"/>
      <c r="I41" s="772">
        <f>VLOOKUP(I39,REPORTS!$B$69:$E$93,4,0)</f>
        <v>0</v>
      </c>
      <c r="J41" s="780"/>
      <c r="K41" s="761"/>
      <c r="L41" s="762"/>
      <c r="M41" s="763"/>
      <c r="N41" s="781"/>
      <c r="O41" s="783"/>
    </row>
    <row r="42" spans="1:15">
      <c r="A42" s="1528" t="s">
        <v>28</v>
      </c>
      <c r="B42" s="1529"/>
      <c r="C42" s="1529"/>
      <c r="D42" s="1529"/>
      <c r="E42" s="1529"/>
      <c r="F42" s="1529"/>
      <c r="G42" s="1529"/>
      <c r="H42" s="966"/>
      <c r="I42" s="814">
        <v>9008672</v>
      </c>
      <c r="J42" s="780"/>
      <c r="K42" s="761"/>
      <c r="L42" s="762"/>
      <c r="M42" s="763"/>
      <c r="N42" s="781"/>
      <c r="O42" s="783"/>
    </row>
    <row r="43" spans="1:15" ht="21.75" customHeight="1">
      <c r="A43" s="1093"/>
      <c r="B43" s="761"/>
      <c r="C43" s="784"/>
      <c r="D43" s="776"/>
      <c r="E43" s="761"/>
      <c r="F43" s="815"/>
      <c r="G43" s="778"/>
      <c r="H43" s="959"/>
      <c r="I43" s="785"/>
      <c r="J43" s="816"/>
      <c r="K43" s="779"/>
      <c r="L43" s="762"/>
      <c r="M43" s="740"/>
      <c r="N43" s="781"/>
      <c r="O43" s="783"/>
    </row>
    <row r="44" spans="1:15" ht="21.75" customHeight="1">
      <c r="A44" s="1526" t="s">
        <v>18</v>
      </c>
      <c r="B44" s="1527"/>
      <c r="C44" s="1527"/>
      <c r="D44" s="1527"/>
      <c r="E44" s="1527"/>
      <c r="F44" s="1527"/>
      <c r="G44" s="1527"/>
      <c r="H44" s="960"/>
      <c r="I44" s="782">
        <v>9008575</v>
      </c>
      <c r="J44" s="780"/>
      <c r="K44" s="761"/>
      <c r="L44" s="762"/>
      <c r="M44" s="763"/>
      <c r="N44" s="781"/>
      <c r="O44" s="775"/>
    </row>
    <row r="45" spans="1:15" s="182" customFormat="1" ht="13.5" thickBot="1">
      <c r="A45" s="665"/>
      <c r="B45" s="817"/>
      <c r="C45" s="818"/>
      <c r="D45" s="818"/>
      <c r="E45" s="817"/>
      <c r="F45" s="819" t="e">
        <f>SUM(#REF!)</f>
        <v>#REF!</v>
      </c>
      <c r="G45" s="796"/>
      <c r="H45" s="967"/>
      <c r="I45" s="820">
        <f>VLOOKUP(I44,REPORTS!$B$69:$E$93,4,0)</f>
        <v>0</v>
      </c>
      <c r="J45" s="801"/>
      <c r="K45" s="821"/>
      <c r="L45" s="747"/>
      <c r="M45" s="748"/>
      <c r="N45" s="811"/>
      <c r="O45" s="822"/>
    </row>
    <row r="46" spans="1:15" ht="13.5" thickTop="1">
      <c r="A46" s="665"/>
      <c r="B46" s="817"/>
      <c r="C46" s="823"/>
      <c r="D46" s="823"/>
      <c r="E46" s="817"/>
      <c r="F46" s="824"/>
      <c r="G46" s="825"/>
      <c r="H46" s="968"/>
      <c r="I46" s="826"/>
      <c r="J46" s="801"/>
      <c r="K46" s="821"/>
      <c r="L46" s="747"/>
      <c r="M46" s="748"/>
      <c r="N46" s="827"/>
      <c r="O46" s="828"/>
    </row>
    <row r="47" spans="1:15" s="183" customFormat="1">
      <c r="A47" s="1540" t="s">
        <v>1124</v>
      </c>
      <c r="B47" s="1541"/>
      <c r="C47" s="1541"/>
      <c r="D47" s="1541"/>
      <c r="E47" s="1541"/>
      <c r="F47" s="1541"/>
      <c r="G47" s="1541"/>
      <c r="H47" s="969"/>
      <c r="I47" s="829">
        <v>2050401</v>
      </c>
      <c r="J47" s="830"/>
      <c r="K47" s="761"/>
      <c r="L47" s="762"/>
      <c r="M47" s="763"/>
      <c r="N47" s="781"/>
      <c r="O47" s="775"/>
    </row>
    <row r="48" spans="1:15">
      <c r="A48" s="1097"/>
      <c r="B48" s="784"/>
      <c r="C48" s="784"/>
      <c r="D48" s="784"/>
      <c r="E48" s="784"/>
      <c r="F48" s="784"/>
      <c r="G48" s="784"/>
      <c r="H48" s="970"/>
      <c r="I48" s="728"/>
      <c r="J48" s="743"/>
      <c r="K48" s="744"/>
      <c r="L48" s="739"/>
      <c r="M48" s="740"/>
      <c r="N48" s="741"/>
      <c r="O48" s="742"/>
    </row>
    <row r="49" spans="1:15" ht="13.5" thickBot="1">
      <c r="A49" s="1098"/>
      <c r="B49" s="831"/>
      <c r="C49" s="831"/>
      <c r="D49" s="832"/>
      <c r="E49" s="831"/>
      <c r="F49" s="819">
        <v>0</v>
      </c>
      <c r="G49" s="796"/>
      <c r="H49" s="967"/>
      <c r="I49" s="820">
        <f>VLOOKUP(I47,REPORTS!$B$69:$E$93,4,0)</f>
        <v>0</v>
      </c>
      <c r="J49" s="833"/>
      <c r="K49" s="834"/>
      <c r="L49" s="753"/>
      <c r="M49" s="835"/>
      <c r="N49" s="774"/>
      <c r="O49" s="836"/>
    </row>
    <row r="50" spans="1:15" ht="13.5" thickTop="1">
      <c r="A50" s="1540" t="s">
        <v>2458</v>
      </c>
      <c r="B50" s="1541"/>
      <c r="C50" s="1541"/>
      <c r="D50" s="1541"/>
      <c r="E50" s="1541"/>
      <c r="F50" s="1541"/>
      <c r="G50" s="1541"/>
      <c r="H50" s="960"/>
      <c r="I50" s="782">
        <v>1026264</v>
      </c>
      <c r="J50" s="780"/>
      <c r="K50" s="761"/>
      <c r="L50" s="762"/>
      <c r="M50" s="763"/>
      <c r="N50" s="781"/>
      <c r="O50" s="837"/>
    </row>
    <row r="51" spans="1:15">
      <c r="A51" s="1096"/>
      <c r="B51" s="807"/>
      <c r="C51" s="807"/>
      <c r="D51" s="808"/>
      <c r="E51" s="807"/>
      <c r="F51" s="807"/>
      <c r="G51" s="807"/>
      <c r="H51" s="965"/>
      <c r="I51" s="807"/>
      <c r="J51" s="737"/>
      <c r="K51" s="838"/>
      <c r="L51" s="747"/>
      <c r="M51" s="748"/>
      <c r="N51" s="811"/>
      <c r="O51" s="742"/>
    </row>
    <row r="52" spans="1:15" ht="13.5" thickBot="1">
      <c r="A52" s="1523" t="s">
        <v>190</v>
      </c>
      <c r="B52" s="1524"/>
      <c r="C52" s="1524"/>
      <c r="D52" s="1524"/>
      <c r="E52" s="1525"/>
      <c r="F52" s="819">
        <v>0</v>
      </c>
      <c r="G52" s="839"/>
      <c r="H52" s="971"/>
      <c r="I52" s="750">
        <f>VLOOKUP(I50,REPORTS!$B$69:$E$93,4,0)</f>
        <v>0</v>
      </c>
      <c r="J52" s="840"/>
      <c r="K52" s="779"/>
      <c r="L52" s="762"/>
      <c r="M52" s="740"/>
      <c r="N52" s="774"/>
      <c r="O52" s="841"/>
    </row>
    <row r="53" spans="1:15" ht="13.5" thickTop="1">
      <c r="A53" s="1099"/>
      <c r="B53" s="842"/>
      <c r="C53" s="842"/>
      <c r="D53" s="843"/>
      <c r="E53" s="842"/>
      <c r="F53" s="844"/>
      <c r="G53" s="777"/>
      <c r="H53" s="972"/>
      <c r="I53" s="845"/>
      <c r="J53" s="846"/>
      <c r="K53" s="779"/>
      <c r="L53" s="762"/>
      <c r="M53" s="740"/>
      <c r="N53" s="781"/>
      <c r="O53" s="847"/>
    </row>
    <row r="54" spans="1:15" ht="26.25" customHeight="1">
      <c r="A54" s="1542" t="s">
        <v>111</v>
      </c>
      <c r="B54" s="1543"/>
      <c r="C54" s="1543"/>
      <c r="D54" s="1543"/>
      <c r="E54" s="1543"/>
      <c r="F54" s="1543"/>
      <c r="G54" s="1543"/>
      <c r="H54" s="973"/>
      <c r="I54" s="848">
        <v>2034015</v>
      </c>
      <c r="J54" s="846"/>
      <c r="K54" s="779"/>
      <c r="L54" s="762"/>
      <c r="M54" s="740"/>
      <c r="N54" s="781"/>
      <c r="O54" s="847"/>
    </row>
    <row r="55" spans="1:15" s="673" customFormat="1" ht="31.5" customHeight="1">
      <c r="A55" s="1455">
        <v>43887</v>
      </c>
      <c r="B55" s="1459" t="s">
        <v>4580</v>
      </c>
      <c r="C55" s="1459" t="s">
        <v>285</v>
      </c>
      <c r="D55" s="1454" t="s">
        <v>2873</v>
      </c>
      <c r="E55" s="1459" t="s">
        <v>14</v>
      </c>
      <c r="F55" s="1448">
        <v>57839.99</v>
      </c>
      <c r="G55" s="1448">
        <v>2325167.6</v>
      </c>
      <c r="H55" s="1452">
        <v>43965</v>
      </c>
      <c r="I55" s="1453" t="s">
        <v>4581</v>
      </c>
      <c r="J55" s="743">
        <f>$I$2-A55+1</f>
        <v>188</v>
      </c>
      <c r="K55" s="1204">
        <f t="shared" ref="K55" si="10">2.7/100</f>
        <v>2.7000000000000003E-2</v>
      </c>
      <c r="L55" s="1205">
        <f>$B$84</f>
        <v>47.89</v>
      </c>
      <c r="M55" s="740">
        <f>F55*J55*K55/360</f>
        <v>815.543859</v>
      </c>
      <c r="N55" s="1206">
        <f t="shared" ref="N55" si="11">L55*M55</f>
        <v>39056.395407509997</v>
      </c>
      <c r="O55" s="1203" t="s">
        <v>2236</v>
      </c>
    </row>
    <row r="56" spans="1:15" ht="27.75" customHeight="1" thickBot="1">
      <c r="A56" s="1523" t="s">
        <v>182</v>
      </c>
      <c r="B56" s="1524"/>
      <c r="C56" s="1524"/>
      <c r="D56" s="1524"/>
      <c r="E56" s="1525"/>
      <c r="F56" s="849">
        <f>SUM(F55:F55)</f>
        <v>57839.99</v>
      </c>
      <c r="G56" s="839"/>
      <c r="H56" s="971"/>
      <c r="I56" s="750">
        <f>VLOOKUP(I54,REPORTS!$B$69:$E$93,4,0)</f>
        <v>57839.99</v>
      </c>
      <c r="J56" s="802"/>
      <c r="K56" s="850"/>
      <c r="L56" s="753"/>
      <c r="M56" s="740"/>
      <c r="N56" s="1431"/>
      <c r="O56" s="494"/>
    </row>
    <row r="57" spans="1:15" ht="13.5" thickTop="1">
      <c r="A57" s="1099"/>
      <c r="B57" s="842"/>
      <c r="C57" s="842"/>
      <c r="D57" s="843"/>
      <c r="E57" s="842"/>
      <c r="F57" s="844"/>
      <c r="G57" s="777"/>
      <c r="H57" s="972"/>
      <c r="I57" s="845"/>
      <c r="J57" s="802"/>
      <c r="K57" s="785"/>
      <c r="L57" s="762"/>
      <c r="M57" s="740"/>
      <c r="N57" s="1431"/>
      <c r="O57" s="495"/>
    </row>
    <row r="58" spans="1:15" s="165" customFormat="1">
      <c r="A58" s="1526" t="s">
        <v>1256</v>
      </c>
      <c r="B58" s="1527"/>
      <c r="C58" s="1527"/>
      <c r="D58" s="1527"/>
      <c r="E58" s="1527"/>
      <c r="F58" s="1527"/>
      <c r="G58" s="1527"/>
      <c r="H58" s="960"/>
      <c r="I58" s="782">
        <v>8000295</v>
      </c>
      <c r="J58" s="802"/>
      <c r="K58" s="785"/>
      <c r="L58" s="762"/>
      <c r="M58" s="740"/>
      <c r="N58" s="1431"/>
      <c r="O58" s="495"/>
    </row>
    <row r="59" spans="1:15">
      <c r="A59" s="1100"/>
      <c r="B59" s="852"/>
      <c r="C59" s="852"/>
      <c r="D59" s="852"/>
      <c r="E59" s="852"/>
      <c r="F59" s="852"/>
      <c r="G59" s="852"/>
      <c r="H59" s="974"/>
      <c r="I59" s="852"/>
      <c r="J59" s="802"/>
      <c r="K59" s="853"/>
      <c r="L59" s="854"/>
      <c r="M59" s="740"/>
      <c r="N59" s="1431"/>
      <c r="O59" s="837"/>
    </row>
    <row r="60" spans="1:15" ht="13.5" thickBot="1">
      <c r="A60" s="1531" t="s">
        <v>190</v>
      </c>
      <c r="B60" s="1532"/>
      <c r="C60" s="1532"/>
      <c r="D60" s="1532"/>
      <c r="E60" s="1533"/>
      <c r="F60" s="849">
        <v>0</v>
      </c>
      <c r="G60" s="839"/>
      <c r="H60" s="971"/>
      <c r="I60" s="750">
        <f>VLOOKUP(I58,REPORTS!$B$69:$E$93,4,0)</f>
        <v>0</v>
      </c>
      <c r="J60" s="802"/>
      <c r="K60" s="850"/>
      <c r="L60" s="753"/>
      <c r="M60" s="740"/>
      <c r="N60" s="1431"/>
      <c r="O60" s="494"/>
    </row>
    <row r="61" spans="1:15" ht="13.5" thickTop="1">
      <c r="A61" s="1101"/>
      <c r="B61" s="855"/>
      <c r="C61" s="855"/>
      <c r="D61" s="856"/>
      <c r="E61" s="855"/>
      <c r="F61" s="857"/>
      <c r="G61" s="858"/>
      <c r="H61" s="975"/>
      <c r="I61" s="859"/>
      <c r="J61" s="802"/>
      <c r="K61" s="785"/>
      <c r="L61" s="762"/>
      <c r="M61" s="740"/>
      <c r="N61" s="1431"/>
      <c r="O61" s="495"/>
    </row>
    <row r="62" spans="1:15">
      <c r="A62" s="1102"/>
      <c r="B62" s="860"/>
      <c r="C62" s="860"/>
      <c r="D62" s="861"/>
      <c r="E62" s="860"/>
      <c r="F62" s="862"/>
      <c r="G62" s="862"/>
      <c r="H62" s="976"/>
      <c r="I62" s="863"/>
      <c r="J62" s="802"/>
      <c r="K62" s="761"/>
      <c r="L62" s="762"/>
      <c r="M62" s="740"/>
      <c r="N62" s="1431"/>
      <c r="O62" s="866"/>
    </row>
    <row r="63" spans="1:15">
      <c r="A63" s="1099"/>
      <c r="B63" s="842"/>
      <c r="C63" s="842"/>
      <c r="D63" s="843"/>
      <c r="E63" s="842"/>
      <c r="F63" s="844"/>
      <c r="G63" s="869"/>
      <c r="H63" s="977"/>
      <c r="I63" s="870"/>
      <c r="J63" s="802"/>
      <c r="K63" s="761"/>
      <c r="L63" s="762"/>
      <c r="M63" s="740"/>
      <c r="N63" s="1431"/>
      <c r="O63" s="847"/>
    </row>
    <row r="64" spans="1:15">
      <c r="A64" s="1526" t="s">
        <v>19</v>
      </c>
      <c r="B64" s="1527"/>
      <c r="C64" s="1527"/>
      <c r="D64" s="1527"/>
      <c r="E64" s="1527"/>
      <c r="F64" s="1527"/>
      <c r="G64" s="1527"/>
      <c r="H64" s="978"/>
      <c r="I64" s="872">
        <v>9008877</v>
      </c>
      <c r="J64" s="802"/>
      <c r="K64" s="761"/>
      <c r="L64" s="762"/>
      <c r="M64" s="740"/>
      <c r="N64" s="1431"/>
      <c r="O64" s="847"/>
    </row>
    <row r="65" spans="1:15" ht="13.5" thickBot="1">
      <c r="A65" s="1531" t="s">
        <v>191</v>
      </c>
      <c r="B65" s="1532"/>
      <c r="C65" s="1532"/>
      <c r="D65" s="1532"/>
      <c r="E65" s="1533"/>
      <c r="F65" s="770">
        <f ca="1">SUM(F65:F65)</f>
        <v>0</v>
      </c>
      <c r="G65" s="873"/>
      <c r="H65" s="971"/>
      <c r="I65" s="750" t="e">
        <f>VLOOKUP(I64,REPORTS!$B$69:$E$93,4,0)</f>
        <v>#N/A</v>
      </c>
      <c r="J65" s="802"/>
      <c r="K65" s="761"/>
      <c r="L65" s="762"/>
      <c r="M65" s="740"/>
      <c r="N65" s="1431"/>
      <c r="O65" s="847"/>
    </row>
    <row r="66" spans="1:15" ht="13.5" thickTop="1">
      <c r="A66" s="1101"/>
      <c r="B66" s="855"/>
      <c r="C66" s="855"/>
      <c r="D66" s="856"/>
      <c r="E66" s="855"/>
      <c r="F66" s="758"/>
      <c r="G66" s="858"/>
      <c r="H66" s="975"/>
      <c r="I66" s="874"/>
      <c r="J66" s="802"/>
      <c r="K66" s="761"/>
      <c r="L66" s="762"/>
      <c r="M66" s="740"/>
      <c r="N66" s="1431"/>
      <c r="O66" s="847"/>
    </row>
    <row r="67" spans="1:15" ht="30" customHeight="1">
      <c r="A67" s="1545" t="s">
        <v>20</v>
      </c>
      <c r="B67" s="1546"/>
      <c r="C67" s="1546"/>
      <c r="D67" s="1546"/>
      <c r="E67" s="1546"/>
      <c r="F67" s="1546"/>
      <c r="G67" s="1546"/>
      <c r="H67" s="978"/>
      <c r="I67" s="875">
        <v>9000655</v>
      </c>
      <c r="J67" s="731"/>
      <c r="K67" s="876"/>
      <c r="L67" s="732"/>
      <c r="M67" s="733"/>
      <c r="N67" s="1431"/>
      <c r="O67" s="867"/>
    </row>
    <row r="68" spans="1:15" s="689" customFormat="1" ht="30" customHeight="1">
      <c r="I68" s="1490"/>
      <c r="J68" s="1487"/>
      <c r="K68" s="791"/>
      <c r="L68" s="1488"/>
      <c r="M68" s="1111"/>
      <c r="N68" s="1486"/>
      <c r="O68" s="1203"/>
    </row>
    <row r="69" spans="1:15" ht="24.75" customHeight="1">
      <c r="A69" s="1544" t="s">
        <v>190</v>
      </c>
      <c r="B69" s="1544"/>
      <c r="C69" s="1544"/>
      <c r="D69" s="1544"/>
      <c r="E69" s="1544"/>
      <c r="F69" s="877">
        <v>0</v>
      </c>
      <c r="G69" s="839"/>
      <c r="H69" s="971"/>
      <c r="I69" s="750">
        <f>+REPORTS!E90</f>
        <v>0</v>
      </c>
      <c r="J69" s="834"/>
      <c r="K69" s="834"/>
      <c r="L69" s="753"/>
      <c r="M69" s="835"/>
      <c r="N69" s="878" t="s">
        <v>1887</v>
      </c>
      <c r="O69" s="868"/>
    </row>
    <row r="70" spans="1:15">
      <c r="A70" s="1103"/>
      <c r="B70" s="831"/>
      <c r="C70" s="831"/>
      <c r="D70" s="832"/>
      <c r="E70" s="831"/>
      <c r="F70" s="844"/>
      <c r="G70" s="879"/>
      <c r="H70" s="979"/>
      <c r="I70" s="880"/>
      <c r="J70" s="833"/>
      <c r="K70" s="834"/>
      <c r="L70" s="753"/>
      <c r="M70" s="835"/>
      <c r="N70" s="774"/>
      <c r="O70" s="847"/>
    </row>
    <row r="71" spans="1:15" s="164" customFormat="1">
      <c r="A71" s="1526" t="s">
        <v>188</v>
      </c>
      <c r="B71" s="1527"/>
      <c r="C71" s="1527"/>
      <c r="D71" s="1527"/>
      <c r="E71" s="1527"/>
      <c r="F71" s="1527"/>
      <c r="G71" s="871"/>
      <c r="H71" s="978"/>
      <c r="I71" s="875">
        <v>9003220</v>
      </c>
      <c r="J71" s="760"/>
      <c r="K71" s="876"/>
      <c r="L71" s="732"/>
      <c r="M71" s="763"/>
      <c r="N71" s="764"/>
      <c r="O71" s="881"/>
    </row>
    <row r="72" spans="1:15">
      <c r="A72" s="1097"/>
      <c r="B72" s="784"/>
      <c r="C72" s="784"/>
      <c r="D72" s="784"/>
      <c r="E72" s="784"/>
      <c r="F72" s="784"/>
      <c r="G72" s="784"/>
      <c r="H72" s="970"/>
      <c r="I72" s="784"/>
      <c r="J72" s="743"/>
      <c r="K72" s="882"/>
      <c r="L72" s="739"/>
      <c r="M72" s="740"/>
      <c r="N72" s="741"/>
      <c r="O72" s="837"/>
    </row>
    <row r="73" spans="1:15" ht="13.5" thickBot="1">
      <c r="A73" s="1531"/>
      <c r="B73" s="1532"/>
      <c r="C73" s="1532"/>
      <c r="D73" s="1532"/>
      <c r="E73" s="1533"/>
      <c r="F73" s="603">
        <v>0</v>
      </c>
      <c r="G73" s="839"/>
      <c r="H73" s="971"/>
      <c r="I73" s="750">
        <f>VLOOKUP(I71,REPORTS!$B$69:$E$93,4,0)</f>
        <v>0</v>
      </c>
      <c r="J73" s="801"/>
      <c r="K73" s="883"/>
      <c r="L73" s="753"/>
      <c r="M73" s="748"/>
      <c r="N73" s="803"/>
      <c r="O73" s="884"/>
    </row>
    <row r="74" spans="1:15" ht="13.5" thickTop="1">
      <c r="A74" s="1098"/>
      <c r="B74" s="834"/>
      <c r="C74" s="834"/>
      <c r="D74" s="885"/>
      <c r="E74" s="834"/>
      <c r="F74" s="844"/>
      <c r="G74" s="796"/>
      <c r="H74" s="967"/>
      <c r="I74" s="850"/>
      <c r="J74" s="801"/>
      <c r="K74" s="802"/>
      <c r="L74" s="762"/>
      <c r="M74" s="740"/>
      <c r="N74" s="803"/>
      <c r="O74" s="886"/>
    </row>
    <row r="75" spans="1:15">
      <c r="A75" s="1099"/>
      <c r="B75" s="887"/>
      <c r="C75" s="842"/>
      <c r="D75" s="843"/>
      <c r="E75" s="842"/>
      <c r="F75" s="844"/>
      <c r="G75" s="777"/>
      <c r="H75" s="980"/>
      <c r="I75" s="851"/>
      <c r="J75" s="801"/>
      <c r="K75" s="802"/>
      <c r="L75" s="762"/>
      <c r="M75" s="740"/>
      <c r="N75" s="803"/>
      <c r="O75" s="783"/>
    </row>
    <row r="76" spans="1:15">
      <c r="A76" s="1526"/>
      <c r="B76" s="1527"/>
      <c r="C76" s="1527"/>
      <c r="D76" s="1527"/>
      <c r="E76" s="1527"/>
      <c r="F76" s="1527"/>
      <c r="G76" s="1527"/>
      <c r="H76" s="960"/>
      <c r="I76" s="782"/>
      <c r="J76" s="801"/>
      <c r="K76" s="802"/>
      <c r="L76" s="762"/>
      <c r="M76" s="740"/>
      <c r="N76" s="803"/>
      <c r="O76" s="847"/>
    </row>
    <row r="77" spans="1:15">
      <c r="A77" s="888"/>
      <c r="B77" s="889"/>
      <c r="C77" s="889"/>
      <c r="D77" s="889"/>
      <c r="E77" s="889"/>
      <c r="F77" s="890"/>
      <c r="G77" s="890"/>
      <c r="H77" s="981"/>
      <c r="I77" s="791"/>
      <c r="J77" s="737"/>
      <c r="K77" s="738"/>
      <c r="L77" s="739"/>
      <c r="M77" s="740"/>
      <c r="N77" s="811"/>
      <c r="O77" s="742"/>
    </row>
    <row r="78" spans="1:15" ht="13.5" thickBot="1">
      <c r="A78" s="1531" t="s">
        <v>800</v>
      </c>
      <c r="B78" s="1532"/>
      <c r="C78" s="1532"/>
      <c r="D78" s="1532"/>
      <c r="E78" s="1533"/>
      <c r="F78" s="770">
        <f>SUM(F77:F77)</f>
        <v>0</v>
      </c>
      <c r="G78" s="778"/>
      <c r="H78" s="982"/>
      <c r="I78" s="891" t="e">
        <f>VLOOKUP(I76,REPORTS!$B$69:$E$93,4,0)</f>
        <v>#N/A</v>
      </c>
      <c r="J78" s="864"/>
      <c r="K78" s="761"/>
      <c r="L78" s="762"/>
      <c r="M78" s="763"/>
      <c r="N78" s="865"/>
      <c r="O78" s="783"/>
    </row>
    <row r="79" spans="1:15" s="109" customFormat="1" ht="14.25" thickTop="1" thickBot="1">
      <c r="A79" s="1104"/>
      <c r="B79" s="892"/>
      <c r="C79" s="893"/>
      <c r="D79" s="894"/>
      <c r="E79" s="893"/>
      <c r="F79" s="895"/>
      <c r="G79" s="896"/>
      <c r="H79" s="983"/>
      <c r="I79" s="897"/>
      <c r="J79" s="898" t="s">
        <v>140</v>
      </c>
      <c r="K79" s="899"/>
      <c r="L79" s="899"/>
      <c r="M79" s="900"/>
      <c r="N79" s="901">
        <f>SUM(N11:N77)</f>
        <v>267730.18666005356</v>
      </c>
      <c r="O79" s="902"/>
    </row>
    <row r="80" spans="1:15">
      <c r="A80" s="1105"/>
      <c r="B80" s="161"/>
      <c r="C80" s="161"/>
      <c r="D80" s="175"/>
      <c r="E80" s="161"/>
      <c r="F80" s="162"/>
      <c r="G80" s="176"/>
      <c r="H80" s="952"/>
      <c r="I80" s="177"/>
      <c r="J80" s="161"/>
      <c r="K80" s="161"/>
      <c r="L80" s="161"/>
      <c r="M80" s="161"/>
      <c r="N80" s="178"/>
      <c r="O80" s="178"/>
    </row>
    <row r="81" spans="1:13" ht="13.5" thickBot="1"/>
    <row r="82" spans="1:13">
      <c r="A82" s="937" t="s">
        <v>5312</v>
      </c>
      <c r="B82" s="172"/>
      <c r="C82" s="172"/>
      <c r="E82" s="180">
        <v>360</v>
      </c>
      <c r="I82" s="282"/>
    </row>
    <row r="83" spans="1:13">
      <c r="A83" s="936" t="s">
        <v>37</v>
      </c>
      <c r="B83" s="644">
        <v>40.15</v>
      </c>
      <c r="C83" s="164"/>
      <c r="E83" s="181">
        <v>365</v>
      </c>
      <c r="I83" s="282"/>
    </row>
    <row r="84" spans="1:13">
      <c r="A84" s="936" t="s">
        <v>14</v>
      </c>
      <c r="B84" s="644">
        <v>47.89</v>
      </c>
      <c r="C84" s="164"/>
    </row>
    <row r="85" spans="1:13">
      <c r="A85" s="936" t="s">
        <v>42</v>
      </c>
      <c r="B85" s="644">
        <v>53.66</v>
      </c>
      <c r="C85" s="164"/>
    </row>
    <row r="88" spans="1:13">
      <c r="H88" s="953" t="s">
        <v>3758</v>
      </c>
      <c r="M88" s="215"/>
    </row>
    <row r="89" spans="1:13">
      <c r="G89" s="170" t="s">
        <v>3759</v>
      </c>
      <c r="H89" s="91" t="s">
        <v>3760</v>
      </c>
    </row>
    <row r="109" spans="6:6">
      <c r="F109" s="1191"/>
    </row>
  </sheetData>
  <sheetProtection selectLockedCells="1" selectUnlockedCells="1"/>
  <protectedRanges>
    <protectedRange password="DC64" sqref="M49:N50 M52:N54 J49:K50 J25:K35 K9:L9 M41:N44 K56:K58 K51 M78:N78 J78:K78 J41:K44 J1:N8 K10:N10 M26:N35 J79:N65249 J73:K76 M73:N76 J47:K47 M47:N47 J52:K54 J69:K71 M69:N71 K60:K68" name="XXX"/>
  </protectedRanges>
  <autoFilter ref="H1:H114" xr:uid="{00000000-0009-0000-0000-000000000000}"/>
  <mergeCells count="27">
    <mergeCell ref="A58:G58"/>
    <mergeCell ref="A54:G54"/>
    <mergeCell ref="A78:E78"/>
    <mergeCell ref="A71:F71"/>
    <mergeCell ref="A60:E60"/>
    <mergeCell ref="A76:G76"/>
    <mergeCell ref="A69:E69"/>
    <mergeCell ref="A65:E65"/>
    <mergeCell ref="A67:G67"/>
    <mergeCell ref="A64:G64"/>
    <mergeCell ref="A73:E73"/>
    <mergeCell ref="A47:G47"/>
    <mergeCell ref="A44:G44"/>
    <mergeCell ref="A50:G50"/>
    <mergeCell ref="A52:E52"/>
    <mergeCell ref="A56:E56"/>
    <mergeCell ref="A25:E25"/>
    <mergeCell ref="A28:E28"/>
    <mergeCell ref="A36:G36"/>
    <mergeCell ref="A34:E34"/>
    <mergeCell ref="A10:G10"/>
    <mergeCell ref="A27:G27"/>
    <mergeCell ref="A41:E41"/>
    <mergeCell ref="A30:G30"/>
    <mergeCell ref="A32:G32"/>
    <mergeCell ref="A42:G42"/>
    <mergeCell ref="A39:G39"/>
  </mergeCells>
  <phoneticPr fontId="34" type="noConversion"/>
  <conditionalFormatting sqref="F25">
    <cfRule type="cellIs" dxfId="236" priority="1" stopIfTrue="1" operator="equal">
      <formula>#REF!</formula>
    </cfRule>
    <cfRule type="cellIs" dxfId="235" priority="2" stopIfTrue="1" operator="notEqual">
      <formula>#REF!</formula>
    </cfRule>
  </conditionalFormatting>
  <conditionalFormatting sqref="F74">
    <cfRule type="cellIs" dxfId="234" priority="198" stopIfTrue="1" operator="notEqual">
      <formula>#REF!</formula>
    </cfRule>
  </conditionalFormatting>
  <pageMargins left="0.59055118110236227" right="0" top="0" bottom="0" header="0" footer="0"/>
  <pageSetup paperSize="9" scale="56" orientation="landscape" horizontalDpi="1200" verticalDpi="1200" r:id="rId1"/>
  <headerFooter alignWithMargins="0"/>
  <rowBreaks count="1" manualBreakCount="1">
    <brk id="3" max="1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97" stopIfTrue="1" operator="equal" id="{13269BC5-3C75-4D60-9370-24A99D39FE33}">
            <xm:f>'PAID FOR THE MONTH'!$H$793</xm:f>
            <x14:dxf>
              <fill>
                <patternFill>
                  <bgColor indexed="11"/>
                </patternFill>
              </fill>
            </x14:dxf>
          </x14:cfRule>
          <xm:sqref>F74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40"/>
  <sheetViews>
    <sheetView zoomScaleNormal="100" workbookViewId="0">
      <pane ySplit="3" topLeftCell="A4" activePane="bottomLeft" state="frozen"/>
      <selection activeCell="I6" sqref="I6"/>
      <selection pane="bottomLeft" activeCell="I17" sqref="I17"/>
    </sheetView>
  </sheetViews>
  <sheetFormatPr defaultColWidth="9.140625" defaultRowHeight="12.75"/>
  <cols>
    <col min="1" max="1" width="23.5703125" style="168" customWidth="1"/>
    <col min="2" max="2" width="11.85546875" style="91" customWidth="1"/>
    <col min="3" max="3" width="19.5703125" style="91" customWidth="1"/>
    <col min="4" max="4" width="20" style="169" customWidth="1"/>
    <col min="5" max="5" width="5.140625" style="91" bestFit="1" customWidth="1"/>
    <col min="6" max="6" width="16.5703125" style="170" bestFit="1" customWidth="1"/>
    <col min="7" max="7" width="19.5703125" style="91" customWidth="1"/>
    <col min="8" max="8" width="8.140625" style="179" customWidth="1"/>
    <col min="9" max="9" width="11.7109375" style="179" customWidth="1"/>
    <col min="10" max="10" width="5.140625" style="179" customWidth="1"/>
    <col min="11" max="12" width="15.28515625" style="91" customWidth="1"/>
    <col min="13" max="16384" width="9.140625" style="91"/>
  </cols>
  <sheetData>
    <row r="1" spans="1:12" ht="23.25">
      <c r="A1" s="84"/>
      <c r="B1" s="85"/>
      <c r="C1" s="86" t="s">
        <v>181</v>
      </c>
      <c r="D1" s="87"/>
      <c r="E1" s="88"/>
      <c r="F1" s="89"/>
      <c r="G1" s="90"/>
      <c r="H1" s="88"/>
      <c r="I1" s="88"/>
      <c r="J1" s="88"/>
      <c r="K1" s="88"/>
      <c r="L1" s="88"/>
    </row>
    <row r="2" spans="1:12" ht="13.5" thickBot="1">
      <c r="A2" s="92" t="s">
        <v>0</v>
      </c>
      <c r="B2" s="93"/>
      <c r="C2" s="94" t="s">
        <v>17</v>
      </c>
      <c r="D2" s="95"/>
      <c r="E2" s="94"/>
      <c r="F2" s="96"/>
      <c r="G2" s="97">
        <v>44074</v>
      </c>
      <c r="H2" s="88"/>
      <c r="I2" s="88"/>
      <c r="J2" s="88"/>
      <c r="K2" s="88"/>
      <c r="L2" s="88"/>
    </row>
    <row r="3" spans="1:12" ht="13.5" thickBot="1">
      <c r="A3" s="98" t="s">
        <v>2</v>
      </c>
      <c r="B3" s="99" t="s">
        <v>3</v>
      </c>
      <c r="C3" s="99" t="s">
        <v>4</v>
      </c>
      <c r="D3" s="100" t="s">
        <v>5</v>
      </c>
      <c r="E3" s="101" t="s">
        <v>6</v>
      </c>
      <c r="F3" s="102" t="s">
        <v>8</v>
      </c>
      <c r="G3" s="103" t="s">
        <v>26</v>
      </c>
      <c r="H3" s="104" t="s">
        <v>211</v>
      </c>
      <c r="I3" s="81" t="s">
        <v>925</v>
      </c>
      <c r="J3" s="81" t="s">
        <v>922</v>
      </c>
      <c r="K3" s="105" t="s">
        <v>21</v>
      </c>
      <c r="L3" s="106" t="s">
        <v>1</v>
      </c>
    </row>
    <row r="4" spans="1:12">
      <c r="A4" s="111"/>
      <c r="B4" s="112"/>
      <c r="C4" s="113"/>
      <c r="D4" s="114"/>
      <c r="E4" s="113"/>
      <c r="F4" s="116"/>
      <c r="G4" s="117"/>
      <c r="H4" s="117"/>
      <c r="I4" s="107"/>
      <c r="J4" s="107"/>
      <c r="K4" s="108"/>
      <c r="L4" s="118"/>
    </row>
    <row r="5" spans="1:12">
      <c r="A5" s="1547" t="s">
        <v>2187</v>
      </c>
      <c r="B5" s="1548"/>
      <c r="C5" s="1548"/>
      <c r="D5" s="1548"/>
      <c r="E5" s="1548"/>
      <c r="F5" s="1548"/>
      <c r="G5" s="119">
        <v>1004905</v>
      </c>
      <c r="H5" s="117"/>
      <c r="I5" s="107"/>
      <c r="J5" s="107"/>
      <c r="K5" s="108"/>
      <c r="L5" s="120"/>
    </row>
    <row r="6" spans="1:12" s="690" customFormat="1">
      <c r="H6" s="671"/>
      <c r="I6" s="275"/>
      <c r="J6" s="129"/>
      <c r="K6" s="675"/>
      <c r="L6" s="688"/>
    </row>
    <row r="7" spans="1:12" ht="13.5" thickBot="1">
      <c r="A7" s="1549" t="s">
        <v>2222</v>
      </c>
      <c r="B7" s="1550"/>
      <c r="C7" s="1550"/>
      <c r="D7" s="1550"/>
      <c r="E7" s="1550"/>
      <c r="F7" s="602"/>
      <c r="G7" s="634" t="e">
        <f>VLOOKUP(G5,REPORTS!$B$7:$D$14,3,0)</f>
        <v>#N/A</v>
      </c>
      <c r="H7" s="166"/>
      <c r="I7" s="129"/>
      <c r="J7" s="129"/>
      <c r="K7" s="108"/>
      <c r="L7" s="503"/>
    </row>
    <row r="8" spans="1:12" ht="13.5" thickTop="1">
      <c r="A8" s="122"/>
      <c r="B8" s="79"/>
      <c r="C8" s="79"/>
      <c r="D8" s="123"/>
      <c r="E8" s="124"/>
      <c r="F8" s="125"/>
      <c r="G8" s="126"/>
      <c r="H8" s="117"/>
      <c r="I8" s="107"/>
      <c r="J8" s="107"/>
      <c r="K8" s="108"/>
      <c r="L8" s="121"/>
    </row>
    <row r="9" spans="1:12" ht="13.5" thickBot="1">
      <c r="A9" s="130"/>
      <c r="B9" s="131"/>
      <c r="C9" s="131"/>
      <c r="D9" s="132"/>
      <c r="E9" s="131"/>
      <c r="F9" s="133"/>
      <c r="G9" s="134"/>
      <c r="H9" s="173" t="s">
        <v>140</v>
      </c>
      <c r="I9" s="127"/>
      <c r="J9" s="127"/>
      <c r="K9" s="135">
        <f>SUM(K4:K8)</f>
        <v>0</v>
      </c>
      <c r="L9" s="136"/>
    </row>
    <row r="10" spans="1:12" ht="13.5" thickBot="1">
      <c r="A10" s="130"/>
      <c r="B10" s="131"/>
      <c r="C10" s="131"/>
      <c r="D10" s="132"/>
      <c r="E10" s="131"/>
      <c r="F10" s="133"/>
      <c r="G10" s="134"/>
      <c r="H10" s="247"/>
      <c r="I10" s="163"/>
      <c r="J10" s="163"/>
      <c r="K10" s="135"/>
      <c r="L10" s="136"/>
    </row>
    <row r="11" spans="1:12" s="109" customFormat="1" ht="13.5" thickBot="1">
      <c r="A11" s="174"/>
      <c r="B11" s="161"/>
      <c r="C11" s="161"/>
      <c r="D11" s="175"/>
      <c r="E11" s="161"/>
      <c r="F11" s="176"/>
      <c r="G11" s="615"/>
      <c r="H11" s="161"/>
      <c r="I11" s="161"/>
      <c r="J11" s="161"/>
      <c r="K11" s="178"/>
      <c r="L11" s="178"/>
    </row>
    <row r="12" spans="1:12" ht="18">
      <c r="A12" s="40" t="s">
        <v>192</v>
      </c>
      <c r="B12" s="248"/>
      <c r="C12" s="248"/>
      <c r="D12" s="249"/>
      <c r="E12" s="248"/>
      <c r="F12" s="250"/>
      <c r="G12" s="508" t="s">
        <v>27</v>
      </c>
      <c r="I12" s="282"/>
    </row>
    <row r="13" spans="1:12">
      <c r="A13" s="252"/>
      <c r="B13" s="690"/>
      <c r="C13" s="690"/>
      <c r="D13" s="191"/>
      <c r="E13" s="690"/>
      <c r="F13" s="253"/>
      <c r="G13" s="254"/>
      <c r="I13" s="282"/>
      <c r="K13" s="282"/>
    </row>
    <row r="14" spans="1:12" ht="15.75">
      <c r="A14" s="263" t="s">
        <v>193</v>
      </c>
      <c r="B14" s="264"/>
      <c r="C14" s="265" t="s">
        <v>4886</v>
      </c>
      <c r="D14" s="266"/>
      <c r="E14" s="267"/>
      <c r="F14" s="267"/>
      <c r="G14" s="268"/>
      <c r="I14" s="282"/>
    </row>
    <row r="15" spans="1:12" ht="15">
      <c r="A15" s="269"/>
      <c r="B15" s="267"/>
      <c r="C15" s="267"/>
      <c r="D15" s="266"/>
      <c r="E15" s="267"/>
      <c r="F15" s="267"/>
      <c r="G15" s="268"/>
      <c r="I15" s="282"/>
      <c r="K15" s="282"/>
    </row>
    <row r="16" spans="1:12" ht="15.75">
      <c r="A16" s="263" t="s">
        <v>195</v>
      </c>
      <c r="B16" s="265" t="s">
        <v>196</v>
      </c>
      <c r="C16" s="265"/>
      <c r="D16" s="271"/>
      <c r="E16" s="265"/>
      <c r="F16" s="265"/>
      <c r="G16" s="270">
        <f>K9</f>
        <v>0</v>
      </c>
      <c r="I16" s="282"/>
    </row>
    <row r="17" spans="1:12" ht="15.75">
      <c r="A17" s="263"/>
      <c r="B17" s="265"/>
      <c r="C17" s="265"/>
      <c r="D17" s="271"/>
      <c r="E17" s="265"/>
      <c r="F17" s="265"/>
      <c r="G17" s="272"/>
    </row>
    <row r="18" spans="1:12" ht="15.75">
      <c r="A18" s="263" t="s">
        <v>1549</v>
      </c>
      <c r="B18" s="265" t="s">
        <v>1548</v>
      </c>
      <c r="C18" s="265"/>
      <c r="D18" s="271"/>
      <c r="E18" s="265"/>
      <c r="F18" s="265"/>
      <c r="G18" s="270">
        <f>G16</f>
        <v>0</v>
      </c>
    </row>
    <row r="19" spans="1:12" ht="15.75">
      <c r="A19" s="263"/>
      <c r="B19" s="265"/>
      <c r="C19" s="265"/>
      <c r="D19" s="271"/>
      <c r="E19" s="265"/>
      <c r="F19" s="265"/>
      <c r="G19" s="272"/>
    </row>
    <row r="20" spans="1:12" ht="15.75">
      <c r="A20" s="263" t="s">
        <v>1863</v>
      </c>
      <c r="B20" s="690"/>
      <c r="C20" s="690"/>
      <c r="D20" s="191"/>
      <c r="E20" s="690"/>
      <c r="F20" s="253"/>
      <c r="G20" s="254"/>
    </row>
    <row r="21" spans="1:12" ht="13.5" thickBot="1">
      <c r="A21" s="255"/>
      <c r="B21" s="256"/>
      <c r="C21" s="256"/>
      <c r="D21" s="257"/>
      <c r="E21" s="256"/>
      <c r="F21" s="258"/>
      <c r="G21" s="259"/>
    </row>
    <row r="23" spans="1:12" ht="13.5" thickBot="1"/>
    <row r="24" spans="1:12">
      <c r="A24" s="260"/>
      <c r="B24" s="248"/>
      <c r="C24" s="248"/>
      <c r="D24" s="249"/>
      <c r="E24" s="248"/>
      <c r="F24" s="250"/>
      <c r="G24" s="508" t="s">
        <v>1533</v>
      </c>
    </row>
    <row r="25" spans="1:12" ht="15.75">
      <c r="A25" s="263" t="s">
        <v>194</v>
      </c>
      <c r="B25" s="264"/>
      <c r="C25" s="265" t="s">
        <v>4887</v>
      </c>
      <c r="D25" s="273"/>
      <c r="E25" s="262"/>
      <c r="F25" s="262"/>
      <c r="G25" s="274"/>
    </row>
    <row r="26" spans="1:12">
      <c r="A26" s="261"/>
      <c r="B26" s="262"/>
      <c r="C26" s="262"/>
      <c r="D26" s="273"/>
      <c r="E26" s="262"/>
      <c r="F26" s="262"/>
      <c r="G26" s="274"/>
    </row>
    <row r="27" spans="1:12" ht="15.75">
      <c r="A27" s="263" t="s">
        <v>1550</v>
      </c>
      <c r="B27" s="265" t="s">
        <v>1548</v>
      </c>
      <c r="C27" s="265"/>
      <c r="D27" s="271"/>
      <c r="E27" s="265"/>
      <c r="F27" s="265"/>
      <c r="G27" s="270">
        <f>G16</f>
        <v>0</v>
      </c>
    </row>
    <row r="28" spans="1:12" s="179" customFormat="1" ht="15.75">
      <c r="A28" s="263"/>
      <c r="B28" s="265"/>
      <c r="C28" s="265"/>
      <c r="D28" s="271"/>
      <c r="E28" s="265"/>
      <c r="F28" s="265"/>
      <c r="G28" s="272"/>
      <c r="K28" s="91"/>
      <c r="L28" s="91"/>
    </row>
    <row r="29" spans="1:12" s="179" customFormat="1" ht="15.75">
      <c r="A29" s="263" t="s">
        <v>199</v>
      </c>
      <c r="B29" s="265" t="s">
        <v>196</v>
      </c>
      <c r="C29" s="265"/>
      <c r="D29" s="271"/>
      <c r="E29" s="265"/>
      <c r="F29" s="265"/>
      <c r="G29" s="270">
        <f>G16</f>
        <v>0</v>
      </c>
      <c r="K29" s="91"/>
      <c r="L29" s="91"/>
    </row>
    <row r="30" spans="1:12" s="179" customFormat="1" ht="15.75">
      <c r="A30" s="263"/>
      <c r="B30" s="265"/>
      <c r="C30" s="265"/>
      <c r="D30" s="271"/>
      <c r="E30" s="265"/>
      <c r="F30" s="265"/>
      <c r="G30" s="272"/>
      <c r="K30" s="91"/>
      <c r="L30" s="91"/>
    </row>
    <row r="31" spans="1:12" s="179" customFormat="1" ht="15.75">
      <c r="A31" s="263" t="s">
        <v>4888</v>
      </c>
      <c r="B31" s="265"/>
      <c r="C31" s="264"/>
      <c r="D31" s="265"/>
      <c r="E31" s="265"/>
      <c r="F31" s="265"/>
      <c r="G31" s="272"/>
      <c r="K31" s="91"/>
      <c r="L31" s="91"/>
    </row>
    <row r="32" spans="1:12" s="179" customFormat="1" ht="13.5" thickBot="1">
      <c r="A32" s="255"/>
      <c r="B32" s="256"/>
      <c r="C32" s="256"/>
      <c r="D32" s="257"/>
      <c r="E32" s="256"/>
      <c r="F32" s="258"/>
      <c r="G32" s="259"/>
      <c r="K32" s="91"/>
      <c r="L32" s="91"/>
    </row>
    <row r="37" spans="1:8">
      <c r="A37" s="692" t="s">
        <v>3682</v>
      </c>
      <c r="B37" s="916"/>
      <c r="C37" s="916"/>
    </row>
    <row r="39" spans="1:8">
      <c r="G39" s="91" t="s">
        <v>3757</v>
      </c>
      <c r="H39" s="179" t="s">
        <v>3758</v>
      </c>
    </row>
    <row r="40" spans="1:8">
      <c r="G40" s="91" t="s">
        <v>3759</v>
      </c>
      <c r="H40" s="91" t="s">
        <v>4770</v>
      </c>
    </row>
  </sheetData>
  <sheetProtection selectLockedCells="1" selectUnlockedCells="1"/>
  <protectedRanges>
    <protectedRange password="DC64" sqref="H1:K5 H8:H11 H12:K65172 I7:K11 I6:J6" name="XXX"/>
    <protectedRange password="DC64" sqref="K6" name="XXX_1"/>
  </protectedRanges>
  <mergeCells count="2">
    <mergeCell ref="A5:F5"/>
    <mergeCell ref="A7:E7"/>
  </mergeCells>
  <pageMargins left="0.78740157480314965" right="0" top="0.78740157480314965" bottom="0" header="0" footer="0"/>
  <pageSetup paperSize="9" scale="105" orientation="landscape" horizontalDpi="1200" verticalDpi="1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>
    <pageSetUpPr fitToPage="1"/>
  </sheetPr>
  <dimension ref="A1:M46"/>
  <sheetViews>
    <sheetView view="pageBreakPreview" zoomScaleNormal="100" zoomScaleSheetLayoutView="100" workbookViewId="0">
      <pane ySplit="3" topLeftCell="A10" activePane="bottomLeft" state="frozen"/>
      <selection activeCell="I6" sqref="I6"/>
      <selection pane="bottomLeft" activeCell="A29" sqref="A29:H37"/>
    </sheetView>
  </sheetViews>
  <sheetFormatPr defaultColWidth="9.140625" defaultRowHeight="12.75"/>
  <cols>
    <col min="1" max="2" width="23.5703125" style="168" customWidth="1"/>
    <col min="3" max="3" width="15.5703125" style="91" customWidth="1"/>
    <col min="4" max="4" width="23.28515625" style="91" customWidth="1"/>
    <col min="5" max="5" width="20" style="169" customWidth="1"/>
    <col min="6" max="6" width="5.140625" style="91" bestFit="1" customWidth="1"/>
    <col min="7" max="7" width="17.42578125" style="170" customWidth="1"/>
    <col min="8" max="8" width="19.5703125" style="91" customWidth="1"/>
    <col min="9" max="9" width="11.5703125" style="179" customWidth="1"/>
    <col min="10" max="10" width="11.7109375" style="179" customWidth="1"/>
    <col min="11" max="11" width="8.7109375" style="179" customWidth="1"/>
    <col min="12" max="13" width="15.28515625" style="91" customWidth="1"/>
    <col min="14" max="16384" width="9.140625" style="91"/>
  </cols>
  <sheetData>
    <row r="1" spans="1:13" ht="23.25">
      <c r="A1" s="84"/>
      <c r="B1" s="84"/>
      <c r="C1" s="85"/>
      <c r="D1" s="86" t="s">
        <v>181</v>
      </c>
      <c r="E1" s="87"/>
      <c r="F1" s="88"/>
      <c r="G1" s="89"/>
      <c r="H1" s="90"/>
      <c r="I1" s="88"/>
      <c r="J1" s="88"/>
      <c r="K1" s="88"/>
      <c r="L1" s="88"/>
      <c r="M1" s="88"/>
    </row>
    <row r="2" spans="1:13" ht="13.5" thickBot="1">
      <c r="A2" s="92" t="s">
        <v>0</v>
      </c>
      <c r="B2" s="92"/>
      <c r="C2" s="93"/>
      <c r="D2" s="94" t="s">
        <v>17</v>
      </c>
      <c r="E2" s="95"/>
      <c r="F2" s="94"/>
      <c r="G2" s="96"/>
      <c r="H2" s="97">
        <v>44074</v>
      </c>
      <c r="I2" s="88"/>
      <c r="J2" s="88"/>
      <c r="K2" s="88"/>
      <c r="L2" s="88"/>
      <c r="M2" s="88"/>
    </row>
    <row r="3" spans="1:13" ht="13.5" thickBot="1">
      <c r="A3" s="1135" t="s">
        <v>4324</v>
      </c>
      <c r="B3" s="1136" t="s">
        <v>3787</v>
      </c>
      <c r="C3" s="99" t="s">
        <v>3</v>
      </c>
      <c r="D3" s="99" t="s">
        <v>4</v>
      </c>
      <c r="E3" s="100" t="s">
        <v>5</v>
      </c>
      <c r="F3" s="101" t="s">
        <v>6</v>
      </c>
      <c r="G3" s="102" t="s">
        <v>8</v>
      </c>
      <c r="H3" s="103" t="s">
        <v>26</v>
      </c>
      <c r="I3" s="104" t="s">
        <v>211</v>
      </c>
      <c r="J3" s="81" t="s">
        <v>925</v>
      </c>
      <c r="K3" s="81" t="s">
        <v>922</v>
      </c>
      <c r="L3" s="105" t="s">
        <v>21</v>
      </c>
      <c r="M3" s="106" t="s">
        <v>1</v>
      </c>
    </row>
    <row r="4" spans="1:13">
      <c r="A4" s="111"/>
      <c r="B4" s="1122"/>
      <c r="C4" s="112"/>
      <c r="D4" s="113"/>
      <c r="E4" s="114"/>
      <c r="F4" s="113"/>
      <c r="G4" s="116"/>
      <c r="H4" s="117"/>
      <c r="I4" s="117"/>
      <c r="J4" s="107"/>
      <c r="K4" s="107"/>
      <c r="L4" s="108"/>
      <c r="M4" s="118"/>
    </row>
    <row r="5" spans="1:13">
      <c r="A5" s="1551" t="s">
        <v>3736</v>
      </c>
      <c r="B5" s="1552"/>
      <c r="C5" s="1552"/>
      <c r="D5" s="1552"/>
      <c r="E5" s="1552"/>
      <c r="F5" s="1552"/>
      <c r="G5" s="1552"/>
      <c r="H5" s="938">
        <v>1076825</v>
      </c>
      <c r="I5" s="939"/>
      <c r="J5" s="940"/>
      <c r="K5" s="940"/>
      <c r="L5" s="941"/>
      <c r="M5" s="942"/>
    </row>
    <row r="6" spans="1:13" s="689" customFormat="1">
      <c r="A6" s="220">
        <v>44040</v>
      </c>
      <c r="B6" s="201">
        <v>44019</v>
      </c>
      <c r="C6" s="171" t="s">
        <v>5241</v>
      </c>
      <c r="D6" s="171" t="s">
        <v>5019</v>
      </c>
      <c r="E6" s="171" t="s">
        <v>3637</v>
      </c>
      <c r="F6" s="171" t="s">
        <v>1533</v>
      </c>
      <c r="G6" s="638">
        <v>1297348.25</v>
      </c>
      <c r="H6" s="1472">
        <f t="shared" ref="H6:H11" si="0">+B6+60</f>
        <v>44079</v>
      </c>
      <c r="I6" s="1471">
        <f>+H2-A6+1</f>
        <v>35</v>
      </c>
      <c r="J6" s="275">
        <v>5.8000000000000003E-2</v>
      </c>
      <c r="K6" s="110"/>
      <c r="L6" s="509">
        <f>+G6*I6*J6/365</f>
        <v>7215.3888972602745</v>
      </c>
      <c r="M6" s="509"/>
    </row>
    <row r="7" spans="1:13" s="493" customFormat="1">
      <c r="A7" s="1514">
        <v>44048</v>
      </c>
      <c r="B7" s="446">
        <v>44041</v>
      </c>
      <c r="C7" s="208" t="s">
        <v>5256</v>
      </c>
      <c r="D7" s="208" t="s">
        <v>5019</v>
      </c>
      <c r="E7" s="208" t="s">
        <v>3637</v>
      </c>
      <c r="F7" s="208" t="s">
        <v>1533</v>
      </c>
      <c r="G7" s="1515">
        <v>1128841.06</v>
      </c>
      <c r="H7" s="1516">
        <f t="shared" si="0"/>
        <v>44101</v>
      </c>
      <c r="I7" s="1471">
        <f>+H2-A7+1</f>
        <v>27</v>
      </c>
      <c r="J7" s="275">
        <v>5.8000000000000003E-2</v>
      </c>
      <c r="K7" s="110"/>
      <c r="L7" s="509">
        <f t="shared" ref="L7:L11" si="1">+G7*I7*J7/365</f>
        <v>4843.1920546849324</v>
      </c>
      <c r="M7" s="1517"/>
    </row>
    <row r="8" spans="1:13" s="689" customFormat="1">
      <c r="A8" s="201">
        <v>44070</v>
      </c>
      <c r="B8" s="201">
        <v>44046</v>
      </c>
      <c r="C8" s="171" t="s">
        <v>5297</v>
      </c>
      <c r="D8" s="208" t="s">
        <v>5019</v>
      </c>
      <c r="E8" s="208" t="s">
        <v>3637</v>
      </c>
      <c r="F8" s="208" t="s">
        <v>1533</v>
      </c>
      <c r="G8" s="1518">
        <v>22473.01</v>
      </c>
      <c r="H8" s="1516">
        <f t="shared" si="0"/>
        <v>44106</v>
      </c>
      <c r="I8" s="1471">
        <f>+H2-A8+1</f>
        <v>5</v>
      </c>
      <c r="J8" s="275">
        <v>5.8000000000000003E-2</v>
      </c>
      <c r="K8" s="110"/>
      <c r="L8" s="509">
        <f t="shared" si="1"/>
        <v>17.855268219178082</v>
      </c>
      <c r="M8" s="509"/>
    </row>
    <row r="9" spans="1:13" s="689" customFormat="1">
      <c r="A9" s="201">
        <v>44070</v>
      </c>
      <c r="B9" s="201">
        <v>44056</v>
      </c>
      <c r="C9" s="171" t="s">
        <v>5298</v>
      </c>
      <c r="D9" s="208" t="s">
        <v>5019</v>
      </c>
      <c r="E9" s="208" t="s">
        <v>3637</v>
      </c>
      <c r="F9" s="208" t="s">
        <v>1533</v>
      </c>
      <c r="G9" s="1519">
        <v>1171677.53</v>
      </c>
      <c r="H9" s="1516">
        <f t="shared" si="0"/>
        <v>44116</v>
      </c>
      <c r="I9" s="1471">
        <f>+H2-A9+1</f>
        <v>5</v>
      </c>
      <c r="J9" s="275">
        <v>5.8000000000000003E-2</v>
      </c>
      <c r="K9" s="110"/>
      <c r="L9" s="509">
        <f t="shared" si="1"/>
        <v>930.92187315068509</v>
      </c>
      <c r="M9" s="509"/>
    </row>
    <row r="10" spans="1:13" s="689" customFormat="1">
      <c r="A10" s="201">
        <v>44070</v>
      </c>
      <c r="B10" s="201">
        <v>44057</v>
      </c>
      <c r="C10" s="171" t="s">
        <v>5299</v>
      </c>
      <c r="D10" s="208" t="s">
        <v>5019</v>
      </c>
      <c r="E10" s="208" t="s">
        <v>3637</v>
      </c>
      <c r="F10" s="208" t="s">
        <v>1533</v>
      </c>
      <c r="G10" s="1519">
        <v>37551.39</v>
      </c>
      <c r="H10" s="1516">
        <f t="shared" si="0"/>
        <v>44117</v>
      </c>
      <c r="I10" s="1471">
        <f>+H2-A10+1</f>
        <v>5</v>
      </c>
      <c r="J10" s="275">
        <v>5.8000000000000003E-2</v>
      </c>
      <c r="K10" s="110"/>
      <c r="L10" s="509">
        <f t="shared" si="1"/>
        <v>29.835350958904112</v>
      </c>
      <c r="M10" s="509"/>
    </row>
    <row r="11" spans="1:13" s="689" customFormat="1">
      <c r="A11" s="201">
        <v>44070</v>
      </c>
      <c r="B11" s="201">
        <v>44062</v>
      </c>
      <c r="C11" s="171" t="s">
        <v>5300</v>
      </c>
      <c r="D11" s="208" t="s">
        <v>5019</v>
      </c>
      <c r="E11" s="208" t="s">
        <v>3637</v>
      </c>
      <c r="F11" s="208" t="s">
        <v>1533</v>
      </c>
      <c r="G11" s="1519">
        <v>276775.52</v>
      </c>
      <c r="H11" s="1516">
        <f t="shared" si="0"/>
        <v>44122</v>
      </c>
      <c r="I11" s="1471">
        <f>+H2-A11+1</f>
        <v>5</v>
      </c>
      <c r="J11" s="275">
        <v>5.8000000000000003E-2</v>
      </c>
      <c r="K11" s="110"/>
      <c r="L11" s="509">
        <f t="shared" si="1"/>
        <v>219.90383780821918</v>
      </c>
      <c r="M11" s="509"/>
    </row>
    <row r="12" spans="1:13" ht="13.5" thickBot="1">
      <c r="A12" s="1549" t="s">
        <v>3735</v>
      </c>
      <c r="B12" s="1550"/>
      <c r="C12" s="1550"/>
      <c r="D12" s="1550"/>
      <c r="E12" s="1550"/>
      <c r="F12" s="1550"/>
      <c r="G12" s="602">
        <f>SUM(G6:G11)</f>
        <v>3934666.76</v>
      </c>
      <c r="H12" s="634">
        <f>VLOOKUP(H5,REPORTS!$B$7:$D$14,3,0)</f>
        <v>3934666.76</v>
      </c>
      <c r="I12" s="166"/>
      <c r="J12" s="129"/>
      <c r="K12" s="129"/>
      <c r="L12" s="108"/>
      <c r="M12" s="503"/>
    </row>
    <row r="13" spans="1:13" ht="13.5" thickTop="1">
      <c r="A13" s="122"/>
      <c r="B13" s="1123"/>
      <c r="C13" s="79"/>
      <c r="D13" s="79"/>
      <c r="E13" s="123"/>
      <c r="F13" s="124"/>
      <c r="G13" s="125"/>
      <c r="H13" s="126"/>
      <c r="I13" s="117"/>
      <c r="J13" s="107"/>
      <c r="K13" s="107"/>
      <c r="L13" s="108"/>
      <c r="M13" s="121"/>
    </row>
    <row r="14" spans="1:13" ht="13.5" thickBot="1">
      <c r="A14" s="130"/>
      <c r="B14" s="1124"/>
      <c r="C14" s="131"/>
      <c r="D14" s="131"/>
      <c r="E14" s="132"/>
      <c r="F14" s="131"/>
      <c r="G14" s="133"/>
      <c r="H14" s="134"/>
      <c r="I14" s="173" t="s">
        <v>140</v>
      </c>
      <c r="J14" s="127"/>
      <c r="K14" s="127"/>
      <c r="L14" s="135">
        <f>SUM(L4:L13)</f>
        <v>13257.097282082192</v>
      </c>
      <c r="M14" s="136"/>
    </row>
    <row r="15" spans="1:13" ht="13.5" thickBot="1">
      <c r="A15" s="130"/>
      <c r="B15" s="1124"/>
      <c r="C15" s="131"/>
      <c r="D15" s="131"/>
      <c r="E15" s="132"/>
      <c r="F15" s="131"/>
      <c r="G15" s="133"/>
      <c r="H15" s="134"/>
      <c r="I15" s="247"/>
      <c r="J15" s="163"/>
      <c r="K15" s="163"/>
      <c r="L15" s="135"/>
      <c r="M15" s="136"/>
    </row>
    <row r="16" spans="1:13" s="109" customFormat="1" ht="13.5" thickBot="1">
      <c r="A16" s="174"/>
      <c r="B16" s="174"/>
      <c r="C16" s="161"/>
      <c r="D16" s="161"/>
      <c r="E16" s="175"/>
      <c r="F16" s="161"/>
      <c r="G16" s="176"/>
      <c r="H16" s="615"/>
      <c r="I16" s="161"/>
      <c r="J16" s="161"/>
      <c r="K16" s="161"/>
      <c r="L16" s="178"/>
      <c r="M16" s="178"/>
    </row>
    <row r="17" spans="1:12" ht="18">
      <c r="A17" s="40" t="s">
        <v>192</v>
      </c>
      <c r="B17" s="24"/>
      <c r="C17" s="248"/>
      <c r="D17" s="248"/>
      <c r="E17" s="249"/>
      <c r="F17" s="248"/>
      <c r="G17" s="250"/>
      <c r="H17" s="508" t="s">
        <v>27</v>
      </c>
      <c r="J17" s="282"/>
    </row>
    <row r="18" spans="1:12">
      <c r="A18" s="252"/>
      <c r="B18" s="1125"/>
      <c r="C18" s="183"/>
      <c r="D18" s="183"/>
      <c r="E18" s="191"/>
      <c r="F18" s="183"/>
      <c r="G18" s="253"/>
      <c r="H18" s="254"/>
      <c r="J18" s="282"/>
      <c r="L18" s="282"/>
    </row>
    <row r="19" spans="1:12" ht="15.75">
      <c r="A19" s="263" t="s">
        <v>193</v>
      </c>
      <c r="B19" s="1126"/>
      <c r="C19" s="264"/>
      <c r="D19" s="945">
        <v>44074</v>
      </c>
      <c r="E19" s="266"/>
      <c r="F19" s="267"/>
      <c r="G19" s="267"/>
      <c r="H19" s="268"/>
      <c r="J19" s="282"/>
    </row>
    <row r="20" spans="1:12" ht="15">
      <c r="A20" s="269"/>
      <c r="B20" s="1127"/>
      <c r="C20" s="267"/>
      <c r="D20" s="267" t="s">
        <v>1887</v>
      </c>
      <c r="E20" s="266"/>
      <c r="F20" s="267"/>
      <c r="G20" s="267"/>
      <c r="H20" s="268"/>
      <c r="J20" s="282"/>
      <c r="L20" s="282"/>
    </row>
    <row r="21" spans="1:12" ht="15.75">
      <c r="A21" s="263" t="s">
        <v>195</v>
      </c>
      <c r="B21" s="1126"/>
      <c r="C21" s="265" t="s">
        <v>196</v>
      </c>
      <c r="D21" s="265"/>
      <c r="E21" s="271"/>
      <c r="F21" s="265"/>
      <c r="G21" s="265"/>
      <c r="H21" s="270">
        <f>L14</f>
        <v>13257.097282082192</v>
      </c>
      <c r="J21" s="282"/>
    </row>
    <row r="22" spans="1:12" ht="15.75">
      <c r="A22" s="263"/>
      <c r="B22" s="1126"/>
      <c r="C22" s="265"/>
      <c r="D22" s="265"/>
      <c r="E22" s="271"/>
      <c r="F22" s="265"/>
      <c r="G22" s="265"/>
      <c r="H22" s="272"/>
    </row>
    <row r="23" spans="1:12" ht="15.75">
      <c r="A23" s="263" t="s">
        <v>1549</v>
      </c>
      <c r="B23" s="1126"/>
      <c r="C23" s="265" t="s">
        <v>1548</v>
      </c>
      <c r="D23" s="265"/>
      <c r="E23" s="271"/>
      <c r="F23" s="265"/>
      <c r="G23" s="265"/>
      <c r="H23" s="270">
        <f>H21</f>
        <v>13257.097282082192</v>
      </c>
    </row>
    <row r="24" spans="1:12" ht="15.75">
      <c r="A24" s="263"/>
      <c r="B24" s="1126"/>
      <c r="C24" s="265"/>
      <c r="D24" s="265"/>
      <c r="E24" s="271"/>
      <c r="F24" s="265"/>
      <c r="G24" s="265"/>
      <c r="H24" s="272"/>
    </row>
    <row r="25" spans="1:12" ht="15.75">
      <c r="A25" s="263" t="s">
        <v>1863</v>
      </c>
      <c r="B25" s="1126"/>
      <c r="C25" s="183"/>
      <c r="D25" s="183"/>
      <c r="E25" s="191"/>
      <c r="F25" s="183"/>
      <c r="G25" s="253"/>
      <c r="H25" s="254"/>
    </row>
    <row r="26" spans="1:12" ht="13.5" thickBot="1">
      <c r="A26" s="255"/>
      <c r="B26" s="1128"/>
      <c r="C26" s="256"/>
      <c r="D26" s="256"/>
      <c r="E26" s="257"/>
      <c r="F26" s="256"/>
      <c r="G26" s="258"/>
      <c r="H26" s="259"/>
    </row>
    <row r="28" spans="1:12" ht="13.5" thickBot="1"/>
    <row r="29" spans="1:12">
      <c r="A29" s="260"/>
      <c r="B29" s="1129"/>
      <c r="C29" s="248"/>
      <c r="D29" s="248"/>
      <c r="E29" s="249"/>
      <c r="F29" s="248"/>
      <c r="G29" s="250"/>
      <c r="H29" s="508" t="s">
        <v>1533</v>
      </c>
    </row>
    <row r="30" spans="1:12" ht="15.75">
      <c r="A30" s="263" t="s">
        <v>194</v>
      </c>
      <c r="B30" s="1126"/>
      <c r="C30" s="264"/>
      <c r="D30" s="945">
        <v>44075</v>
      </c>
      <c r="E30" s="273"/>
      <c r="F30" s="262"/>
      <c r="G30" s="262"/>
      <c r="H30" s="274"/>
    </row>
    <row r="31" spans="1:12">
      <c r="A31" s="261"/>
      <c r="B31" s="1130"/>
      <c r="C31" s="262"/>
      <c r="D31" s="262"/>
      <c r="E31" s="273"/>
      <c r="F31" s="262"/>
      <c r="G31" s="262"/>
      <c r="H31" s="274"/>
    </row>
    <row r="32" spans="1:12" ht="15.75">
      <c r="A32" s="263" t="s">
        <v>1550</v>
      </c>
      <c r="B32" s="1126"/>
      <c r="C32" s="265" t="s">
        <v>1548</v>
      </c>
      <c r="D32" s="265"/>
      <c r="E32" s="271"/>
      <c r="F32" s="265"/>
      <c r="G32" s="265"/>
      <c r="H32" s="270">
        <f>H21</f>
        <v>13257.097282082192</v>
      </c>
    </row>
    <row r="33" spans="1:13" s="179" customFormat="1" ht="15.75">
      <c r="A33" s="263"/>
      <c r="B33" s="1126"/>
      <c r="C33" s="265"/>
      <c r="D33" s="265"/>
      <c r="E33" s="271"/>
      <c r="F33" s="265"/>
      <c r="G33" s="265"/>
      <c r="H33" s="272"/>
      <c r="L33" s="91"/>
      <c r="M33" s="91"/>
    </row>
    <row r="34" spans="1:13" s="179" customFormat="1" ht="15.75">
      <c r="A34" s="263" t="s">
        <v>199</v>
      </c>
      <c r="B34" s="1126"/>
      <c r="C34" s="265" t="s">
        <v>196</v>
      </c>
      <c r="D34" s="265"/>
      <c r="E34" s="271"/>
      <c r="F34" s="265"/>
      <c r="G34" s="265"/>
      <c r="H34" s="270">
        <f>H21</f>
        <v>13257.097282082192</v>
      </c>
      <c r="L34" s="91"/>
      <c r="M34" s="91"/>
    </row>
    <row r="35" spans="1:13" s="179" customFormat="1" ht="15.75">
      <c r="A35" s="263"/>
      <c r="B35" s="1126"/>
      <c r="C35" s="265"/>
      <c r="D35" s="265"/>
      <c r="E35" s="271"/>
      <c r="F35" s="265"/>
      <c r="G35" s="265"/>
      <c r="H35" s="272"/>
      <c r="L35" s="91"/>
      <c r="M35" s="91"/>
    </row>
    <row r="36" spans="1:13" s="179" customFormat="1" ht="15.75">
      <c r="A36" s="263" t="s">
        <v>5310</v>
      </c>
      <c r="B36" s="1126"/>
      <c r="C36" s="265"/>
      <c r="D36" s="264"/>
      <c r="E36" s="265"/>
      <c r="F36" s="265"/>
      <c r="G36" s="265"/>
      <c r="H36" s="272"/>
      <c r="L36" s="91"/>
      <c r="M36" s="91"/>
    </row>
    <row r="37" spans="1:13" s="179" customFormat="1" ht="13.5" thickBot="1">
      <c r="A37" s="255"/>
      <c r="B37" s="1128"/>
      <c r="C37" s="256"/>
      <c r="D37" s="256"/>
      <c r="E37" s="257"/>
      <c r="F37" s="256"/>
      <c r="G37" s="258"/>
      <c r="H37" s="259"/>
      <c r="L37" s="91"/>
      <c r="M37" s="91"/>
    </row>
    <row r="42" spans="1:13">
      <c r="A42" s="692"/>
      <c r="B42" s="692"/>
      <c r="C42" s="916"/>
      <c r="D42" s="916"/>
    </row>
    <row r="45" spans="1:13">
      <c r="A45" s="168" t="s">
        <v>3757</v>
      </c>
      <c r="C45" s="91" t="s">
        <v>3758</v>
      </c>
    </row>
    <row r="46" spans="1:13" ht="13.5" customHeight="1">
      <c r="A46" s="168" t="s">
        <v>3759</v>
      </c>
      <c r="C46" s="91" t="s">
        <v>5242</v>
      </c>
    </row>
  </sheetData>
  <sheetProtection selectLockedCells="1" selectUnlockedCells="1"/>
  <protectedRanges>
    <protectedRange password="DC64" sqref="I13:I16 I17:L65177 J12:L16 I1:L5 I6:I11 K6:L11" name="XXX"/>
    <protectedRange password="DC64" sqref="J6:J11" name="XXX_2_2"/>
  </protectedRanges>
  <autoFilter ref="H1:H46" xr:uid="{00000000-0009-0000-0000-000002000000}"/>
  <mergeCells count="2">
    <mergeCell ref="A5:G5"/>
    <mergeCell ref="A12:F12"/>
  </mergeCells>
  <pageMargins left="0.78740157480314998" right="0" top="0.78740157480314998" bottom="0" header="0" footer="0"/>
  <pageSetup paperSize="9" scale="67" orientation="landscape" horizontalDpi="4294967295" verticalDpi="4294967295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9">
    <pageSetUpPr fitToPage="1"/>
  </sheetPr>
  <dimension ref="A1:T193"/>
  <sheetViews>
    <sheetView view="pageBreakPreview" zoomScaleNormal="96" zoomScaleSheetLayoutView="100" workbookViewId="0">
      <pane ySplit="3" topLeftCell="A115" activePane="bottomLeft" state="frozen"/>
      <selection activeCell="H1" sqref="H1"/>
      <selection pane="bottomLeft" activeCell="A123" sqref="A123:J131"/>
    </sheetView>
  </sheetViews>
  <sheetFormatPr defaultColWidth="9.140625" defaultRowHeight="12.75"/>
  <cols>
    <col min="1" max="1" width="12.7109375" style="1182" customWidth="1"/>
    <col min="2" max="2" width="13" style="1188" customWidth="1"/>
    <col min="3" max="3" width="11.85546875" style="91" customWidth="1"/>
    <col min="4" max="4" width="19.5703125" style="91" customWidth="1"/>
    <col min="5" max="5" width="35.140625" style="169" customWidth="1"/>
    <col min="6" max="6" width="5.140625" style="91" bestFit="1" customWidth="1"/>
    <col min="7" max="7" width="26" style="170" customWidth="1"/>
    <col min="8" max="8" width="5.7109375" style="170" customWidth="1"/>
    <col min="9" max="9" width="16.5703125" style="170" bestFit="1" customWidth="1"/>
    <col min="10" max="10" width="18" style="91" customWidth="1"/>
    <col min="11" max="11" width="10.140625" style="179" customWidth="1"/>
    <col min="12" max="12" width="10.85546875" style="179" customWidth="1"/>
    <col min="13" max="13" width="5.140625" style="179" customWidth="1"/>
    <col min="14" max="14" width="15.28515625" style="91" customWidth="1"/>
    <col min="15" max="15" width="12.42578125" style="91" customWidth="1"/>
    <col min="16" max="16" width="13.140625" style="91" bestFit="1" customWidth="1"/>
    <col min="17" max="16384" width="9.140625" style="91"/>
  </cols>
  <sheetData>
    <row r="1" spans="1:15" ht="23.25">
      <c r="A1" s="1173"/>
      <c r="B1" s="1131"/>
      <c r="C1" s="85"/>
      <c r="D1" s="86" t="s">
        <v>181</v>
      </c>
      <c r="E1" s="87"/>
      <c r="F1" s="88"/>
      <c r="G1" s="89"/>
      <c r="H1" s="89"/>
      <c r="I1" s="89"/>
      <c r="J1" s="90"/>
      <c r="K1" s="88"/>
      <c r="L1" s="88"/>
      <c r="M1" s="88"/>
      <c r="N1" s="88"/>
      <c r="O1" s="88"/>
    </row>
    <row r="2" spans="1:15">
      <c r="A2" s="1174" t="s">
        <v>0</v>
      </c>
      <c r="B2" s="1132"/>
      <c r="C2" s="93"/>
      <c r="D2" s="94" t="s">
        <v>17</v>
      </c>
      <c r="E2" s="95"/>
      <c r="F2" s="94"/>
      <c r="G2" s="96"/>
      <c r="H2" s="96"/>
      <c r="I2" s="96"/>
      <c r="J2" s="97">
        <v>44074</v>
      </c>
      <c r="K2" s="88"/>
      <c r="L2" s="88"/>
      <c r="M2" s="88"/>
      <c r="N2" s="88"/>
      <c r="O2" s="88"/>
    </row>
    <row r="3" spans="1:15" ht="24">
      <c r="A3" s="1417" t="s">
        <v>4324</v>
      </c>
      <c r="B3" s="1418" t="s">
        <v>3787</v>
      </c>
      <c r="C3" s="672" t="s">
        <v>3</v>
      </c>
      <c r="D3" s="672" t="s">
        <v>4</v>
      </c>
      <c r="E3" s="152" t="s">
        <v>5</v>
      </c>
      <c r="F3" s="1419" t="s">
        <v>6</v>
      </c>
      <c r="G3" s="1420"/>
      <c r="H3" s="1420" t="s">
        <v>2337</v>
      </c>
      <c r="I3" s="153" t="s">
        <v>8</v>
      </c>
      <c r="J3" s="1421" t="s">
        <v>26</v>
      </c>
      <c r="K3" s="81" t="s">
        <v>211</v>
      </c>
      <c r="L3" s="81" t="s">
        <v>925</v>
      </c>
      <c r="M3" s="81" t="s">
        <v>922</v>
      </c>
      <c r="N3" s="672" t="s">
        <v>21</v>
      </c>
      <c r="O3" s="672" t="s">
        <v>1</v>
      </c>
    </row>
    <row r="4" spans="1:15">
      <c r="A4" s="1422"/>
      <c r="B4" s="1423"/>
      <c r="C4" s="672"/>
      <c r="D4" s="127"/>
      <c r="E4" s="147"/>
      <c r="F4" s="127"/>
      <c r="G4" s="148"/>
      <c r="H4" s="148"/>
      <c r="I4" s="121"/>
      <c r="J4" s="79"/>
      <c r="K4" s="79"/>
      <c r="L4" s="107"/>
      <c r="M4" s="107"/>
      <c r="N4" s="1424"/>
      <c r="O4" s="121"/>
    </row>
    <row r="5" spans="1:15">
      <c r="A5" s="1553" t="s">
        <v>2037</v>
      </c>
      <c r="B5" s="1553"/>
      <c r="C5" s="1553"/>
      <c r="D5" s="1553"/>
      <c r="E5" s="1553"/>
      <c r="F5" s="1553"/>
      <c r="G5" s="1553"/>
      <c r="H5" s="1553"/>
      <c r="I5" s="1553"/>
      <c r="J5" s="1425">
        <v>1028745</v>
      </c>
      <c r="K5" s="79"/>
      <c r="L5" s="107"/>
      <c r="M5" s="107"/>
      <c r="N5" s="1424"/>
      <c r="O5" s="120"/>
    </row>
    <row r="6" spans="1:15" s="690" customFormat="1" ht="48" customHeight="1">
      <c r="A6" s="1176">
        <v>43966</v>
      </c>
      <c r="B6" s="656">
        <v>43955</v>
      </c>
      <c r="C6" s="171" t="s">
        <v>4969</v>
      </c>
      <c r="D6" s="171" t="s">
        <v>2039</v>
      </c>
      <c r="E6" s="664" t="s">
        <v>4978</v>
      </c>
      <c r="F6" s="171" t="s">
        <v>1533</v>
      </c>
      <c r="G6" s="664" t="s">
        <v>4977</v>
      </c>
      <c r="H6" s="171"/>
      <c r="I6" s="1430">
        <v>250075.99</v>
      </c>
      <c r="J6" s="985">
        <f t="shared" ref="J6:J29" si="0">B6+120</f>
        <v>44075</v>
      </c>
      <c r="K6" s="671">
        <f>$J$2-A6+1</f>
        <v>109</v>
      </c>
      <c r="L6" s="1407">
        <v>4.5499999999999999E-2</v>
      </c>
      <c r="M6" s="107"/>
      <c r="N6" s="675">
        <f>I6*K6*L6/365</f>
        <v>3397.9503353561645</v>
      </c>
      <c r="O6" s="688" t="s">
        <v>1457</v>
      </c>
    </row>
    <row r="7" spans="1:15" s="690" customFormat="1" ht="48" customHeight="1">
      <c r="A7" s="1176">
        <v>43966</v>
      </c>
      <c r="B7" s="656">
        <v>43956</v>
      </c>
      <c r="C7" s="171" t="s">
        <v>4970</v>
      </c>
      <c r="D7" s="171" t="s">
        <v>2039</v>
      </c>
      <c r="E7" s="664" t="s">
        <v>4980</v>
      </c>
      <c r="F7" s="171" t="s">
        <v>1533</v>
      </c>
      <c r="G7" s="664" t="s">
        <v>4979</v>
      </c>
      <c r="H7" s="171"/>
      <c r="I7" s="1430">
        <v>668673.30000000005</v>
      </c>
      <c r="J7" s="985">
        <f t="shared" si="0"/>
        <v>44076</v>
      </c>
      <c r="K7" s="671">
        <f t="shared" ref="K7:K70" si="1">$J$2-A7+1</f>
        <v>109</v>
      </c>
      <c r="L7" s="1407">
        <v>4.5499999999999999E-2</v>
      </c>
      <c r="M7" s="107"/>
      <c r="N7" s="675">
        <f t="shared" ref="N7:N70" si="2">I7*K7*L7/365</f>
        <v>9085.7129626027399</v>
      </c>
      <c r="O7" s="688" t="s">
        <v>1457</v>
      </c>
    </row>
    <row r="8" spans="1:15" s="690" customFormat="1" ht="48" customHeight="1">
      <c r="A8" s="1176">
        <v>43966</v>
      </c>
      <c r="B8" s="656">
        <v>43957</v>
      </c>
      <c r="C8" s="171" t="s">
        <v>4971</v>
      </c>
      <c r="D8" s="171" t="s">
        <v>2039</v>
      </c>
      <c r="E8" s="664" t="s">
        <v>4982</v>
      </c>
      <c r="F8" s="171" t="s">
        <v>1533</v>
      </c>
      <c r="G8" s="664" t="s">
        <v>4981</v>
      </c>
      <c r="H8" s="171"/>
      <c r="I8" s="1430">
        <v>566130.09</v>
      </c>
      <c r="J8" s="985">
        <f t="shared" si="0"/>
        <v>44077</v>
      </c>
      <c r="K8" s="671">
        <f t="shared" si="1"/>
        <v>109</v>
      </c>
      <c r="L8" s="1407">
        <v>4.5499999999999999E-2</v>
      </c>
      <c r="M8" s="107"/>
      <c r="N8" s="675">
        <f t="shared" si="2"/>
        <v>7692.389537958903</v>
      </c>
      <c r="O8" s="688" t="s">
        <v>1457</v>
      </c>
    </row>
    <row r="9" spans="1:15" s="690" customFormat="1" ht="48" customHeight="1">
      <c r="A9" s="1176">
        <v>43966</v>
      </c>
      <c r="B9" s="656">
        <v>43958</v>
      </c>
      <c r="C9" s="171" t="s">
        <v>4972</v>
      </c>
      <c r="D9" s="171" t="s">
        <v>2039</v>
      </c>
      <c r="E9" s="664" t="s">
        <v>4984</v>
      </c>
      <c r="F9" s="171" t="s">
        <v>1533</v>
      </c>
      <c r="G9" s="664" t="s">
        <v>4983</v>
      </c>
      <c r="H9" s="171"/>
      <c r="I9" s="1430">
        <v>235030.96</v>
      </c>
      <c r="J9" s="985">
        <f t="shared" si="0"/>
        <v>44078</v>
      </c>
      <c r="K9" s="671">
        <f t="shared" si="1"/>
        <v>109</v>
      </c>
      <c r="L9" s="1407">
        <v>4.5499999999999999E-2</v>
      </c>
      <c r="M9" s="107"/>
      <c r="N9" s="675">
        <f t="shared" si="2"/>
        <v>3193.5234140273974</v>
      </c>
      <c r="O9" s="688" t="s">
        <v>1457</v>
      </c>
    </row>
    <row r="10" spans="1:15" s="690" customFormat="1" ht="48" customHeight="1">
      <c r="A10" s="1176">
        <v>43966</v>
      </c>
      <c r="B10" s="656">
        <v>43959</v>
      </c>
      <c r="C10" s="171" t="s">
        <v>4973</v>
      </c>
      <c r="D10" s="171" t="s">
        <v>2039</v>
      </c>
      <c r="E10" s="664" t="s">
        <v>4986</v>
      </c>
      <c r="F10" s="171" t="s">
        <v>1533</v>
      </c>
      <c r="G10" s="664" t="s">
        <v>4985</v>
      </c>
      <c r="H10" s="171"/>
      <c r="I10" s="1430">
        <v>113344.51</v>
      </c>
      <c r="J10" s="985">
        <f t="shared" si="0"/>
        <v>44079</v>
      </c>
      <c r="K10" s="671">
        <f t="shared" si="1"/>
        <v>109</v>
      </c>
      <c r="L10" s="1407">
        <v>4.5499999999999999E-2</v>
      </c>
      <c r="M10" s="107"/>
      <c r="N10" s="675">
        <f t="shared" si="2"/>
        <v>1540.087937931507</v>
      </c>
      <c r="O10" s="688" t="s">
        <v>1457</v>
      </c>
    </row>
    <row r="11" spans="1:15" s="690" customFormat="1" ht="48" customHeight="1">
      <c r="A11" s="1176">
        <v>43966</v>
      </c>
      <c r="B11" s="656">
        <v>43961</v>
      </c>
      <c r="C11" s="171" t="s">
        <v>4974</v>
      </c>
      <c r="D11" s="171" t="s">
        <v>2039</v>
      </c>
      <c r="E11" s="664" t="s">
        <v>4749</v>
      </c>
      <c r="F11" s="171" t="s">
        <v>1533</v>
      </c>
      <c r="G11" s="664" t="s">
        <v>4987</v>
      </c>
      <c r="H11" s="171"/>
      <c r="I11" s="1430">
        <v>7296.75</v>
      </c>
      <c r="J11" s="985">
        <f t="shared" si="0"/>
        <v>44081</v>
      </c>
      <c r="K11" s="671">
        <f t="shared" si="1"/>
        <v>109</v>
      </c>
      <c r="L11" s="1407">
        <v>4.5499999999999999E-2</v>
      </c>
      <c r="M11" s="107"/>
      <c r="N11" s="675">
        <f t="shared" si="2"/>
        <v>99.145840068493158</v>
      </c>
      <c r="O11" s="688" t="s">
        <v>1457</v>
      </c>
    </row>
    <row r="12" spans="1:15" s="690" customFormat="1" ht="48" customHeight="1">
      <c r="A12" s="1176">
        <v>43966</v>
      </c>
      <c r="B12" s="656">
        <v>43962</v>
      </c>
      <c r="C12" s="171" t="s">
        <v>4975</v>
      </c>
      <c r="D12" s="171" t="s">
        <v>2039</v>
      </c>
      <c r="E12" s="664" t="s">
        <v>4988</v>
      </c>
      <c r="F12" s="171" t="s">
        <v>1533</v>
      </c>
      <c r="G12" s="664" t="s">
        <v>4989</v>
      </c>
      <c r="H12" s="171"/>
      <c r="I12" s="1430">
        <v>51960.42</v>
      </c>
      <c r="J12" s="985">
        <f t="shared" si="0"/>
        <v>44082</v>
      </c>
      <c r="K12" s="671">
        <f t="shared" si="1"/>
        <v>109</v>
      </c>
      <c r="L12" s="1407">
        <v>4.5499999999999999E-2</v>
      </c>
      <c r="M12" s="107"/>
      <c r="N12" s="675">
        <f t="shared" si="2"/>
        <v>706.02110408219175</v>
      </c>
      <c r="O12" s="688" t="s">
        <v>1457</v>
      </c>
    </row>
    <row r="13" spans="1:15" s="690" customFormat="1" ht="48" customHeight="1">
      <c r="A13" s="1176">
        <v>43966</v>
      </c>
      <c r="B13" s="656">
        <v>43963</v>
      </c>
      <c r="C13" s="171" t="s">
        <v>4976</v>
      </c>
      <c r="D13" s="171" t="s">
        <v>2039</v>
      </c>
      <c r="E13" s="664" t="s">
        <v>4990</v>
      </c>
      <c r="F13" s="171" t="s">
        <v>1533</v>
      </c>
      <c r="G13" s="664" t="s">
        <v>4991</v>
      </c>
      <c r="H13" s="171"/>
      <c r="I13" s="1430">
        <v>145046.75</v>
      </c>
      <c r="J13" s="985">
        <f t="shared" si="0"/>
        <v>44083</v>
      </c>
      <c r="K13" s="671">
        <f t="shared" si="1"/>
        <v>109</v>
      </c>
      <c r="L13" s="1407">
        <v>4.5499999999999999E-2</v>
      </c>
      <c r="M13" s="107"/>
      <c r="N13" s="675">
        <f t="shared" si="2"/>
        <v>1970.8475523972604</v>
      </c>
      <c r="O13" s="688" t="s">
        <v>1457</v>
      </c>
    </row>
    <row r="14" spans="1:15" s="690" customFormat="1" ht="48" customHeight="1">
      <c r="A14" s="1176">
        <v>43971</v>
      </c>
      <c r="B14" s="656">
        <v>43964</v>
      </c>
      <c r="C14" s="171" t="s">
        <v>4992</v>
      </c>
      <c r="D14" s="171" t="s">
        <v>2039</v>
      </c>
      <c r="E14" s="664" t="s">
        <v>4995</v>
      </c>
      <c r="F14" s="171" t="s">
        <v>1533</v>
      </c>
      <c r="G14" s="664" t="s">
        <v>4996</v>
      </c>
      <c r="H14" s="171"/>
      <c r="I14" s="1430">
        <v>603209.24</v>
      </c>
      <c r="J14" s="985">
        <f t="shared" si="0"/>
        <v>44084</v>
      </c>
      <c r="K14" s="671">
        <f t="shared" si="1"/>
        <v>104</v>
      </c>
      <c r="L14" s="1407">
        <v>4.5499999999999999E-2</v>
      </c>
      <c r="M14" s="107"/>
      <c r="N14" s="675">
        <f t="shared" si="2"/>
        <v>7820.2359552876715</v>
      </c>
      <c r="O14" s="688" t="s">
        <v>1457</v>
      </c>
    </row>
    <row r="15" spans="1:15" s="690" customFormat="1" ht="48" customHeight="1">
      <c r="A15" s="1176">
        <v>43971</v>
      </c>
      <c r="B15" s="656">
        <v>43966</v>
      </c>
      <c r="C15" s="171" t="s">
        <v>4993</v>
      </c>
      <c r="D15" s="171" t="s">
        <v>2039</v>
      </c>
      <c r="E15" s="664" t="s">
        <v>4997</v>
      </c>
      <c r="F15" s="171" t="s">
        <v>1533</v>
      </c>
      <c r="G15" s="664" t="s">
        <v>4998</v>
      </c>
      <c r="H15" s="171"/>
      <c r="I15" s="1430">
        <v>118529.85</v>
      </c>
      <c r="J15" s="985">
        <f t="shared" si="0"/>
        <v>44086</v>
      </c>
      <c r="K15" s="671">
        <f t="shared" si="1"/>
        <v>104</v>
      </c>
      <c r="L15" s="1407">
        <v>4.5499999999999999E-2</v>
      </c>
      <c r="M15" s="107"/>
      <c r="N15" s="675">
        <f t="shared" si="2"/>
        <v>1536.6664389041096</v>
      </c>
      <c r="O15" s="688" t="s">
        <v>1457</v>
      </c>
    </row>
    <row r="16" spans="1:15" s="690" customFormat="1" ht="48" customHeight="1">
      <c r="A16" s="1176">
        <v>43971</v>
      </c>
      <c r="B16" s="656">
        <v>43969</v>
      </c>
      <c r="C16" s="171" t="s">
        <v>4994</v>
      </c>
      <c r="D16" s="171" t="s">
        <v>2039</v>
      </c>
      <c r="E16" s="664" t="s">
        <v>4999</v>
      </c>
      <c r="F16" s="171" t="s">
        <v>1533</v>
      </c>
      <c r="G16" s="664" t="s">
        <v>5000</v>
      </c>
      <c r="H16" s="171"/>
      <c r="I16" s="1430">
        <v>370859.7</v>
      </c>
      <c r="J16" s="985">
        <f t="shared" si="0"/>
        <v>44089</v>
      </c>
      <c r="K16" s="671">
        <f t="shared" si="1"/>
        <v>104</v>
      </c>
      <c r="L16" s="1407">
        <v>4.5499999999999999E-2</v>
      </c>
      <c r="M16" s="107"/>
      <c r="N16" s="675">
        <f t="shared" si="2"/>
        <v>4807.9673983561643</v>
      </c>
      <c r="O16" s="688" t="s">
        <v>1457</v>
      </c>
    </row>
    <row r="17" spans="1:15" s="690" customFormat="1" ht="48" customHeight="1">
      <c r="A17" s="1176">
        <v>43971</v>
      </c>
      <c r="B17" s="656">
        <v>43963</v>
      </c>
      <c r="C17" s="171" t="s">
        <v>5001</v>
      </c>
      <c r="D17" s="171" t="s">
        <v>2039</v>
      </c>
      <c r="E17" s="664" t="s">
        <v>4103</v>
      </c>
      <c r="F17" s="171" t="s">
        <v>1533</v>
      </c>
      <c r="G17" s="664" t="s">
        <v>5004</v>
      </c>
      <c r="H17" s="171"/>
      <c r="I17" s="1430">
        <v>885680.91</v>
      </c>
      <c r="J17" s="985">
        <f t="shared" si="0"/>
        <v>44083</v>
      </c>
      <c r="K17" s="671">
        <f t="shared" si="1"/>
        <v>104</v>
      </c>
      <c r="L17" s="1407">
        <v>4.5499999999999999E-2</v>
      </c>
      <c r="M17" s="107"/>
      <c r="N17" s="675">
        <f t="shared" si="2"/>
        <v>11482.307030465754</v>
      </c>
      <c r="O17" s="688" t="s">
        <v>1457</v>
      </c>
    </row>
    <row r="18" spans="1:15" s="690" customFormat="1" ht="48" customHeight="1">
      <c r="A18" s="1176">
        <v>43971</v>
      </c>
      <c r="B18" s="656">
        <v>43964</v>
      </c>
      <c r="C18" s="171" t="s">
        <v>5002</v>
      </c>
      <c r="D18" s="171" t="s">
        <v>2039</v>
      </c>
      <c r="E18" s="664" t="s">
        <v>3863</v>
      </c>
      <c r="F18" s="171" t="s">
        <v>1533</v>
      </c>
      <c r="G18" s="664" t="s">
        <v>5005</v>
      </c>
      <c r="H18" s="171"/>
      <c r="I18" s="1430">
        <v>237260.74</v>
      </c>
      <c r="J18" s="985">
        <f t="shared" si="0"/>
        <v>44084</v>
      </c>
      <c r="K18" s="671">
        <f t="shared" si="1"/>
        <v>104</v>
      </c>
      <c r="L18" s="1407">
        <v>4.5499999999999999E-2</v>
      </c>
      <c r="M18" s="107"/>
      <c r="N18" s="675">
        <f t="shared" si="2"/>
        <v>3075.939237479452</v>
      </c>
      <c r="O18" s="688" t="s">
        <v>1457</v>
      </c>
    </row>
    <row r="19" spans="1:15" s="690" customFormat="1" ht="48" customHeight="1">
      <c r="A19" s="1176">
        <v>43971</v>
      </c>
      <c r="B19" s="656">
        <v>43969</v>
      </c>
      <c r="C19" s="171" t="s">
        <v>5003</v>
      </c>
      <c r="D19" s="171" t="s">
        <v>2039</v>
      </c>
      <c r="E19" s="664" t="s">
        <v>4749</v>
      </c>
      <c r="F19" s="171" t="s">
        <v>1533</v>
      </c>
      <c r="G19" s="664" t="s">
        <v>5006</v>
      </c>
      <c r="H19" s="171"/>
      <c r="I19" s="1430">
        <v>442194.93</v>
      </c>
      <c r="J19" s="985">
        <f t="shared" si="0"/>
        <v>44089</v>
      </c>
      <c r="K19" s="671">
        <f t="shared" si="1"/>
        <v>104</v>
      </c>
      <c r="L19" s="1407">
        <v>4.5499999999999999E-2</v>
      </c>
      <c r="M19" s="107"/>
      <c r="N19" s="675">
        <f t="shared" si="2"/>
        <v>5732.7846815342464</v>
      </c>
      <c r="O19" s="688" t="s">
        <v>1457</v>
      </c>
    </row>
    <row r="20" spans="1:15" s="690" customFormat="1" ht="48" customHeight="1">
      <c r="A20" s="1176">
        <v>43971</v>
      </c>
      <c r="B20" s="656">
        <v>43963</v>
      </c>
      <c r="C20" s="171" t="s">
        <v>5007</v>
      </c>
      <c r="D20" s="171" t="s">
        <v>2039</v>
      </c>
      <c r="E20" s="664" t="s">
        <v>5010</v>
      </c>
      <c r="F20" s="171" t="s">
        <v>1533</v>
      </c>
      <c r="G20" s="664" t="s">
        <v>5011</v>
      </c>
      <c r="H20" s="171"/>
      <c r="I20" s="1430">
        <v>900982.04</v>
      </c>
      <c r="J20" s="985">
        <f t="shared" si="0"/>
        <v>44083</v>
      </c>
      <c r="K20" s="671">
        <f t="shared" si="1"/>
        <v>104</v>
      </c>
      <c r="L20" s="1407">
        <v>4.5499999999999999E-2</v>
      </c>
      <c r="M20" s="107"/>
      <c r="N20" s="675">
        <f t="shared" si="2"/>
        <v>11680.676748712327</v>
      </c>
      <c r="O20" s="688" t="s">
        <v>1457</v>
      </c>
    </row>
    <row r="21" spans="1:15" s="690" customFormat="1" ht="48" customHeight="1">
      <c r="A21" s="1176">
        <v>43971</v>
      </c>
      <c r="B21" s="656">
        <v>43966</v>
      </c>
      <c r="C21" s="171" t="s">
        <v>5008</v>
      </c>
      <c r="D21" s="171" t="s">
        <v>2039</v>
      </c>
      <c r="E21" s="664" t="s">
        <v>5012</v>
      </c>
      <c r="F21" s="171" t="s">
        <v>1533</v>
      </c>
      <c r="G21" s="664" t="s">
        <v>5013</v>
      </c>
      <c r="H21" s="171"/>
      <c r="I21" s="1430">
        <v>42249.53</v>
      </c>
      <c r="J21" s="985">
        <f t="shared" si="0"/>
        <v>44086</v>
      </c>
      <c r="K21" s="671">
        <f t="shared" si="1"/>
        <v>104</v>
      </c>
      <c r="L21" s="1407">
        <v>4.5499999999999999E-2</v>
      </c>
      <c r="M21" s="107"/>
      <c r="N21" s="675">
        <f t="shared" si="2"/>
        <v>547.73911221917808</v>
      </c>
      <c r="O21" s="688" t="s">
        <v>1457</v>
      </c>
    </row>
    <row r="22" spans="1:15" s="690" customFormat="1" ht="48" customHeight="1">
      <c r="A22" s="1176">
        <v>43971</v>
      </c>
      <c r="B22" s="656">
        <v>43969</v>
      </c>
      <c r="C22" s="171" t="s">
        <v>5009</v>
      </c>
      <c r="D22" s="171" t="s">
        <v>2039</v>
      </c>
      <c r="E22" s="664" t="s">
        <v>5014</v>
      </c>
      <c r="F22" s="171" t="s">
        <v>1533</v>
      </c>
      <c r="G22" s="664" t="s">
        <v>5015</v>
      </c>
      <c r="H22" s="171"/>
      <c r="I22" s="1430">
        <v>15111</v>
      </c>
      <c r="J22" s="985">
        <f t="shared" si="0"/>
        <v>44089</v>
      </c>
      <c r="K22" s="671">
        <f t="shared" si="1"/>
        <v>104</v>
      </c>
      <c r="L22" s="1407">
        <v>4.5499999999999999E-2</v>
      </c>
      <c r="M22" s="107"/>
      <c r="N22" s="675">
        <f t="shared" si="2"/>
        <v>195.90479999999999</v>
      </c>
      <c r="O22" s="688" t="s">
        <v>1457</v>
      </c>
    </row>
    <row r="23" spans="1:15" s="690" customFormat="1" ht="48" customHeight="1">
      <c r="A23" s="1176">
        <v>43980</v>
      </c>
      <c r="B23" s="656">
        <v>43969</v>
      </c>
      <c r="C23" s="171" t="s">
        <v>5021</v>
      </c>
      <c r="D23" s="171" t="s">
        <v>2039</v>
      </c>
      <c r="E23" s="664" t="s">
        <v>5014</v>
      </c>
      <c r="F23" s="171" t="s">
        <v>1533</v>
      </c>
      <c r="G23" s="664" t="s">
        <v>5033</v>
      </c>
      <c r="H23" s="171"/>
      <c r="I23" s="1429">
        <v>13989.46</v>
      </c>
      <c r="J23" s="985">
        <f t="shared" si="0"/>
        <v>44089</v>
      </c>
      <c r="K23" s="671">
        <f t="shared" si="1"/>
        <v>95</v>
      </c>
      <c r="L23" s="1407">
        <v>4.5499999999999999E-2</v>
      </c>
      <c r="M23" s="107"/>
      <c r="N23" s="675">
        <f t="shared" si="2"/>
        <v>165.66970095890412</v>
      </c>
      <c r="O23" s="688" t="s">
        <v>1457</v>
      </c>
    </row>
    <row r="24" spans="1:15" s="690" customFormat="1" ht="48" customHeight="1">
      <c r="A24" s="1176">
        <v>43980</v>
      </c>
      <c r="B24" s="656">
        <v>43970</v>
      </c>
      <c r="C24" s="171" t="s">
        <v>5022</v>
      </c>
      <c r="D24" s="171" t="s">
        <v>2039</v>
      </c>
      <c r="E24" s="664" t="s">
        <v>5034</v>
      </c>
      <c r="F24" s="171" t="s">
        <v>1533</v>
      </c>
      <c r="G24" s="664" t="s">
        <v>5035</v>
      </c>
      <c r="H24" s="171"/>
      <c r="I24" s="1429">
        <v>8978.6299999999992</v>
      </c>
      <c r="J24" s="985">
        <f t="shared" si="0"/>
        <v>44090</v>
      </c>
      <c r="K24" s="671">
        <f t="shared" si="1"/>
        <v>95</v>
      </c>
      <c r="L24" s="1407">
        <v>4.5499999999999999E-2</v>
      </c>
      <c r="M24" s="107"/>
      <c r="N24" s="675">
        <f t="shared" si="2"/>
        <v>106.32911828767122</v>
      </c>
      <c r="O24" s="688" t="s">
        <v>1457</v>
      </c>
    </row>
    <row r="25" spans="1:15" s="690" customFormat="1" ht="48" customHeight="1">
      <c r="A25" s="1176">
        <v>43980</v>
      </c>
      <c r="B25" s="656">
        <v>43971</v>
      </c>
      <c r="C25" s="171" t="s">
        <v>5023</v>
      </c>
      <c r="D25" s="171" t="s">
        <v>2039</v>
      </c>
      <c r="E25" s="664" t="s">
        <v>5036</v>
      </c>
      <c r="F25" s="171" t="s">
        <v>1533</v>
      </c>
      <c r="G25" s="664" t="s">
        <v>5037</v>
      </c>
      <c r="H25" s="171"/>
      <c r="I25" s="1429">
        <v>127381.5</v>
      </c>
      <c r="J25" s="985">
        <f t="shared" si="0"/>
        <v>44091</v>
      </c>
      <c r="K25" s="671">
        <f t="shared" si="1"/>
        <v>95</v>
      </c>
      <c r="L25" s="1407">
        <v>4.5499999999999999E-2</v>
      </c>
      <c r="M25" s="107"/>
      <c r="N25" s="675">
        <f t="shared" si="2"/>
        <v>1508.5110513698628</v>
      </c>
      <c r="O25" s="688" t="s">
        <v>1457</v>
      </c>
    </row>
    <row r="26" spans="1:15" s="690" customFormat="1" ht="48" customHeight="1">
      <c r="A26" s="1176">
        <v>43980</v>
      </c>
      <c r="B26" s="656">
        <v>43972</v>
      </c>
      <c r="C26" s="171" t="s">
        <v>5024</v>
      </c>
      <c r="D26" s="171" t="s">
        <v>2039</v>
      </c>
      <c r="E26" s="664" t="s">
        <v>5038</v>
      </c>
      <c r="F26" s="171" t="s">
        <v>1533</v>
      </c>
      <c r="G26" s="664" t="s">
        <v>5039</v>
      </c>
      <c r="H26" s="171"/>
      <c r="I26" s="1430">
        <v>115582.79</v>
      </c>
      <c r="J26" s="985">
        <f t="shared" si="0"/>
        <v>44092</v>
      </c>
      <c r="K26" s="671">
        <f t="shared" si="1"/>
        <v>95</v>
      </c>
      <c r="L26" s="1407">
        <v>4.5499999999999999E-2</v>
      </c>
      <c r="M26" s="107"/>
      <c r="N26" s="675">
        <f t="shared" si="2"/>
        <v>1368.7852322602739</v>
      </c>
      <c r="O26" s="688" t="s">
        <v>1457</v>
      </c>
    </row>
    <row r="27" spans="1:15" s="690" customFormat="1" ht="48" customHeight="1">
      <c r="A27" s="1176">
        <v>43980</v>
      </c>
      <c r="B27" s="656">
        <v>43973</v>
      </c>
      <c r="C27" s="171" t="s">
        <v>5025</v>
      </c>
      <c r="D27" s="171" t="s">
        <v>2039</v>
      </c>
      <c r="E27" s="664" t="s">
        <v>5041</v>
      </c>
      <c r="F27" s="171" t="s">
        <v>1533</v>
      </c>
      <c r="G27" s="664" t="s">
        <v>5040</v>
      </c>
      <c r="H27" s="171"/>
      <c r="I27" s="1430">
        <v>306642.2</v>
      </c>
      <c r="J27" s="985">
        <f t="shared" si="0"/>
        <v>44093</v>
      </c>
      <c r="K27" s="671">
        <f t="shared" si="1"/>
        <v>95</v>
      </c>
      <c r="L27" s="1407">
        <v>4.5499999999999999E-2</v>
      </c>
      <c r="M27" s="107"/>
      <c r="N27" s="675">
        <f t="shared" si="2"/>
        <v>3631.3997520547946</v>
      </c>
      <c r="O27" s="688" t="s">
        <v>1457</v>
      </c>
    </row>
    <row r="28" spans="1:15" s="690" customFormat="1" ht="48" customHeight="1">
      <c r="A28" s="1176">
        <v>43980</v>
      </c>
      <c r="B28" s="656">
        <v>43976</v>
      </c>
      <c r="C28" s="171" t="s">
        <v>5026</v>
      </c>
      <c r="D28" s="171" t="s">
        <v>2039</v>
      </c>
      <c r="E28" s="664" t="s">
        <v>5043</v>
      </c>
      <c r="F28" s="171" t="s">
        <v>1533</v>
      </c>
      <c r="G28" s="664" t="s">
        <v>5042</v>
      </c>
      <c r="H28" s="171"/>
      <c r="I28" s="1473">
        <v>222401.11</v>
      </c>
      <c r="J28" s="985">
        <f t="shared" si="0"/>
        <v>44096</v>
      </c>
      <c r="K28" s="671">
        <f t="shared" si="1"/>
        <v>95</v>
      </c>
      <c r="L28" s="1407">
        <v>4.5499999999999999E-2</v>
      </c>
      <c r="M28" s="107"/>
      <c r="N28" s="675">
        <f t="shared" si="2"/>
        <v>2633.7775286986302</v>
      </c>
      <c r="O28" s="688" t="s">
        <v>1457</v>
      </c>
    </row>
    <row r="29" spans="1:15" s="690" customFormat="1" ht="48" customHeight="1">
      <c r="A29" s="1176">
        <v>43980</v>
      </c>
      <c r="B29" s="656">
        <v>43969</v>
      </c>
      <c r="C29" s="171" t="s">
        <v>5027</v>
      </c>
      <c r="D29" s="171" t="s">
        <v>2039</v>
      </c>
      <c r="E29" s="664" t="s">
        <v>4749</v>
      </c>
      <c r="F29" s="171" t="s">
        <v>1533</v>
      </c>
      <c r="G29" s="664" t="s">
        <v>5044</v>
      </c>
      <c r="H29" s="171"/>
      <c r="I29" s="1430">
        <v>336825.47</v>
      </c>
      <c r="J29" s="985">
        <f t="shared" si="0"/>
        <v>44089</v>
      </c>
      <c r="K29" s="671">
        <f t="shared" si="1"/>
        <v>95</v>
      </c>
      <c r="L29" s="1407">
        <v>4.5499999999999999E-2</v>
      </c>
      <c r="M29" s="107"/>
      <c r="N29" s="675">
        <f t="shared" si="2"/>
        <v>3988.8440933561642</v>
      </c>
      <c r="O29" s="688" t="s">
        <v>1457</v>
      </c>
    </row>
    <row r="30" spans="1:15" s="690" customFormat="1" ht="48" customHeight="1">
      <c r="A30" s="1176">
        <v>43980</v>
      </c>
      <c r="B30" s="656">
        <v>43970</v>
      </c>
      <c r="C30" s="171" t="s">
        <v>5028</v>
      </c>
      <c r="D30" s="171" t="s">
        <v>2039</v>
      </c>
      <c r="E30" s="664" t="s">
        <v>3863</v>
      </c>
      <c r="F30" s="171" t="s">
        <v>1533</v>
      </c>
      <c r="G30" s="664" t="s">
        <v>5045</v>
      </c>
      <c r="H30" s="171"/>
      <c r="I30" s="1430">
        <v>183195.33</v>
      </c>
      <c r="J30" s="985">
        <f t="shared" ref="J30:J61" si="3">B30+120</f>
        <v>44090</v>
      </c>
      <c r="K30" s="671">
        <f t="shared" si="1"/>
        <v>95</v>
      </c>
      <c r="L30" s="1407">
        <v>4.5499999999999999E-2</v>
      </c>
      <c r="M30" s="107"/>
      <c r="N30" s="675">
        <f t="shared" si="2"/>
        <v>2169.4844217123286</v>
      </c>
      <c r="O30" s="688" t="s">
        <v>1457</v>
      </c>
    </row>
    <row r="31" spans="1:15" s="690" customFormat="1" ht="48" customHeight="1">
      <c r="A31" s="1176">
        <v>43980</v>
      </c>
      <c r="B31" s="656">
        <v>43971</v>
      </c>
      <c r="C31" s="171" t="s">
        <v>5029</v>
      </c>
      <c r="D31" s="171" t="s">
        <v>2039</v>
      </c>
      <c r="E31" s="664" t="s">
        <v>3863</v>
      </c>
      <c r="F31" s="171" t="s">
        <v>1533</v>
      </c>
      <c r="G31" s="664" t="s">
        <v>5046</v>
      </c>
      <c r="H31" s="171"/>
      <c r="I31" s="1430">
        <v>517992.35</v>
      </c>
      <c r="J31" s="985">
        <f t="shared" si="3"/>
        <v>44091</v>
      </c>
      <c r="K31" s="671">
        <f t="shared" si="1"/>
        <v>95</v>
      </c>
      <c r="L31" s="1407">
        <v>4.5499999999999999E-2</v>
      </c>
      <c r="M31" s="107"/>
      <c r="N31" s="675">
        <f t="shared" si="2"/>
        <v>6134.3066654109589</v>
      </c>
      <c r="O31" s="688" t="s">
        <v>1457</v>
      </c>
    </row>
    <row r="32" spans="1:15" s="690" customFormat="1" ht="48" customHeight="1">
      <c r="A32" s="1176">
        <v>43980</v>
      </c>
      <c r="B32" s="656">
        <v>43972</v>
      </c>
      <c r="C32" s="171" t="s">
        <v>5030</v>
      </c>
      <c r="D32" s="171" t="s">
        <v>2039</v>
      </c>
      <c r="E32" s="664" t="s">
        <v>3863</v>
      </c>
      <c r="F32" s="171" t="s">
        <v>1533</v>
      </c>
      <c r="G32" s="664" t="s">
        <v>5047</v>
      </c>
      <c r="H32" s="171"/>
      <c r="I32" s="1430">
        <v>5692.5</v>
      </c>
      <c r="J32" s="985">
        <f t="shared" si="3"/>
        <v>44092</v>
      </c>
      <c r="K32" s="671">
        <f t="shared" si="1"/>
        <v>95</v>
      </c>
      <c r="L32" s="1407">
        <v>4.5499999999999999E-2</v>
      </c>
      <c r="M32" s="107"/>
      <c r="N32" s="675">
        <f t="shared" si="2"/>
        <v>67.413236301369864</v>
      </c>
      <c r="O32" s="688" t="s">
        <v>1457</v>
      </c>
    </row>
    <row r="33" spans="1:15" s="690" customFormat="1" ht="48" customHeight="1">
      <c r="A33" s="1176">
        <v>43980</v>
      </c>
      <c r="B33" s="656">
        <v>43973</v>
      </c>
      <c r="C33" s="171" t="s">
        <v>5031</v>
      </c>
      <c r="D33" s="171" t="s">
        <v>2039</v>
      </c>
      <c r="E33" s="664" t="s">
        <v>3863</v>
      </c>
      <c r="F33" s="171" t="s">
        <v>1533</v>
      </c>
      <c r="G33" s="664" t="s">
        <v>5048</v>
      </c>
      <c r="H33" s="171"/>
      <c r="I33" s="1430">
        <v>200204.32</v>
      </c>
      <c r="J33" s="985">
        <f t="shared" si="3"/>
        <v>44093</v>
      </c>
      <c r="K33" s="671">
        <f t="shared" si="1"/>
        <v>95</v>
      </c>
      <c r="L33" s="1407">
        <v>4.5499999999999999E-2</v>
      </c>
      <c r="M33" s="107"/>
      <c r="N33" s="675">
        <f t="shared" si="2"/>
        <v>2370.9128032876715</v>
      </c>
      <c r="O33" s="688" t="s">
        <v>1457</v>
      </c>
    </row>
    <row r="34" spans="1:15" s="690" customFormat="1" ht="48" customHeight="1">
      <c r="A34" s="1176">
        <v>43980</v>
      </c>
      <c r="B34" s="656">
        <v>43976</v>
      </c>
      <c r="C34" s="171" t="s">
        <v>5032</v>
      </c>
      <c r="D34" s="171" t="s">
        <v>2039</v>
      </c>
      <c r="E34" s="664" t="s">
        <v>3863</v>
      </c>
      <c r="F34" s="171" t="s">
        <v>1533</v>
      </c>
      <c r="G34" s="664" t="s">
        <v>5049</v>
      </c>
      <c r="H34" s="171"/>
      <c r="I34" s="1430">
        <v>18526.5</v>
      </c>
      <c r="J34" s="985">
        <f t="shared" si="3"/>
        <v>44096</v>
      </c>
      <c r="K34" s="671">
        <f t="shared" si="1"/>
        <v>95</v>
      </c>
      <c r="L34" s="1407">
        <v>4.5499999999999999E-2</v>
      </c>
      <c r="M34" s="107"/>
      <c r="N34" s="675">
        <f t="shared" si="2"/>
        <v>219.39944178082192</v>
      </c>
      <c r="O34" s="688" t="s">
        <v>1457</v>
      </c>
    </row>
    <row r="35" spans="1:15" s="690" customFormat="1" ht="48" customHeight="1">
      <c r="A35" s="1176">
        <v>43987</v>
      </c>
      <c r="B35" s="656">
        <v>43977</v>
      </c>
      <c r="C35" s="171" t="s">
        <v>5050</v>
      </c>
      <c r="D35" s="171" t="s">
        <v>2039</v>
      </c>
      <c r="E35" s="664" t="s">
        <v>5055</v>
      </c>
      <c r="F35" s="171" t="s">
        <v>1533</v>
      </c>
      <c r="G35" s="664" t="s">
        <v>5056</v>
      </c>
      <c r="H35" s="171"/>
      <c r="I35" s="1430">
        <v>386871.98</v>
      </c>
      <c r="J35" s="985">
        <f t="shared" si="3"/>
        <v>44097</v>
      </c>
      <c r="K35" s="671">
        <f t="shared" si="1"/>
        <v>88</v>
      </c>
      <c r="L35" s="1407">
        <v>4.5499999999999999E-2</v>
      </c>
      <c r="M35" s="107"/>
      <c r="N35" s="675">
        <f t="shared" si="2"/>
        <v>4243.9326244383556</v>
      </c>
      <c r="O35" s="688" t="s">
        <v>1457</v>
      </c>
    </row>
    <row r="36" spans="1:15" s="690" customFormat="1" ht="48" customHeight="1">
      <c r="A36" s="1176">
        <v>43987</v>
      </c>
      <c r="B36" s="656">
        <v>43978</v>
      </c>
      <c r="C36" s="171" t="s">
        <v>5051</v>
      </c>
      <c r="D36" s="171" t="s">
        <v>2039</v>
      </c>
      <c r="E36" s="664" t="s">
        <v>4529</v>
      </c>
      <c r="F36" s="171" t="s">
        <v>1533</v>
      </c>
      <c r="G36" s="664" t="s">
        <v>5057</v>
      </c>
      <c r="H36" s="171"/>
      <c r="I36" s="1430">
        <v>35517.760000000002</v>
      </c>
      <c r="J36" s="985">
        <f t="shared" si="3"/>
        <v>44098</v>
      </c>
      <c r="K36" s="671">
        <f t="shared" si="1"/>
        <v>88</v>
      </c>
      <c r="L36" s="1407">
        <v>4.5499999999999999E-2</v>
      </c>
      <c r="M36" s="107"/>
      <c r="N36" s="675">
        <f t="shared" si="2"/>
        <v>389.62496175342471</v>
      </c>
      <c r="O36" s="688" t="s">
        <v>1457</v>
      </c>
    </row>
    <row r="37" spans="1:15" s="690" customFormat="1" ht="48" customHeight="1">
      <c r="A37" s="1176">
        <v>43987</v>
      </c>
      <c r="B37" s="656">
        <v>43979</v>
      </c>
      <c r="C37" s="171" t="s">
        <v>5052</v>
      </c>
      <c r="D37" s="171" t="s">
        <v>2039</v>
      </c>
      <c r="E37" s="664" t="s">
        <v>5058</v>
      </c>
      <c r="F37" s="171" t="s">
        <v>1533</v>
      </c>
      <c r="G37" s="664" t="s">
        <v>5059</v>
      </c>
      <c r="H37" s="171"/>
      <c r="I37" s="1430">
        <v>351884.93</v>
      </c>
      <c r="J37" s="985">
        <f t="shared" si="3"/>
        <v>44099</v>
      </c>
      <c r="K37" s="671">
        <f t="shared" si="1"/>
        <v>88</v>
      </c>
      <c r="L37" s="1407">
        <v>4.5499999999999999E-2</v>
      </c>
      <c r="M37" s="107"/>
      <c r="N37" s="675">
        <f t="shared" si="2"/>
        <v>3860.1294786849317</v>
      </c>
      <c r="O37" s="688" t="s">
        <v>1457</v>
      </c>
    </row>
    <row r="38" spans="1:15" s="690" customFormat="1" ht="48" customHeight="1">
      <c r="A38" s="1176">
        <v>43987</v>
      </c>
      <c r="B38" s="656">
        <v>43980</v>
      </c>
      <c r="C38" s="171" t="s">
        <v>5053</v>
      </c>
      <c r="D38" s="171" t="s">
        <v>2039</v>
      </c>
      <c r="E38" s="664" t="s">
        <v>5060</v>
      </c>
      <c r="F38" s="171" t="s">
        <v>1533</v>
      </c>
      <c r="G38" s="664" t="s">
        <v>5061</v>
      </c>
      <c r="H38" s="171"/>
      <c r="I38" s="1430">
        <v>1021099.55</v>
      </c>
      <c r="J38" s="985">
        <f t="shared" si="3"/>
        <v>44100</v>
      </c>
      <c r="K38" s="671">
        <f t="shared" si="1"/>
        <v>88</v>
      </c>
      <c r="L38" s="1407">
        <v>4.5499999999999999E-2</v>
      </c>
      <c r="M38" s="107"/>
      <c r="N38" s="675">
        <f t="shared" si="2"/>
        <v>11201.322186849316</v>
      </c>
      <c r="O38" s="688" t="s">
        <v>1457</v>
      </c>
    </row>
    <row r="39" spans="1:15" s="690" customFormat="1" ht="48" customHeight="1">
      <c r="A39" s="1176">
        <v>43987</v>
      </c>
      <c r="B39" s="656">
        <v>43981</v>
      </c>
      <c r="C39" s="171" t="s">
        <v>5054</v>
      </c>
      <c r="D39" s="171" t="s">
        <v>2039</v>
      </c>
      <c r="E39" s="664" t="s">
        <v>4573</v>
      </c>
      <c r="F39" s="171" t="s">
        <v>1533</v>
      </c>
      <c r="G39" s="664" t="s">
        <v>5062</v>
      </c>
      <c r="H39" s="171"/>
      <c r="I39" s="1430">
        <v>122316.63</v>
      </c>
      <c r="J39" s="985">
        <f t="shared" si="3"/>
        <v>44101</v>
      </c>
      <c r="K39" s="671">
        <f t="shared" si="1"/>
        <v>88</v>
      </c>
      <c r="L39" s="1407">
        <v>4.5499999999999999E-2</v>
      </c>
      <c r="M39" s="107"/>
      <c r="N39" s="675">
        <f t="shared" si="2"/>
        <v>1341.7966753972603</v>
      </c>
      <c r="O39" s="688" t="s">
        <v>1457</v>
      </c>
    </row>
    <row r="40" spans="1:15" s="690" customFormat="1" ht="48" customHeight="1">
      <c r="A40" s="1176">
        <v>44001</v>
      </c>
      <c r="B40" s="656">
        <v>43983</v>
      </c>
      <c r="C40" s="171" t="s">
        <v>5063</v>
      </c>
      <c r="D40" s="171" t="s">
        <v>2039</v>
      </c>
      <c r="E40" s="664" t="s">
        <v>3863</v>
      </c>
      <c r="F40" s="171" t="s">
        <v>1533</v>
      </c>
      <c r="G40" s="664" t="s">
        <v>5073</v>
      </c>
      <c r="H40" s="171"/>
      <c r="I40" s="1429">
        <v>9936</v>
      </c>
      <c r="J40" s="985">
        <f t="shared" si="3"/>
        <v>44103</v>
      </c>
      <c r="K40" s="671">
        <f t="shared" si="1"/>
        <v>74</v>
      </c>
      <c r="L40" s="1407">
        <v>4.5499999999999999E-2</v>
      </c>
      <c r="M40" s="107"/>
      <c r="N40" s="675">
        <f t="shared" si="2"/>
        <v>91.656197260273984</v>
      </c>
      <c r="O40" s="688" t="s">
        <v>1457</v>
      </c>
    </row>
    <row r="41" spans="1:15" s="690" customFormat="1" ht="48" customHeight="1">
      <c r="A41" s="1176">
        <v>44001</v>
      </c>
      <c r="B41" s="656">
        <v>43984</v>
      </c>
      <c r="C41" s="171" t="s">
        <v>5064</v>
      </c>
      <c r="D41" s="171" t="s">
        <v>2039</v>
      </c>
      <c r="E41" s="664" t="s">
        <v>3863</v>
      </c>
      <c r="F41" s="171" t="s">
        <v>1533</v>
      </c>
      <c r="G41" s="664" t="s">
        <v>5074</v>
      </c>
      <c r="H41" s="171"/>
      <c r="I41" s="1429">
        <v>606872.21</v>
      </c>
      <c r="J41" s="985">
        <f t="shared" si="3"/>
        <v>44104</v>
      </c>
      <c r="K41" s="671">
        <f t="shared" si="1"/>
        <v>74</v>
      </c>
      <c r="L41" s="1407">
        <v>4.5499999999999999E-2</v>
      </c>
      <c r="M41" s="107"/>
      <c r="N41" s="675">
        <f t="shared" si="2"/>
        <v>5598.1883043013695</v>
      </c>
      <c r="O41" s="688" t="s">
        <v>1457</v>
      </c>
    </row>
    <row r="42" spans="1:15" s="690" customFormat="1" ht="48" customHeight="1">
      <c r="A42" s="1176">
        <v>44001</v>
      </c>
      <c r="B42" s="656">
        <v>43985</v>
      </c>
      <c r="C42" s="171" t="s">
        <v>5065</v>
      </c>
      <c r="D42" s="171" t="s">
        <v>2039</v>
      </c>
      <c r="E42" s="664" t="s">
        <v>3863</v>
      </c>
      <c r="F42" s="171" t="s">
        <v>1533</v>
      </c>
      <c r="G42" s="664" t="s">
        <v>5075</v>
      </c>
      <c r="H42" s="171"/>
      <c r="I42" s="1429">
        <v>331912.03999999998</v>
      </c>
      <c r="J42" s="985">
        <f t="shared" si="3"/>
        <v>44105</v>
      </c>
      <c r="K42" s="671">
        <f t="shared" si="1"/>
        <v>74</v>
      </c>
      <c r="L42" s="1407">
        <v>4.5499999999999999E-2</v>
      </c>
      <c r="M42" s="107"/>
      <c r="N42" s="675">
        <f t="shared" si="2"/>
        <v>3061.7749004931502</v>
      </c>
      <c r="O42" s="688" t="s">
        <v>1457</v>
      </c>
    </row>
    <row r="43" spans="1:15" s="690" customFormat="1" ht="48" customHeight="1">
      <c r="A43" s="1176">
        <v>44001</v>
      </c>
      <c r="B43" s="656">
        <v>43986</v>
      </c>
      <c r="C43" s="171" t="s">
        <v>5066</v>
      </c>
      <c r="D43" s="171" t="s">
        <v>2039</v>
      </c>
      <c r="E43" s="664" t="s">
        <v>3863</v>
      </c>
      <c r="F43" s="171" t="s">
        <v>1533</v>
      </c>
      <c r="G43" s="664" t="s">
        <v>5076</v>
      </c>
      <c r="H43" s="171"/>
      <c r="I43" s="1430">
        <v>912412.73</v>
      </c>
      <c r="J43" s="985">
        <f t="shared" si="3"/>
        <v>44106</v>
      </c>
      <c r="K43" s="671">
        <f t="shared" si="1"/>
        <v>74</v>
      </c>
      <c r="L43" s="1407">
        <v>4.5499999999999999E-2</v>
      </c>
      <c r="M43" s="107"/>
      <c r="N43" s="675">
        <f t="shared" si="2"/>
        <v>8416.6949641369865</v>
      </c>
      <c r="O43" s="688" t="s">
        <v>1457</v>
      </c>
    </row>
    <row r="44" spans="1:15" s="690" customFormat="1" ht="48" customHeight="1">
      <c r="A44" s="1176">
        <v>44001</v>
      </c>
      <c r="B44" s="656">
        <v>43990</v>
      </c>
      <c r="C44" s="171" t="s">
        <v>5067</v>
      </c>
      <c r="D44" s="171" t="s">
        <v>2039</v>
      </c>
      <c r="E44" s="664" t="s">
        <v>3863</v>
      </c>
      <c r="F44" s="171" t="s">
        <v>1533</v>
      </c>
      <c r="G44" s="664" t="s">
        <v>5077</v>
      </c>
      <c r="H44" s="171"/>
      <c r="I44" s="1430">
        <v>370412.78</v>
      </c>
      <c r="J44" s="985">
        <f t="shared" si="3"/>
        <v>44110</v>
      </c>
      <c r="K44" s="671">
        <f t="shared" si="1"/>
        <v>74</v>
      </c>
      <c r="L44" s="1407">
        <v>4.5499999999999999E-2</v>
      </c>
      <c r="M44" s="107"/>
      <c r="N44" s="675">
        <f t="shared" si="2"/>
        <v>3416.9310418082196</v>
      </c>
      <c r="O44" s="688" t="s">
        <v>1457</v>
      </c>
    </row>
    <row r="45" spans="1:15" s="690" customFormat="1" ht="48" customHeight="1">
      <c r="A45" s="1176">
        <v>44001</v>
      </c>
      <c r="B45" s="656">
        <v>43991</v>
      </c>
      <c r="C45" s="171" t="s">
        <v>5068</v>
      </c>
      <c r="D45" s="171" t="s">
        <v>2039</v>
      </c>
      <c r="E45" s="664" t="s">
        <v>3863</v>
      </c>
      <c r="F45" s="171" t="s">
        <v>1533</v>
      </c>
      <c r="G45" s="664" t="s">
        <v>5078</v>
      </c>
      <c r="H45" s="171"/>
      <c r="I45" s="1473">
        <v>58376.72</v>
      </c>
      <c r="J45" s="985">
        <f t="shared" si="3"/>
        <v>44111</v>
      </c>
      <c r="K45" s="671">
        <f t="shared" si="1"/>
        <v>74</v>
      </c>
      <c r="L45" s="1407">
        <v>4.5499999999999999E-2</v>
      </c>
      <c r="M45" s="107"/>
      <c r="N45" s="675">
        <f t="shared" si="2"/>
        <v>538.50524997260277</v>
      </c>
      <c r="O45" s="688" t="s">
        <v>1457</v>
      </c>
    </row>
    <row r="46" spans="1:15" s="690" customFormat="1" ht="48" customHeight="1">
      <c r="A46" s="1176">
        <v>44001</v>
      </c>
      <c r="B46" s="656">
        <v>43992</v>
      </c>
      <c r="C46" s="171" t="s">
        <v>5069</v>
      </c>
      <c r="D46" s="171" t="s">
        <v>2039</v>
      </c>
      <c r="E46" s="664" t="s">
        <v>3863</v>
      </c>
      <c r="F46" s="171" t="s">
        <v>1533</v>
      </c>
      <c r="G46" s="664" t="s">
        <v>5079</v>
      </c>
      <c r="H46" s="171"/>
      <c r="I46" s="1473">
        <v>167820.84</v>
      </c>
      <c r="J46" s="985">
        <f t="shared" si="3"/>
        <v>44112</v>
      </c>
      <c r="K46" s="671">
        <f t="shared" si="1"/>
        <v>74</v>
      </c>
      <c r="L46" s="1407">
        <v>4.5499999999999999E-2</v>
      </c>
      <c r="M46" s="107"/>
      <c r="N46" s="675">
        <f t="shared" si="2"/>
        <v>1548.0897761095889</v>
      </c>
      <c r="O46" s="688" t="s">
        <v>1457</v>
      </c>
    </row>
    <row r="47" spans="1:15" s="690" customFormat="1" ht="48" customHeight="1">
      <c r="A47" s="1176">
        <v>44001</v>
      </c>
      <c r="B47" s="656">
        <v>43993</v>
      </c>
      <c r="C47" s="171" t="s">
        <v>5070</v>
      </c>
      <c r="D47" s="171" t="s">
        <v>2039</v>
      </c>
      <c r="E47" s="664" t="s">
        <v>3863</v>
      </c>
      <c r="F47" s="171" t="s">
        <v>1533</v>
      </c>
      <c r="G47" s="664" t="s">
        <v>5080</v>
      </c>
      <c r="H47" s="171"/>
      <c r="I47" s="1473">
        <v>74448.73</v>
      </c>
      <c r="J47" s="985">
        <f t="shared" si="3"/>
        <v>44113</v>
      </c>
      <c r="K47" s="671">
        <f t="shared" si="1"/>
        <v>74</v>
      </c>
      <c r="L47" s="1407">
        <v>4.5499999999999999E-2</v>
      </c>
      <c r="M47" s="107"/>
      <c r="N47" s="675">
        <f t="shared" si="2"/>
        <v>686.76403810958891</v>
      </c>
      <c r="O47" s="688" t="s">
        <v>1457</v>
      </c>
    </row>
    <row r="48" spans="1:15" s="690" customFormat="1" ht="48" customHeight="1">
      <c r="A48" s="1176">
        <v>44001</v>
      </c>
      <c r="B48" s="656">
        <v>43994</v>
      </c>
      <c r="C48" s="171" t="s">
        <v>5071</v>
      </c>
      <c r="D48" s="171" t="s">
        <v>2039</v>
      </c>
      <c r="E48" s="664" t="s">
        <v>3863</v>
      </c>
      <c r="F48" s="171" t="s">
        <v>1533</v>
      </c>
      <c r="G48" s="664" t="s">
        <v>5081</v>
      </c>
      <c r="H48" s="171"/>
      <c r="I48" s="1473">
        <v>13741.2</v>
      </c>
      <c r="J48" s="985">
        <f t="shared" si="3"/>
        <v>44114</v>
      </c>
      <c r="K48" s="671">
        <f t="shared" si="1"/>
        <v>74</v>
      </c>
      <c r="L48" s="1407">
        <v>4.5499999999999999E-2</v>
      </c>
      <c r="M48" s="107"/>
      <c r="N48" s="675">
        <f t="shared" si="2"/>
        <v>126.75786410958904</v>
      </c>
      <c r="O48" s="688" t="s">
        <v>1457</v>
      </c>
    </row>
    <row r="49" spans="1:15" s="690" customFormat="1" ht="48" customHeight="1">
      <c r="A49" s="1176">
        <v>44001</v>
      </c>
      <c r="B49" s="656">
        <v>43997</v>
      </c>
      <c r="C49" s="171" t="s">
        <v>5072</v>
      </c>
      <c r="D49" s="171" t="s">
        <v>2039</v>
      </c>
      <c r="E49" s="664" t="s">
        <v>3863</v>
      </c>
      <c r="F49" s="171" t="s">
        <v>1533</v>
      </c>
      <c r="G49" s="664" t="s">
        <v>5082</v>
      </c>
      <c r="H49" s="171"/>
      <c r="I49" s="1473">
        <v>101457.7</v>
      </c>
      <c r="J49" s="985">
        <f t="shared" si="3"/>
        <v>44117</v>
      </c>
      <c r="K49" s="671">
        <f t="shared" si="1"/>
        <v>74</v>
      </c>
      <c r="L49" s="1407">
        <v>4.5499999999999999E-2</v>
      </c>
      <c r="M49" s="107"/>
      <c r="N49" s="675">
        <f t="shared" si="2"/>
        <v>935.9125367123288</v>
      </c>
      <c r="O49" s="688" t="s">
        <v>1457</v>
      </c>
    </row>
    <row r="50" spans="1:15" s="690" customFormat="1" ht="48" customHeight="1">
      <c r="A50" s="1176">
        <v>44004</v>
      </c>
      <c r="B50" s="656">
        <v>43983</v>
      </c>
      <c r="C50" s="171" t="s">
        <v>5086</v>
      </c>
      <c r="D50" s="171" t="s">
        <v>2039</v>
      </c>
      <c r="E50" s="664" t="s">
        <v>5097</v>
      </c>
      <c r="F50" s="171" t="s">
        <v>1533</v>
      </c>
      <c r="G50" s="664" t="s">
        <v>5096</v>
      </c>
      <c r="H50" s="171"/>
      <c r="I50" s="1473">
        <v>13883.98</v>
      </c>
      <c r="J50" s="985">
        <f t="shared" si="3"/>
        <v>44103</v>
      </c>
      <c r="K50" s="671">
        <f t="shared" si="1"/>
        <v>71</v>
      </c>
      <c r="L50" s="1407">
        <v>4.5499999999999999E-2</v>
      </c>
      <c r="M50" s="107"/>
      <c r="N50" s="675">
        <f t="shared" si="2"/>
        <v>122.88273257534244</v>
      </c>
      <c r="O50" s="688" t="s">
        <v>1457</v>
      </c>
    </row>
    <row r="51" spans="1:15" s="690" customFormat="1" ht="48" customHeight="1">
      <c r="A51" s="1176">
        <v>44004</v>
      </c>
      <c r="B51" s="656">
        <v>43985</v>
      </c>
      <c r="C51" s="171" t="s">
        <v>5087</v>
      </c>
      <c r="D51" s="171" t="s">
        <v>2039</v>
      </c>
      <c r="E51" s="664" t="s">
        <v>5098</v>
      </c>
      <c r="F51" s="171" t="s">
        <v>1533</v>
      </c>
      <c r="G51" s="664" t="s">
        <v>5099</v>
      </c>
      <c r="H51" s="171"/>
      <c r="I51" s="1473">
        <v>140250.43</v>
      </c>
      <c r="J51" s="985">
        <f t="shared" si="3"/>
        <v>44105</v>
      </c>
      <c r="K51" s="671">
        <f t="shared" si="1"/>
        <v>71</v>
      </c>
      <c r="L51" s="1407">
        <v>4.5499999999999999E-2</v>
      </c>
      <c r="M51" s="107"/>
      <c r="N51" s="675">
        <f t="shared" si="2"/>
        <v>1241.312367438356</v>
      </c>
      <c r="O51" s="688" t="s">
        <v>1457</v>
      </c>
    </row>
    <row r="52" spans="1:15" s="690" customFormat="1" ht="48" customHeight="1">
      <c r="A52" s="1176">
        <v>44004</v>
      </c>
      <c r="B52" s="656">
        <v>43986</v>
      </c>
      <c r="C52" s="171" t="s">
        <v>5088</v>
      </c>
      <c r="D52" s="171" t="s">
        <v>2039</v>
      </c>
      <c r="E52" s="664" t="s">
        <v>5100</v>
      </c>
      <c r="F52" s="171" t="s">
        <v>1533</v>
      </c>
      <c r="G52" s="664" t="s">
        <v>5101</v>
      </c>
      <c r="H52" s="171"/>
      <c r="I52" s="1473">
        <v>373610.64</v>
      </c>
      <c r="J52" s="985">
        <f t="shared" si="3"/>
        <v>44106</v>
      </c>
      <c r="K52" s="671">
        <f t="shared" si="1"/>
        <v>71</v>
      </c>
      <c r="L52" s="1407">
        <v>4.5499999999999999E-2</v>
      </c>
      <c r="M52" s="107"/>
      <c r="N52" s="675">
        <f t="shared" si="2"/>
        <v>3306.7100616986304</v>
      </c>
      <c r="O52" s="688" t="s">
        <v>1457</v>
      </c>
    </row>
    <row r="53" spans="1:15" s="690" customFormat="1" ht="48" customHeight="1">
      <c r="A53" s="1176">
        <v>44004</v>
      </c>
      <c r="B53" s="656">
        <v>43987</v>
      </c>
      <c r="C53" s="171" t="s">
        <v>5089</v>
      </c>
      <c r="D53" s="171" t="s">
        <v>2039</v>
      </c>
      <c r="E53" s="664" t="s">
        <v>5102</v>
      </c>
      <c r="F53" s="171" t="s">
        <v>1533</v>
      </c>
      <c r="G53" s="664" t="s">
        <v>5103</v>
      </c>
      <c r="H53" s="171"/>
      <c r="I53" s="1473">
        <v>358085.01</v>
      </c>
      <c r="J53" s="985">
        <f t="shared" si="3"/>
        <v>44107</v>
      </c>
      <c r="K53" s="671">
        <f t="shared" si="1"/>
        <v>71</v>
      </c>
      <c r="L53" s="1407">
        <v>4.5499999999999999E-2</v>
      </c>
      <c r="M53" s="107"/>
      <c r="N53" s="675">
        <f t="shared" si="2"/>
        <v>3169.2976022054791</v>
      </c>
      <c r="O53" s="688" t="s">
        <v>1457</v>
      </c>
    </row>
    <row r="54" spans="1:15" s="690" customFormat="1" ht="48" customHeight="1">
      <c r="A54" s="1176">
        <v>44004</v>
      </c>
      <c r="B54" s="656">
        <v>43990</v>
      </c>
      <c r="C54" s="171" t="s">
        <v>5090</v>
      </c>
      <c r="D54" s="171" t="s">
        <v>2039</v>
      </c>
      <c r="E54" s="664" t="s">
        <v>5104</v>
      </c>
      <c r="F54" s="171" t="s">
        <v>1533</v>
      </c>
      <c r="G54" s="664" t="s">
        <v>5105</v>
      </c>
      <c r="H54" s="171"/>
      <c r="I54" s="1473">
        <v>99269.42</v>
      </c>
      <c r="J54" s="985">
        <f t="shared" si="3"/>
        <v>44110</v>
      </c>
      <c r="K54" s="671">
        <f t="shared" si="1"/>
        <v>71</v>
      </c>
      <c r="L54" s="1407">
        <v>4.5499999999999999E-2</v>
      </c>
      <c r="M54" s="107"/>
      <c r="N54" s="675">
        <f t="shared" si="2"/>
        <v>878.60235975342471</v>
      </c>
      <c r="O54" s="688" t="s">
        <v>1457</v>
      </c>
    </row>
    <row r="55" spans="1:15" s="690" customFormat="1" ht="48" customHeight="1">
      <c r="A55" s="1176">
        <v>44004</v>
      </c>
      <c r="B55" s="656">
        <v>43991</v>
      </c>
      <c r="C55" s="171" t="s">
        <v>5091</v>
      </c>
      <c r="D55" s="171" t="s">
        <v>2039</v>
      </c>
      <c r="E55" s="664" t="s">
        <v>5106</v>
      </c>
      <c r="F55" s="171" t="s">
        <v>1533</v>
      </c>
      <c r="G55" s="664" t="s">
        <v>5107</v>
      </c>
      <c r="H55" s="171"/>
      <c r="I55" s="1473">
        <v>113223.3</v>
      </c>
      <c r="J55" s="985">
        <f t="shared" si="3"/>
        <v>44111</v>
      </c>
      <c r="K55" s="671">
        <f t="shared" si="1"/>
        <v>71</v>
      </c>
      <c r="L55" s="1407">
        <v>4.5499999999999999E-2</v>
      </c>
      <c r="M55" s="107"/>
      <c r="N55" s="675">
        <f t="shared" si="2"/>
        <v>1002.1037552054794</v>
      </c>
      <c r="O55" s="688" t="s">
        <v>1457</v>
      </c>
    </row>
    <row r="56" spans="1:15" s="690" customFormat="1" ht="48" customHeight="1">
      <c r="A56" s="1176">
        <v>44004</v>
      </c>
      <c r="B56" s="656">
        <v>43992</v>
      </c>
      <c r="C56" s="171" t="s">
        <v>5092</v>
      </c>
      <c r="D56" s="171" t="s">
        <v>2039</v>
      </c>
      <c r="E56" s="664" t="s">
        <v>5108</v>
      </c>
      <c r="F56" s="171" t="s">
        <v>1533</v>
      </c>
      <c r="G56" s="664" t="s">
        <v>5109</v>
      </c>
      <c r="H56" s="171"/>
      <c r="I56" s="1473">
        <v>61886.55</v>
      </c>
      <c r="J56" s="985">
        <f t="shared" si="3"/>
        <v>44112</v>
      </c>
      <c r="K56" s="671">
        <f t="shared" si="1"/>
        <v>71</v>
      </c>
      <c r="L56" s="1407">
        <v>4.5499999999999999E-2</v>
      </c>
      <c r="M56" s="107"/>
      <c r="N56" s="675">
        <f t="shared" si="2"/>
        <v>547.73835554794516</v>
      </c>
      <c r="O56" s="688" t="s">
        <v>1457</v>
      </c>
    </row>
    <row r="57" spans="1:15" s="690" customFormat="1" ht="48" customHeight="1">
      <c r="A57" s="1176">
        <v>44004</v>
      </c>
      <c r="B57" s="656">
        <v>43993</v>
      </c>
      <c r="C57" s="171" t="s">
        <v>5093</v>
      </c>
      <c r="D57" s="171" t="s">
        <v>2039</v>
      </c>
      <c r="E57" s="664" t="s">
        <v>5110</v>
      </c>
      <c r="F57" s="171" t="s">
        <v>1533</v>
      </c>
      <c r="G57" s="664" t="s">
        <v>5111</v>
      </c>
      <c r="H57" s="171"/>
      <c r="I57" s="1473">
        <v>37082.949999999997</v>
      </c>
      <c r="J57" s="985">
        <f t="shared" si="3"/>
        <v>44113</v>
      </c>
      <c r="K57" s="671">
        <f t="shared" si="1"/>
        <v>71</v>
      </c>
      <c r="L57" s="1407">
        <v>4.5499999999999999E-2</v>
      </c>
      <c r="M57" s="107"/>
      <c r="N57" s="675">
        <f t="shared" si="2"/>
        <v>328.20950678082187</v>
      </c>
      <c r="O57" s="688" t="s">
        <v>1457</v>
      </c>
    </row>
    <row r="58" spans="1:15" s="690" customFormat="1" ht="48" customHeight="1">
      <c r="A58" s="1176">
        <v>44004</v>
      </c>
      <c r="B58" s="656">
        <v>43994</v>
      </c>
      <c r="C58" s="171" t="s">
        <v>5094</v>
      </c>
      <c r="D58" s="171" t="s">
        <v>2039</v>
      </c>
      <c r="E58" s="664" t="s">
        <v>5113</v>
      </c>
      <c r="F58" s="171" t="s">
        <v>1533</v>
      </c>
      <c r="G58" s="664" t="s">
        <v>5112</v>
      </c>
      <c r="H58" s="171"/>
      <c r="I58" s="1473">
        <v>46437.06</v>
      </c>
      <c r="J58" s="985">
        <f t="shared" si="3"/>
        <v>44114</v>
      </c>
      <c r="K58" s="671">
        <f t="shared" si="1"/>
        <v>71</v>
      </c>
      <c r="L58" s="1407">
        <v>4.5499999999999999E-2</v>
      </c>
      <c r="M58" s="107"/>
      <c r="N58" s="675">
        <f t="shared" si="2"/>
        <v>410.99978720547938</v>
      </c>
      <c r="O58" s="688" t="s">
        <v>1457</v>
      </c>
    </row>
    <row r="59" spans="1:15" s="690" customFormat="1" ht="48" customHeight="1">
      <c r="A59" s="1176">
        <v>44004</v>
      </c>
      <c r="B59" s="656">
        <v>43997</v>
      </c>
      <c r="C59" s="171" t="s">
        <v>5095</v>
      </c>
      <c r="D59" s="171" t="s">
        <v>2039</v>
      </c>
      <c r="E59" s="664" t="s">
        <v>5114</v>
      </c>
      <c r="F59" s="171" t="s">
        <v>1533</v>
      </c>
      <c r="G59" s="664" t="s">
        <v>5115</v>
      </c>
      <c r="H59" s="171"/>
      <c r="I59" s="1473">
        <v>63619.69</v>
      </c>
      <c r="J59" s="985">
        <f t="shared" si="3"/>
        <v>44117</v>
      </c>
      <c r="K59" s="671">
        <f t="shared" si="1"/>
        <v>71</v>
      </c>
      <c r="L59" s="1407">
        <v>4.5499999999999999E-2</v>
      </c>
      <c r="M59" s="107"/>
      <c r="N59" s="675">
        <f t="shared" si="2"/>
        <v>563.07783163013698</v>
      </c>
      <c r="O59" s="688" t="s">
        <v>1457</v>
      </c>
    </row>
    <row r="60" spans="1:15" s="690" customFormat="1" ht="48" customHeight="1">
      <c r="A60" s="1176">
        <v>44006</v>
      </c>
      <c r="B60" s="656">
        <v>43999</v>
      </c>
      <c r="C60" s="171" t="s">
        <v>5116</v>
      </c>
      <c r="D60" s="171" t="s">
        <v>2039</v>
      </c>
      <c r="E60" s="664" t="s">
        <v>5120</v>
      </c>
      <c r="F60" s="171" t="s">
        <v>1533</v>
      </c>
      <c r="G60" s="664" t="s">
        <v>5121</v>
      </c>
      <c r="H60" s="171"/>
      <c r="I60" s="1429">
        <v>342206.4</v>
      </c>
      <c r="J60" s="985">
        <f t="shared" si="3"/>
        <v>44119</v>
      </c>
      <c r="K60" s="671">
        <f t="shared" si="1"/>
        <v>69</v>
      </c>
      <c r="L60" s="1407">
        <v>4.5499999999999999E-2</v>
      </c>
      <c r="M60" s="107"/>
      <c r="N60" s="675">
        <f t="shared" si="2"/>
        <v>2943.4438158904113</v>
      </c>
      <c r="O60" s="688" t="s">
        <v>1457</v>
      </c>
    </row>
    <row r="61" spans="1:15" s="690" customFormat="1" ht="48" customHeight="1">
      <c r="A61" s="1176">
        <v>44006</v>
      </c>
      <c r="B61" s="656">
        <v>44000</v>
      </c>
      <c r="C61" s="171" t="s">
        <v>5117</v>
      </c>
      <c r="D61" s="171" t="s">
        <v>2039</v>
      </c>
      <c r="E61" s="664" t="s">
        <v>5122</v>
      </c>
      <c r="F61" s="171" t="s">
        <v>1533</v>
      </c>
      <c r="G61" s="664" t="s">
        <v>5123</v>
      </c>
      <c r="H61" s="171"/>
      <c r="I61" s="1429">
        <v>133196.96</v>
      </c>
      <c r="J61" s="985">
        <f t="shared" si="3"/>
        <v>44120</v>
      </c>
      <c r="K61" s="671">
        <f t="shared" si="1"/>
        <v>69</v>
      </c>
      <c r="L61" s="1407">
        <v>4.5499999999999999E-2</v>
      </c>
      <c r="M61" s="107"/>
      <c r="N61" s="675">
        <f t="shared" si="2"/>
        <v>1145.676317589041</v>
      </c>
      <c r="O61" s="688" t="s">
        <v>1457</v>
      </c>
    </row>
    <row r="62" spans="1:15" s="690" customFormat="1" ht="66.75" customHeight="1">
      <c r="A62" s="1176">
        <v>44006</v>
      </c>
      <c r="B62" s="656">
        <v>44001</v>
      </c>
      <c r="C62" s="171" t="s">
        <v>5118</v>
      </c>
      <c r="D62" s="171" t="s">
        <v>2039</v>
      </c>
      <c r="E62" s="664" t="s">
        <v>5125</v>
      </c>
      <c r="F62" s="171" t="s">
        <v>1533</v>
      </c>
      <c r="G62" s="664" t="s">
        <v>5124</v>
      </c>
      <c r="H62" s="171"/>
      <c r="I62" s="1429">
        <v>110017.04</v>
      </c>
      <c r="J62" s="985">
        <f t="shared" ref="J62:J93" si="4">B62+120</f>
        <v>44121</v>
      </c>
      <c r="K62" s="671">
        <f t="shared" si="1"/>
        <v>69</v>
      </c>
      <c r="L62" s="1407">
        <v>4.5499999999999999E-2</v>
      </c>
      <c r="M62" s="107"/>
      <c r="N62" s="675">
        <f t="shared" si="2"/>
        <v>946.29725227397262</v>
      </c>
      <c r="O62" s="688" t="s">
        <v>1457</v>
      </c>
    </row>
    <row r="63" spans="1:15" s="690" customFormat="1" ht="48" customHeight="1">
      <c r="A63" s="1176">
        <v>44006</v>
      </c>
      <c r="B63" s="656">
        <v>44004</v>
      </c>
      <c r="C63" s="171" t="s">
        <v>5119</v>
      </c>
      <c r="D63" s="171" t="s">
        <v>2039</v>
      </c>
      <c r="E63" s="664" t="s">
        <v>5126</v>
      </c>
      <c r="F63" s="171" t="s">
        <v>1533</v>
      </c>
      <c r="G63" s="664" t="s">
        <v>5127</v>
      </c>
      <c r="H63" s="171"/>
      <c r="I63" s="1430">
        <v>543327.89</v>
      </c>
      <c r="J63" s="985">
        <f t="shared" si="4"/>
        <v>44124</v>
      </c>
      <c r="K63" s="671">
        <f t="shared" si="1"/>
        <v>69</v>
      </c>
      <c r="L63" s="1407">
        <v>4.5499999999999999E-2</v>
      </c>
      <c r="M63" s="107"/>
      <c r="N63" s="675">
        <f t="shared" si="2"/>
        <v>4673.364138780822</v>
      </c>
      <c r="O63" s="688" t="s">
        <v>1457</v>
      </c>
    </row>
    <row r="64" spans="1:15" s="690" customFormat="1" ht="48" customHeight="1">
      <c r="A64" s="1176">
        <v>44007</v>
      </c>
      <c r="B64" s="656">
        <v>44005</v>
      </c>
      <c r="C64" s="171" t="s">
        <v>5128</v>
      </c>
      <c r="D64" s="171" t="s">
        <v>2039</v>
      </c>
      <c r="E64" s="664" t="s">
        <v>5129</v>
      </c>
      <c r="F64" s="171" t="s">
        <v>1533</v>
      </c>
      <c r="G64" s="664" t="s">
        <v>5130</v>
      </c>
      <c r="H64" s="171"/>
      <c r="I64" s="1430">
        <v>2326989.13</v>
      </c>
      <c r="J64" s="985">
        <f t="shared" si="4"/>
        <v>44125</v>
      </c>
      <c r="K64" s="671">
        <f t="shared" si="1"/>
        <v>68</v>
      </c>
      <c r="L64" s="1407">
        <v>4.5499999999999999E-2</v>
      </c>
      <c r="M64" s="107"/>
      <c r="N64" s="675">
        <f t="shared" si="2"/>
        <v>19725.217447178082</v>
      </c>
      <c r="O64" s="688" t="s">
        <v>1457</v>
      </c>
    </row>
    <row r="65" spans="1:15" s="690" customFormat="1" ht="48" customHeight="1">
      <c r="A65" s="1176">
        <v>44015</v>
      </c>
      <c r="B65" s="656">
        <v>44006</v>
      </c>
      <c r="C65" s="171" t="s">
        <v>5133</v>
      </c>
      <c r="D65" s="171" t="s">
        <v>2039</v>
      </c>
      <c r="E65" s="664" t="s">
        <v>5139</v>
      </c>
      <c r="F65" s="171" t="s">
        <v>1533</v>
      </c>
      <c r="G65" s="664" t="s">
        <v>5138</v>
      </c>
      <c r="H65" s="171"/>
      <c r="I65" s="1430">
        <v>561035.75</v>
      </c>
      <c r="J65" s="985">
        <f t="shared" si="4"/>
        <v>44126</v>
      </c>
      <c r="K65" s="671">
        <f t="shared" si="1"/>
        <v>60</v>
      </c>
      <c r="L65" s="1407">
        <v>4.5499999999999999E-2</v>
      </c>
      <c r="M65" s="107"/>
      <c r="N65" s="675">
        <f t="shared" si="2"/>
        <v>4196.2399931506843</v>
      </c>
      <c r="O65" s="688" t="s">
        <v>1457</v>
      </c>
    </row>
    <row r="66" spans="1:15" s="690" customFormat="1" ht="48" customHeight="1">
      <c r="A66" s="1176">
        <v>44015</v>
      </c>
      <c r="B66" s="656">
        <v>44007</v>
      </c>
      <c r="C66" s="171" t="s">
        <v>5134</v>
      </c>
      <c r="D66" s="171" t="s">
        <v>2039</v>
      </c>
      <c r="E66" s="664" t="s">
        <v>5141</v>
      </c>
      <c r="F66" s="171" t="s">
        <v>1533</v>
      </c>
      <c r="G66" s="664" t="s">
        <v>5140</v>
      </c>
      <c r="H66" s="171"/>
      <c r="I66" s="1430">
        <v>67967.69</v>
      </c>
      <c r="J66" s="985">
        <f t="shared" si="4"/>
        <v>44127</v>
      </c>
      <c r="K66" s="671">
        <f t="shared" si="1"/>
        <v>60</v>
      </c>
      <c r="L66" s="1407">
        <v>4.5499999999999999E-2</v>
      </c>
      <c r="M66" s="107"/>
      <c r="N66" s="675">
        <f t="shared" si="2"/>
        <v>508.361078630137</v>
      </c>
      <c r="O66" s="688" t="s">
        <v>1457</v>
      </c>
    </row>
    <row r="67" spans="1:15" s="690" customFormat="1" ht="48" customHeight="1">
      <c r="A67" s="1176">
        <v>44015</v>
      </c>
      <c r="B67" s="656">
        <v>44008</v>
      </c>
      <c r="C67" s="171" t="s">
        <v>5135</v>
      </c>
      <c r="D67" s="171" t="s">
        <v>2039</v>
      </c>
      <c r="E67" s="664" t="s">
        <v>5143</v>
      </c>
      <c r="F67" s="171" t="s">
        <v>1533</v>
      </c>
      <c r="G67" s="664" t="s">
        <v>5142</v>
      </c>
      <c r="H67" s="171"/>
      <c r="I67" s="1430">
        <v>400296.52</v>
      </c>
      <c r="J67" s="985">
        <f t="shared" si="4"/>
        <v>44128</v>
      </c>
      <c r="K67" s="671">
        <f t="shared" si="1"/>
        <v>60</v>
      </c>
      <c r="L67" s="1407">
        <v>4.5499999999999999E-2</v>
      </c>
      <c r="M67" s="107"/>
      <c r="N67" s="675">
        <f t="shared" si="2"/>
        <v>2993.9986290410966</v>
      </c>
      <c r="O67" s="688" t="s">
        <v>1457</v>
      </c>
    </row>
    <row r="68" spans="1:15" s="690" customFormat="1" ht="48" customHeight="1">
      <c r="A68" s="1176">
        <v>44015</v>
      </c>
      <c r="B68" s="656">
        <v>44011</v>
      </c>
      <c r="C68" s="171" t="s">
        <v>5136</v>
      </c>
      <c r="D68" s="171" t="s">
        <v>2039</v>
      </c>
      <c r="E68" s="664" t="s">
        <v>5145</v>
      </c>
      <c r="F68" s="171" t="s">
        <v>1533</v>
      </c>
      <c r="G68" s="664" t="s">
        <v>5144</v>
      </c>
      <c r="H68" s="171"/>
      <c r="I68" s="1430">
        <v>726646.5</v>
      </c>
      <c r="J68" s="985">
        <f t="shared" si="4"/>
        <v>44131</v>
      </c>
      <c r="K68" s="671">
        <f t="shared" si="1"/>
        <v>60</v>
      </c>
      <c r="L68" s="1407">
        <v>4.5499999999999999E-2</v>
      </c>
      <c r="M68" s="107"/>
      <c r="N68" s="675">
        <f t="shared" si="2"/>
        <v>5434.9176575342462</v>
      </c>
      <c r="O68" s="688" t="s">
        <v>1457</v>
      </c>
    </row>
    <row r="69" spans="1:15" s="690" customFormat="1" ht="48" customHeight="1">
      <c r="A69" s="1176">
        <v>44015</v>
      </c>
      <c r="B69" s="656">
        <v>44012</v>
      </c>
      <c r="C69" s="171" t="s">
        <v>5137</v>
      </c>
      <c r="D69" s="171" t="s">
        <v>2039</v>
      </c>
      <c r="E69" s="664" t="s">
        <v>5146</v>
      </c>
      <c r="F69" s="171" t="s">
        <v>1533</v>
      </c>
      <c r="G69" s="664" t="s">
        <v>5147</v>
      </c>
      <c r="H69" s="171"/>
      <c r="I69" s="1430">
        <v>1100631.9099999999</v>
      </c>
      <c r="J69" s="985">
        <f t="shared" si="4"/>
        <v>44132</v>
      </c>
      <c r="K69" s="671">
        <f t="shared" si="1"/>
        <v>60</v>
      </c>
      <c r="L69" s="1407">
        <v>4.5499999999999999E-2</v>
      </c>
      <c r="M69" s="107"/>
      <c r="N69" s="675">
        <f t="shared" si="2"/>
        <v>8232.1236008219166</v>
      </c>
      <c r="O69" s="688" t="s">
        <v>1457</v>
      </c>
    </row>
    <row r="70" spans="1:15" s="690" customFormat="1" ht="48" customHeight="1">
      <c r="A70" s="1176">
        <v>44021</v>
      </c>
      <c r="B70" s="656">
        <v>43983</v>
      </c>
      <c r="C70" s="171" t="s">
        <v>5150</v>
      </c>
      <c r="D70" s="171" t="s">
        <v>2039</v>
      </c>
      <c r="E70" s="664" t="s">
        <v>5166</v>
      </c>
      <c r="F70" s="171" t="s">
        <v>1533</v>
      </c>
      <c r="G70" s="664" t="s">
        <v>5167</v>
      </c>
      <c r="H70" s="171"/>
      <c r="I70" s="1429">
        <v>928392.3</v>
      </c>
      <c r="J70" s="985">
        <f t="shared" si="4"/>
        <v>44103</v>
      </c>
      <c r="K70" s="671">
        <f t="shared" si="1"/>
        <v>54</v>
      </c>
      <c r="L70" s="1407">
        <v>4.5499999999999999E-2</v>
      </c>
      <c r="M70" s="107"/>
      <c r="N70" s="675">
        <f t="shared" si="2"/>
        <v>6249.4791263013694</v>
      </c>
      <c r="O70" s="688" t="s">
        <v>1457</v>
      </c>
    </row>
    <row r="71" spans="1:15" s="690" customFormat="1" ht="48" customHeight="1">
      <c r="A71" s="1176">
        <v>44021</v>
      </c>
      <c r="B71" s="656">
        <v>43986</v>
      </c>
      <c r="C71" s="171" t="s">
        <v>5151</v>
      </c>
      <c r="D71" s="171" t="s">
        <v>2039</v>
      </c>
      <c r="E71" s="664" t="s">
        <v>5168</v>
      </c>
      <c r="F71" s="171" t="s">
        <v>1533</v>
      </c>
      <c r="G71" s="664" t="s">
        <v>5169</v>
      </c>
      <c r="H71" s="171"/>
      <c r="I71" s="1429">
        <v>39736.800000000003</v>
      </c>
      <c r="J71" s="985">
        <f t="shared" si="4"/>
        <v>44106</v>
      </c>
      <c r="K71" s="671">
        <f t="shared" ref="K71:K107" si="5">$J$2-A71+1</f>
        <v>54</v>
      </c>
      <c r="L71" s="1407">
        <v>4.5499999999999999E-2</v>
      </c>
      <c r="M71" s="107"/>
      <c r="N71" s="675">
        <f t="shared" ref="N71:N107" si="6">I71*K71*L71/365</f>
        <v>267.48854136986301</v>
      </c>
      <c r="O71" s="688" t="s">
        <v>1457</v>
      </c>
    </row>
    <row r="72" spans="1:15" s="690" customFormat="1" ht="48" customHeight="1">
      <c r="A72" s="1176">
        <v>44021</v>
      </c>
      <c r="B72" s="656">
        <v>43987</v>
      </c>
      <c r="C72" s="171" t="s">
        <v>5152</v>
      </c>
      <c r="D72" s="171" t="s">
        <v>2039</v>
      </c>
      <c r="E72" s="664" t="s">
        <v>5166</v>
      </c>
      <c r="F72" s="171" t="s">
        <v>1533</v>
      </c>
      <c r="G72" s="664" t="s">
        <v>5170</v>
      </c>
      <c r="H72" s="171"/>
      <c r="I72" s="1429">
        <v>17578.8</v>
      </c>
      <c r="J72" s="985">
        <f t="shared" si="4"/>
        <v>44107</v>
      </c>
      <c r="K72" s="671">
        <f t="shared" si="5"/>
        <v>54</v>
      </c>
      <c r="L72" s="1407">
        <v>4.5499999999999999E-2</v>
      </c>
      <c r="M72" s="107"/>
      <c r="N72" s="675">
        <f t="shared" si="6"/>
        <v>118.33181260273972</v>
      </c>
      <c r="O72" s="688" t="s">
        <v>1457</v>
      </c>
    </row>
    <row r="73" spans="1:15" s="690" customFormat="1" ht="48" customHeight="1">
      <c r="A73" s="1176">
        <v>44021</v>
      </c>
      <c r="B73" s="656">
        <v>43992</v>
      </c>
      <c r="C73" s="171" t="s">
        <v>5153</v>
      </c>
      <c r="D73" s="171" t="s">
        <v>2039</v>
      </c>
      <c r="E73" s="664" t="s">
        <v>5171</v>
      </c>
      <c r="F73" s="171" t="s">
        <v>1533</v>
      </c>
      <c r="G73" s="664" t="s">
        <v>5172</v>
      </c>
      <c r="H73" s="171"/>
      <c r="I73" s="1430">
        <v>566004.6</v>
      </c>
      <c r="J73" s="985">
        <f t="shared" si="4"/>
        <v>44112</v>
      </c>
      <c r="K73" s="671">
        <f t="shared" si="5"/>
        <v>54</v>
      </c>
      <c r="L73" s="1407">
        <v>4.5499999999999999E-2</v>
      </c>
      <c r="M73" s="107"/>
      <c r="N73" s="675">
        <f t="shared" si="6"/>
        <v>3810.0638416438351</v>
      </c>
      <c r="O73" s="688" t="s">
        <v>1457</v>
      </c>
    </row>
    <row r="74" spans="1:15" s="690" customFormat="1" ht="48" customHeight="1">
      <c r="A74" s="1176">
        <v>44021</v>
      </c>
      <c r="B74" s="656">
        <v>43993</v>
      </c>
      <c r="C74" s="171" t="s">
        <v>5154</v>
      </c>
      <c r="D74" s="171" t="s">
        <v>2039</v>
      </c>
      <c r="E74" s="664" t="s">
        <v>3806</v>
      </c>
      <c r="F74" s="171" t="s">
        <v>1533</v>
      </c>
      <c r="G74" s="664" t="s">
        <v>5173</v>
      </c>
      <c r="H74" s="171"/>
      <c r="I74" s="1430">
        <v>19674.900000000001</v>
      </c>
      <c r="J74" s="985">
        <f t="shared" si="4"/>
        <v>44113</v>
      </c>
      <c r="K74" s="671">
        <f t="shared" si="5"/>
        <v>54</v>
      </c>
      <c r="L74" s="1407">
        <v>4.5499999999999999E-2</v>
      </c>
      <c r="M74" s="107"/>
      <c r="N74" s="675">
        <f t="shared" si="6"/>
        <v>132.44172410958905</v>
      </c>
      <c r="O74" s="688" t="s">
        <v>1457</v>
      </c>
    </row>
    <row r="75" spans="1:15" s="690" customFormat="1" ht="48" customHeight="1">
      <c r="A75" s="1176">
        <v>44021</v>
      </c>
      <c r="B75" s="656">
        <v>43994</v>
      </c>
      <c r="C75" s="171" t="s">
        <v>5155</v>
      </c>
      <c r="D75" s="171" t="s">
        <v>2039</v>
      </c>
      <c r="E75" s="664" t="s">
        <v>3806</v>
      </c>
      <c r="F75" s="171" t="s">
        <v>1533</v>
      </c>
      <c r="G75" s="664" t="s">
        <v>5174</v>
      </c>
      <c r="H75" s="171"/>
      <c r="I75" s="1473">
        <v>167535.9</v>
      </c>
      <c r="J75" s="985">
        <f t="shared" si="4"/>
        <v>44114</v>
      </c>
      <c r="K75" s="671">
        <f t="shared" si="5"/>
        <v>54</v>
      </c>
      <c r="L75" s="1407">
        <v>4.5499999999999999E-2</v>
      </c>
      <c r="M75" s="107"/>
      <c r="N75" s="675">
        <f t="shared" si="6"/>
        <v>1127.7690583561644</v>
      </c>
      <c r="O75" s="688" t="s">
        <v>1457</v>
      </c>
    </row>
    <row r="76" spans="1:15" s="690" customFormat="1" ht="48" customHeight="1">
      <c r="A76" s="1176">
        <v>44021</v>
      </c>
      <c r="B76" s="656">
        <v>43998</v>
      </c>
      <c r="C76" s="171" t="s">
        <v>5156</v>
      </c>
      <c r="D76" s="171" t="s">
        <v>2039</v>
      </c>
      <c r="E76" s="664" t="s">
        <v>5176</v>
      </c>
      <c r="F76" s="171" t="s">
        <v>1533</v>
      </c>
      <c r="G76" s="664" t="s">
        <v>5175</v>
      </c>
      <c r="H76" s="171"/>
      <c r="I76" s="1473">
        <v>259718.39999999999</v>
      </c>
      <c r="J76" s="985">
        <f t="shared" si="4"/>
        <v>44118</v>
      </c>
      <c r="K76" s="671">
        <f t="shared" si="5"/>
        <v>54</v>
      </c>
      <c r="L76" s="1407">
        <v>4.5499999999999999E-2</v>
      </c>
      <c r="M76" s="107"/>
      <c r="N76" s="675">
        <f t="shared" si="6"/>
        <v>1748.2961884931506</v>
      </c>
      <c r="O76" s="688" t="s">
        <v>1457</v>
      </c>
    </row>
    <row r="77" spans="1:15" s="690" customFormat="1" ht="48" customHeight="1">
      <c r="A77" s="1176">
        <v>44021</v>
      </c>
      <c r="B77" s="656">
        <v>44000</v>
      </c>
      <c r="C77" s="171" t="s">
        <v>5157</v>
      </c>
      <c r="D77" s="171" t="s">
        <v>2039</v>
      </c>
      <c r="E77" s="664" t="s">
        <v>5171</v>
      </c>
      <c r="F77" s="171" t="s">
        <v>1533</v>
      </c>
      <c r="G77" s="664" t="s">
        <v>5177</v>
      </c>
      <c r="H77" s="171"/>
      <c r="I77" s="1473">
        <v>443245.5</v>
      </c>
      <c r="J77" s="985">
        <f t="shared" si="4"/>
        <v>44120</v>
      </c>
      <c r="K77" s="671">
        <f t="shared" si="5"/>
        <v>54</v>
      </c>
      <c r="L77" s="1407">
        <v>4.5499999999999999E-2</v>
      </c>
      <c r="M77" s="107"/>
      <c r="N77" s="675">
        <f t="shared" si="6"/>
        <v>2983.7101191780826</v>
      </c>
      <c r="O77" s="688" t="s">
        <v>1457</v>
      </c>
    </row>
    <row r="78" spans="1:15" s="690" customFormat="1" ht="48" customHeight="1">
      <c r="A78" s="1176">
        <v>44021</v>
      </c>
      <c r="B78" s="656">
        <v>44001</v>
      </c>
      <c r="C78" s="171" t="s">
        <v>5158</v>
      </c>
      <c r="D78" s="171" t="s">
        <v>2039</v>
      </c>
      <c r="E78" s="664" t="s">
        <v>5178</v>
      </c>
      <c r="F78" s="171" t="s">
        <v>1533</v>
      </c>
      <c r="G78" s="664" t="s">
        <v>5179</v>
      </c>
      <c r="H78" s="171"/>
      <c r="I78" s="1473">
        <v>113936.4</v>
      </c>
      <c r="J78" s="985">
        <f t="shared" si="4"/>
        <v>44121</v>
      </c>
      <c r="K78" s="671">
        <f t="shared" si="5"/>
        <v>54</v>
      </c>
      <c r="L78" s="1407">
        <v>4.5499999999999999E-2</v>
      </c>
      <c r="M78" s="107"/>
      <c r="N78" s="675">
        <f t="shared" si="6"/>
        <v>766.96365698630132</v>
      </c>
      <c r="O78" s="688" t="s">
        <v>1457</v>
      </c>
    </row>
    <row r="79" spans="1:15" s="690" customFormat="1" ht="48" customHeight="1">
      <c r="A79" s="1176">
        <v>44021</v>
      </c>
      <c r="B79" s="656">
        <v>44004</v>
      </c>
      <c r="C79" s="171" t="s">
        <v>5159</v>
      </c>
      <c r="D79" s="171" t="s">
        <v>2039</v>
      </c>
      <c r="E79" s="664" t="s">
        <v>3868</v>
      </c>
      <c r="F79" s="171" t="s">
        <v>1533</v>
      </c>
      <c r="G79" s="664" t="s">
        <v>5180</v>
      </c>
      <c r="H79" s="171"/>
      <c r="I79" s="1473">
        <v>289455.3</v>
      </c>
      <c r="J79" s="985">
        <f t="shared" si="4"/>
        <v>44124</v>
      </c>
      <c r="K79" s="671">
        <f t="shared" si="5"/>
        <v>54</v>
      </c>
      <c r="L79" s="1407">
        <v>4.5499999999999999E-2</v>
      </c>
      <c r="M79" s="107"/>
      <c r="N79" s="675">
        <f t="shared" si="6"/>
        <v>1948.4703345205478</v>
      </c>
      <c r="O79" s="688" t="s">
        <v>1457</v>
      </c>
    </row>
    <row r="80" spans="1:15" s="690" customFormat="1" ht="48" customHeight="1">
      <c r="A80" s="1176">
        <v>44021</v>
      </c>
      <c r="B80" s="656">
        <v>44006</v>
      </c>
      <c r="C80" s="171" t="s">
        <v>5160</v>
      </c>
      <c r="D80" s="171" t="s">
        <v>2039</v>
      </c>
      <c r="E80" s="664" t="s">
        <v>4535</v>
      </c>
      <c r="F80" s="171" t="s">
        <v>1533</v>
      </c>
      <c r="G80" s="664" t="s">
        <v>5181</v>
      </c>
      <c r="H80" s="171"/>
      <c r="I80" s="1473">
        <v>107580.6</v>
      </c>
      <c r="J80" s="985">
        <f t="shared" si="4"/>
        <v>44126</v>
      </c>
      <c r="K80" s="671">
        <f t="shared" si="5"/>
        <v>54</v>
      </c>
      <c r="L80" s="1407">
        <v>4.5499999999999999E-2</v>
      </c>
      <c r="M80" s="107"/>
      <c r="N80" s="675">
        <f t="shared" si="6"/>
        <v>724.17954575342469</v>
      </c>
      <c r="O80" s="688" t="s">
        <v>1457</v>
      </c>
    </row>
    <row r="81" spans="1:15" s="690" customFormat="1" ht="48" customHeight="1">
      <c r="A81" s="1176">
        <v>44021</v>
      </c>
      <c r="B81" s="656">
        <v>44012</v>
      </c>
      <c r="C81" s="171" t="s">
        <v>5161</v>
      </c>
      <c r="D81" s="171" t="s">
        <v>2039</v>
      </c>
      <c r="E81" s="664" t="s">
        <v>5171</v>
      </c>
      <c r="F81" s="171" t="s">
        <v>1533</v>
      </c>
      <c r="G81" s="664" t="s">
        <v>5182</v>
      </c>
      <c r="H81" s="171"/>
      <c r="I81" s="1473">
        <v>934434.9</v>
      </c>
      <c r="J81" s="985">
        <f t="shared" si="4"/>
        <v>44132</v>
      </c>
      <c r="K81" s="671">
        <f t="shared" si="5"/>
        <v>54</v>
      </c>
      <c r="L81" s="1407">
        <v>4.5499999999999999E-2</v>
      </c>
      <c r="M81" s="107"/>
      <c r="N81" s="675">
        <f t="shared" si="6"/>
        <v>6290.1549295890409</v>
      </c>
      <c r="O81" s="688" t="s">
        <v>1457</v>
      </c>
    </row>
    <row r="82" spans="1:15" s="690" customFormat="1" ht="48" customHeight="1">
      <c r="A82" s="1176">
        <v>44021</v>
      </c>
      <c r="B82" s="656">
        <v>44014</v>
      </c>
      <c r="C82" s="171" t="s">
        <v>5162</v>
      </c>
      <c r="D82" s="171" t="s">
        <v>2039</v>
      </c>
      <c r="E82" s="664" t="s">
        <v>5183</v>
      </c>
      <c r="F82" s="171" t="s">
        <v>1533</v>
      </c>
      <c r="G82" s="664" t="s">
        <v>5184</v>
      </c>
      <c r="H82" s="171"/>
      <c r="I82" s="1473">
        <v>35615.96</v>
      </c>
      <c r="J82" s="985">
        <f t="shared" si="4"/>
        <v>44134</v>
      </c>
      <c r="K82" s="671">
        <f t="shared" si="5"/>
        <v>54</v>
      </c>
      <c r="L82" s="1407">
        <v>4.5499999999999999E-2</v>
      </c>
      <c r="M82" s="107"/>
      <c r="N82" s="675">
        <f t="shared" si="6"/>
        <v>239.7490786849315</v>
      </c>
      <c r="O82" s="688" t="s">
        <v>1457</v>
      </c>
    </row>
    <row r="83" spans="1:15" s="690" customFormat="1" ht="48" customHeight="1">
      <c r="A83" s="1176">
        <v>44021</v>
      </c>
      <c r="B83" s="656">
        <v>44015</v>
      </c>
      <c r="C83" s="171" t="s">
        <v>5163</v>
      </c>
      <c r="D83" s="171" t="s">
        <v>2039</v>
      </c>
      <c r="E83" s="664" t="s">
        <v>5185</v>
      </c>
      <c r="F83" s="171" t="s">
        <v>1533</v>
      </c>
      <c r="G83" s="664" t="s">
        <v>5186</v>
      </c>
      <c r="H83" s="171"/>
      <c r="I83" s="1473">
        <v>130459.12</v>
      </c>
      <c r="J83" s="985">
        <f t="shared" si="4"/>
        <v>44135</v>
      </c>
      <c r="K83" s="671">
        <f t="shared" si="5"/>
        <v>54</v>
      </c>
      <c r="L83" s="1407">
        <v>4.5499999999999999E-2</v>
      </c>
      <c r="M83" s="107"/>
      <c r="N83" s="675">
        <f t="shared" si="6"/>
        <v>878.18645983561635</v>
      </c>
      <c r="O83" s="688" t="s">
        <v>1457</v>
      </c>
    </row>
    <row r="84" spans="1:15" s="690" customFormat="1" ht="48" customHeight="1">
      <c r="A84" s="1176">
        <v>44021</v>
      </c>
      <c r="B84" s="656">
        <v>44018</v>
      </c>
      <c r="C84" s="171" t="s">
        <v>5164</v>
      </c>
      <c r="D84" s="171" t="s">
        <v>2039</v>
      </c>
      <c r="E84" s="664" t="s">
        <v>3839</v>
      </c>
      <c r="F84" s="171" t="s">
        <v>1533</v>
      </c>
      <c r="G84" s="664" t="s">
        <v>5187</v>
      </c>
      <c r="H84" s="171"/>
      <c r="I84" s="1473">
        <v>299563.88</v>
      </c>
      <c r="J84" s="985">
        <f t="shared" si="4"/>
        <v>44138</v>
      </c>
      <c r="K84" s="671">
        <f t="shared" si="5"/>
        <v>54</v>
      </c>
      <c r="L84" s="1407">
        <v>4.5499999999999999E-2</v>
      </c>
      <c r="M84" s="107"/>
      <c r="N84" s="675">
        <f t="shared" si="6"/>
        <v>2016.5163100273971</v>
      </c>
      <c r="O84" s="688" t="s">
        <v>1457</v>
      </c>
    </row>
    <row r="85" spans="1:15" s="690" customFormat="1" ht="48" customHeight="1">
      <c r="A85" s="1176">
        <v>44021</v>
      </c>
      <c r="B85" s="656">
        <v>44019</v>
      </c>
      <c r="C85" s="171" t="s">
        <v>5165</v>
      </c>
      <c r="D85" s="171" t="s">
        <v>2039</v>
      </c>
      <c r="E85" s="664" t="s">
        <v>5188</v>
      </c>
      <c r="F85" s="171" t="s">
        <v>1533</v>
      </c>
      <c r="G85" s="664" t="s">
        <v>5189</v>
      </c>
      <c r="H85" s="171"/>
      <c r="I85" s="1473">
        <v>133786.73000000001</v>
      </c>
      <c r="J85" s="985">
        <f t="shared" si="4"/>
        <v>44139</v>
      </c>
      <c r="K85" s="671">
        <f t="shared" si="5"/>
        <v>54</v>
      </c>
      <c r="L85" s="1407">
        <v>4.5499999999999999E-2</v>
      </c>
      <c r="M85" s="107"/>
      <c r="N85" s="675">
        <f t="shared" si="6"/>
        <v>900.58628934246588</v>
      </c>
      <c r="O85" s="688" t="s">
        <v>1457</v>
      </c>
    </row>
    <row r="86" spans="1:15" s="690" customFormat="1" ht="48" customHeight="1">
      <c r="A86" s="1176">
        <v>44035</v>
      </c>
      <c r="B86" s="656">
        <v>44020</v>
      </c>
      <c r="C86" s="171" t="s">
        <v>5203</v>
      </c>
      <c r="D86" s="171" t="s">
        <v>2039</v>
      </c>
      <c r="E86" s="664" t="s">
        <v>4086</v>
      </c>
      <c r="F86" s="171" t="s">
        <v>1533</v>
      </c>
      <c r="G86" s="664" t="s">
        <v>5209</v>
      </c>
      <c r="H86" s="171"/>
      <c r="I86" s="1473">
        <v>159006.54999999999</v>
      </c>
      <c r="J86" s="985">
        <f t="shared" si="4"/>
        <v>44140</v>
      </c>
      <c r="K86" s="671">
        <f t="shared" si="5"/>
        <v>40</v>
      </c>
      <c r="L86" s="1407">
        <v>4.5499999999999999E-2</v>
      </c>
      <c r="M86" s="107"/>
      <c r="N86" s="675">
        <f t="shared" si="6"/>
        <v>792.85457808219167</v>
      </c>
      <c r="O86" s="688" t="s">
        <v>1457</v>
      </c>
    </row>
    <row r="87" spans="1:15" s="690" customFormat="1" ht="48" customHeight="1">
      <c r="A87" s="1176">
        <v>44035</v>
      </c>
      <c r="B87" s="656">
        <v>44021</v>
      </c>
      <c r="C87" s="171" t="s">
        <v>5204</v>
      </c>
      <c r="D87" s="171" t="s">
        <v>2039</v>
      </c>
      <c r="E87" s="664" t="s">
        <v>5210</v>
      </c>
      <c r="F87" s="171" t="s">
        <v>1533</v>
      </c>
      <c r="G87" s="664" t="s">
        <v>5211</v>
      </c>
      <c r="H87" s="171"/>
      <c r="I87" s="1473">
        <v>513208.57</v>
      </c>
      <c r="J87" s="985">
        <f t="shared" si="4"/>
        <v>44141</v>
      </c>
      <c r="K87" s="671">
        <f t="shared" si="5"/>
        <v>40</v>
      </c>
      <c r="L87" s="1407">
        <v>4.5499999999999999E-2</v>
      </c>
      <c r="M87" s="107"/>
      <c r="N87" s="675">
        <f t="shared" si="6"/>
        <v>2559.0125956164384</v>
      </c>
      <c r="O87" s="688" t="s">
        <v>1457</v>
      </c>
    </row>
    <row r="88" spans="1:15" s="690" customFormat="1" ht="48" customHeight="1">
      <c r="A88" s="1176">
        <v>44035</v>
      </c>
      <c r="B88" s="656">
        <v>44022</v>
      </c>
      <c r="C88" s="171" t="s">
        <v>5205</v>
      </c>
      <c r="D88" s="171" t="s">
        <v>2039</v>
      </c>
      <c r="E88" s="664" t="s">
        <v>5212</v>
      </c>
      <c r="F88" s="171" t="s">
        <v>1533</v>
      </c>
      <c r="G88" s="664" t="s">
        <v>5213</v>
      </c>
      <c r="H88" s="171"/>
      <c r="I88" s="1473">
        <v>532061.63</v>
      </c>
      <c r="J88" s="985">
        <f t="shared" si="4"/>
        <v>44142</v>
      </c>
      <c r="K88" s="671">
        <f t="shared" si="5"/>
        <v>40</v>
      </c>
      <c r="L88" s="1407">
        <v>4.5499999999999999E-2</v>
      </c>
      <c r="M88" s="107"/>
      <c r="N88" s="675">
        <f t="shared" si="6"/>
        <v>2653.0196345205482</v>
      </c>
      <c r="O88" s="688" t="s">
        <v>1457</v>
      </c>
    </row>
    <row r="89" spans="1:15" s="690" customFormat="1" ht="48" customHeight="1">
      <c r="A89" s="1176">
        <v>44035</v>
      </c>
      <c r="B89" s="656">
        <v>44025</v>
      </c>
      <c r="C89" s="171" t="s">
        <v>5206</v>
      </c>
      <c r="D89" s="171" t="s">
        <v>2039</v>
      </c>
      <c r="E89" s="664" t="s">
        <v>5214</v>
      </c>
      <c r="F89" s="171" t="s">
        <v>1533</v>
      </c>
      <c r="G89" s="664" t="s">
        <v>5215</v>
      </c>
      <c r="H89" s="171"/>
      <c r="I89" s="1473">
        <v>482661.94</v>
      </c>
      <c r="J89" s="985">
        <f t="shared" si="4"/>
        <v>44145</v>
      </c>
      <c r="K89" s="671">
        <f t="shared" si="5"/>
        <v>40</v>
      </c>
      <c r="L89" s="1407">
        <v>4.5499999999999999E-2</v>
      </c>
      <c r="M89" s="107"/>
      <c r="N89" s="675">
        <f t="shared" si="6"/>
        <v>2406.6978926027396</v>
      </c>
      <c r="O89" s="688" t="s">
        <v>1457</v>
      </c>
    </row>
    <row r="90" spans="1:15" s="690" customFormat="1" ht="48" customHeight="1">
      <c r="A90" s="1176">
        <v>44035</v>
      </c>
      <c r="B90" s="656">
        <v>44026</v>
      </c>
      <c r="C90" s="171" t="s">
        <v>5207</v>
      </c>
      <c r="D90" s="171" t="s">
        <v>2039</v>
      </c>
      <c r="E90" s="664" t="s">
        <v>5216</v>
      </c>
      <c r="F90" s="171" t="s">
        <v>1533</v>
      </c>
      <c r="G90" s="664" t="s">
        <v>5217</v>
      </c>
      <c r="H90" s="171"/>
      <c r="I90" s="1473">
        <v>418693</v>
      </c>
      <c r="J90" s="985">
        <f t="shared" si="4"/>
        <v>44146</v>
      </c>
      <c r="K90" s="671">
        <f t="shared" si="5"/>
        <v>40</v>
      </c>
      <c r="L90" s="1407">
        <v>4.5499999999999999E-2</v>
      </c>
      <c r="M90" s="107"/>
      <c r="N90" s="675">
        <f t="shared" si="6"/>
        <v>2087.7294794520549</v>
      </c>
      <c r="O90" s="688" t="s">
        <v>1457</v>
      </c>
    </row>
    <row r="91" spans="1:15" s="690" customFormat="1" ht="48" customHeight="1">
      <c r="A91" s="1176">
        <v>44035</v>
      </c>
      <c r="B91" s="656">
        <v>44027</v>
      </c>
      <c r="C91" s="171" t="s">
        <v>5208</v>
      </c>
      <c r="D91" s="171" t="s">
        <v>2039</v>
      </c>
      <c r="E91" s="664" t="s">
        <v>5218</v>
      </c>
      <c r="F91" s="171" t="s">
        <v>1533</v>
      </c>
      <c r="G91" s="664" t="s">
        <v>5219</v>
      </c>
      <c r="H91" s="171"/>
      <c r="I91" s="1473">
        <v>407691.76</v>
      </c>
      <c r="J91" s="985">
        <f t="shared" si="4"/>
        <v>44147</v>
      </c>
      <c r="K91" s="671">
        <f t="shared" si="5"/>
        <v>40</v>
      </c>
      <c r="L91" s="1407">
        <v>4.5499999999999999E-2</v>
      </c>
      <c r="M91" s="107"/>
      <c r="N91" s="675">
        <f t="shared" si="6"/>
        <v>2032.873981369863</v>
      </c>
      <c r="O91" s="688" t="s">
        <v>1457</v>
      </c>
    </row>
    <row r="92" spans="1:15" s="690" customFormat="1" ht="48" customHeight="1">
      <c r="A92" s="1176">
        <v>44039</v>
      </c>
      <c r="B92" s="656">
        <v>44028</v>
      </c>
      <c r="C92" s="171" t="s">
        <v>5221</v>
      </c>
      <c r="D92" s="171" t="s">
        <v>2039</v>
      </c>
      <c r="E92" s="664" t="s">
        <v>5228</v>
      </c>
      <c r="F92" s="171" t="s">
        <v>1533</v>
      </c>
      <c r="G92" s="664" t="s">
        <v>5227</v>
      </c>
      <c r="H92" s="171"/>
      <c r="I92" s="1473">
        <v>22269.75</v>
      </c>
      <c r="J92" s="985">
        <f t="shared" si="4"/>
        <v>44148</v>
      </c>
      <c r="K92" s="671">
        <f t="shared" si="5"/>
        <v>36</v>
      </c>
      <c r="L92" s="1407">
        <v>4.5499999999999999E-2</v>
      </c>
      <c r="M92" s="107"/>
      <c r="N92" s="675">
        <f t="shared" si="6"/>
        <v>99.939316438356173</v>
      </c>
      <c r="O92" s="688" t="s">
        <v>1457</v>
      </c>
    </row>
    <row r="93" spans="1:15" s="690" customFormat="1" ht="48" customHeight="1">
      <c r="A93" s="1176">
        <v>44039</v>
      </c>
      <c r="B93" s="656">
        <v>44029</v>
      </c>
      <c r="C93" s="171" t="s">
        <v>5222</v>
      </c>
      <c r="D93" s="171" t="s">
        <v>2039</v>
      </c>
      <c r="E93" s="664" t="s">
        <v>5231</v>
      </c>
      <c r="F93" s="171" t="s">
        <v>1533</v>
      </c>
      <c r="G93" s="664" t="s">
        <v>5230</v>
      </c>
      <c r="H93" s="171"/>
      <c r="I93" s="1473">
        <v>43595</v>
      </c>
      <c r="J93" s="985">
        <f t="shared" si="4"/>
        <v>44149</v>
      </c>
      <c r="K93" s="671">
        <f t="shared" si="5"/>
        <v>36</v>
      </c>
      <c r="L93" s="1407">
        <v>4.5499999999999999E-2</v>
      </c>
      <c r="M93" s="107"/>
      <c r="N93" s="675">
        <f t="shared" si="6"/>
        <v>195.64002739726027</v>
      </c>
      <c r="O93" s="688" t="s">
        <v>1457</v>
      </c>
    </row>
    <row r="94" spans="1:15" s="690" customFormat="1" ht="48" customHeight="1">
      <c r="A94" s="1176">
        <v>44039</v>
      </c>
      <c r="B94" s="656">
        <v>44030</v>
      </c>
      <c r="C94" s="171" t="s">
        <v>5223</v>
      </c>
      <c r="D94" s="171" t="s">
        <v>2039</v>
      </c>
      <c r="E94" s="664" t="s">
        <v>5229</v>
      </c>
      <c r="F94" s="171" t="s">
        <v>1533</v>
      </c>
      <c r="G94" s="664" t="s">
        <v>5232</v>
      </c>
      <c r="H94" s="171"/>
      <c r="I94" s="1473">
        <v>158518.97</v>
      </c>
      <c r="J94" s="985">
        <f t="shared" ref="J94:J107" si="7">B94+120</f>
        <v>44150</v>
      </c>
      <c r="K94" s="671">
        <f t="shared" si="5"/>
        <v>36</v>
      </c>
      <c r="L94" s="1407">
        <v>4.5499999999999999E-2</v>
      </c>
      <c r="M94" s="107"/>
      <c r="N94" s="675">
        <f t="shared" si="6"/>
        <v>711.38102153424654</v>
      </c>
      <c r="O94" s="688" t="s">
        <v>1457</v>
      </c>
    </row>
    <row r="95" spans="1:15" s="690" customFormat="1" ht="48" customHeight="1">
      <c r="A95" s="1176">
        <v>44039</v>
      </c>
      <c r="B95" s="656">
        <v>44032</v>
      </c>
      <c r="C95" s="171" t="s">
        <v>5224</v>
      </c>
      <c r="D95" s="171" t="s">
        <v>2039</v>
      </c>
      <c r="E95" s="664" t="s">
        <v>5233</v>
      </c>
      <c r="F95" s="171" t="s">
        <v>1533</v>
      </c>
      <c r="G95" s="664" t="s">
        <v>5234</v>
      </c>
      <c r="H95" s="171"/>
      <c r="I95" s="1473">
        <v>623575.89</v>
      </c>
      <c r="J95" s="985">
        <f t="shared" si="7"/>
        <v>44152</v>
      </c>
      <c r="K95" s="671">
        <f t="shared" si="5"/>
        <v>36</v>
      </c>
      <c r="L95" s="1407">
        <v>4.5499999999999999E-2</v>
      </c>
      <c r="M95" s="107"/>
      <c r="N95" s="675">
        <f t="shared" si="6"/>
        <v>2798.4035830684929</v>
      </c>
      <c r="O95" s="688" t="s">
        <v>1457</v>
      </c>
    </row>
    <row r="96" spans="1:15" s="690" customFormat="1" ht="48" customHeight="1">
      <c r="A96" s="1176">
        <v>44039</v>
      </c>
      <c r="B96" s="656">
        <v>44033</v>
      </c>
      <c r="C96" s="171" t="s">
        <v>5225</v>
      </c>
      <c r="D96" s="171" t="s">
        <v>2039</v>
      </c>
      <c r="E96" s="664" t="s">
        <v>5235</v>
      </c>
      <c r="F96" s="171" t="s">
        <v>1533</v>
      </c>
      <c r="G96" s="664" t="s">
        <v>5236</v>
      </c>
      <c r="H96" s="171"/>
      <c r="I96" s="1473">
        <v>66262.009999999995</v>
      </c>
      <c r="J96" s="985">
        <f t="shared" si="7"/>
        <v>44153</v>
      </c>
      <c r="K96" s="671">
        <f t="shared" si="5"/>
        <v>36</v>
      </c>
      <c r="L96" s="1407">
        <v>4.5499999999999999E-2</v>
      </c>
      <c r="M96" s="107"/>
      <c r="N96" s="675">
        <f t="shared" si="6"/>
        <v>297.36211610958901</v>
      </c>
      <c r="O96" s="688" t="s">
        <v>1457</v>
      </c>
    </row>
    <row r="97" spans="1:15" s="690" customFormat="1" ht="48" customHeight="1">
      <c r="A97" s="1176">
        <v>44039</v>
      </c>
      <c r="B97" s="656">
        <v>44034</v>
      </c>
      <c r="C97" s="171" t="s">
        <v>5226</v>
      </c>
      <c r="D97" s="171" t="s">
        <v>2039</v>
      </c>
      <c r="E97" s="664" t="s">
        <v>5237</v>
      </c>
      <c r="F97" s="171" t="s">
        <v>1533</v>
      </c>
      <c r="G97" s="664" t="s">
        <v>5238</v>
      </c>
      <c r="H97" s="171"/>
      <c r="I97" s="1473">
        <v>182136.67</v>
      </c>
      <c r="J97" s="985">
        <f t="shared" si="7"/>
        <v>44154</v>
      </c>
      <c r="K97" s="671">
        <f t="shared" si="5"/>
        <v>36</v>
      </c>
      <c r="L97" s="1407">
        <v>4.5499999999999999E-2</v>
      </c>
      <c r="M97" s="107"/>
      <c r="N97" s="675">
        <f t="shared" si="6"/>
        <v>817.36949441095885</v>
      </c>
      <c r="O97" s="688" t="s">
        <v>1457</v>
      </c>
    </row>
    <row r="98" spans="1:15" s="690" customFormat="1" ht="48" customHeight="1">
      <c r="A98" s="1176">
        <v>44043</v>
      </c>
      <c r="B98" s="656">
        <v>44035</v>
      </c>
      <c r="C98" s="171" t="s">
        <v>5243</v>
      </c>
      <c r="D98" s="171" t="s">
        <v>2039</v>
      </c>
      <c r="E98" s="664" t="s">
        <v>5247</v>
      </c>
      <c r="F98" s="171" t="s">
        <v>1533</v>
      </c>
      <c r="G98" s="664" t="s">
        <v>5248</v>
      </c>
      <c r="H98" s="171"/>
      <c r="I98" s="1473">
        <v>489974.03</v>
      </c>
      <c r="J98" s="985">
        <f t="shared" si="7"/>
        <v>44155</v>
      </c>
      <c r="K98" s="671">
        <f t="shared" si="5"/>
        <v>32</v>
      </c>
      <c r="L98" s="1407">
        <v>4.5499999999999999E-2</v>
      </c>
      <c r="M98" s="107"/>
      <c r="N98" s="675">
        <f t="shared" si="6"/>
        <v>1954.526541589041</v>
      </c>
      <c r="O98" s="688" t="s">
        <v>1457</v>
      </c>
    </row>
    <row r="99" spans="1:15" s="690" customFormat="1" ht="48" customHeight="1">
      <c r="A99" s="1176">
        <v>44043</v>
      </c>
      <c r="B99" s="656">
        <v>44036</v>
      </c>
      <c r="C99" s="171" t="s">
        <v>5244</v>
      </c>
      <c r="D99" s="171" t="s">
        <v>2039</v>
      </c>
      <c r="E99" s="664" t="s">
        <v>5249</v>
      </c>
      <c r="F99" s="171" t="s">
        <v>1533</v>
      </c>
      <c r="G99" s="664" t="s">
        <v>5250</v>
      </c>
      <c r="H99" s="171"/>
      <c r="I99" s="1473">
        <v>95629.04</v>
      </c>
      <c r="J99" s="985">
        <f t="shared" si="7"/>
        <v>44156</v>
      </c>
      <c r="K99" s="671">
        <f t="shared" si="5"/>
        <v>32</v>
      </c>
      <c r="L99" s="1407">
        <v>4.5499999999999999E-2</v>
      </c>
      <c r="M99" s="107"/>
      <c r="N99" s="675">
        <f t="shared" si="6"/>
        <v>381.46817052054786</v>
      </c>
      <c r="O99" s="688" t="s">
        <v>1457</v>
      </c>
    </row>
    <row r="100" spans="1:15" s="690" customFormat="1" ht="48" customHeight="1">
      <c r="A100" s="1176">
        <v>44043</v>
      </c>
      <c r="B100" s="656">
        <v>44039</v>
      </c>
      <c r="C100" s="171" t="s">
        <v>5245</v>
      </c>
      <c r="D100" s="171" t="s">
        <v>2039</v>
      </c>
      <c r="E100" s="664" t="s">
        <v>5251</v>
      </c>
      <c r="F100" s="171" t="s">
        <v>1533</v>
      </c>
      <c r="G100" s="664" t="s">
        <v>5252</v>
      </c>
      <c r="H100" s="171"/>
      <c r="I100" s="1473">
        <v>580689.80000000005</v>
      </c>
      <c r="J100" s="985">
        <f t="shared" si="7"/>
        <v>44159</v>
      </c>
      <c r="K100" s="671">
        <f t="shared" si="5"/>
        <v>32</v>
      </c>
      <c r="L100" s="1407">
        <v>4.5499999999999999E-2</v>
      </c>
      <c r="M100" s="107"/>
      <c r="N100" s="675">
        <f t="shared" si="6"/>
        <v>2316.3954761643836</v>
      </c>
      <c r="O100" s="688" t="s">
        <v>1457</v>
      </c>
    </row>
    <row r="101" spans="1:15" s="690" customFormat="1" ht="48" customHeight="1">
      <c r="A101" s="1176">
        <v>44043</v>
      </c>
      <c r="B101" s="656">
        <v>44040</v>
      </c>
      <c r="C101" s="171" t="s">
        <v>5246</v>
      </c>
      <c r="D101" s="171" t="s">
        <v>2039</v>
      </c>
      <c r="E101" s="664" t="s">
        <v>5253</v>
      </c>
      <c r="F101" s="171" t="s">
        <v>1533</v>
      </c>
      <c r="G101" s="664" t="s">
        <v>5254</v>
      </c>
      <c r="H101" s="171"/>
      <c r="I101" s="1473">
        <v>487003.36</v>
      </c>
      <c r="J101" s="985">
        <f t="shared" si="7"/>
        <v>44160</v>
      </c>
      <c r="K101" s="671">
        <f t="shared" si="5"/>
        <v>32</v>
      </c>
      <c r="L101" s="1407">
        <v>4.5499999999999999E-2</v>
      </c>
      <c r="M101" s="107"/>
      <c r="N101" s="675">
        <f t="shared" si="6"/>
        <v>1942.6764168767122</v>
      </c>
      <c r="O101" s="688" t="s">
        <v>1457</v>
      </c>
    </row>
    <row r="102" spans="1:15" s="690" customFormat="1" ht="48" customHeight="1">
      <c r="A102" s="1176">
        <v>44063</v>
      </c>
      <c r="B102" s="656">
        <v>44041</v>
      </c>
      <c r="C102" s="171" t="s">
        <v>5275</v>
      </c>
      <c r="D102" s="171" t="s">
        <v>2039</v>
      </c>
      <c r="E102" s="664" t="s">
        <v>5278</v>
      </c>
      <c r="F102" s="171" t="s">
        <v>1533</v>
      </c>
      <c r="G102" s="664" t="s">
        <v>5279</v>
      </c>
      <c r="H102" s="171"/>
      <c r="I102" s="1504">
        <v>256312.46</v>
      </c>
      <c r="J102" s="985">
        <f t="shared" si="7"/>
        <v>44161</v>
      </c>
      <c r="K102" s="671">
        <f t="shared" si="5"/>
        <v>12</v>
      </c>
      <c r="L102" s="1407">
        <v>4.5499999999999999E-2</v>
      </c>
      <c r="M102" s="107"/>
      <c r="N102" s="675">
        <f t="shared" si="6"/>
        <v>383.41535112328768</v>
      </c>
      <c r="O102" s="688" t="s">
        <v>1457</v>
      </c>
    </row>
    <row r="103" spans="1:15" s="690" customFormat="1" ht="48" customHeight="1">
      <c r="A103" s="1176">
        <v>44063</v>
      </c>
      <c r="B103" s="656">
        <v>44042</v>
      </c>
      <c r="C103" s="171" t="s">
        <v>5276</v>
      </c>
      <c r="D103" s="171" t="s">
        <v>2039</v>
      </c>
      <c r="E103" s="664" t="s">
        <v>5280</v>
      </c>
      <c r="F103" s="171" t="s">
        <v>1533</v>
      </c>
      <c r="G103" s="664" t="s">
        <v>5281</v>
      </c>
      <c r="H103" s="171"/>
      <c r="I103" s="1504">
        <v>507481.47</v>
      </c>
      <c r="J103" s="985">
        <f t="shared" si="7"/>
        <v>44162</v>
      </c>
      <c r="K103" s="671">
        <f t="shared" si="5"/>
        <v>12</v>
      </c>
      <c r="L103" s="1407">
        <v>4.5499999999999999E-2</v>
      </c>
      <c r="M103" s="107"/>
      <c r="N103" s="675">
        <f t="shared" si="6"/>
        <v>759.13666471232875</v>
      </c>
      <c r="O103" s="688" t="s">
        <v>1457</v>
      </c>
    </row>
    <row r="104" spans="1:15" s="690" customFormat="1" ht="48" customHeight="1">
      <c r="A104" s="1176">
        <v>44063</v>
      </c>
      <c r="B104" s="656">
        <v>44043</v>
      </c>
      <c r="C104" s="171" t="s">
        <v>5277</v>
      </c>
      <c r="D104" s="171" t="s">
        <v>2039</v>
      </c>
      <c r="E104" s="664" t="s">
        <v>5282</v>
      </c>
      <c r="F104" s="171" t="s">
        <v>1533</v>
      </c>
      <c r="G104" s="664" t="s">
        <v>5283</v>
      </c>
      <c r="H104" s="171"/>
      <c r="I104" s="1504">
        <v>2230496.5</v>
      </c>
      <c r="J104" s="985">
        <f t="shared" si="7"/>
        <v>44163</v>
      </c>
      <c r="K104" s="671">
        <f t="shared" si="5"/>
        <v>12</v>
      </c>
      <c r="L104" s="1407">
        <v>4.5499999999999999E-2</v>
      </c>
      <c r="M104" s="107"/>
      <c r="N104" s="675">
        <f t="shared" si="6"/>
        <v>3336.578326027397</v>
      </c>
      <c r="O104" s="688" t="s">
        <v>1457</v>
      </c>
    </row>
    <row r="105" spans="1:15" s="690" customFormat="1" ht="48" customHeight="1">
      <c r="A105" s="1176">
        <v>44070</v>
      </c>
      <c r="B105" s="656">
        <v>44038</v>
      </c>
      <c r="C105" s="171" t="s">
        <v>5301</v>
      </c>
      <c r="D105" s="171" t="s">
        <v>2039</v>
      </c>
      <c r="E105" s="664" t="s">
        <v>5304</v>
      </c>
      <c r="F105" s="171" t="s">
        <v>1533</v>
      </c>
      <c r="G105" s="664" t="s">
        <v>5305</v>
      </c>
      <c r="H105" s="171"/>
      <c r="I105" s="1504">
        <v>64363.68</v>
      </c>
      <c r="J105" s="985">
        <f t="shared" si="7"/>
        <v>44158</v>
      </c>
      <c r="K105" s="671">
        <f t="shared" si="5"/>
        <v>5</v>
      </c>
      <c r="L105" s="1407">
        <v>4.5499999999999999E-2</v>
      </c>
      <c r="M105" s="107"/>
      <c r="N105" s="675">
        <f t="shared" si="6"/>
        <v>40.117088219178086</v>
      </c>
      <c r="O105" s="688" t="s">
        <v>1457</v>
      </c>
    </row>
    <row r="106" spans="1:15" s="690" customFormat="1" ht="48" customHeight="1">
      <c r="A106" s="1176">
        <v>44070</v>
      </c>
      <c r="B106" s="656">
        <v>44042</v>
      </c>
      <c r="C106" s="171" t="s">
        <v>5302</v>
      </c>
      <c r="D106" s="171" t="s">
        <v>2039</v>
      </c>
      <c r="E106" s="664" t="s">
        <v>5306</v>
      </c>
      <c r="F106" s="171" t="s">
        <v>1533</v>
      </c>
      <c r="G106" s="664" t="s">
        <v>5307</v>
      </c>
      <c r="H106" s="171"/>
      <c r="I106" s="1504">
        <v>507481.47</v>
      </c>
      <c r="J106" s="985">
        <f t="shared" si="7"/>
        <v>44162</v>
      </c>
      <c r="K106" s="671">
        <f t="shared" si="5"/>
        <v>5</v>
      </c>
      <c r="L106" s="1407">
        <v>4.5499999999999999E-2</v>
      </c>
      <c r="M106" s="107"/>
      <c r="N106" s="675">
        <f t="shared" si="6"/>
        <v>316.30694363013691</v>
      </c>
      <c r="O106" s="688" t="s">
        <v>1457</v>
      </c>
    </row>
    <row r="107" spans="1:15" s="690" customFormat="1" ht="48" customHeight="1">
      <c r="A107" s="1176">
        <v>44070</v>
      </c>
      <c r="B107" s="656">
        <v>44043</v>
      </c>
      <c r="C107" s="171" t="s">
        <v>5303</v>
      </c>
      <c r="D107" s="171" t="s">
        <v>2039</v>
      </c>
      <c r="E107" s="664" t="s">
        <v>5308</v>
      </c>
      <c r="F107" s="171" t="s">
        <v>1533</v>
      </c>
      <c r="G107" s="664" t="s">
        <v>5309</v>
      </c>
      <c r="H107" s="171"/>
      <c r="I107" s="1504">
        <v>1958993.66</v>
      </c>
      <c r="J107" s="985">
        <f t="shared" si="7"/>
        <v>44163</v>
      </c>
      <c r="K107" s="671">
        <f t="shared" si="5"/>
        <v>5</v>
      </c>
      <c r="L107" s="1407">
        <v>4.5499999999999999E-2</v>
      </c>
      <c r="M107" s="107"/>
      <c r="N107" s="675">
        <f t="shared" si="6"/>
        <v>1221.0165963013696</v>
      </c>
      <c r="O107" s="688" t="s">
        <v>1457</v>
      </c>
    </row>
    <row r="108" spans="1:15" s="690" customFormat="1" ht="48" customHeight="1">
      <c r="A108" s="1554" t="s">
        <v>2395</v>
      </c>
      <c r="B108" s="1554"/>
      <c r="C108" s="1554"/>
      <c r="D108" s="1554"/>
      <c r="E108" s="1554"/>
      <c r="F108" s="1554"/>
      <c r="G108" s="1413"/>
      <c r="H108" s="1413"/>
      <c r="I108" s="1414">
        <f>SUM(I6:I107)</f>
        <v>35170622.790000007</v>
      </c>
      <c r="J108" s="1415">
        <f>VLOOKUP(J5,REPORTS!B41:D48,3,0)</f>
        <v>35170622.789999999</v>
      </c>
      <c r="K108" s="672" t="s">
        <v>140</v>
      </c>
      <c r="L108" s="127"/>
      <c r="M108" s="127"/>
      <c r="N108" s="1416">
        <f>SUM(N6:N107)</f>
        <v>267065.69653649302</v>
      </c>
      <c r="O108" s="1416"/>
    </row>
    <row r="109" spans="1:15" s="690" customFormat="1" ht="13.5" thickBot="1">
      <c r="A109" s="1408"/>
      <c r="B109" s="1409"/>
      <c r="C109" s="1410"/>
      <c r="D109" s="1410"/>
      <c r="E109" s="1411"/>
      <c r="F109" s="1410"/>
      <c r="G109" s="246"/>
      <c r="H109" s="246"/>
      <c r="I109" s="133"/>
      <c r="J109" s="1412"/>
      <c r="K109" s="247"/>
      <c r="L109" s="161"/>
      <c r="M109" s="161"/>
      <c r="N109" s="632"/>
      <c r="O109" s="633"/>
    </row>
    <row r="110" spans="1:15" s="690" customFormat="1" ht="13.5" thickBot="1">
      <c r="A110" s="1177"/>
      <c r="B110" s="1134"/>
      <c r="C110" s="161"/>
      <c r="D110" s="161"/>
      <c r="E110" s="175"/>
      <c r="F110" s="161"/>
      <c r="G110" s="162"/>
      <c r="H110" s="162"/>
      <c r="I110" s="176"/>
      <c r="J110" s="177"/>
      <c r="K110" s="161"/>
      <c r="L110" s="161"/>
      <c r="M110" s="161"/>
      <c r="N110" s="178"/>
      <c r="O110" s="178"/>
    </row>
    <row r="111" spans="1:15" s="690" customFormat="1" ht="18">
      <c r="A111" s="1178" t="s">
        <v>192</v>
      </c>
      <c r="B111" s="1185"/>
      <c r="C111" s="248"/>
      <c r="D111" s="248"/>
      <c r="E111" s="249"/>
      <c r="F111" s="248"/>
      <c r="G111" s="250"/>
      <c r="H111" s="250"/>
      <c r="I111" s="250"/>
      <c r="J111" s="508" t="s">
        <v>27</v>
      </c>
      <c r="K111" s="179"/>
      <c r="L111" s="282"/>
      <c r="M111" s="179"/>
      <c r="N111" s="91"/>
      <c r="O111" s="91"/>
    </row>
    <row r="112" spans="1:15" s="690" customFormat="1">
      <c r="A112" s="1179"/>
      <c r="B112" s="1186"/>
      <c r="C112" s="183"/>
      <c r="D112" s="183"/>
      <c r="E112" s="191"/>
      <c r="F112" s="183"/>
      <c r="G112" s="253"/>
      <c r="H112" s="253"/>
      <c r="I112" s="253"/>
      <c r="J112" s="254"/>
      <c r="K112" s="179"/>
      <c r="L112" s="663"/>
      <c r="M112" s="179"/>
      <c r="N112" s="614"/>
      <c r="O112" s="91"/>
    </row>
    <row r="113" spans="1:20" s="690" customFormat="1" ht="15.75">
      <c r="A113" s="1180" t="s">
        <v>193</v>
      </c>
      <c r="B113" s="1137"/>
      <c r="C113" s="264"/>
      <c r="D113" s="945">
        <v>44074</v>
      </c>
      <c r="E113" s="266"/>
      <c r="F113" s="267"/>
      <c r="G113" s="267"/>
      <c r="H113" s="267"/>
      <c r="I113" s="267"/>
      <c r="J113" s="268"/>
      <c r="K113" s="179"/>
      <c r="L113" s="282"/>
      <c r="M113" s="179"/>
      <c r="N113" s="614"/>
      <c r="O113" s="91"/>
    </row>
    <row r="114" spans="1:20" s="690" customFormat="1" ht="15.75">
      <c r="A114" s="1180"/>
      <c r="B114" s="1137"/>
      <c r="C114" s="267"/>
      <c r="D114" s="267"/>
      <c r="E114" s="266"/>
      <c r="F114" s="267"/>
      <c r="G114" s="267"/>
      <c r="H114" s="267"/>
      <c r="I114" s="267"/>
      <c r="J114" s="268"/>
      <c r="K114" s="179"/>
      <c r="L114" s="282"/>
      <c r="M114" s="179"/>
      <c r="N114" s="614"/>
      <c r="O114" s="91"/>
    </row>
    <row r="115" spans="1:20" s="690" customFormat="1" ht="15.75">
      <c r="A115" s="1180" t="s">
        <v>195</v>
      </c>
      <c r="B115" s="1137"/>
      <c r="C115" s="265" t="s">
        <v>196</v>
      </c>
      <c r="D115" s="265"/>
      <c r="E115" s="271"/>
      <c r="F115" s="265"/>
      <c r="G115" s="265"/>
      <c r="H115" s="265"/>
      <c r="I115" s="265"/>
      <c r="J115" s="270">
        <f>N108</f>
        <v>267065.69653649302</v>
      </c>
      <c r="K115" s="179"/>
      <c r="L115" s="282"/>
      <c r="M115" s="179"/>
      <c r="N115" s="614"/>
      <c r="O115" s="91"/>
    </row>
    <row r="116" spans="1:20" ht="15.75">
      <c r="A116" s="1180"/>
      <c r="B116" s="1137"/>
      <c r="C116" s="265"/>
      <c r="D116" s="265"/>
      <c r="E116" s="271"/>
      <c r="F116" s="265"/>
      <c r="G116" s="265"/>
      <c r="H116" s="265"/>
      <c r="I116" s="265"/>
      <c r="J116" s="272"/>
      <c r="N116" s="614"/>
      <c r="T116" s="690"/>
    </row>
    <row r="117" spans="1:20" ht="15.75">
      <c r="A117" s="1180" t="s">
        <v>1549</v>
      </c>
      <c r="B117" s="1137"/>
      <c r="C117" s="265" t="s">
        <v>1548</v>
      </c>
      <c r="D117" s="265"/>
      <c r="E117" s="271"/>
      <c r="F117" s="265"/>
      <c r="G117" s="265"/>
      <c r="H117" s="265"/>
      <c r="I117" s="265"/>
      <c r="J117" s="270">
        <f>J115</f>
        <v>267065.69653649302</v>
      </c>
      <c r="L117" s="282"/>
      <c r="N117" s="614"/>
    </row>
    <row r="118" spans="1:20" s="109" customFormat="1" ht="15.75">
      <c r="A118" s="1180"/>
      <c r="B118" s="1137"/>
      <c r="C118" s="265"/>
      <c r="D118" s="265"/>
      <c r="E118" s="271"/>
      <c r="F118" s="265"/>
      <c r="G118" s="265"/>
      <c r="H118" s="265"/>
      <c r="I118" s="265"/>
      <c r="J118" s="272"/>
      <c r="K118" s="179"/>
      <c r="L118" s="179"/>
      <c r="M118" s="179"/>
      <c r="N118" s="614"/>
      <c r="O118" s="91"/>
      <c r="T118" s="91"/>
    </row>
    <row r="119" spans="1:20" ht="15.75">
      <c r="A119" s="1180" t="s">
        <v>1863</v>
      </c>
      <c r="B119" s="1137"/>
      <c r="C119" s="183"/>
      <c r="D119" s="183"/>
      <c r="E119" s="191"/>
      <c r="F119" s="183"/>
      <c r="G119" s="253"/>
      <c r="H119" s="253"/>
      <c r="I119" s="253"/>
      <c r="J119" s="254"/>
      <c r="N119" s="614"/>
      <c r="T119" s="109"/>
    </row>
    <row r="120" spans="1:20" ht="13.5" thickBot="1">
      <c r="A120" s="1181"/>
      <c r="B120" s="1187"/>
      <c r="C120" s="256"/>
      <c r="D120" s="256"/>
      <c r="E120" s="257"/>
      <c r="F120" s="256"/>
      <c r="G120" s="258"/>
      <c r="H120" s="258"/>
      <c r="I120" s="258"/>
      <c r="J120" s="259"/>
      <c r="N120" s="614"/>
    </row>
    <row r="121" spans="1:20">
      <c r="N121" s="614"/>
    </row>
    <row r="122" spans="1:20" ht="13.5" thickBot="1">
      <c r="N122" s="614"/>
      <c r="P122" s="684"/>
    </row>
    <row r="123" spans="1:20">
      <c r="A123" s="1183"/>
      <c r="B123" s="1189"/>
      <c r="C123" s="248"/>
      <c r="D123" s="248"/>
      <c r="E123" s="249"/>
      <c r="F123" s="248"/>
      <c r="G123" s="250"/>
      <c r="H123" s="250"/>
      <c r="I123" s="250"/>
      <c r="J123" s="508" t="s">
        <v>1533</v>
      </c>
      <c r="N123" s="614"/>
    </row>
    <row r="124" spans="1:20" ht="15.75">
      <c r="A124" s="1180" t="s">
        <v>194</v>
      </c>
      <c r="B124" s="1137"/>
      <c r="C124" s="264"/>
      <c r="D124" s="945">
        <v>44075</v>
      </c>
      <c r="E124" s="273"/>
      <c r="F124" s="262"/>
      <c r="G124" s="262"/>
      <c r="H124" s="262"/>
      <c r="I124" s="262"/>
      <c r="J124" s="274"/>
      <c r="N124" s="614"/>
    </row>
    <row r="125" spans="1:20">
      <c r="A125" s="1184"/>
      <c r="B125" s="1190"/>
      <c r="C125" s="262"/>
      <c r="D125" s="262"/>
      <c r="E125" s="273"/>
      <c r="F125" s="262"/>
      <c r="G125" s="262"/>
      <c r="H125" s="262"/>
      <c r="I125" s="262"/>
      <c r="J125" s="274"/>
      <c r="N125" s="614"/>
    </row>
    <row r="126" spans="1:20" ht="15.75">
      <c r="A126" s="1180" t="s">
        <v>1550</v>
      </c>
      <c r="B126" s="1137"/>
      <c r="C126" s="265" t="s">
        <v>1548</v>
      </c>
      <c r="D126" s="265"/>
      <c r="E126" s="271"/>
      <c r="F126" s="265"/>
      <c r="G126" s="265"/>
      <c r="H126" s="265"/>
      <c r="I126" s="265"/>
      <c r="J126" s="270">
        <f>J115</f>
        <v>267065.69653649302</v>
      </c>
      <c r="N126" s="614"/>
    </row>
    <row r="127" spans="1:20" s="179" customFormat="1" ht="15.75">
      <c r="A127" s="1180"/>
      <c r="B127" s="1137"/>
      <c r="C127" s="265"/>
      <c r="D127" s="265"/>
      <c r="E127" s="271"/>
      <c r="F127" s="265"/>
      <c r="G127" s="265"/>
      <c r="H127" s="265"/>
      <c r="I127" s="265"/>
      <c r="J127" s="272"/>
      <c r="N127" s="614"/>
      <c r="O127" s="91"/>
      <c r="T127" s="91"/>
    </row>
    <row r="128" spans="1:20" s="179" customFormat="1" ht="15.75">
      <c r="A128" s="1180" t="s">
        <v>199</v>
      </c>
      <c r="B128" s="1137"/>
      <c r="C128" s="265" t="s">
        <v>196</v>
      </c>
      <c r="D128" s="265"/>
      <c r="E128" s="271"/>
      <c r="F128" s="265"/>
      <c r="G128" s="265"/>
      <c r="H128" s="265"/>
      <c r="I128" s="265"/>
      <c r="J128" s="270">
        <f>J115</f>
        <v>267065.69653649302</v>
      </c>
      <c r="N128" s="614"/>
      <c r="O128" s="91"/>
    </row>
    <row r="129" spans="1:20" ht="15.75">
      <c r="A129" s="1180"/>
      <c r="B129" s="1137"/>
      <c r="C129" s="265"/>
      <c r="D129" s="265"/>
      <c r="E129" s="271"/>
      <c r="F129" s="265"/>
      <c r="G129" s="265"/>
      <c r="H129" s="265"/>
      <c r="I129" s="265"/>
      <c r="J129" s="272"/>
      <c r="N129" s="614"/>
      <c r="T129" s="179"/>
    </row>
    <row r="130" spans="1:20" s="179" customFormat="1" ht="15.75">
      <c r="A130" s="1180" t="s">
        <v>5310</v>
      </c>
      <c r="B130" s="1137"/>
      <c r="C130" s="265"/>
      <c r="D130" s="264"/>
      <c r="E130" s="265"/>
      <c r="F130" s="265"/>
      <c r="G130" s="265"/>
      <c r="H130" s="265"/>
      <c r="I130" s="265"/>
      <c r="J130" s="272"/>
      <c r="N130" s="914"/>
      <c r="O130" s="91"/>
      <c r="T130" s="91"/>
    </row>
    <row r="131" spans="1:20" s="179" customFormat="1" ht="13.5" thickBot="1">
      <c r="A131" s="1181"/>
      <c r="B131" s="1187"/>
      <c r="C131" s="256"/>
      <c r="D131" s="256"/>
      <c r="E131" s="257"/>
      <c r="F131" s="256"/>
      <c r="G131" s="258"/>
      <c r="H131" s="258"/>
      <c r="I131" s="258"/>
      <c r="J131" s="259"/>
      <c r="N131" s="614"/>
      <c r="O131" s="91"/>
    </row>
    <row r="132" spans="1:20" s="179" customFormat="1">
      <c r="A132" s="1489"/>
      <c r="B132" s="1186"/>
      <c r="C132" s="690"/>
      <c r="D132" s="690"/>
      <c r="E132" s="191"/>
      <c r="F132" s="690"/>
      <c r="G132" s="253"/>
      <c r="H132" s="253"/>
      <c r="I132" s="253"/>
      <c r="J132" s="690"/>
      <c r="N132" s="614"/>
      <c r="O132" s="91"/>
    </row>
    <row r="133" spans="1:20" s="179" customFormat="1">
      <c r="A133" s="1182"/>
      <c r="B133" s="1188"/>
      <c r="C133" s="91"/>
      <c r="D133" s="91" t="s">
        <v>3757</v>
      </c>
      <c r="E133" s="91" t="s">
        <v>3758</v>
      </c>
      <c r="F133" s="91"/>
      <c r="G133" s="170"/>
      <c r="H133" s="170"/>
      <c r="I133" s="170"/>
      <c r="J133" s="91"/>
      <c r="N133" s="614"/>
      <c r="O133" s="91"/>
    </row>
    <row r="134" spans="1:20" s="179" customFormat="1">
      <c r="A134" s="1182"/>
      <c r="B134" s="1188"/>
      <c r="C134" s="91"/>
      <c r="D134" s="91" t="s">
        <v>3759</v>
      </c>
      <c r="E134" s="91" t="s">
        <v>3760</v>
      </c>
      <c r="F134" s="91"/>
      <c r="G134" s="170"/>
      <c r="H134" s="170"/>
      <c r="I134" s="170"/>
      <c r="J134" s="91"/>
      <c r="N134" s="614"/>
      <c r="O134" s="91"/>
    </row>
    <row r="135" spans="1:20" s="179" customFormat="1">
      <c r="A135" s="1182"/>
      <c r="B135" s="1188"/>
      <c r="C135" s="91"/>
      <c r="D135" s="91"/>
      <c r="E135" s="169"/>
      <c r="F135" s="91"/>
      <c r="G135" s="170"/>
      <c r="H135" s="170"/>
      <c r="I135" s="170"/>
      <c r="J135" s="91"/>
      <c r="N135" s="614"/>
      <c r="O135" s="91" t="s">
        <v>2633</v>
      </c>
    </row>
    <row r="136" spans="1:20" s="179" customFormat="1">
      <c r="A136" s="1182"/>
      <c r="B136" s="1188"/>
      <c r="C136" s="91"/>
      <c r="D136" s="91"/>
      <c r="E136" s="169"/>
      <c r="F136" s="91"/>
      <c r="G136" s="170"/>
      <c r="H136" s="170"/>
      <c r="I136" s="170"/>
      <c r="J136" s="91"/>
      <c r="N136" s="614"/>
      <c r="O136" s="91"/>
    </row>
    <row r="137" spans="1:20">
      <c r="N137" s="614"/>
      <c r="T137" s="179"/>
    </row>
    <row r="138" spans="1:20">
      <c r="N138" s="614"/>
    </row>
    <row r="139" spans="1:20">
      <c r="N139" s="614"/>
    </row>
    <row r="140" spans="1:20">
      <c r="N140" s="614"/>
    </row>
    <row r="141" spans="1:20">
      <c r="N141" s="614"/>
    </row>
    <row r="142" spans="1:20">
      <c r="N142" s="614"/>
    </row>
    <row r="143" spans="1:20">
      <c r="N143" s="614"/>
    </row>
    <row r="144" spans="1:20">
      <c r="N144" s="614"/>
    </row>
    <row r="145" spans="14:14">
      <c r="N145" s="614"/>
    </row>
    <row r="146" spans="14:14">
      <c r="N146" s="614"/>
    </row>
    <row r="147" spans="14:14">
      <c r="N147" s="493"/>
    </row>
    <row r="148" spans="14:14">
      <c r="N148" s="493"/>
    </row>
    <row r="149" spans="14:14">
      <c r="N149" s="493"/>
    </row>
    <row r="150" spans="14:14">
      <c r="N150" s="493"/>
    </row>
    <row r="151" spans="14:14">
      <c r="N151" s="493"/>
    </row>
    <row r="152" spans="14:14">
      <c r="N152" s="493"/>
    </row>
    <row r="153" spans="14:14">
      <c r="N153" s="493"/>
    </row>
    <row r="154" spans="14:14">
      <c r="N154" s="493"/>
    </row>
    <row r="155" spans="14:14">
      <c r="N155" s="493"/>
    </row>
    <row r="156" spans="14:14">
      <c r="N156" s="493"/>
    </row>
    <row r="157" spans="14:14">
      <c r="N157" s="493"/>
    </row>
    <row r="158" spans="14:14">
      <c r="N158" s="493"/>
    </row>
    <row r="159" spans="14:14">
      <c r="N159" s="493"/>
    </row>
    <row r="160" spans="14:14">
      <c r="N160" s="493"/>
    </row>
    <row r="161" spans="14:14">
      <c r="N161" s="493"/>
    </row>
    <row r="162" spans="14:14">
      <c r="N162" s="493"/>
    </row>
    <row r="163" spans="14:14">
      <c r="N163" s="493"/>
    </row>
    <row r="164" spans="14:14">
      <c r="N164" s="493"/>
    </row>
    <row r="165" spans="14:14">
      <c r="N165" s="493"/>
    </row>
    <row r="166" spans="14:14">
      <c r="N166" s="493"/>
    </row>
    <row r="167" spans="14:14">
      <c r="N167" s="493"/>
    </row>
    <row r="168" spans="14:14">
      <c r="N168" s="493"/>
    </row>
    <row r="169" spans="14:14">
      <c r="N169" s="493"/>
    </row>
    <row r="170" spans="14:14">
      <c r="N170" s="493"/>
    </row>
    <row r="171" spans="14:14">
      <c r="N171" s="493"/>
    </row>
    <row r="172" spans="14:14">
      <c r="N172" s="493"/>
    </row>
    <row r="173" spans="14:14">
      <c r="N173" s="493"/>
    </row>
    <row r="174" spans="14:14">
      <c r="N174" s="493"/>
    </row>
    <row r="175" spans="14:14">
      <c r="N175" s="493"/>
    </row>
    <row r="176" spans="14:14">
      <c r="N176" s="493"/>
    </row>
    <row r="177" spans="14:14">
      <c r="N177" s="493"/>
    </row>
    <row r="178" spans="14:14">
      <c r="N178" s="493"/>
    </row>
    <row r="179" spans="14:14">
      <c r="N179" s="493"/>
    </row>
    <row r="180" spans="14:14">
      <c r="N180" s="493"/>
    </row>
    <row r="181" spans="14:14">
      <c r="N181" s="493"/>
    </row>
    <row r="182" spans="14:14">
      <c r="N182" s="493"/>
    </row>
    <row r="183" spans="14:14">
      <c r="N183" s="493"/>
    </row>
    <row r="184" spans="14:14">
      <c r="N184" s="493"/>
    </row>
    <row r="185" spans="14:14">
      <c r="N185" s="493"/>
    </row>
    <row r="186" spans="14:14">
      <c r="N186" s="493"/>
    </row>
    <row r="187" spans="14:14">
      <c r="N187" s="493"/>
    </row>
    <row r="188" spans="14:14">
      <c r="N188" s="493"/>
    </row>
    <row r="189" spans="14:14">
      <c r="N189" s="493"/>
    </row>
    <row r="190" spans="14:14">
      <c r="N190" s="493"/>
    </row>
    <row r="191" spans="14:14">
      <c r="N191" s="493"/>
    </row>
    <row r="192" spans="14:14">
      <c r="N192" s="493"/>
    </row>
    <row r="193" spans="14:14">
      <c r="N193" s="493"/>
    </row>
  </sheetData>
  <sheetProtection selectLockedCells="1" selectUnlockedCells="1"/>
  <protectedRanges>
    <protectedRange password="DC64" sqref="K1:N5 K108:N111 K147:N65263 K112:M146 L6:N107" name="XXX"/>
  </protectedRanges>
  <autoFilter ref="J1:J193" xr:uid="{00000000-0009-0000-0000-000003000000}"/>
  <mergeCells count="2">
    <mergeCell ref="A5:I5"/>
    <mergeCell ref="A108:F108"/>
  </mergeCells>
  <pageMargins left="0.25" right="0.25" top="0.75" bottom="0.75" header="0.3" footer="0.3"/>
  <pageSetup paperSize="9" scale="67" fitToHeight="0" orientation="landscape" horizontalDpi="4294967295" verticalDpi="4294967295" r:id="rId1"/>
  <headerFooter alignWithMargins="0"/>
  <rowBreaks count="5" manualBreakCount="5">
    <brk id="18" max="14" man="1"/>
    <brk id="31" max="14" man="1"/>
    <brk id="76" max="14" man="1"/>
    <brk id="89" max="14" man="1"/>
    <brk id="104" max="1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L45"/>
  <sheetViews>
    <sheetView zoomScaleNormal="100" workbookViewId="0">
      <pane ySplit="3" topLeftCell="A4" activePane="bottomLeft" state="frozen"/>
      <selection activeCell="I6" sqref="I6"/>
      <selection pane="bottomLeft" activeCell="K25" sqref="K25"/>
    </sheetView>
  </sheetViews>
  <sheetFormatPr defaultColWidth="9.140625" defaultRowHeight="12.75"/>
  <cols>
    <col min="1" max="1" width="23.5703125" style="168" customWidth="1"/>
    <col min="2" max="2" width="11.85546875" style="91" customWidth="1"/>
    <col min="3" max="3" width="19.5703125" style="91" customWidth="1"/>
    <col min="4" max="4" width="21.42578125" style="169" customWidth="1"/>
    <col min="5" max="5" width="5.140625" style="91" bestFit="1" customWidth="1"/>
    <col min="6" max="6" width="16.5703125" style="170" bestFit="1" customWidth="1"/>
    <col min="7" max="7" width="18.140625" style="91" customWidth="1"/>
    <col min="8" max="8" width="9.140625" style="179" customWidth="1"/>
    <col min="9" max="9" width="11.7109375" style="179" customWidth="1"/>
    <col min="10" max="10" width="5.140625" style="179" customWidth="1"/>
    <col min="11" max="12" width="15.28515625" style="91" customWidth="1"/>
    <col min="13" max="13" width="11" style="91" bestFit="1" customWidth="1"/>
    <col min="14" max="16384" width="9.140625" style="91"/>
  </cols>
  <sheetData>
    <row r="1" spans="1:12" ht="23.25">
      <c r="A1" s="84"/>
      <c r="B1" s="85"/>
      <c r="C1" s="86" t="s">
        <v>181</v>
      </c>
      <c r="D1" s="87"/>
      <c r="E1" s="88"/>
      <c r="F1" s="89"/>
      <c r="G1" s="90"/>
      <c r="H1" s="88"/>
      <c r="I1" s="88"/>
      <c r="J1" s="88"/>
      <c r="K1" s="88"/>
      <c r="L1" s="88"/>
    </row>
    <row r="2" spans="1:12" ht="13.5" thickBot="1">
      <c r="A2" s="92" t="s">
        <v>0</v>
      </c>
      <c r="B2" s="93"/>
      <c r="C2" s="94" t="s">
        <v>17</v>
      </c>
      <c r="D2" s="95"/>
      <c r="E2" s="94"/>
      <c r="F2" s="96"/>
      <c r="G2" s="97">
        <v>44074</v>
      </c>
      <c r="H2" s="88"/>
      <c r="I2" s="88"/>
      <c r="J2" s="88"/>
      <c r="K2" s="88"/>
      <c r="L2" s="88"/>
    </row>
    <row r="3" spans="1:12" ht="13.5" thickBot="1">
      <c r="A3" s="98" t="s">
        <v>2</v>
      </c>
      <c r="B3" s="99" t="s">
        <v>3</v>
      </c>
      <c r="C3" s="99" t="s">
        <v>4</v>
      </c>
      <c r="D3" s="100" t="s">
        <v>5</v>
      </c>
      <c r="E3" s="101" t="s">
        <v>6</v>
      </c>
      <c r="F3" s="102" t="s">
        <v>8</v>
      </c>
      <c r="G3" s="103" t="s">
        <v>26</v>
      </c>
      <c r="H3" s="104" t="s">
        <v>211</v>
      </c>
      <c r="I3" s="81" t="s">
        <v>925</v>
      </c>
      <c r="J3" s="81" t="s">
        <v>922</v>
      </c>
      <c r="K3" s="105" t="s">
        <v>21</v>
      </c>
      <c r="L3" s="106" t="s">
        <v>1</v>
      </c>
    </row>
    <row r="4" spans="1:12">
      <c r="A4" s="111"/>
      <c r="B4" s="112"/>
      <c r="C4" s="113"/>
      <c r="D4" s="114"/>
      <c r="E4" s="113"/>
      <c r="F4" s="116"/>
      <c r="G4" s="117"/>
      <c r="H4" s="117"/>
      <c r="I4" s="107"/>
      <c r="J4" s="107"/>
      <c r="K4" s="108"/>
      <c r="L4" s="118"/>
    </row>
    <row r="5" spans="1:12">
      <c r="A5" s="1547" t="s">
        <v>3067</v>
      </c>
      <c r="B5" s="1548"/>
      <c r="C5" s="1548"/>
      <c r="D5" s="1548"/>
      <c r="E5" s="1548"/>
      <c r="F5" s="1548"/>
      <c r="G5" s="119">
        <v>1024853</v>
      </c>
      <c r="H5" s="117"/>
      <c r="I5" s="107"/>
      <c r="J5" s="107"/>
      <c r="K5" s="108"/>
      <c r="L5" s="120"/>
    </row>
    <row r="6" spans="1:12" s="690" customFormat="1">
      <c r="H6" s="671"/>
      <c r="I6" s="275"/>
      <c r="J6" s="129"/>
      <c r="K6" s="675"/>
      <c r="L6" s="688"/>
    </row>
    <row r="7" spans="1:12" s="690" customFormat="1" ht="13.5" thickBot="1">
      <c r="A7" s="1549" t="s">
        <v>3197</v>
      </c>
      <c r="B7" s="1550"/>
      <c r="C7" s="1550"/>
      <c r="D7" s="1550"/>
      <c r="E7" s="1550"/>
      <c r="F7" s="602">
        <v>0</v>
      </c>
      <c r="G7" s="167">
        <f>VLOOKUP(G5,REPORTS!$B$29:$D$29,3,0)</f>
        <v>0</v>
      </c>
      <c r="H7" s="166"/>
      <c r="I7" s="129"/>
      <c r="J7" s="129"/>
      <c r="K7" s="108"/>
      <c r="L7" s="503"/>
    </row>
    <row r="8" spans="1:12" s="690" customFormat="1" ht="13.5" thickTop="1">
      <c r="A8" s="122"/>
      <c r="B8" s="79"/>
      <c r="C8" s="79"/>
      <c r="D8" s="123"/>
      <c r="E8" s="124"/>
      <c r="F8" s="125"/>
      <c r="G8" s="126"/>
      <c r="H8" s="117"/>
      <c r="I8" s="107"/>
      <c r="J8" s="107"/>
      <c r="K8" s="108"/>
      <c r="L8" s="121"/>
    </row>
    <row r="9" spans="1:12" ht="13.5" thickBot="1">
      <c r="A9" s="130"/>
      <c r="B9" s="131"/>
      <c r="C9" s="131"/>
      <c r="D9" s="132"/>
      <c r="E9" s="131"/>
      <c r="F9" s="133"/>
      <c r="G9" s="134"/>
      <c r="H9" s="173" t="s">
        <v>140</v>
      </c>
      <c r="I9" s="127"/>
      <c r="J9" s="127"/>
      <c r="K9" s="135">
        <f>SUM(K4:K8)</f>
        <v>0</v>
      </c>
      <c r="L9" s="136"/>
    </row>
    <row r="10" spans="1:12" ht="13.5" thickBot="1">
      <c r="A10" s="130"/>
      <c r="B10" s="131"/>
      <c r="C10" s="131"/>
      <c r="D10" s="132"/>
      <c r="E10" s="131"/>
      <c r="F10" s="133"/>
      <c r="G10" s="134"/>
      <c r="H10" s="247"/>
      <c r="I10" s="163"/>
      <c r="J10" s="163"/>
      <c r="K10" s="135"/>
      <c r="L10" s="136"/>
    </row>
    <row r="11" spans="1:12" ht="13.5" thickBot="1">
      <c r="A11" s="174"/>
      <c r="B11" s="161"/>
      <c r="C11" s="161"/>
      <c r="D11" s="175"/>
      <c r="E11" s="161"/>
      <c r="F11" s="176"/>
      <c r="G11" s="615"/>
      <c r="H11" s="161"/>
      <c r="I11" s="161"/>
      <c r="J11" s="161"/>
      <c r="K11" s="178"/>
      <c r="L11" s="178"/>
    </row>
    <row r="12" spans="1:12" ht="18">
      <c r="A12" s="40" t="s">
        <v>192</v>
      </c>
      <c r="B12" s="248"/>
      <c r="C12" s="248"/>
      <c r="D12" s="249"/>
      <c r="E12" s="248"/>
      <c r="F12" s="250"/>
      <c r="G12" s="508" t="s">
        <v>27</v>
      </c>
      <c r="I12" s="282"/>
    </row>
    <row r="13" spans="1:12" s="109" customFormat="1">
      <c r="A13" s="252"/>
      <c r="B13" s="183"/>
      <c r="C13" s="183"/>
      <c r="D13" s="191"/>
      <c r="E13" s="183"/>
      <c r="F13" s="253"/>
      <c r="G13" s="254"/>
      <c r="H13" s="179"/>
      <c r="I13" s="282"/>
      <c r="J13" s="179"/>
      <c r="K13" s="282"/>
      <c r="L13" s="91"/>
    </row>
    <row r="14" spans="1:12" ht="15.75">
      <c r="A14" s="263" t="s">
        <v>193</v>
      </c>
      <c r="B14" s="264"/>
      <c r="C14" s="945" t="s">
        <v>4886</v>
      </c>
      <c r="D14" s="266"/>
      <c r="E14" s="267"/>
      <c r="F14" s="267"/>
      <c r="G14" s="268"/>
      <c r="I14" s="282"/>
    </row>
    <row r="15" spans="1:12" ht="15">
      <c r="A15" s="269"/>
      <c r="B15" s="267"/>
      <c r="C15" s="267"/>
      <c r="D15" s="266"/>
      <c r="E15" s="267"/>
      <c r="F15" s="267"/>
      <c r="G15" s="268"/>
      <c r="I15" s="282"/>
      <c r="K15" s="282"/>
    </row>
    <row r="16" spans="1:12" ht="15.75">
      <c r="A16" s="263" t="s">
        <v>195</v>
      </c>
      <c r="B16" s="265" t="s">
        <v>196</v>
      </c>
      <c r="C16" s="265"/>
      <c r="D16" s="271"/>
      <c r="E16" s="265"/>
      <c r="F16" s="265"/>
      <c r="G16" s="270">
        <f>K9</f>
        <v>0</v>
      </c>
      <c r="I16" s="282"/>
    </row>
    <row r="17" spans="1:12" ht="15.75">
      <c r="A17" s="263"/>
      <c r="B17" s="265"/>
      <c r="C17" s="265"/>
      <c r="D17" s="271"/>
      <c r="E17" s="265"/>
      <c r="F17" s="265"/>
      <c r="G17" s="272"/>
    </row>
    <row r="18" spans="1:12" ht="15.75">
      <c r="A18" s="263" t="s">
        <v>1549</v>
      </c>
      <c r="B18" s="265" t="s">
        <v>1548</v>
      </c>
      <c r="C18" s="265"/>
      <c r="D18" s="271"/>
      <c r="E18" s="265"/>
      <c r="F18" s="265"/>
      <c r="G18" s="270">
        <f>G16</f>
        <v>0</v>
      </c>
    </row>
    <row r="19" spans="1:12" ht="15.75">
      <c r="A19" s="263"/>
      <c r="B19" s="265"/>
      <c r="C19" s="265"/>
      <c r="D19" s="271"/>
      <c r="E19" s="265"/>
      <c r="F19" s="265"/>
      <c r="G19" s="272"/>
    </row>
    <row r="20" spans="1:12" ht="15.75">
      <c r="A20" s="263" t="s">
        <v>1863</v>
      </c>
      <c r="B20" s="183"/>
      <c r="C20" s="183"/>
      <c r="D20" s="191"/>
      <c r="E20" s="183"/>
      <c r="F20" s="253"/>
      <c r="G20" s="254"/>
    </row>
    <row r="21" spans="1:12" ht="13.5" thickBot="1">
      <c r="A21" s="255"/>
      <c r="B21" s="256"/>
      <c r="C21" s="256"/>
      <c r="D21" s="257"/>
      <c r="E21" s="256"/>
      <c r="F21" s="258"/>
      <c r="G21" s="259"/>
    </row>
    <row r="23" spans="1:12" ht="13.5" thickBot="1"/>
    <row r="24" spans="1:12">
      <c r="A24" s="260"/>
      <c r="B24" s="248"/>
      <c r="C24" s="248"/>
      <c r="D24" s="249"/>
      <c r="E24" s="248"/>
      <c r="F24" s="250"/>
      <c r="G24" s="508" t="s">
        <v>1533</v>
      </c>
    </row>
    <row r="25" spans="1:12" ht="15.75">
      <c r="A25" s="263" t="s">
        <v>194</v>
      </c>
      <c r="B25" s="264"/>
      <c r="C25" s="265" t="s">
        <v>3684</v>
      </c>
      <c r="D25" s="273"/>
      <c r="E25" s="262"/>
      <c r="F25" s="262"/>
      <c r="G25" s="274"/>
    </row>
    <row r="26" spans="1:12">
      <c r="A26" s="261"/>
      <c r="B26" s="262"/>
      <c r="C26" s="262"/>
      <c r="D26" s="273"/>
      <c r="E26" s="262"/>
      <c r="F26" s="262"/>
      <c r="G26" s="274"/>
    </row>
    <row r="27" spans="1:12" ht="15.75">
      <c r="A27" s="263" t="s">
        <v>1550</v>
      </c>
      <c r="B27" s="265" t="s">
        <v>1548</v>
      </c>
      <c r="C27" s="265"/>
      <c r="D27" s="271"/>
      <c r="E27" s="265"/>
      <c r="F27" s="265"/>
      <c r="G27" s="270">
        <f>G16</f>
        <v>0</v>
      </c>
    </row>
    <row r="28" spans="1:12" ht="15.75">
      <c r="A28" s="263"/>
      <c r="B28" s="265"/>
      <c r="C28" s="265"/>
      <c r="D28" s="271"/>
      <c r="E28" s="265"/>
      <c r="F28" s="265"/>
      <c r="G28" s="272"/>
    </row>
    <row r="29" spans="1:12" ht="15.75">
      <c r="A29" s="263" t="s">
        <v>199</v>
      </c>
      <c r="B29" s="265" t="s">
        <v>196</v>
      </c>
      <c r="C29" s="265"/>
      <c r="D29" s="271"/>
      <c r="E29" s="265"/>
      <c r="F29" s="265"/>
      <c r="G29" s="270">
        <f>G16</f>
        <v>0</v>
      </c>
    </row>
    <row r="30" spans="1:12" s="179" customFormat="1" ht="15.75">
      <c r="A30" s="263"/>
      <c r="B30" s="265"/>
      <c r="C30" s="265"/>
      <c r="D30" s="271"/>
      <c r="E30" s="265"/>
      <c r="F30" s="265"/>
      <c r="G30" s="272"/>
      <c r="K30" s="91"/>
      <c r="L30" s="91"/>
    </row>
    <row r="31" spans="1:12" s="179" customFormat="1" ht="15.75">
      <c r="A31" s="263" t="s">
        <v>3683</v>
      </c>
      <c r="B31" s="265"/>
      <c r="C31" s="264"/>
      <c r="D31" s="265"/>
      <c r="E31" s="265"/>
      <c r="F31" s="265"/>
      <c r="G31" s="272"/>
      <c r="K31" s="91"/>
      <c r="L31" s="91"/>
    </row>
    <row r="32" spans="1:12" s="179" customFormat="1" ht="13.5" thickBot="1">
      <c r="A32" s="255"/>
      <c r="B32" s="256"/>
      <c r="C32" s="256"/>
      <c r="D32" s="257"/>
      <c r="E32" s="256"/>
      <c r="F32" s="258"/>
      <c r="G32" s="259"/>
      <c r="K32" s="91"/>
      <c r="L32" s="91"/>
    </row>
    <row r="33" spans="1:12" s="179" customFormat="1">
      <c r="A33" s="168"/>
      <c r="B33" s="91"/>
      <c r="C33" s="91"/>
      <c r="D33" s="169"/>
      <c r="E33" s="91"/>
      <c r="F33" s="170"/>
      <c r="G33" s="91"/>
      <c r="K33" s="91"/>
      <c r="L33" s="91"/>
    </row>
    <row r="34" spans="1:12" s="179" customFormat="1">
      <c r="A34" s="168"/>
      <c r="B34" s="91"/>
      <c r="C34" s="91"/>
      <c r="D34" s="169"/>
      <c r="E34" s="91"/>
      <c r="F34" s="170"/>
      <c r="G34" s="91"/>
      <c r="K34" s="91"/>
      <c r="L34" s="91"/>
    </row>
    <row r="35" spans="1:12">
      <c r="A35" s="692" t="s">
        <v>3461</v>
      </c>
      <c r="B35" s="693"/>
      <c r="C35" s="693"/>
      <c r="D35" s="694"/>
    </row>
    <row r="39" spans="1:12">
      <c r="A39" s="692" t="s">
        <v>3682</v>
      </c>
      <c r="B39" s="916"/>
      <c r="C39" s="916"/>
    </row>
    <row r="42" spans="1:12">
      <c r="B42" s="157"/>
      <c r="C42" s="157"/>
      <c r="D42" s="696"/>
    </row>
    <row r="44" spans="1:12">
      <c r="B44" s="91" t="s">
        <v>3757</v>
      </c>
      <c r="C44" s="91" t="s">
        <v>3758</v>
      </c>
    </row>
    <row r="45" spans="1:12">
      <c r="B45" s="91" t="s">
        <v>3759</v>
      </c>
      <c r="C45" s="91" t="s">
        <v>3760</v>
      </c>
    </row>
  </sheetData>
  <sheetProtection selectLockedCells="1" selectUnlockedCells="1"/>
  <protectedRanges>
    <protectedRange password="DC64" sqref="H1:K5 H8:H11 H12:K65172 I7:K11" name="XXX"/>
    <protectedRange password="DC64" sqref="I6:K6" name="XXX_3"/>
  </protectedRanges>
  <mergeCells count="2">
    <mergeCell ref="A5:F5"/>
    <mergeCell ref="A7:E7"/>
  </mergeCells>
  <pageMargins left="0.78740157480314965" right="0" top="0.78740157480314965" bottom="0" header="0" footer="0"/>
  <pageSetup paperSize="9" scale="80" orientation="landscape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pageSetUpPr fitToPage="1"/>
  </sheetPr>
  <dimension ref="A1:O42"/>
  <sheetViews>
    <sheetView view="pageBreakPreview" zoomScaleNormal="100" zoomScaleSheetLayoutView="100" workbookViewId="0">
      <pane ySplit="3" topLeftCell="A10" activePane="bottomLeft" state="frozen"/>
      <selection activeCell="I6" sqref="I6"/>
      <selection pane="bottomLeft" activeCell="A24" sqref="A24:I32"/>
    </sheetView>
  </sheetViews>
  <sheetFormatPr defaultColWidth="9.140625" defaultRowHeight="12.75"/>
  <cols>
    <col min="1" max="2" width="23.5703125" style="168" customWidth="1"/>
    <col min="3" max="3" width="11.85546875" style="91" customWidth="1"/>
    <col min="4" max="4" width="22.28515625" style="91" customWidth="1"/>
    <col min="5" max="5" width="20" style="169" customWidth="1"/>
    <col min="6" max="6" width="5.140625" style="91" bestFit="1" customWidth="1"/>
    <col min="7" max="7" width="16.5703125" style="170" bestFit="1" customWidth="1"/>
    <col min="8" max="8" width="16.5703125" style="170" customWidth="1"/>
    <col min="9" max="9" width="19.5703125" style="91" customWidth="1"/>
    <col min="10" max="10" width="12.85546875" style="179" customWidth="1"/>
    <col min="11" max="11" width="11.7109375" style="179" customWidth="1"/>
    <col min="12" max="13" width="15.28515625" style="91" customWidth="1"/>
    <col min="14" max="16384" width="9.140625" style="91"/>
  </cols>
  <sheetData>
    <row r="1" spans="1:15" ht="23.25">
      <c r="A1" s="84"/>
      <c r="B1" s="84"/>
      <c r="C1" s="85"/>
      <c r="D1" s="86" t="s">
        <v>181</v>
      </c>
      <c r="E1" s="87"/>
      <c r="F1" s="88"/>
      <c r="G1" s="89"/>
      <c r="H1" s="89"/>
      <c r="I1" s="90"/>
      <c r="J1" s="88"/>
      <c r="K1" s="88"/>
      <c r="L1" s="88"/>
      <c r="M1" s="88"/>
    </row>
    <row r="2" spans="1:15" ht="13.5" thickBot="1">
      <c r="A2" s="92" t="s">
        <v>0</v>
      </c>
      <c r="B2" s="92"/>
      <c r="C2" s="93"/>
      <c r="D2" s="94" t="s">
        <v>17</v>
      </c>
      <c r="E2" s="95"/>
      <c r="F2" s="94"/>
      <c r="G2" s="96"/>
      <c r="H2" s="96"/>
      <c r="I2" s="97">
        <v>44074</v>
      </c>
      <c r="J2" s="88"/>
      <c r="K2" s="88"/>
      <c r="L2" s="88"/>
      <c r="M2" s="88"/>
    </row>
    <row r="3" spans="1:15" ht="13.5" thickBot="1">
      <c r="A3" s="98" t="s">
        <v>2</v>
      </c>
      <c r="B3" s="1121" t="s">
        <v>3770</v>
      </c>
      <c r="C3" s="99" t="s">
        <v>3</v>
      </c>
      <c r="D3" s="99" t="s">
        <v>4</v>
      </c>
      <c r="E3" s="100" t="s">
        <v>5</v>
      </c>
      <c r="F3" s="101" t="s">
        <v>6</v>
      </c>
      <c r="G3" s="102" t="s">
        <v>8</v>
      </c>
      <c r="H3" s="613" t="s">
        <v>2326</v>
      </c>
      <c r="I3" s="103" t="s">
        <v>26</v>
      </c>
      <c r="J3" s="104" t="s">
        <v>211</v>
      </c>
      <c r="K3" s="81" t="s">
        <v>925</v>
      </c>
      <c r="L3" s="105" t="s">
        <v>21</v>
      </c>
      <c r="M3" s="106" t="s">
        <v>1</v>
      </c>
    </row>
    <row r="4" spans="1:15">
      <c r="A4" s="111"/>
      <c r="B4" s="1122"/>
      <c r="C4" s="112"/>
      <c r="D4" s="113"/>
      <c r="E4" s="114"/>
      <c r="F4" s="113"/>
      <c r="G4" s="116"/>
      <c r="H4" s="624"/>
      <c r="I4" s="117"/>
      <c r="J4" s="117"/>
      <c r="K4" s="107"/>
      <c r="L4" s="108"/>
      <c r="M4" s="118"/>
    </row>
    <row r="5" spans="1:15">
      <c r="A5" s="1551" t="s">
        <v>3192</v>
      </c>
      <c r="B5" s="1552"/>
      <c r="C5" s="1552"/>
      <c r="D5" s="1552"/>
      <c r="E5" s="1552"/>
      <c r="F5" s="1552"/>
      <c r="G5" s="1552"/>
      <c r="H5" s="1117"/>
      <c r="I5" s="938">
        <v>1017460</v>
      </c>
      <c r="J5" s="939"/>
      <c r="K5" s="940"/>
      <c r="L5" s="941"/>
      <c r="M5" s="942"/>
    </row>
    <row r="6" spans="1:15" s="1482" customFormat="1" ht="33.75" customHeight="1">
      <c r="A6" s="201">
        <v>44019</v>
      </c>
      <c r="B6" s="201">
        <v>44011</v>
      </c>
      <c r="C6" s="171" t="s">
        <v>5148</v>
      </c>
      <c r="D6" s="171" t="s">
        <v>5149</v>
      </c>
      <c r="E6" s="171" t="s">
        <v>3637</v>
      </c>
      <c r="F6" s="171" t="s">
        <v>1533</v>
      </c>
      <c r="G6" s="638">
        <v>2000000</v>
      </c>
      <c r="H6" s="171"/>
      <c r="I6" s="1472">
        <f>+B6+120</f>
        <v>44131</v>
      </c>
      <c r="J6" s="1480">
        <f>+I2-A6+1</f>
        <v>56</v>
      </c>
      <c r="K6" s="1481">
        <v>5.8000000000000003E-2</v>
      </c>
      <c r="L6" s="509">
        <f>+G6*J6*K6/365</f>
        <v>17797.260273972603</v>
      </c>
      <c r="M6" s="509"/>
    </row>
    <row r="7" spans="1:15" ht="23.25" customHeight="1" thickBot="1">
      <c r="A7" s="1549" t="s">
        <v>3196</v>
      </c>
      <c r="B7" s="1550"/>
      <c r="C7" s="1550"/>
      <c r="D7" s="1550"/>
      <c r="E7" s="1550"/>
      <c r="F7" s="1550"/>
      <c r="G7" s="602">
        <f>+G6</f>
        <v>2000000</v>
      </c>
      <c r="H7" s="1118"/>
      <c r="I7" s="167">
        <f>VLOOKUP(I5,REPORTS!$B$55:$D$55,3,0)</f>
        <v>2000000</v>
      </c>
      <c r="J7" s="166"/>
      <c r="K7" s="129"/>
      <c r="L7" s="108"/>
      <c r="M7" s="503"/>
    </row>
    <row r="8" spans="1:15" ht="13.5" thickTop="1">
      <c r="A8" s="122"/>
      <c r="B8" s="1123"/>
      <c r="C8" s="79"/>
      <c r="D8" s="79"/>
      <c r="E8" s="123"/>
      <c r="F8" s="124"/>
      <c r="G8" s="125"/>
      <c r="H8" s="1119"/>
      <c r="I8" s="126"/>
      <c r="J8" s="117"/>
      <c r="K8" s="107"/>
      <c r="L8" s="108"/>
      <c r="M8" s="121"/>
    </row>
    <row r="9" spans="1:15" ht="13.5" thickBot="1">
      <c r="A9" s="130"/>
      <c r="B9" s="1124"/>
      <c r="C9" s="131"/>
      <c r="D9" s="131"/>
      <c r="E9" s="132"/>
      <c r="F9" s="131"/>
      <c r="G9" s="133"/>
      <c r="H9" s="133"/>
      <c r="I9" s="134"/>
      <c r="J9" s="173" t="s">
        <v>140</v>
      </c>
      <c r="K9" s="127"/>
      <c r="L9" s="135">
        <f>SUM(L4:L8)</f>
        <v>17797.260273972603</v>
      </c>
      <c r="M9" s="136"/>
    </row>
    <row r="10" spans="1:15" ht="13.5" thickBot="1">
      <c r="A10" s="130"/>
      <c r="B10" s="1124"/>
      <c r="C10" s="131"/>
      <c r="D10" s="131"/>
      <c r="E10" s="132"/>
      <c r="F10" s="131"/>
      <c r="G10" s="133"/>
      <c r="H10" s="133"/>
      <c r="I10" s="134"/>
      <c r="J10" s="247"/>
      <c r="K10" s="163"/>
      <c r="L10" s="135"/>
      <c r="M10" s="136"/>
      <c r="N10" s="109"/>
      <c r="O10" s="109"/>
    </row>
    <row r="11" spans="1:15" s="109" customFormat="1" ht="13.5" thickBot="1">
      <c r="A11" s="174"/>
      <c r="B11" s="174"/>
      <c r="C11" s="161"/>
      <c r="D11" s="161"/>
      <c r="E11" s="175"/>
      <c r="F11" s="161"/>
      <c r="G11" s="176"/>
      <c r="H11" s="176"/>
      <c r="I11" s="615"/>
      <c r="J11" s="161"/>
      <c r="K11" s="161"/>
      <c r="L11" s="178"/>
      <c r="M11" s="178"/>
      <c r="N11" s="91"/>
      <c r="O11" s="91"/>
    </row>
    <row r="12" spans="1:15" ht="18">
      <c r="A12" s="40" t="s">
        <v>192</v>
      </c>
      <c r="B12" s="24"/>
      <c r="C12" s="248"/>
      <c r="D12" s="248"/>
      <c r="E12" s="249"/>
      <c r="F12" s="248"/>
      <c r="G12" s="250"/>
      <c r="H12" s="250"/>
      <c r="I12" s="508" t="s">
        <v>27</v>
      </c>
      <c r="K12" s="282"/>
      <c r="O12" s="275"/>
    </row>
    <row r="13" spans="1:15">
      <c r="A13" s="252"/>
      <c r="B13" s="1125"/>
      <c r="C13" s="183"/>
      <c r="D13" s="183"/>
      <c r="E13" s="191"/>
      <c r="F13" s="183"/>
      <c r="G13" s="253"/>
      <c r="H13" s="253"/>
      <c r="I13" s="254"/>
      <c r="K13" s="282"/>
      <c r="L13" s="282"/>
    </row>
    <row r="14" spans="1:15" ht="15.75">
      <c r="A14" s="263" t="s">
        <v>193</v>
      </c>
      <c r="B14" s="1126"/>
      <c r="C14" s="264"/>
      <c r="D14" s="945">
        <v>44074</v>
      </c>
      <c r="E14" s="266"/>
      <c r="F14" s="267"/>
      <c r="G14" s="267"/>
      <c r="H14" s="267"/>
      <c r="I14" s="268"/>
      <c r="K14" s="282"/>
    </row>
    <row r="15" spans="1:15" ht="15">
      <c r="A15" s="269"/>
      <c r="B15" s="1127"/>
      <c r="C15" s="267"/>
      <c r="D15" s="267"/>
      <c r="E15" s="266"/>
      <c r="F15" s="267"/>
      <c r="G15" s="267"/>
      <c r="H15" s="267"/>
      <c r="I15" s="268"/>
      <c r="K15" s="282"/>
      <c r="L15" s="282"/>
    </row>
    <row r="16" spans="1:15" ht="15.75">
      <c r="A16" s="263" t="s">
        <v>195</v>
      </c>
      <c r="B16" s="1126"/>
      <c r="C16" s="265" t="s">
        <v>196</v>
      </c>
      <c r="D16" s="265"/>
      <c r="E16" s="271"/>
      <c r="F16" s="265"/>
      <c r="G16" s="265"/>
      <c r="H16" s="265"/>
      <c r="I16" s="270">
        <f>L9</f>
        <v>17797.260273972603</v>
      </c>
      <c r="K16" s="282"/>
    </row>
    <row r="17" spans="1:15" ht="15.75">
      <c r="A17" s="263"/>
      <c r="B17" s="1126"/>
      <c r="C17" s="265"/>
      <c r="D17" s="265"/>
      <c r="E17" s="271"/>
      <c r="F17" s="265"/>
      <c r="G17" s="265"/>
      <c r="H17" s="265"/>
      <c r="I17" s="272"/>
    </row>
    <row r="18" spans="1:15" ht="15.75">
      <c r="A18" s="263" t="s">
        <v>1549</v>
      </c>
      <c r="B18" s="1126"/>
      <c r="C18" s="265" t="s">
        <v>1548</v>
      </c>
      <c r="D18" s="265"/>
      <c r="E18" s="271"/>
      <c r="F18" s="265"/>
      <c r="G18" s="265"/>
      <c r="H18" s="265"/>
      <c r="I18" s="270">
        <f>I16</f>
        <v>17797.260273972603</v>
      </c>
    </row>
    <row r="19" spans="1:15" ht="15.75">
      <c r="A19" s="263"/>
      <c r="B19" s="1126"/>
      <c r="C19" s="265"/>
      <c r="D19" s="265"/>
      <c r="E19" s="271"/>
      <c r="F19" s="265"/>
      <c r="G19" s="265"/>
      <c r="H19" s="265"/>
      <c r="I19" s="272"/>
    </row>
    <row r="20" spans="1:15" ht="15.75">
      <c r="A20" s="263" t="s">
        <v>1863</v>
      </c>
      <c r="B20" s="1126"/>
      <c r="C20" s="183"/>
      <c r="D20" s="183"/>
      <c r="E20" s="191"/>
      <c r="F20" s="183"/>
      <c r="G20" s="253"/>
      <c r="H20" s="253"/>
      <c r="I20" s="254"/>
    </row>
    <row r="21" spans="1:15" ht="13.5" thickBot="1">
      <c r="A21" s="255"/>
      <c r="B21" s="1128"/>
      <c r="C21" s="256"/>
      <c r="D21" s="256"/>
      <c r="E21" s="257"/>
      <c r="F21" s="256"/>
      <c r="G21" s="258"/>
      <c r="H21" s="258"/>
      <c r="I21" s="259"/>
    </row>
    <row r="23" spans="1:15" ht="13.5" thickBot="1"/>
    <row r="24" spans="1:15">
      <c r="A24" s="260"/>
      <c r="B24" s="1129"/>
      <c r="C24" s="248"/>
      <c r="D24" s="248"/>
      <c r="E24" s="249"/>
      <c r="F24" s="248"/>
      <c r="G24" s="250"/>
      <c r="H24" s="250"/>
      <c r="I24" s="508" t="s">
        <v>1533</v>
      </c>
    </row>
    <row r="25" spans="1:15" ht="15.75">
      <c r="A25" s="263" t="s">
        <v>194</v>
      </c>
      <c r="B25" s="1126"/>
      <c r="C25" s="264"/>
      <c r="D25" s="945">
        <v>44075</v>
      </c>
      <c r="E25" s="273"/>
      <c r="F25" s="262"/>
      <c r="G25" s="262"/>
      <c r="H25" s="262"/>
      <c r="I25" s="274"/>
    </row>
    <row r="26" spans="1:15">
      <c r="A26" s="261"/>
      <c r="B26" s="1130"/>
      <c r="C26" s="262"/>
      <c r="D26" s="262"/>
      <c r="E26" s="273"/>
      <c r="F26" s="262"/>
      <c r="G26" s="262"/>
      <c r="H26" s="262"/>
      <c r="I26" s="274"/>
    </row>
    <row r="27" spans="1:15" ht="15.75">
      <c r="A27" s="263" t="s">
        <v>1550</v>
      </c>
      <c r="B27" s="1126"/>
      <c r="C27" s="265" t="s">
        <v>1548</v>
      </c>
      <c r="D27" s="265"/>
      <c r="E27" s="271"/>
      <c r="F27" s="265"/>
      <c r="G27" s="265"/>
      <c r="H27" s="265"/>
      <c r="I27" s="270">
        <f>I16</f>
        <v>17797.260273972603</v>
      </c>
      <c r="N27" s="179"/>
      <c r="O27" s="179"/>
    </row>
    <row r="28" spans="1:15" s="179" customFormat="1" ht="15.75">
      <c r="A28" s="263"/>
      <c r="B28" s="1126"/>
      <c r="C28" s="265"/>
      <c r="D28" s="265"/>
      <c r="E28" s="271"/>
      <c r="F28" s="265"/>
      <c r="G28" s="265"/>
      <c r="H28" s="265"/>
      <c r="I28" s="272"/>
      <c r="L28" s="91"/>
      <c r="M28" s="91"/>
    </row>
    <row r="29" spans="1:15" s="179" customFormat="1" ht="15.75">
      <c r="A29" s="263" t="s">
        <v>199</v>
      </c>
      <c r="B29" s="1126"/>
      <c r="C29" s="265" t="s">
        <v>196</v>
      </c>
      <c r="D29" s="265"/>
      <c r="E29" s="271"/>
      <c r="F29" s="265"/>
      <c r="G29" s="265"/>
      <c r="H29" s="265"/>
      <c r="I29" s="270">
        <f>I16</f>
        <v>17797.260273972603</v>
      </c>
      <c r="L29" s="91"/>
      <c r="M29" s="91"/>
    </row>
    <row r="30" spans="1:15" s="179" customFormat="1" ht="15.75">
      <c r="A30" s="263"/>
      <c r="B30" s="1126"/>
      <c r="C30" s="265"/>
      <c r="D30" s="265"/>
      <c r="E30" s="271"/>
      <c r="F30" s="265"/>
      <c r="G30" s="265"/>
      <c r="H30" s="265"/>
      <c r="I30" s="272"/>
      <c r="L30" s="91"/>
      <c r="M30" s="91"/>
    </row>
    <row r="31" spans="1:15" s="179" customFormat="1" ht="15.75">
      <c r="A31" s="263" t="s">
        <v>5310</v>
      </c>
      <c r="B31" s="1126"/>
      <c r="C31" s="265"/>
      <c r="D31" s="264"/>
      <c r="E31" s="265"/>
      <c r="F31" s="265"/>
      <c r="G31" s="265"/>
      <c r="H31" s="265"/>
      <c r="I31" s="272"/>
      <c r="L31" s="91"/>
      <c r="M31" s="91"/>
    </row>
    <row r="32" spans="1:15" s="179" customFormat="1" ht="13.5" thickBot="1">
      <c r="A32" s="255"/>
      <c r="B32" s="1128"/>
      <c r="C32" s="256"/>
      <c r="D32" s="256"/>
      <c r="E32" s="257"/>
      <c r="F32" s="256"/>
      <c r="G32" s="258"/>
      <c r="H32" s="258"/>
      <c r="I32" s="259"/>
      <c r="L32" s="91"/>
      <c r="M32" s="91"/>
      <c r="N32" s="91"/>
      <c r="O32" s="91"/>
    </row>
    <row r="41" spans="1:3">
      <c r="A41" s="168" t="s">
        <v>3757</v>
      </c>
      <c r="C41" s="91" t="s">
        <v>3758</v>
      </c>
    </row>
    <row r="42" spans="1:3">
      <c r="A42" s="168" t="s">
        <v>3759</v>
      </c>
      <c r="C42" s="91" t="s">
        <v>3760</v>
      </c>
    </row>
  </sheetData>
  <sheetProtection selectLockedCells="1" selectUnlockedCells="1"/>
  <protectedRanges>
    <protectedRange password="DC64" sqref="J8:J11 K7:L11 J1:L5 J12:L65171 J6 L6" name="XXX"/>
    <protectedRange password="DC64" sqref="O12" name="XXX_1_1"/>
    <protectedRange password="DC64" sqref="K6" name="XXX_1_1_1"/>
  </protectedRanges>
  <mergeCells count="2">
    <mergeCell ref="A5:G5"/>
    <mergeCell ref="A7:F7"/>
  </mergeCells>
  <pageMargins left="0.7" right="0.7" top="0.75" bottom="0.75" header="0.3" footer="0.3"/>
  <pageSetup paperSize="9" scale="62" orientation="landscape" horizontalDpi="4294967295" verticalDpi="4294967295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:L42"/>
  <sheetViews>
    <sheetView zoomScaleNormal="100" workbookViewId="0">
      <pane ySplit="3" topLeftCell="A4" activePane="bottomLeft" state="frozen"/>
      <selection activeCell="I6" sqref="I6"/>
      <selection pane="bottomLeft" activeCell="O25" sqref="O25"/>
    </sheetView>
  </sheetViews>
  <sheetFormatPr defaultColWidth="9.140625" defaultRowHeight="12.75"/>
  <cols>
    <col min="1" max="1" width="23.5703125" style="168" customWidth="1"/>
    <col min="2" max="2" width="11.85546875" style="91" customWidth="1"/>
    <col min="3" max="3" width="19.5703125" style="91" customWidth="1"/>
    <col min="4" max="4" width="20" style="169" customWidth="1"/>
    <col min="5" max="5" width="5.140625" style="91" bestFit="1" customWidth="1"/>
    <col min="6" max="6" width="16.5703125" style="170" bestFit="1" customWidth="1"/>
    <col min="7" max="7" width="19.5703125" style="91" customWidth="1"/>
    <col min="8" max="8" width="6.7109375" style="179" customWidth="1"/>
    <col min="9" max="9" width="11.7109375" style="179" customWidth="1"/>
    <col min="10" max="10" width="5.140625" style="179" customWidth="1"/>
    <col min="11" max="12" width="15.28515625" style="91" customWidth="1"/>
    <col min="13" max="16384" width="9.140625" style="91"/>
  </cols>
  <sheetData>
    <row r="1" spans="1:12" ht="23.25">
      <c r="A1" s="84"/>
      <c r="B1" s="85"/>
      <c r="C1" s="86" t="s">
        <v>181</v>
      </c>
      <c r="D1" s="87"/>
      <c r="E1" s="88"/>
      <c r="F1" s="89"/>
      <c r="G1" s="90"/>
      <c r="H1" s="88"/>
      <c r="I1" s="88"/>
      <c r="J1" s="88"/>
      <c r="K1" s="88"/>
      <c r="L1" s="88"/>
    </row>
    <row r="2" spans="1:12" ht="13.5" thickBot="1">
      <c r="A2" s="92" t="s">
        <v>0</v>
      </c>
      <c r="B2" s="93"/>
      <c r="C2" s="94" t="s">
        <v>17</v>
      </c>
      <c r="D2" s="95"/>
      <c r="E2" s="94"/>
      <c r="F2" s="96"/>
      <c r="G2" s="97">
        <v>44074</v>
      </c>
      <c r="H2" s="88"/>
      <c r="I2" s="88"/>
      <c r="J2" s="88"/>
      <c r="K2" s="88"/>
      <c r="L2" s="88"/>
    </row>
    <row r="3" spans="1:12" ht="13.5" thickBot="1">
      <c r="A3" s="98" t="s">
        <v>2</v>
      </c>
      <c r="B3" s="99" t="s">
        <v>3</v>
      </c>
      <c r="C3" s="99" t="s">
        <v>4</v>
      </c>
      <c r="D3" s="100" t="s">
        <v>5</v>
      </c>
      <c r="E3" s="101" t="s">
        <v>6</v>
      </c>
      <c r="F3" s="102" t="s">
        <v>8</v>
      </c>
      <c r="G3" s="103" t="s">
        <v>26</v>
      </c>
      <c r="H3" s="104" t="s">
        <v>211</v>
      </c>
      <c r="I3" s="81" t="s">
        <v>925</v>
      </c>
      <c r="J3" s="81" t="s">
        <v>922</v>
      </c>
      <c r="K3" s="105" t="s">
        <v>21</v>
      </c>
      <c r="L3" s="106" t="s">
        <v>1</v>
      </c>
    </row>
    <row r="4" spans="1:12">
      <c r="A4" s="111"/>
      <c r="B4" s="112"/>
      <c r="C4" s="113"/>
      <c r="D4" s="114"/>
      <c r="E4" s="113"/>
      <c r="F4" s="116"/>
      <c r="G4" s="117"/>
      <c r="H4" s="117"/>
      <c r="I4" s="107"/>
      <c r="J4" s="107"/>
      <c r="K4" s="108"/>
      <c r="L4" s="118"/>
    </row>
    <row r="5" spans="1:12">
      <c r="A5" s="1547" t="s">
        <v>2905</v>
      </c>
      <c r="B5" s="1548"/>
      <c r="C5" s="1548"/>
      <c r="D5" s="1548"/>
      <c r="E5" s="1548"/>
      <c r="F5" s="1548"/>
      <c r="G5" s="119">
        <v>1021390</v>
      </c>
      <c r="H5" s="117"/>
      <c r="I5" s="107"/>
      <c r="J5" s="107"/>
      <c r="K5" s="108"/>
      <c r="L5" s="120"/>
    </row>
    <row r="6" spans="1:12" s="183" customFormat="1">
      <c r="H6" s="671"/>
      <c r="I6" s="275"/>
      <c r="J6" s="657"/>
      <c r="K6" s="675"/>
      <c r="L6" s="658"/>
    </row>
    <row r="7" spans="1:12" ht="13.5" thickBot="1">
      <c r="A7" s="1549" t="s">
        <v>2222</v>
      </c>
      <c r="B7" s="1550"/>
      <c r="C7" s="1550"/>
      <c r="D7" s="1550"/>
      <c r="E7" s="1550"/>
      <c r="F7" s="602">
        <v>0</v>
      </c>
      <c r="G7" s="167">
        <f>VLOOKUP(G5,REPORTS!$B$28:$D$28,3,0)</f>
        <v>0</v>
      </c>
      <c r="H7" s="166"/>
      <c r="I7" s="129"/>
      <c r="J7" s="129"/>
      <c r="K7" s="108"/>
      <c r="L7" s="503"/>
    </row>
    <row r="8" spans="1:12" ht="13.5" thickTop="1">
      <c r="A8" s="122"/>
      <c r="B8" s="79"/>
      <c r="C8" s="79"/>
      <c r="D8" s="123"/>
      <c r="E8" s="124"/>
      <c r="F8" s="125"/>
      <c r="G8" s="126"/>
      <c r="H8" s="117"/>
      <c r="I8" s="107"/>
      <c r="J8" s="107"/>
      <c r="K8" s="108"/>
      <c r="L8" s="121"/>
    </row>
    <row r="9" spans="1:12" ht="13.5" thickBot="1">
      <c r="A9" s="130"/>
      <c r="B9" s="131"/>
      <c r="C9" s="131"/>
      <c r="D9" s="132"/>
      <c r="E9" s="131"/>
      <c r="F9" s="133"/>
      <c r="G9" s="134"/>
      <c r="H9" s="173" t="s">
        <v>140</v>
      </c>
      <c r="I9" s="127"/>
      <c r="J9" s="127"/>
      <c r="K9" s="135">
        <f>SUM(K4:K8)</f>
        <v>0</v>
      </c>
      <c r="L9" s="136"/>
    </row>
    <row r="10" spans="1:12" ht="13.5" thickBot="1">
      <c r="A10" s="130"/>
      <c r="B10" s="131"/>
      <c r="C10" s="131"/>
      <c r="D10" s="132"/>
      <c r="E10" s="131"/>
      <c r="F10" s="133"/>
      <c r="G10" s="134"/>
      <c r="H10" s="247"/>
      <c r="I10" s="163"/>
      <c r="J10" s="163"/>
      <c r="K10" s="135"/>
      <c r="L10" s="136"/>
    </row>
    <row r="11" spans="1:12" s="109" customFormat="1" ht="13.5" thickBot="1">
      <c r="A11" s="174"/>
      <c r="B11" s="161"/>
      <c r="C11" s="161"/>
      <c r="D11" s="175"/>
      <c r="E11" s="161"/>
      <c r="F11" s="176"/>
      <c r="G11" s="615"/>
      <c r="H11" s="161"/>
      <c r="I11" s="161"/>
      <c r="J11" s="161"/>
      <c r="K11" s="178"/>
      <c r="L11" s="178"/>
    </row>
    <row r="12" spans="1:12" ht="18">
      <c r="A12" s="40" t="s">
        <v>192</v>
      </c>
      <c r="B12" s="248"/>
      <c r="C12" s="248"/>
      <c r="D12" s="249"/>
      <c r="E12" s="248"/>
      <c r="F12" s="250"/>
      <c r="G12" s="508" t="s">
        <v>27</v>
      </c>
      <c r="I12" s="282"/>
    </row>
    <row r="13" spans="1:12">
      <c r="A13" s="252"/>
      <c r="B13" s="183"/>
      <c r="C13" s="183"/>
      <c r="D13" s="191"/>
      <c r="E13" s="183"/>
      <c r="F13" s="253"/>
      <c r="G13" s="254"/>
      <c r="I13" s="282"/>
      <c r="K13" s="282"/>
    </row>
    <row r="14" spans="1:12" ht="15.75">
      <c r="A14" s="263" t="s">
        <v>193</v>
      </c>
      <c r="B14" s="264"/>
      <c r="C14" s="265" t="s">
        <v>4886</v>
      </c>
      <c r="D14" s="266"/>
      <c r="E14" s="267"/>
      <c r="F14" s="267"/>
      <c r="G14" s="268"/>
      <c r="I14" s="282"/>
    </row>
    <row r="15" spans="1:12" ht="15">
      <c r="A15" s="269"/>
      <c r="B15" s="267"/>
      <c r="C15" s="267"/>
      <c r="D15" s="266"/>
      <c r="E15" s="267"/>
      <c r="F15" s="267"/>
      <c r="G15" s="268"/>
      <c r="I15" s="282"/>
      <c r="K15" s="282"/>
    </row>
    <row r="16" spans="1:12" ht="15.75">
      <c r="A16" s="263" t="s">
        <v>195</v>
      </c>
      <c r="B16" s="265" t="s">
        <v>196</v>
      </c>
      <c r="C16" s="265"/>
      <c r="D16" s="271"/>
      <c r="E16" s="265"/>
      <c r="F16" s="265"/>
      <c r="G16" s="270">
        <f>K9</f>
        <v>0</v>
      </c>
      <c r="I16" s="282"/>
    </row>
    <row r="17" spans="1:12" ht="15.75">
      <c r="A17" s="263"/>
      <c r="B17" s="265"/>
      <c r="C17" s="265"/>
      <c r="D17" s="271"/>
      <c r="E17" s="265"/>
      <c r="F17" s="265"/>
      <c r="G17" s="272"/>
    </row>
    <row r="18" spans="1:12" ht="15.75">
      <c r="A18" s="263" t="s">
        <v>1549</v>
      </c>
      <c r="B18" s="265" t="s">
        <v>1548</v>
      </c>
      <c r="C18" s="265"/>
      <c r="D18" s="271"/>
      <c r="E18" s="265"/>
      <c r="F18" s="265"/>
      <c r="G18" s="270">
        <f>G16</f>
        <v>0</v>
      </c>
    </row>
    <row r="19" spans="1:12" ht="15.75">
      <c r="A19" s="263"/>
      <c r="B19" s="265"/>
      <c r="C19" s="265"/>
      <c r="D19" s="271"/>
      <c r="E19" s="265"/>
      <c r="F19" s="265"/>
      <c r="G19" s="272"/>
    </row>
    <row r="20" spans="1:12" ht="15.75">
      <c r="A20" s="263" t="s">
        <v>1863</v>
      </c>
      <c r="B20" s="183"/>
      <c r="C20" s="183"/>
      <c r="D20" s="191"/>
      <c r="E20" s="183"/>
      <c r="F20" s="253"/>
      <c r="G20" s="254"/>
    </row>
    <row r="21" spans="1:12" ht="13.5" thickBot="1">
      <c r="A21" s="255"/>
      <c r="B21" s="256"/>
      <c r="C21" s="256"/>
      <c r="D21" s="257"/>
      <c r="E21" s="256"/>
      <c r="F21" s="258"/>
      <c r="G21" s="259"/>
    </row>
    <row r="23" spans="1:12" ht="13.5" thickBot="1"/>
    <row r="24" spans="1:12">
      <c r="A24" s="260"/>
      <c r="B24" s="248"/>
      <c r="C24" s="248"/>
      <c r="D24" s="249"/>
      <c r="E24" s="248"/>
      <c r="F24" s="250"/>
      <c r="G24" s="508" t="s">
        <v>1533</v>
      </c>
    </row>
    <row r="25" spans="1:12" ht="15.75">
      <c r="A25" s="263" t="s">
        <v>194</v>
      </c>
      <c r="B25" s="264"/>
      <c r="C25" s="265" t="s">
        <v>4887</v>
      </c>
      <c r="D25" s="273"/>
      <c r="E25" s="262"/>
      <c r="F25" s="262"/>
      <c r="G25" s="274"/>
    </row>
    <row r="26" spans="1:12">
      <c r="A26" s="261"/>
      <c r="B26" s="262"/>
      <c r="C26" s="262"/>
      <c r="D26" s="273"/>
      <c r="E26" s="262"/>
      <c r="F26" s="262"/>
      <c r="G26" s="274"/>
    </row>
    <row r="27" spans="1:12" ht="15.75">
      <c r="A27" s="263" t="s">
        <v>1550</v>
      </c>
      <c r="B27" s="265" t="s">
        <v>1548</v>
      </c>
      <c r="C27" s="265"/>
      <c r="D27" s="271"/>
      <c r="E27" s="265"/>
      <c r="F27" s="265"/>
      <c r="G27" s="270">
        <f>G16</f>
        <v>0</v>
      </c>
    </row>
    <row r="28" spans="1:12" s="179" customFormat="1" ht="15.75">
      <c r="A28" s="263"/>
      <c r="B28" s="265"/>
      <c r="C28" s="265"/>
      <c r="D28" s="271"/>
      <c r="E28" s="265"/>
      <c r="F28" s="265"/>
      <c r="G28" s="272"/>
      <c r="K28" s="91"/>
      <c r="L28" s="91"/>
    </row>
    <row r="29" spans="1:12" s="179" customFormat="1" ht="15.75">
      <c r="A29" s="263" t="s">
        <v>199</v>
      </c>
      <c r="B29" s="265" t="s">
        <v>196</v>
      </c>
      <c r="C29" s="265"/>
      <c r="D29" s="271"/>
      <c r="E29" s="265"/>
      <c r="F29" s="265"/>
      <c r="G29" s="270">
        <f>G16</f>
        <v>0</v>
      </c>
      <c r="K29" s="91"/>
      <c r="L29" s="91"/>
    </row>
    <row r="30" spans="1:12" s="179" customFormat="1" ht="15.75">
      <c r="A30" s="263"/>
      <c r="B30" s="265"/>
      <c r="C30" s="265"/>
      <c r="D30" s="271"/>
      <c r="E30" s="265"/>
      <c r="F30" s="265"/>
      <c r="G30" s="272"/>
      <c r="K30" s="91"/>
      <c r="L30" s="91"/>
    </row>
    <row r="31" spans="1:12" s="179" customFormat="1" ht="15.75">
      <c r="A31" s="263" t="s">
        <v>4888</v>
      </c>
      <c r="B31" s="265"/>
      <c r="C31" s="264"/>
      <c r="D31" s="265"/>
      <c r="E31" s="265"/>
      <c r="F31" s="265"/>
      <c r="G31" s="272"/>
      <c r="K31" s="91"/>
      <c r="L31" s="91"/>
    </row>
    <row r="32" spans="1:12" s="179" customFormat="1" ht="13.5" thickBot="1">
      <c r="A32" s="255"/>
      <c r="B32" s="256"/>
      <c r="C32" s="256"/>
      <c r="D32" s="257"/>
      <c r="E32" s="256"/>
      <c r="F32" s="258"/>
      <c r="G32" s="259"/>
      <c r="K32" s="91"/>
      <c r="L32" s="91"/>
    </row>
    <row r="37" spans="1:3">
      <c r="A37" s="692" t="s">
        <v>3682</v>
      </c>
      <c r="B37" s="916"/>
      <c r="C37" s="916"/>
    </row>
    <row r="41" spans="1:3">
      <c r="A41" s="168" t="s">
        <v>3757</v>
      </c>
      <c r="B41" s="91" t="s">
        <v>3758</v>
      </c>
    </row>
    <row r="42" spans="1:3">
      <c r="A42" s="168" t="s">
        <v>3759</v>
      </c>
      <c r="B42" s="91" t="s">
        <v>4771</v>
      </c>
    </row>
  </sheetData>
  <protectedRanges>
    <protectedRange password="DC64" sqref="H1:K5 H8:H11 H12:K65172 I7:K11" name="XXX"/>
    <protectedRange password="DC64" sqref="I6:K6" name="XXX_3"/>
  </protectedRanges>
  <mergeCells count="2">
    <mergeCell ref="A5:F5"/>
    <mergeCell ref="A7:E7"/>
  </mergeCells>
  <pageMargins left="0.78740157480314965" right="0" top="0.78740157480314965" bottom="0" header="0" footer="0"/>
  <pageSetup paperSize="9" scale="80" orientation="landscape" horizontalDpi="1200" verticalDpi="12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11"/>
  <dimension ref="A1:R67"/>
  <sheetViews>
    <sheetView zoomScaleNormal="100" zoomScaleSheetLayoutView="100" workbookViewId="0">
      <pane ySplit="3" topLeftCell="A22" activePane="bottomLeft" state="frozen"/>
      <selection activeCell="H1" sqref="H1"/>
      <selection pane="bottomLeft" activeCell="A41" sqref="A41:J49"/>
    </sheetView>
  </sheetViews>
  <sheetFormatPr defaultColWidth="9.140625" defaultRowHeight="12.75"/>
  <cols>
    <col min="1" max="1" width="12.5703125" style="1156" customWidth="1"/>
    <col min="2" max="2" width="14.140625" style="1156" customWidth="1"/>
    <col min="3" max="3" width="11.85546875" style="91" customWidth="1"/>
    <col min="4" max="4" width="19.5703125" style="91" customWidth="1"/>
    <col min="5" max="5" width="25.28515625" style="169" customWidth="1"/>
    <col min="6" max="6" width="8.140625" style="91" bestFit="1" customWidth="1"/>
    <col min="7" max="7" width="15.140625" style="170" customWidth="1"/>
    <col min="8" max="8" width="14.7109375" style="170" customWidth="1"/>
    <col min="9" max="9" width="15.5703125" style="170" customWidth="1"/>
    <col min="10" max="10" width="20.7109375" style="91" customWidth="1"/>
    <col min="11" max="11" width="12.85546875" style="179" customWidth="1"/>
    <col min="12" max="12" width="12.28515625" style="179" customWidth="1"/>
    <col min="13" max="13" width="5.140625" style="179" customWidth="1"/>
    <col min="14" max="14" width="8.140625" style="91" customWidth="1"/>
    <col min="15" max="15" width="12.42578125" style="91" customWidth="1"/>
    <col min="16" max="16" width="19.5703125" style="91" customWidth="1"/>
    <col min="17" max="16384" width="9.140625" style="91"/>
  </cols>
  <sheetData>
    <row r="1" spans="1:18" ht="23.25">
      <c r="A1" s="1138"/>
      <c r="B1" s="1138"/>
      <c r="C1" s="85"/>
      <c r="D1" s="86" t="s">
        <v>181</v>
      </c>
      <c r="E1" s="87"/>
      <c r="F1" s="88"/>
      <c r="G1" s="89"/>
      <c r="H1" s="89"/>
      <c r="I1" s="89"/>
      <c r="J1" s="90"/>
      <c r="K1" s="88"/>
      <c r="L1" s="88"/>
      <c r="M1" s="88"/>
      <c r="N1" s="88"/>
      <c r="O1" s="88"/>
    </row>
    <row r="2" spans="1:18" ht="13.5" thickBot="1">
      <c r="A2" s="1139" t="s">
        <v>0</v>
      </c>
      <c r="B2" s="1139"/>
      <c r="C2" s="93"/>
      <c r="D2" s="94" t="s">
        <v>17</v>
      </c>
      <c r="E2" s="95"/>
      <c r="F2" s="94"/>
      <c r="G2" s="96"/>
      <c r="H2" s="96"/>
      <c r="I2" s="96"/>
      <c r="J2" s="97">
        <v>44074</v>
      </c>
      <c r="K2" s="88"/>
      <c r="L2" s="88"/>
      <c r="M2" s="88"/>
      <c r="N2" s="88"/>
      <c r="O2" s="88"/>
      <c r="R2" s="91" t="s">
        <v>5202</v>
      </c>
    </row>
    <row r="3" spans="1:18" ht="13.5" thickBot="1">
      <c r="A3" s="1159" t="s">
        <v>3770</v>
      </c>
      <c r="B3" s="1159" t="s">
        <v>4414</v>
      </c>
      <c r="C3" s="99" t="s">
        <v>3</v>
      </c>
      <c r="D3" s="99" t="s">
        <v>4</v>
      </c>
      <c r="E3" s="100" t="s">
        <v>5</v>
      </c>
      <c r="F3" s="101" t="s">
        <v>6</v>
      </c>
      <c r="G3" s="102" t="s">
        <v>7</v>
      </c>
      <c r="H3" s="102" t="s">
        <v>8</v>
      </c>
      <c r="I3" s="103" t="s">
        <v>26</v>
      </c>
      <c r="K3" s="104" t="s">
        <v>211</v>
      </c>
      <c r="L3" s="81" t="s">
        <v>925</v>
      </c>
      <c r="M3" s="81" t="s">
        <v>922</v>
      </c>
      <c r="O3" s="486" t="s">
        <v>21</v>
      </c>
      <c r="P3" s="146" t="s">
        <v>1</v>
      </c>
    </row>
    <row r="4" spans="1:18">
      <c r="A4" s="1140"/>
      <c r="B4" s="1160"/>
      <c r="C4" s="112"/>
      <c r="D4" s="113"/>
      <c r="E4" s="114"/>
      <c r="F4" s="113"/>
      <c r="G4" s="115"/>
      <c r="H4" s="116"/>
      <c r="I4" s="624"/>
      <c r="J4" s="117"/>
      <c r="K4" s="117"/>
      <c r="L4" s="107"/>
      <c r="M4" s="107"/>
      <c r="N4" s="108"/>
      <c r="O4" s="118"/>
      <c r="P4" s="164"/>
    </row>
    <row r="5" spans="1:18">
      <c r="A5" s="1560" t="s">
        <v>2142</v>
      </c>
      <c r="B5" s="1561"/>
      <c r="C5" s="1561"/>
      <c r="D5" s="1561"/>
      <c r="E5" s="1561"/>
      <c r="F5" s="1561"/>
      <c r="G5" s="1562"/>
      <c r="H5" s="1562"/>
      <c r="I5" s="621"/>
      <c r="J5" s="188">
        <v>1025926</v>
      </c>
      <c r="K5" s="149"/>
      <c r="L5" s="80"/>
      <c r="M5" s="82"/>
      <c r="N5" s="200"/>
      <c r="O5" s="120"/>
      <c r="P5" s="512"/>
    </row>
    <row r="6" spans="1:18" s="128" customFormat="1" ht="47.25" customHeight="1">
      <c r="A6" s="1432">
        <v>44004</v>
      </c>
      <c r="B6" s="1433">
        <v>44007</v>
      </c>
      <c r="C6" s="1434" t="s">
        <v>5131</v>
      </c>
      <c r="D6" s="1434" t="s">
        <v>2092</v>
      </c>
      <c r="E6" s="1435" t="s">
        <v>4500</v>
      </c>
      <c r="F6" s="1434" t="s">
        <v>37</v>
      </c>
      <c r="G6" s="1464">
        <v>18125.099999999999</v>
      </c>
      <c r="H6" s="1464">
        <v>715941.45</v>
      </c>
      <c r="I6" s="1436">
        <f t="shared" ref="I6:I11" si="0">A6+120</f>
        <v>44124</v>
      </c>
      <c r="J6" s="1465" t="s">
        <v>5132</v>
      </c>
      <c r="K6" s="1466">
        <f>$J$2-B6+1</f>
        <v>68</v>
      </c>
      <c r="L6" s="1467">
        <v>2.28375E-2</v>
      </c>
      <c r="M6" s="1437">
        <f t="shared" ref="M6:M11" si="1">$C$24</f>
        <v>40.15</v>
      </c>
      <c r="N6" s="1438">
        <f t="shared" ref="N6" si="2">G6*K6*L6/360</f>
        <v>78.187150124999988</v>
      </c>
      <c r="O6" s="1439">
        <f t="shared" ref="O6" si="3">M6*N6</f>
        <v>3139.2140775187495</v>
      </c>
      <c r="P6" s="1113" t="s">
        <v>2047</v>
      </c>
    </row>
    <row r="7" spans="1:18" s="673" customFormat="1" ht="47.25" customHeight="1">
      <c r="A7" s="1142">
        <v>44011</v>
      </c>
      <c r="B7" s="1141">
        <v>44032</v>
      </c>
      <c r="C7" s="110" t="s">
        <v>5190</v>
      </c>
      <c r="D7" s="1434" t="s">
        <v>2092</v>
      </c>
      <c r="E7" s="1483" t="s">
        <v>5195</v>
      </c>
      <c r="F7" s="1434" t="s">
        <v>37</v>
      </c>
      <c r="G7" s="1484">
        <v>332.91</v>
      </c>
      <c r="H7" s="1485">
        <v>13166.5905</v>
      </c>
      <c r="I7" s="986">
        <f t="shared" si="0"/>
        <v>44131</v>
      </c>
      <c r="J7" s="1112" t="s">
        <v>5196</v>
      </c>
      <c r="K7" s="1466">
        <f t="shared" ref="K7:K11" si="4">$J$2-B7+1</f>
        <v>43</v>
      </c>
      <c r="L7" s="674">
        <v>2.2713799999999999E-2</v>
      </c>
      <c r="M7" s="1437">
        <f t="shared" si="1"/>
        <v>40.15</v>
      </c>
      <c r="N7" s="1438">
        <f>G7*K7*L7/360</f>
        <v>0.90319722165000005</v>
      </c>
      <c r="O7" s="1439">
        <f t="shared" ref="O7:O11" si="5">M7*N7</f>
        <v>36.263368449247501</v>
      </c>
      <c r="P7" s="1113" t="s">
        <v>2047</v>
      </c>
    </row>
    <row r="8" spans="1:18" s="673" customFormat="1" ht="47.25" customHeight="1">
      <c r="A8" s="1142">
        <v>44015</v>
      </c>
      <c r="B8" s="1141">
        <v>44032</v>
      </c>
      <c r="C8" s="110" t="s">
        <v>5191</v>
      </c>
      <c r="D8" s="1434" t="s">
        <v>2092</v>
      </c>
      <c r="E8" s="1483" t="s">
        <v>4500</v>
      </c>
      <c r="F8" s="1434" t="s">
        <v>37</v>
      </c>
      <c r="G8" s="1484">
        <v>137.25</v>
      </c>
      <c r="H8" s="1485">
        <v>5428.2374999999993</v>
      </c>
      <c r="I8" s="986">
        <f t="shared" si="0"/>
        <v>44135</v>
      </c>
      <c r="J8" s="1112" t="s">
        <v>5197</v>
      </c>
      <c r="K8" s="1466">
        <f t="shared" si="4"/>
        <v>43</v>
      </c>
      <c r="L8" s="674">
        <v>2.2713799999999999E-2</v>
      </c>
      <c r="M8" s="1437">
        <f t="shared" si="1"/>
        <v>40.15</v>
      </c>
      <c r="N8" s="1438">
        <f t="shared" ref="N8:N11" si="6">G8*K8*L8/360</f>
        <v>0.37236435874999996</v>
      </c>
      <c r="O8" s="1439">
        <f t="shared" si="5"/>
        <v>14.950429003812499</v>
      </c>
      <c r="P8" s="1113" t="s">
        <v>2047</v>
      </c>
    </row>
    <row r="9" spans="1:18" s="673" customFormat="1" ht="47.25" customHeight="1">
      <c r="A9" s="1142">
        <v>44022</v>
      </c>
      <c r="B9" s="1141">
        <v>44032</v>
      </c>
      <c r="C9" s="110" t="s">
        <v>5192</v>
      </c>
      <c r="D9" s="1434" t="s">
        <v>2092</v>
      </c>
      <c r="E9" s="1483" t="s">
        <v>4500</v>
      </c>
      <c r="F9" s="1434" t="s">
        <v>37</v>
      </c>
      <c r="G9" s="1484">
        <v>2185.1</v>
      </c>
      <c r="H9" s="1485">
        <v>86420.704999999987</v>
      </c>
      <c r="I9" s="986">
        <f t="shared" si="0"/>
        <v>44142</v>
      </c>
      <c r="J9" s="1112" t="s">
        <v>5198</v>
      </c>
      <c r="K9" s="1466">
        <f t="shared" si="4"/>
        <v>43</v>
      </c>
      <c r="L9" s="674">
        <v>2.2713799999999999E-2</v>
      </c>
      <c r="M9" s="1437">
        <f t="shared" si="1"/>
        <v>40.15</v>
      </c>
      <c r="N9" s="1438">
        <f t="shared" si="6"/>
        <v>5.9282576342777782</v>
      </c>
      <c r="O9" s="1439">
        <f t="shared" si="5"/>
        <v>238.01954401625278</v>
      </c>
      <c r="P9" s="1113" t="s">
        <v>2047</v>
      </c>
    </row>
    <row r="10" spans="1:18" s="673" customFormat="1" ht="47.25" customHeight="1">
      <c r="A10" s="1142">
        <v>44025</v>
      </c>
      <c r="B10" s="1141">
        <v>44032</v>
      </c>
      <c r="C10" s="110" t="s">
        <v>5193</v>
      </c>
      <c r="D10" s="1434" t="s">
        <v>2092</v>
      </c>
      <c r="E10" s="1483" t="s">
        <v>5199</v>
      </c>
      <c r="F10" s="1434" t="s">
        <v>37</v>
      </c>
      <c r="G10" s="1484">
        <v>10862.55</v>
      </c>
      <c r="H10" s="1485">
        <v>429613.85249999992</v>
      </c>
      <c r="I10" s="986">
        <f t="shared" si="0"/>
        <v>44145</v>
      </c>
      <c r="J10" s="1112" t="s">
        <v>5200</v>
      </c>
      <c r="K10" s="1466">
        <f t="shared" si="4"/>
        <v>43</v>
      </c>
      <c r="L10" s="674">
        <v>2.2713799999999999E-2</v>
      </c>
      <c r="M10" s="1437">
        <f t="shared" si="1"/>
        <v>40.15</v>
      </c>
      <c r="N10" s="1438">
        <f t="shared" si="6"/>
        <v>29.470502478249994</v>
      </c>
      <c r="O10" s="1439">
        <f t="shared" si="5"/>
        <v>1183.2406745017372</v>
      </c>
      <c r="P10" s="1113" t="s">
        <v>2047</v>
      </c>
    </row>
    <row r="11" spans="1:18" s="673" customFormat="1" ht="47.25" customHeight="1">
      <c r="A11" s="1142">
        <v>44026</v>
      </c>
      <c r="B11" s="1141">
        <v>44032</v>
      </c>
      <c r="C11" s="110" t="s">
        <v>5194</v>
      </c>
      <c r="D11" s="1434" t="s">
        <v>2092</v>
      </c>
      <c r="E11" s="1483" t="s">
        <v>4500</v>
      </c>
      <c r="F11" s="1434" t="s">
        <v>37</v>
      </c>
      <c r="G11" s="1484">
        <v>5444.31</v>
      </c>
      <c r="H11" s="1485">
        <v>215322.46049999999</v>
      </c>
      <c r="I11" s="986">
        <f t="shared" si="0"/>
        <v>44146</v>
      </c>
      <c r="J11" s="1112" t="s">
        <v>5201</v>
      </c>
      <c r="K11" s="1466">
        <f t="shared" si="4"/>
        <v>43</v>
      </c>
      <c r="L11" s="674">
        <v>2.2713799999999999E-2</v>
      </c>
      <c r="M11" s="1437">
        <f t="shared" si="1"/>
        <v>40.15</v>
      </c>
      <c r="N11" s="1438">
        <f t="shared" si="6"/>
        <v>14.770615679316668</v>
      </c>
      <c r="O11" s="1439">
        <f t="shared" si="5"/>
        <v>593.04021952456424</v>
      </c>
      <c r="P11" s="1113" t="s">
        <v>2047</v>
      </c>
    </row>
    <row r="12" spans="1:18" ht="13.5" thickBot="1">
      <c r="A12" s="1557" t="s">
        <v>2099</v>
      </c>
      <c r="B12" s="1558"/>
      <c r="C12" s="1558"/>
      <c r="D12" s="1558"/>
      <c r="E12" s="1558"/>
      <c r="F12" s="1559"/>
      <c r="G12" s="602">
        <f>SUM(G6:G11)</f>
        <v>37087.219999999994</v>
      </c>
      <c r="H12" s="543"/>
      <c r="I12" s="543"/>
      <c r="J12" s="167">
        <f>VLOOKUP(J5,REPORTS!$B$69:$E$93,4,0)</f>
        <v>37087.22</v>
      </c>
      <c r="K12" s="158"/>
      <c r="L12" s="1109"/>
      <c r="M12" s="1114"/>
      <c r="N12" s="1110"/>
      <c r="O12" s="1115"/>
      <c r="P12" s="1116"/>
    </row>
    <row r="13" spans="1:18" s="182" customFormat="1" ht="13.5" thickTop="1">
      <c r="A13" s="1143"/>
      <c r="B13" s="1144"/>
      <c r="C13" s="595"/>
      <c r="D13" s="595"/>
      <c r="E13" s="595"/>
      <c r="F13" s="595"/>
      <c r="G13" s="595"/>
      <c r="H13" s="595"/>
      <c r="I13" s="595"/>
      <c r="J13" s="593"/>
      <c r="K13" s="158"/>
      <c r="L13" s="1109"/>
      <c r="M13" s="904"/>
      <c r="N13" s="1110"/>
      <c r="O13" s="509"/>
      <c r="P13" s="511"/>
    </row>
    <row r="14" spans="1:18">
      <c r="A14" s="1547" t="s">
        <v>2095</v>
      </c>
      <c r="B14" s="1548"/>
      <c r="C14" s="1548"/>
      <c r="D14" s="1548"/>
      <c r="E14" s="1548"/>
      <c r="F14" s="1548"/>
      <c r="G14" s="1548"/>
      <c r="H14" s="1548"/>
      <c r="I14" s="620"/>
      <c r="J14" s="119">
        <v>1025632</v>
      </c>
      <c r="K14" s="158"/>
      <c r="L14" s="1109"/>
      <c r="M14" s="904"/>
      <c r="N14" s="1110"/>
      <c r="O14" s="509"/>
      <c r="P14" s="511"/>
    </row>
    <row r="15" spans="1:18" ht="13.5" thickBot="1">
      <c r="A15" s="1557" t="s">
        <v>2098</v>
      </c>
      <c r="B15" s="1558"/>
      <c r="C15" s="1558"/>
      <c r="D15" s="1558"/>
      <c r="E15" s="1558"/>
      <c r="F15" s="1559"/>
      <c r="G15" s="642" t="e">
        <f>SUM(#REF!)</f>
        <v>#REF!</v>
      </c>
      <c r="H15" s="626"/>
      <c r="I15" s="626"/>
      <c r="J15" s="167">
        <f>VLOOKUP(J14,REPORTS!$B$69:$E$93,4,0)</f>
        <v>0</v>
      </c>
      <c r="K15" s="158"/>
      <c r="L15" s="1109"/>
      <c r="M15" s="904"/>
      <c r="N15" s="1110"/>
      <c r="O15" s="509"/>
      <c r="P15" s="511"/>
    </row>
    <row r="16" spans="1:18" s="182" customFormat="1" ht="12" customHeight="1" thickTop="1">
      <c r="A16" s="1144"/>
      <c r="B16" s="1144"/>
      <c r="C16" s="594"/>
      <c r="D16" s="594"/>
      <c r="E16" s="594"/>
      <c r="F16" s="594"/>
      <c r="G16" s="594"/>
      <c r="H16" s="594"/>
      <c r="I16" s="594"/>
      <c r="J16" s="595"/>
      <c r="K16" s="158"/>
      <c r="L16" s="1109"/>
      <c r="M16" s="904"/>
      <c r="N16" s="1110"/>
      <c r="O16" s="509"/>
      <c r="P16" s="511"/>
    </row>
    <row r="17" spans="1:16" ht="23.25" customHeight="1">
      <c r="A17" s="1555" t="s">
        <v>1028</v>
      </c>
      <c r="B17" s="1552"/>
      <c r="C17" s="1552"/>
      <c r="D17" s="1552"/>
      <c r="E17" s="1552"/>
      <c r="F17" s="1552"/>
      <c r="G17" s="1552"/>
      <c r="H17" s="1556"/>
      <c r="I17" s="622"/>
      <c r="J17" s="608">
        <v>2047281</v>
      </c>
      <c r="K17" s="158"/>
      <c r="L17" s="1109"/>
      <c r="M17" s="904"/>
      <c r="N17" s="1110"/>
      <c r="O17" s="509"/>
      <c r="P17" s="511"/>
    </row>
    <row r="18" spans="1:16" s="1107" customFormat="1" ht="40.5" customHeight="1">
      <c r="A18" s="1145"/>
      <c r="B18" s="1145"/>
      <c r="C18" s="194"/>
      <c r="D18" s="194"/>
      <c r="E18" s="194"/>
      <c r="F18" s="194"/>
      <c r="G18" s="913"/>
      <c r="H18" s="194"/>
      <c r="I18" s="540"/>
      <c r="J18" s="1108"/>
      <c r="K18" s="156"/>
      <c r="L18" s="924"/>
      <c r="M18" s="676"/>
      <c r="N18" s="199"/>
      <c r="O18" s="675"/>
      <c r="P18" s="672"/>
    </row>
    <row r="19" spans="1:16" ht="25.5" customHeight="1" thickBot="1">
      <c r="A19" s="1146"/>
      <c r="B19" s="1146"/>
      <c r="C19" s="487"/>
      <c r="D19" s="487"/>
      <c r="E19" s="1120"/>
      <c r="F19" s="487"/>
      <c r="G19" s="642">
        <f>SUM(G18)</f>
        <v>0</v>
      </c>
      <c r="H19" s="543"/>
      <c r="I19" s="543"/>
      <c r="J19" s="167">
        <v>0</v>
      </c>
      <c r="K19" s="643"/>
      <c r="L19" s="643"/>
      <c r="M19" s="643"/>
      <c r="N19" s="164"/>
      <c r="O19" s="164"/>
      <c r="P19" s="164"/>
    </row>
    <row r="20" spans="1:16" s="182" customFormat="1" ht="13.5" thickTop="1">
      <c r="A20" s="1147"/>
      <c r="B20" s="1147"/>
      <c r="C20"/>
      <c r="D20"/>
      <c r="E20"/>
      <c r="F20"/>
      <c r="G20"/>
      <c r="H20"/>
      <c r="I20"/>
      <c r="J20"/>
      <c r="K20" s="596"/>
      <c r="L20" s="596"/>
      <c r="M20" s="596"/>
      <c r="N20" s="601"/>
      <c r="O20" s="601"/>
    </row>
    <row r="21" spans="1:16" s="182" customFormat="1" ht="13.5" thickBot="1">
      <c r="A21" s="1148"/>
      <c r="B21" s="1148"/>
      <c r="C21" s="667"/>
      <c r="D21" s="667"/>
      <c r="E21" s="667"/>
      <c r="F21" s="667"/>
      <c r="G21" s="668"/>
      <c r="H21" s="669"/>
      <c r="I21" s="669"/>
      <c r="J21" s="670"/>
      <c r="K21" s="596"/>
      <c r="L21" s="596"/>
      <c r="M21" s="596"/>
      <c r="N21" s="601"/>
      <c r="O21" s="601"/>
    </row>
    <row r="22" spans="1:16" s="179" customFormat="1" ht="13.5" thickBot="1">
      <c r="A22" s="1149"/>
      <c r="B22" s="1149"/>
      <c r="C22" s="596"/>
      <c r="D22" s="596"/>
      <c r="E22" s="597"/>
      <c r="F22" s="596"/>
      <c r="G22" s="598"/>
      <c r="H22" s="599"/>
      <c r="I22" s="599"/>
      <c r="J22" s="600"/>
      <c r="K22" s="282"/>
      <c r="N22" s="611" t="s">
        <v>140</v>
      </c>
      <c r="O22" s="610">
        <f>SUM(O6:O19)</f>
        <v>5204.7283130143642</v>
      </c>
    </row>
    <row r="23" spans="1:16" s="179" customFormat="1">
      <c r="A23" s="1150" t="s">
        <v>5311</v>
      </c>
      <c r="B23" s="1150"/>
      <c r="C23" s="172"/>
      <c r="D23" s="172"/>
      <c r="E23" s="169"/>
      <c r="F23" s="180">
        <v>360</v>
      </c>
      <c r="G23" s="170"/>
      <c r="H23" s="510"/>
      <c r="I23" s="510"/>
      <c r="J23" s="282"/>
      <c r="K23" s="282"/>
      <c r="L23" s="282"/>
      <c r="N23" s="91"/>
      <c r="O23" s="91"/>
    </row>
    <row r="24" spans="1:16" s="179" customFormat="1">
      <c r="A24" s="936" t="s">
        <v>37</v>
      </c>
      <c r="B24" s="644"/>
      <c r="C24" s="644">
        <v>40.15</v>
      </c>
      <c r="D24" s="673"/>
      <c r="E24" s="488"/>
      <c r="F24" s="181">
        <v>365</v>
      </c>
      <c r="G24" s="170"/>
      <c r="H24" s="510"/>
      <c r="I24" s="510"/>
      <c r="J24" s="282"/>
      <c r="L24" s="282"/>
      <c r="N24" s="91"/>
      <c r="O24" s="91"/>
    </row>
    <row r="25" spans="1:16" s="179" customFormat="1">
      <c r="A25" s="936" t="s">
        <v>14</v>
      </c>
      <c r="B25" s="644"/>
      <c r="C25" s="644">
        <v>47.89</v>
      </c>
      <c r="D25" s="673"/>
      <c r="E25" s="488"/>
      <c r="F25" s="91"/>
      <c r="G25" s="170"/>
      <c r="H25" s="170"/>
      <c r="I25" s="170"/>
      <c r="J25" s="282"/>
      <c r="L25" s="282"/>
      <c r="N25" s="91"/>
      <c r="O25" s="91"/>
    </row>
    <row r="26" spans="1:16" s="179" customFormat="1" ht="13.5" thickBot="1">
      <c r="A26" s="936" t="s">
        <v>42</v>
      </c>
      <c r="B26" s="644"/>
      <c r="C26" s="644">
        <v>53.66</v>
      </c>
      <c r="D26" s="673"/>
      <c r="E26" s="488"/>
      <c r="F26" s="91"/>
      <c r="G26" s="170"/>
      <c r="H26" s="170"/>
      <c r="I26" s="170"/>
      <c r="J26" s="91"/>
      <c r="N26" s="91"/>
      <c r="O26" s="91"/>
    </row>
    <row r="27" spans="1:16" s="179" customFormat="1" ht="18">
      <c r="A27" s="1151" t="s">
        <v>192</v>
      </c>
      <c r="B27" s="1161"/>
      <c r="C27" s="248"/>
      <c r="D27" s="248"/>
      <c r="E27" s="249"/>
      <c r="F27" s="248"/>
      <c r="G27" s="250"/>
      <c r="H27" s="250"/>
      <c r="I27" s="250"/>
      <c r="J27" s="251"/>
      <c r="L27" s="282"/>
      <c r="N27" s="91"/>
      <c r="O27" s="91"/>
    </row>
    <row r="28" spans="1:16" s="179" customFormat="1">
      <c r="A28" s="1152"/>
      <c r="B28" s="1133"/>
      <c r="C28" s="183"/>
      <c r="D28" s="183"/>
      <c r="E28" s="191"/>
      <c r="F28" s="183"/>
      <c r="G28" s="253"/>
      <c r="H28" s="253"/>
      <c r="I28" s="253"/>
      <c r="J28" s="254"/>
      <c r="N28" s="91"/>
      <c r="O28" s="91"/>
    </row>
    <row r="29" spans="1:16" s="179" customFormat="1">
      <c r="A29" s="1152"/>
      <c r="B29" s="1133"/>
      <c r="C29" s="183"/>
      <c r="D29" s="183"/>
      <c r="E29" s="191"/>
      <c r="F29" s="183"/>
      <c r="G29" s="253"/>
      <c r="H29" s="253"/>
      <c r="I29" s="253"/>
      <c r="J29" s="254"/>
      <c r="N29" s="91"/>
      <c r="O29" s="91"/>
    </row>
    <row r="30" spans="1:16" s="179" customFormat="1" ht="15.75">
      <c r="A30" s="1153" t="s">
        <v>193</v>
      </c>
      <c r="B30" s="1162"/>
      <c r="C30" s="264"/>
      <c r="D30" s="945">
        <v>44074</v>
      </c>
      <c r="E30" s="266"/>
      <c r="F30" s="267"/>
      <c r="G30" s="267"/>
      <c r="H30" s="267"/>
      <c r="I30" s="267"/>
      <c r="J30" s="507" t="s">
        <v>27</v>
      </c>
      <c r="N30" s="91"/>
      <c r="O30" s="91"/>
    </row>
    <row r="31" spans="1:16" s="179" customFormat="1" ht="15">
      <c r="A31" s="1154"/>
      <c r="B31" s="1163"/>
      <c r="C31" s="267"/>
      <c r="D31" s="267"/>
      <c r="E31" s="266"/>
      <c r="F31" s="267"/>
      <c r="G31" s="267"/>
      <c r="H31" s="267"/>
      <c r="I31" s="267"/>
      <c r="J31" s="268"/>
      <c r="N31" s="684"/>
      <c r="O31" s="91"/>
      <c r="P31" s="684"/>
    </row>
    <row r="32" spans="1:16" s="179" customFormat="1" ht="15.75">
      <c r="A32" s="1153" t="s">
        <v>195</v>
      </c>
      <c r="B32" s="1162"/>
      <c r="C32" s="265" t="s">
        <v>196</v>
      </c>
      <c r="D32" s="265"/>
      <c r="E32" s="271"/>
      <c r="F32" s="265"/>
      <c r="G32" s="265"/>
      <c r="H32" s="265"/>
      <c r="I32" s="265"/>
      <c r="J32" s="270">
        <f>O22</f>
        <v>5204.7283130143642</v>
      </c>
      <c r="N32" s="91"/>
      <c r="O32" s="91"/>
    </row>
    <row r="33" spans="1:15" s="179" customFormat="1" ht="15.75">
      <c r="A33" s="1153"/>
      <c r="B33" s="1162"/>
      <c r="C33" s="265"/>
      <c r="D33" s="265"/>
      <c r="E33" s="271"/>
      <c r="F33" s="265"/>
      <c r="G33" s="265"/>
      <c r="H33" s="265"/>
      <c r="I33" s="265"/>
      <c r="J33" s="272"/>
      <c r="M33" s="179" t="s">
        <v>9</v>
      </c>
      <c r="N33" s="91"/>
      <c r="O33" s="91"/>
    </row>
    <row r="34" spans="1:15" s="179" customFormat="1" ht="15.75">
      <c r="A34" s="1153" t="s">
        <v>1549</v>
      </c>
      <c r="B34" s="1162"/>
      <c r="C34" s="265" t="s">
        <v>1548</v>
      </c>
      <c r="D34" s="265"/>
      <c r="E34" s="271"/>
      <c r="F34" s="265"/>
      <c r="G34" s="265"/>
      <c r="H34" s="265"/>
      <c r="I34" s="265"/>
      <c r="J34" s="270">
        <f>J32</f>
        <v>5204.7283130143642</v>
      </c>
      <c r="N34" s="91"/>
      <c r="O34" s="91"/>
    </row>
    <row r="35" spans="1:15" s="179" customFormat="1" ht="15.75">
      <c r="A35" s="1153"/>
      <c r="B35" s="1162"/>
      <c r="C35" s="265"/>
      <c r="D35" s="265"/>
      <c r="E35" s="271"/>
      <c r="F35" s="265"/>
      <c r="G35" s="265"/>
      <c r="H35" s="265"/>
      <c r="I35" s="265"/>
      <c r="J35" s="272"/>
      <c r="N35" s="91"/>
      <c r="O35" s="91"/>
    </row>
    <row r="36" spans="1:15" ht="15.75">
      <c r="A36" s="1153" t="s">
        <v>1863</v>
      </c>
      <c r="B36" s="1162"/>
      <c r="C36" s="183"/>
      <c r="D36" s="183"/>
      <c r="E36" s="191"/>
      <c r="F36" s="183"/>
      <c r="G36" s="253"/>
      <c r="H36" s="253"/>
      <c r="I36" s="253"/>
      <c r="J36" s="254"/>
    </row>
    <row r="37" spans="1:15" s="179" customFormat="1" ht="13.5" thickBot="1">
      <c r="A37" s="1155"/>
      <c r="B37" s="1164"/>
      <c r="C37" s="256"/>
      <c r="D37" s="256"/>
      <c r="E37" s="257"/>
      <c r="F37" s="256"/>
      <c r="G37" s="258"/>
      <c r="H37" s="258"/>
      <c r="I37" s="258"/>
      <c r="J37" s="259"/>
      <c r="N37" s="91"/>
      <c r="O37" s="91"/>
    </row>
    <row r="38" spans="1:15" s="179" customFormat="1">
      <c r="A38" s="1156"/>
      <c r="B38" s="1156"/>
      <c r="C38" s="91"/>
      <c r="D38" s="91"/>
      <c r="E38" s="169"/>
      <c r="F38" s="91"/>
      <c r="G38" s="170"/>
      <c r="H38" s="170"/>
      <c r="I38" s="170"/>
      <c r="J38" s="91"/>
      <c r="N38" s="91"/>
      <c r="O38" s="91"/>
    </row>
    <row r="39" spans="1:15" s="179" customFormat="1" ht="13.5" thickBot="1">
      <c r="A39" s="1156"/>
      <c r="B39" s="1156"/>
      <c r="C39" s="91"/>
      <c r="D39" s="91"/>
      <c r="E39" s="169"/>
      <c r="F39" s="91"/>
      <c r="G39" s="170"/>
      <c r="H39" s="170"/>
      <c r="I39" s="170"/>
      <c r="J39" s="91"/>
      <c r="N39" s="91"/>
      <c r="O39" s="91"/>
    </row>
    <row r="40" spans="1:15" s="179" customFormat="1">
      <c r="A40" s="1157"/>
      <c r="B40" s="1165"/>
      <c r="C40" s="248"/>
      <c r="D40" s="248"/>
      <c r="E40" s="249"/>
      <c r="F40" s="248"/>
      <c r="G40" s="250"/>
      <c r="H40" s="250"/>
      <c r="I40" s="250"/>
      <c r="J40" s="251"/>
      <c r="N40" s="91"/>
      <c r="O40" s="91"/>
    </row>
    <row r="41" spans="1:15" s="179" customFormat="1" ht="15.75">
      <c r="A41" s="1153" t="s">
        <v>194</v>
      </c>
      <c r="B41" s="1162"/>
      <c r="C41" s="264"/>
      <c r="D41" s="945">
        <v>44075</v>
      </c>
      <c r="E41" s="273"/>
      <c r="F41" s="262"/>
      <c r="G41" s="262"/>
      <c r="H41" s="262"/>
      <c r="I41" s="262"/>
      <c r="J41" s="507" t="s">
        <v>27</v>
      </c>
      <c r="N41" s="91"/>
      <c r="O41" s="91"/>
    </row>
    <row r="42" spans="1:15" s="179" customFormat="1">
      <c r="A42" s="1158"/>
      <c r="B42" s="1166"/>
      <c r="C42" s="262"/>
      <c r="D42" s="262"/>
      <c r="E42" s="273"/>
      <c r="F42" s="262"/>
      <c r="G42" s="262"/>
      <c r="H42" s="262"/>
      <c r="I42" s="262"/>
      <c r="J42" s="274"/>
      <c r="N42" s="91"/>
      <c r="O42" s="91"/>
    </row>
    <row r="43" spans="1:15" s="179" customFormat="1" ht="15.75">
      <c r="A43" s="1153" t="s">
        <v>1550</v>
      </c>
      <c r="B43" s="1162"/>
      <c r="C43" s="265" t="s">
        <v>1548</v>
      </c>
      <c r="D43" s="265"/>
      <c r="E43" s="271"/>
      <c r="F43" s="265"/>
      <c r="G43" s="265"/>
      <c r="H43" s="265"/>
      <c r="I43" s="265"/>
      <c r="J43" s="270">
        <f>J32</f>
        <v>5204.7283130143642</v>
      </c>
      <c r="N43" s="91"/>
      <c r="O43" s="91"/>
    </row>
    <row r="44" spans="1:15" s="179" customFormat="1" ht="15.75">
      <c r="A44" s="1153"/>
      <c r="B44" s="1162"/>
      <c r="C44" s="265"/>
      <c r="D44" s="265"/>
      <c r="E44" s="271"/>
      <c r="F44" s="265"/>
      <c r="G44" s="265"/>
      <c r="H44" s="265"/>
      <c r="I44" s="265"/>
      <c r="J44" s="272"/>
      <c r="N44" s="91"/>
      <c r="O44" s="91"/>
    </row>
    <row r="45" spans="1:15" s="179" customFormat="1" ht="15.75">
      <c r="A45" s="1153" t="s">
        <v>199</v>
      </c>
      <c r="B45" s="1162"/>
      <c r="C45" s="265" t="s">
        <v>196</v>
      </c>
      <c r="D45" s="265"/>
      <c r="E45" s="271"/>
      <c r="F45" s="265"/>
      <c r="G45" s="265"/>
      <c r="H45" s="265"/>
      <c r="I45" s="265"/>
      <c r="J45" s="270">
        <f>J32</f>
        <v>5204.7283130143642</v>
      </c>
      <c r="N45" s="91"/>
      <c r="O45" s="91"/>
    </row>
    <row r="46" spans="1:15" s="179" customFormat="1" ht="15.75">
      <c r="A46" s="1153"/>
      <c r="B46" s="1162"/>
      <c r="C46" s="265"/>
      <c r="D46" s="265"/>
      <c r="E46" s="271"/>
      <c r="F46" s="265"/>
      <c r="G46" s="265"/>
      <c r="H46" s="265"/>
      <c r="I46" s="265"/>
      <c r="J46" s="272"/>
      <c r="N46" s="91"/>
      <c r="O46" s="91"/>
    </row>
    <row r="47" spans="1:15" s="179" customFormat="1" ht="15.75">
      <c r="A47" s="1153"/>
      <c r="B47" s="1162"/>
      <c r="C47" s="265"/>
      <c r="D47" s="265"/>
      <c r="E47" s="271"/>
      <c r="F47" s="265"/>
      <c r="G47" s="265"/>
      <c r="H47" s="265"/>
      <c r="I47" s="265"/>
      <c r="J47" s="272"/>
      <c r="N47" s="91"/>
      <c r="O47" s="91"/>
    </row>
    <row r="48" spans="1:15" ht="15.75">
      <c r="A48" s="1153" t="s">
        <v>5310</v>
      </c>
      <c r="B48" s="1162"/>
      <c r="C48" s="265"/>
      <c r="D48" s="264"/>
      <c r="E48" s="265"/>
      <c r="F48" s="265"/>
      <c r="G48" s="265"/>
      <c r="H48" s="265"/>
      <c r="I48" s="265"/>
      <c r="J48" s="272"/>
    </row>
    <row r="49" spans="1:10" ht="13.5" thickBot="1">
      <c r="A49" s="1155"/>
      <c r="B49" s="1164"/>
      <c r="C49" s="256"/>
      <c r="D49" s="256"/>
      <c r="E49" s="257"/>
      <c r="F49" s="256"/>
      <c r="G49" s="258"/>
      <c r="H49" s="258"/>
      <c r="I49" s="258"/>
      <c r="J49" s="259"/>
    </row>
    <row r="56" spans="1:10">
      <c r="C56" s="91" t="s">
        <v>3757</v>
      </c>
      <c r="D56" s="91" t="s">
        <v>3758</v>
      </c>
    </row>
    <row r="57" spans="1:10">
      <c r="C57" s="91" t="s">
        <v>3759</v>
      </c>
      <c r="D57" s="91" t="s">
        <v>4771</v>
      </c>
    </row>
    <row r="65" spans="6:8" ht="28.5" customHeight="1">
      <c r="G65" s="1475"/>
    </row>
    <row r="67" spans="6:8">
      <c r="F67" s="282"/>
      <c r="H67" s="510"/>
    </row>
  </sheetData>
  <sheetProtection selectLockedCells="1" selectUnlockedCells="1"/>
  <protectedRanges>
    <protectedRange password="DC64" sqref="O3 K1:M4 N1:N2 N4 K20:N65187" name="XXX"/>
    <protectedRange password="DC64" sqref="K5:L5 N5:O5" name="XXX_1"/>
  </protectedRanges>
  <autoFilter ref="I1:I49" xr:uid="{00000000-0009-0000-0000-000007000000}"/>
  <mergeCells count="5">
    <mergeCell ref="A17:H17"/>
    <mergeCell ref="A12:F12"/>
    <mergeCell ref="A5:H5"/>
    <mergeCell ref="A14:H14"/>
    <mergeCell ref="A15:F15"/>
  </mergeCells>
  <pageMargins left="1.1811023622047245" right="0" top="0.78740157480314965" bottom="0" header="0" footer="0"/>
  <pageSetup paperSize="9" scale="59" fitToHeight="0" orientation="landscape" horizontalDpi="1200" verticalDpi="12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"/>
  <dimension ref="A1:XEX3564"/>
  <sheetViews>
    <sheetView topLeftCell="A3544" zoomScaleNormal="100" workbookViewId="0">
      <selection activeCell="H3568" sqref="H3568"/>
    </sheetView>
  </sheetViews>
  <sheetFormatPr defaultColWidth="32.28515625" defaultRowHeight="15" customHeight="1"/>
  <cols>
    <col min="1" max="2" width="20.28515625" style="12" customWidth="1"/>
    <col min="3" max="3" width="19.85546875" style="12" customWidth="1"/>
    <col min="4" max="4" width="27.5703125" style="12" customWidth="1"/>
    <col min="5" max="5" width="22.5703125" style="12" customWidth="1"/>
    <col min="6" max="6" width="18.140625" style="283" customWidth="1"/>
    <col min="7" max="7" width="17.42578125" style="284" customWidth="1"/>
    <col min="8" max="8" width="20.85546875" style="697" customWidth="1"/>
    <col min="9" max="9" width="44.28515625" style="1237" customWidth="1"/>
    <col min="10" max="16384" width="32.28515625" style="1"/>
  </cols>
  <sheetData>
    <row r="1" spans="1:9" ht="15" customHeight="1">
      <c r="C1" s="9"/>
      <c r="D1" s="9"/>
      <c r="E1" s="9"/>
      <c r="H1" s="987"/>
    </row>
    <row r="2" spans="1:9" ht="15" customHeight="1">
      <c r="F2" s="285"/>
      <c r="H2" s="987"/>
    </row>
    <row r="3" spans="1:9" s="2" customFormat="1" ht="15" customHeight="1">
      <c r="A3" s="286" t="s">
        <v>23</v>
      </c>
      <c r="B3" s="41" t="s">
        <v>3</v>
      </c>
      <c r="C3" s="41" t="s">
        <v>4</v>
      </c>
      <c r="D3" s="41" t="s">
        <v>5</v>
      </c>
      <c r="E3" s="41" t="s">
        <v>6</v>
      </c>
      <c r="F3" s="287" t="s">
        <v>7</v>
      </c>
      <c r="G3" s="287" t="s">
        <v>8</v>
      </c>
      <c r="H3" s="988" t="s">
        <v>22</v>
      </c>
      <c r="I3" s="1238"/>
    </row>
    <row r="4" spans="1:9" s="72" customFormat="1" ht="15" customHeight="1">
      <c r="A4" s="288" t="s">
        <v>501</v>
      </c>
      <c r="B4" s="289">
        <v>2013</v>
      </c>
      <c r="C4" s="71"/>
      <c r="D4" s="71"/>
      <c r="E4" s="71"/>
      <c r="F4" s="290"/>
      <c r="G4" s="290"/>
      <c r="H4" s="989"/>
      <c r="I4" s="1239"/>
    </row>
    <row r="5" spans="1:9" customFormat="1" ht="12.75">
      <c r="A5" s="291" t="s">
        <v>46</v>
      </c>
      <c r="B5" s="42" t="s">
        <v>95</v>
      </c>
      <c r="C5" s="42" t="s">
        <v>24</v>
      </c>
      <c r="D5" s="42" t="s">
        <v>96</v>
      </c>
      <c r="E5" s="42" t="s">
        <v>38</v>
      </c>
      <c r="F5" s="292">
        <v>57852.91</v>
      </c>
      <c r="G5" s="292">
        <v>2322215.81</v>
      </c>
      <c r="H5" s="990" t="s">
        <v>97</v>
      </c>
      <c r="I5" s="1240"/>
    </row>
    <row r="6" spans="1:9" customFormat="1" ht="12.75">
      <c r="A6" s="293" t="s">
        <v>53</v>
      </c>
      <c r="B6" s="3" t="s">
        <v>116</v>
      </c>
      <c r="C6" s="3" t="s">
        <v>29</v>
      </c>
      <c r="D6" s="3" t="s">
        <v>117</v>
      </c>
      <c r="E6" s="3" t="s">
        <v>37</v>
      </c>
      <c r="F6" s="294">
        <v>27636.65</v>
      </c>
      <c r="G6" s="292">
        <v>858117.98</v>
      </c>
      <c r="H6" s="991" t="s">
        <v>97</v>
      </c>
      <c r="I6" s="1240"/>
    </row>
    <row r="7" spans="1:9" customFormat="1" ht="12.75">
      <c r="A7" s="295" t="s">
        <v>69</v>
      </c>
      <c r="B7" s="3" t="s">
        <v>70</v>
      </c>
      <c r="C7" s="3" t="s">
        <v>41</v>
      </c>
      <c r="D7" s="3" t="s">
        <v>48</v>
      </c>
      <c r="E7" s="3" t="s">
        <v>37</v>
      </c>
      <c r="F7" s="294">
        <v>240440.69</v>
      </c>
      <c r="G7" s="292">
        <v>7419999.6900000004</v>
      </c>
      <c r="H7" s="992" t="s">
        <v>97</v>
      </c>
      <c r="I7" s="1240"/>
    </row>
    <row r="8" spans="1:9" customFormat="1" ht="12.75">
      <c r="A8" s="296" t="s">
        <v>60</v>
      </c>
      <c r="B8" s="297" t="s">
        <v>125</v>
      </c>
      <c r="C8" s="3" t="s">
        <v>24</v>
      </c>
      <c r="D8" s="3" t="s">
        <v>56</v>
      </c>
      <c r="E8" s="3" t="s">
        <v>37</v>
      </c>
      <c r="F8" s="294">
        <v>102790.75</v>
      </c>
      <c r="G8" s="292">
        <v>3187541.16</v>
      </c>
      <c r="H8" s="991" t="s">
        <v>74</v>
      </c>
      <c r="I8" s="1240"/>
    </row>
    <row r="9" spans="1:9" customFormat="1" ht="12.75">
      <c r="A9" s="298" t="s">
        <v>79</v>
      </c>
      <c r="B9" s="3" t="s">
        <v>82</v>
      </c>
      <c r="C9" s="3" t="s">
        <v>24</v>
      </c>
      <c r="D9" s="3" t="s">
        <v>83</v>
      </c>
      <c r="E9" s="3" t="s">
        <v>11</v>
      </c>
      <c r="F9" s="292">
        <v>64836.3</v>
      </c>
      <c r="G9" s="292">
        <v>2013167.12</v>
      </c>
      <c r="H9" s="992" t="s">
        <v>143</v>
      </c>
      <c r="I9" s="1240"/>
    </row>
    <row r="10" spans="1:9" customFormat="1" ht="12.75">
      <c r="A10" s="295" t="s">
        <v>69</v>
      </c>
      <c r="B10" s="3" t="s">
        <v>70</v>
      </c>
      <c r="C10" s="3" t="s">
        <v>41</v>
      </c>
      <c r="D10" s="3" t="s">
        <v>48</v>
      </c>
      <c r="E10" s="3" t="s">
        <v>37</v>
      </c>
      <c r="F10" s="294">
        <v>3158.89</v>
      </c>
      <c r="G10" s="292">
        <v>97483.35</v>
      </c>
      <c r="H10" s="992" t="s">
        <v>86</v>
      </c>
      <c r="I10" s="1240"/>
    </row>
    <row r="11" spans="1:9" customFormat="1" ht="12.75">
      <c r="A11" s="295" t="s">
        <v>75</v>
      </c>
      <c r="B11" s="3" t="s">
        <v>76</v>
      </c>
      <c r="C11" s="3" t="s">
        <v>41</v>
      </c>
      <c r="D11" s="3" t="s">
        <v>48</v>
      </c>
      <c r="E11" s="3" t="s">
        <v>37</v>
      </c>
      <c r="F11" s="294">
        <v>100000</v>
      </c>
      <c r="G11" s="292">
        <v>3088000</v>
      </c>
      <c r="H11" s="992" t="s">
        <v>86</v>
      </c>
      <c r="I11" s="1240"/>
    </row>
    <row r="12" spans="1:9" customFormat="1" ht="12.75">
      <c r="A12" s="295" t="s">
        <v>75</v>
      </c>
      <c r="B12" s="3" t="s">
        <v>77</v>
      </c>
      <c r="C12" s="3" t="s">
        <v>41</v>
      </c>
      <c r="D12" s="3" t="s">
        <v>48</v>
      </c>
      <c r="E12" s="3" t="s">
        <v>37</v>
      </c>
      <c r="F12" s="294">
        <v>133454.79</v>
      </c>
      <c r="G12" s="292">
        <v>4121083.92</v>
      </c>
      <c r="H12" s="992" t="s">
        <v>86</v>
      </c>
      <c r="I12" s="1240"/>
    </row>
    <row r="13" spans="1:9" customFormat="1" ht="12.75">
      <c r="A13" s="296" t="s">
        <v>60</v>
      </c>
      <c r="B13" s="297" t="s">
        <v>123</v>
      </c>
      <c r="C13" s="3" t="s">
        <v>24</v>
      </c>
      <c r="D13" s="3" t="s">
        <v>56</v>
      </c>
      <c r="E13" s="3" t="s">
        <v>37</v>
      </c>
      <c r="F13" s="294">
        <v>16957.5</v>
      </c>
      <c r="G13" s="292">
        <v>525852.07999999996</v>
      </c>
      <c r="H13" s="991" t="s">
        <v>154</v>
      </c>
      <c r="I13" s="1240"/>
    </row>
    <row r="14" spans="1:9" customFormat="1" ht="12.75">
      <c r="A14" s="296" t="s">
        <v>60</v>
      </c>
      <c r="B14" s="297" t="s">
        <v>124</v>
      </c>
      <c r="C14" s="3" t="s">
        <v>24</v>
      </c>
      <c r="D14" s="3" t="s">
        <v>56</v>
      </c>
      <c r="E14" s="3" t="s">
        <v>37</v>
      </c>
      <c r="F14" s="294">
        <v>196158.2</v>
      </c>
      <c r="G14" s="292">
        <v>6082865.7800000003</v>
      </c>
      <c r="H14" s="991" t="s">
        <v>154</v>
      </c>
      <c r="I14" s="1240"/>
    </row>
    <row r="15" spans="1:9" customFormat="1" ht="12.75">
      <c r="A15" s="299" t="s">
        <v>49</v>
      </c>
      <c r="B15" s="38" t="s">
        <v>105</v>
      </c>
      <c r="C15" s="38" t="s">
        <v>31</v>
      </c>
      <c r="D15" s="38" t="s">
        <v>32</v>
      </c>
      <c r="E15" s="38" t="s">
        <v>38</v>
      </c>
      <c r="F15" s="294">
        <v>31095.75</v>
      </c>
      <c r="G15" s="292">
        <v>1258445</v>
      </c>
      <c r="H15" s="992" t="s">
        <v>154</v>
      </c>
      <c r="I15" s="1240"/>
    </row>
    <row r="16" spans="1:9" customFormat="1" ht="13.5" customHeight="1">
      <c r="A16" s="300" t="s">
        <v>51</v>
      </c>
      <c r="B16" s="49" t="s">
        <v>84</v>
      </c>
      <c r="C16" s="49" t="s">
        <v>50</v>
      </c>
      <c r="D16" s="49" t="s">
        <v>85</v>
      </c>
      <c r="E16" s="49" t="s">
        <v>38</v>
      </c>
      <c r="F16" s="301">
        <v>4614.96</v>
      </c>
      <c r="G16" s="302">
        <v>181737.12</v>
      </c>
      <c r="H16" s="993" t="s">
        <v>157</v>
      </c>
      <c r="I16" s="1240"/>
    </row>
    <row r="17" spans="1:9" customFormat="1" ht="12.75">
      <c r="A17" s="299" t="s">
        <v>49</v>
      </c>
      <c r="B17" s="38" t="s">
        <v>106</v>
      </c>
      <c r="C17" s="38" t="s">
        <v>31</v>
      </c>
      <c r="D17" s="38" t="s">
        <v>32</v>
      </c>
      <c r="E17" s="38" t="s">
        <v>38</v>
      </c>
      <c r="F17" s="294">
        <v>24824</v>
      </c>
      <c r="G17" s="292">
        <v>1004627.28</v>
      </c>
      <c r="H17" s="992" t="s">
        <v>157</v>
      </c>
      <c r="I17" s="1240"/>
    </row>
    <row r="18" spans="1:9" customFormat="1" ht="12.75">
      <c r="A18" s="299" t="s">
        <v>49</v>
      </c>
      <c r="B18" s="38" t="s">
        <v>107</v>
      </c>
      <c r="C18" s="38" t="s">
        <v>31</v>
      </c>
      <c r="D18" s="38" t="s">
        <v>32</v>
      </c>
      <c r="E18" s="38" t="s">
        <v>38</v>
      </c>
      <c r="F18" s="294">
        <v>61862.75</v>
      </c>
      <c r="G18" s="292">
        <v>2503585.4900000002</v>
      </c>
      <c r="H18" s="992" t="s">
        <v>157</v>
      </c>
      <c r="I18" s="1240"/>
    </row>
    <row r="19" spans="1:9" customFormat="1" ht="12.75">
      <c r="A19" s="298" t="s">
        <v>75</v>
      </c>
      <c r="B19" s="3" t="s">
        <v>77</v>
      </c>
      <c r="C19" s="3" t="s">
        <v>41</v>
      </c>
      <c r="D19" s="3" t="s">
        <v>48</v>
      </c>
      <c r="E19" s="3" t="s">
        <v>37</v>
      </c>
      <c r="F19" s="292">
        <v>40888.870000000003</v>
      </c>
      <c r="G19" s="292">
        <f>F19*30.81</f>
        <v>1259786.0847</v>
      </c>
      <c r="H19" s="992" t="s">
        <v>61</v>
      </c>
      <c r="I19" s="1240"/>
    </row>
    <row r="20" spans="1:9" customFormat="1" ht="12.75">
      <c r="A20" s="298" t="s">
        <v>79</v>
      </c>
      <c r="B20" s="3" t="s">
        <v>80</v>
      </c>
      <c r="C20" s="3" t="s">
        <v>41</v>
      </c>
      <c r="D20" s="3" t="s">
        <v>48</v>
      </c>
      <c r="E20" s="3" t="s">
        <v>37</v>
      </c>
      <c r="F20" s="292">
        <v>119000</v>
      </c>
      <c r="G20" s="292">
        <v>3694950</v>
      </c>
      <c r="H20" s="992" t="s">
        <v>61</v>
      </c>
      <c r="I20" s="1240"/>
    </row>
    <row r="21" spans="1:9" customFormat="1" ht="12.75">
      <c r="A21" s="298" t="s">
        <v>79</v>
      </c>
      <c r="B21" s="3" t="s">
        <v>81</v>
      </c>
      <c r="C21" s="3" t="s">
        <v>41</v>
      </c>
      <c r="D21" s="3" t="s">
        <v>48</v>
      </c>
      <c r="E21" s="3" t="s">
        <v>37</v>
      </c>
      <c r="F21" s="292">
        <v>64941.86</v>
      </c>
      <c r="G21" s="292">
        <v>2016444.75</v>
      </c>
      <c r="H21" s="992" t="s">
        <v>61</v>
      </c>
      <c r="I21" s="1240"/>
    </row>
    <row r="22" spans="1:9" customFormat="1" ht="12.75">
      <c r="A22" s="298" t="s">
        <v>57</v>
      </c>
      <c r="B22" s="3" t="s">
        <v>87</v>
      </c>
      <c r="C22" s="3" t="s">
        <v>41</v>
      </c>
      <c r="D22" s="3" t="s">
        <v>48</v>
      </c>
      <c r="E22" s="3" t="s">
        <v>37</v>
      </c>
      <c r="F22" s="292">
        <v>110000</v>
      </c>
      <c r="G22" s="292">
        <v>3412200</v>
      </c>
      <c r="H22" s="992" t="s">
        <v>61</v>
      </c>
      <c r="I22" s="1240"/>
    </row>
    <row r="23" spans="1:9" s="37" customFormat="1" ht="15" customHeight="1">
      <c r="A23" s="50"/>
      <c r="B23" s="50"/>
      <c r="C23" s="50"/>
      <c r="D23" s="50"/>
      <c r="E23" s="50"/>
      <c r="F23" s="303"/>
      <c r="G23" s="303"/>
      <c r="H23" s="994"/>
      <c r="I23" s="1241"/>
    </row>
    <row r="24" spans="1:9" customFormat="1" ht="12.75">
      <c r="A24" s="298" t="s">
        <v>132</v>
      </c>
      <c r="B24" s="3" t="s">
        <v>133</v>
      </c>
      <c r="C24" s="3" t="s">
        <v>24</v>
      </c>
      <c r="D24" s="3" t="s">
        <v>134</v>
      </c>
      <c r="E24" s="3" t="s">
        <v>11</v>
      </c>
      <c r="F24" s="292">
        <v>194753.56</v>
      </c>
      <c r="G24" s="292">
        <v>6021780.0800000001</v>
      </c>
      <c r="H24" s="992" t="s">
        <v>61</v>
      </c>
      <c r="I24" s="1240"/>
    </row>
    <row r="25" spans="1:9" s="57" customFormat="1" ht="25.5" customHeight="1">
      <c r="A25" s="304" t="s">
        <v>58</v>
      </c>
      <c r="B25" s="67" t="s">
        <v>59</v>
      </c>
      <c r="C25" s="67" t="s">
        <v>50</v>
      </c>
      <c r="D25" s="67" t="s">
        <v>30</v>
      </c>
      <c r="E25" s="67" t="s">
        <v>11</v>
      </c>
      <c r="F25" s="305">
        <v>42343.24</v>
      </c>
      <c r="G25" s="306">
        <v>1285964.2</v>
      </c>
      <c r="H25" s="995" t="s">
        <v>61</v>
      </c>
      <c r="I25" s="1242"/>
    </row>
    <row r="26" spans="1:9" customFormat="1" ht="12.75">
      <c r="A26" s="298" t="s">
        <v>98</v>
      </c>
      <c r="B26" s="3" t="s">
        <v>100</v>
      </c>
      <c r="C26" s="3" t="s">
        <v>24</v>
      </c>
      <c r="D26" s="3" t="s">
        <v>39</v>
      </c>
      <c r="E26" s="3" t="s">
        <v>37</v>
      </c>
      <c r="F26" s="292">
        <v>228376.34</v>
      </c>
      <c r="G26" s="292">
        <v>7029423.75</v>
      </c>
      <c r="H26" s="990" t="s">
        <v>61</v>
      </c>
      <c r="I26" s="1240"/>
    </row>
    <row r="27" spans="1:9" customFormat="1" ht="12.75">
      <c r="A27" s="298"/>
      <c r="B27" s="3"/>
      <c r="C27" s="3"/>
      <c r="D27" s="3"/>
      <c r="E27" s="3"/>
      <c r="F27" s="292"/>
      <c r="G27" s="292"/>
      <c r="H27" s="990"/>
      <c r="I27" s="1240"/>
    </row>
    <row r="28" spans="1:9" customFormat="1" ht="12.75">
      <c r="A28" s="297" t="s">
        <v>149</v>
      </c>
      <c r="B28" s="297" t="s">
        <v>151</v>
      </c>
      <c r="C28" s="3" t="s">
        <v>24</v>
      </c>
      <c r="D28" s="3" t="s">
        <v>150</v>
      </c>
      <c r="E28" s="3" t="s">
        <v>37</v>
      </c>
      <c r="F28" s="292">
        <v>76583.41</v>
      </c>
      <c r="G28" s="292">
        <v>2361832.36</v>
      </c>
      <c r="H28" s="992" t="s">
        <v>88</v>
      </c>
      <c r="I28" s="1240"/>
    </row>
    <row r="29" spans="1:9" customFormat="1" ht="12.75">
      <c r="A29" s="297" t="s">
        <v>149</v>
      </c>
      <c r="B29" s="297" t="s">
        <v>152</v>
      </c>
      <c r="C29" s="3" t="s">
        <v>24</v>
      </c>
      <c r="D29" s="3" t="s">
        <v>150</v>
      </c>
      <c r="E29" s="3" t="s">
        <v>37</v>
      </c>
      <c r="F29" s="292">
        <v>36299.75</v>
      </c>
      <c r="G29" s="292">
        <v>1119484.29</v>
      </c>
      <c r="H29" s="992" t="s">
        <v>88</v>
      </c>
      <c r="I29" s="1240"/>
    </row>
    <row r="30" spans="1:9" customFormat="1" ht="12.75">
      <c r="A30" s="297" t="s">
        <v>149</v>
      </c>
      <c r="B30" s="297" t="s">
        <v>153</v>
      </c>
      <c r="C30" s="3" t="s">
        <v>24</v>
      </c>
      <c r="D30" s="3" t="s">
        <v>150</v>
      </c>
      <c r="E30" s="3" t="s">
        <v>37</v>
      </c>
      <c r="F30" s="292">
        <v>12623.6</v>
      </c>
      <c r="G30" s="292">
        <v>389311.82</v>
      </c>
      <c r="H30" s="992" t="s">
        <v>88</v>
      </c>
      <c r="I30" s="1240"/>
    </row>
    <row r="31" spans="1:9" s="56" customFormat="1" ht="27.75" customHeight="1">
      <c r="A31" s="291" t="s">
        <v>62</v>
      </c>
      <c r="B31" s="42" t="s">
        <v>63</v>
      </c>
      <c r="C31" s="42" t="s">
        <v>50</v>
      </c>
      <c r="D31" s="42" t="s">
        <v>34</v>
      </c>
      <c r="E31" s="42" t="s">
        <v>42</v>
      </c>
      <c r="F31" s="292">
        <v>16363.8</v>
      </c>
      <c r="G31" s="307">
        <v>759116.68</v>
      </c>
      <c r="H31" s="996" t="s">
        <v>68</v>
      </c>
      <c r="I31" s="1243"/>
    </row>
    <row r="32" spans="1:9" s="56" customFormat="1" ht="21" customHeight="1">
      <c r="A32" s="300" t="s">
        <v>64</v>
      </c>
      <c r="B32" s="49" t="s">
        <v>67</v>
      </c>
      <c r="C32" s="49" t="s">
        <v>50</v>
      </c>
      <c r="D32" s="49" t="s">
        <v>34</v>
      </c>
      <c r="E32" s="49" t="s">
        <v>15</v>
      </c>
      <c r="F32" s="301">
        <v>16382.14</v>
      </c>
      <c r="G32" s="302">
        <v>763571.55</v>
      </c>
      <c r="H32" s="993" t="s">
        <v>68</v>
      </c>
      <c r="I32" s="1243"/>
    </row>
    <row r="33" spans="1:9" customFormat="1" ht="13.5" customHeight="1">
      <c r="A33" s="300" t="s">
        <v>43</v>
      </c>
      <c r="B33" s="49" t="s">
        <v>90</v>
      </c>
      <c r="C33" s="49" t="s">
        <v>50</v>
      </c>
      <c r="D33" s="49" t="s">
        <v>85</v>
      </c>
      <c r="E33" s="49" t="s">
        <v>38</v>
      </c>
      <c r="F33" s="301">
        <v>1940.12</v>
      </c>
      <c r="G33" s="302">
        <v>76692.94</v>
      </c>
      <c r="H33" s="993" t="s">
        <v>68</v>
      </c>
      <c r="I33" s="1240"/>
    </row>
    <row r="34" spans="1:9" customFormat="1" ht="12.75">
      <c r="A34" s="300" t="s">
        <v>78</v>
      </c>
      <c r="B34" s="49" t="s">
        <v>55</v>
      </c>
      <c r="C34" s="49" t="s">
        <v>50</v>
      </c>
      <c r="D34" s="49" t="s">
        <v>44</v>
      </c>
      <c r="E34" s="49" t="s">
        <v>38</v>
      </c>
      <c r="F34" s="301">
        <v>13317.24</v>
      </c>
      <c r="G34" s="302">
        <v>529227.12</v>
      </c>
      <c r="H34" s="993" t="s">
        <v>68</v>
      </c>
      <c r="I34" s="1240"/>
    </row>
    <row r="35" spans="1:9" customFormat="1" ht="13.5" customHeight="1">
      <c r="A35" s="300" t="s">
        <v>141</v>
      </c>
      <c r="B35" s="49" t="s">
        <v>99</v>
      </c>
      <c r="C35" s="49" t="s">
        <v>24</v>
      </c>
      <c r="D35" s="49" t="s">
        <v>45</v>
      </c>
      <c r="E35" s="42" t="s">
        <v>38</v>
      </c>
      <c r="F35" s="294">
        <v>378266.25</v>
      </c>
      <c r="G35" s="292">
        <v>15425697.68</v>
      </c>
      <c r="H35" s="992" t="s">
        <v>68</v>
      </c>
      <c r="I35" s="1240"/>
    </row>
    <row r="36" spans="1:9" customFormat="1" ht="15.75" customHeight="1">
      <c r="A36" s="300" t="s">
        <v>141</v>
      </c>
      <c r="B36" s="49" t="s">
        <v>122</v>
      </c>
      <c r="C36" s="49" t="s">
        <v>24</v>
      </c>
      <c r="D36" s="49" t="s">
        <v>45</v>
      </c>
      <c r="E36" s="42" t="s">
        <v>38</v>
      </c>
      <c r="F36" s="292">
        <v>320407.95</v>
      </c>
      <c r="G36" s="308">
        <v>12986134.210000001</v>
      </c>
      <c r="H36" s="996" t="s">
        <v>68</v>
      </c>
      <c r="I36" s="1240"/>
    </row>
    <row r="37" spans="1:9" s="37" customFormat="1" ht="15" customHeight="1">
      <c r="A37" s="300" t="s">
        <v>64</v>
      </c>
      <c r="B37" s="49" t="s">
        <v>65</v>
      </c>
      <c r="C37" s="49" t="s">
        <v>50</v>
      </c>
      <c r="D37" s="49" t="s">
        <v>40</v>
      </c>
      <c r="E37" s="49" t="s">
        <v>37</v>
      </c>
      <c r="F37" s="301">
        <v>152395.57</v>
      </c>
      <c r="G37" s="302">
        <v>4637397.2</v>
      </c>
      <c r="H37" s="993" t="s">
        <v>66</v>
      </c>
      <c r="I37" s="1241"/>
    </row>
    <row r="38" spans="1:9" customFormat="1" ht="12.75">
      <c r="A38" s="295" t="s">
        <v>57</v>
      </c>
      <c r="B38" s="3" t="s">
        <v>87</v>
      </c>
      <c r="C38" s="3" t="s">
        <v>41</v>
      </c>
      <c r="D38" s="3" t="s">
        <v>48</v>
      </c>
      <c r="E38" s="3" t="s">
        <v>37</v>
      </c>
      <c r="F38" s="294">
        <v>78324.759999999995</v>
      </c>
      <c r="G38" s="292">
        <f>F38*30.82</f>
        <v>2413969.1031999998</v>
      </c>
      <c r="H38" s="992" t="s">
        <v>66</v>
      </c>
      <c r="I38" s="1240"/>
    </row>
    <row r="39" spans="1:9" customFormat="1" ht="12.75">
      <c r="A39" s="295" t="s">
        <v>43</v>
      </c>
      <c r="B39" s="3" t="s">
        <v>89</v>
      </c>
      <c r="C39" s="3" t="s">
        <v>41</v>
      </c>
      <c r="D39" s="3" t="s">
        <v>13</v>
      </c>
      <c r="E39" s="3" t="s">
        <v>11</v>
      </c>
      <c r="F39" s="294">
        <v>76263.81</v>
      </c>
      <c r="G39" s="292">
        <v>2366466.02</v>
      </c>
      <c r="H39" s="992" t="s">
        <v>66</v>
      </c>
      <c r="I39" s="1240"/>
    </row>
    <row r="40" spans="1:9" customFormat="1" ht="12.75">
      <c r="A40" s="295" t="s">
        <v>91</v>
      </c>
      <c r="B40" s="3" t="s">
        <v>93</v>
      </c>
      <c r="C40" s="3" t="s">
        <v>12</v>
      </c>
      <c r="D40" s="3" t="s">
        <v>48</v>
      </c>
      <c r="E40" s="3" t="s">
        <v>37</v>
      </c>
      <c r="F40" s="294">
        <v>170000</v>
      </c>
      <c r="G40" s="292">
        <v>5198600</v>
      </c>
      <c r="H40" s="992" t="s">
        <v>66</v>
      </c>
      <c r="I40" s="1240"/>
    </row>
    <row r="41" spans="1:9" customFormat="1" ht="12.75">
      <c r="A41" s="309" t="s">
        <v>91</v>
      </c>
      <c r="B41" s="51" t="s">
        <v>92</v>
      </c>
      <c r="C41" s="51" t="s">
        <v>24</v>
      </c>
      <c r="D41" s="51" t="s">
        <v>52</v>
      </c>
      <c r="E41" s="51" t="s">
        <v>11</v>
      </c>
      <c r="F41" s="294">
        <v>31647.82</v>
      </c>
      <c r="G41" s="294">
        <v>967790.34</v>
      </c>
      <c r="H41" s="992" t="s">
        <v>94</v>
      </c>
      <c r="I41" s="1240"/>
    </row>
    <row r="42" spans="1:9" customFormat="1" ht="12.75">
      <c r="A42" s="296" t="s">
        <v>149</v>
      </c>
      <c r="B42" s="297" t="s">
        <v>317</v>
      </c>
      <c r="C42" s="3" t="s">
        <v>24</v>
      </c>
      <c r="D42" s="3" t="s">
        <v>150</v>
      </c>
      <c r="E42" s="3" t="s">
        <v>37</v>
      </c>
      <c r="F42" s="294">
        <v>242132.81</v>
      </c>
      <c r="G42" s="292">
        <v>7467375.8600000003</v>
      </c>
      <c r="H42" s="991" t="s">
        <v>94</v>
      </c>
      <c r="I42" s="1240"/>
    </row>
    <row r="43" spans="1:9" s="37" customFormat="1" ht="15" customHeight="1">
      <c r="A43" s="299" t="s">
        <v>49</v>
      </c>
      <c r="B43" s="38" t="s">
        <v>104</v>
      </c>
      <c r="C43" s="38" t="s">
        <v>31</v>
      </c>
      <c r="D43" s="38" t="s">
        <v>32</v>
      </c>
      <c r="E43" s="38" t="s">
        <v>38</v>
      </c>
      <c r="F43" s="294">
        <v>37294.5</v>
      </c>
      <c r="G43" s="292">
        <v>1509308.42</v>
      </c>
      <c r="H43" s="992" t="s">
        <v>108</v>
      </c>
      <c r="I43" s="1241"/>
    </row>
    <row r="44" spans="1:9" s="37" customFormat="1" ht="15" customHeight="1">
      <c r="A44" s="299" t="s">
        <v>49</v>
      </c>
      <c r="B44" s="38" t="s">
        <v>102</v>
      </c>
      <c r="C44" s="38" t="s">
        <v>31</v>
      </c>
      <c r="D44" s="38" t="s">
        <v>32</v>
      </c>
      <c r="E44" s="38" t="s">
        <v>38</v>
      </c>
      <c r="F44" s="294">
        <v>14415.5</v>
      </c>
      <c r="G44" s="292">
        <v>583395.29</v>
      </c>
      <c r="H44" s="992" t="s">
        <v>114</v>
      </c>
      <c r="I44" s="1241"/>
    </row>
    <row r="45" spans="1:9" s="37" customFormat="1" ht="15" customHeight="1">
      <c r="A45" s="299" t="s">
        <v>49</v>
      </c>
      <c r="B45" s="38" t="s">
        <v>103</v>
      </c>
      <c r="C45" s="38" t="s">
        <v>31</v>
      </c>
      <c r="D45" s="38" t="s">
        <v>32</v>
      </c>
      <c r="E45" s="38" t="s">
        <v>38</v>
      </c>
      <c r="F45" s="294">
        <v>6814.5</v>
      </c>
      <c r="G45" s="292">
        <v>275782.82</v>
      </c>
      <c r="H45" s="992" t="s">
        <v>114</v>
      </c>
      <c r="I45" s="1241"/>
    </row>
    <row r="46" spans="1:9" ht="15" customHeight="1">
      <c r="A46" s="298" t="s">
        <v>109</v>
      </c>
      <c r="B46" s="3" t="s">
        <v>112</v>
      </c>
      <c r="C46" s="3" t="s">
        <v>24</v>
      </c>
      <c r="D46" s="3" t="s">
        <v>113</v>
      </c>
      <c r="E46" s="3" t="s">
        <v>38</v>
      </c>
      <c r="F46" s="310">
        <v>52574.85</v>
      </c>
      <c r="G46" s="310">
        <v>2112194.6</v>
      </c>
      <c r="H46" s="992" t="s">
        <v>114</v>
      </c>
    </row>
    <row r="47" spans="1:9" ht="15" customHeight="1">
      <c r="A47" s="295" t="s">
        <v>318</v>
      </c>
      <c r="B47" s="3" t="s">
        <v>319</v>
      </c>
      <c r="C47" s="3" t="s">
        <v>41</v>
      </c>
      <c r="D47" s="3" t="s">
        <v>48</v>
      </c>
      <c r="E47" s="3" t="s">
        <v>37</v>
      </c>
      <c r="F47" s="294">
        <v>25349.23</v>
      </c>
      <c r="G47" s="292">
        <v>779995.81</v>
      </c>
      <c r="H47" s="992" t="s">
        <v>269</v>
      </c>
    </row>
    <row r="48" spans="1:9" customFormat="1" ht="12.75">
      <c r="A48" s="311" t="s">
        <v>71</v>
      </c>
      <c r="B48" s="44" t="s">
        <v>72</v>
      </c>
      <c r="C48" s="44" t="s">
        <v>50</v>
      </c>
      <c r="D48" s="44" t="s">
        <v>47</v>
      </c>
      <c r="E48" s="44" t="s">
        <v>11</v>
      </c>
      <c r="F48" s="312">
        <v>27247.62</v>
      </c>
      <c r="G48" s="313">
        <v>826965.27</v>
      </c>
      <c r="H48" s="997" t="s">
        <v>269</v>
      </c>
      <c r="I48" s="1240"/>
    </row>
    <row r="49" spans="1:9" s="37" customFormat="1" ht="15" customHeight="1">
      <c r="A49" s="311" t="s">
        <v>71</v>
      </c>
      <c r="B49" s="44" t="s">
        <v>73</v>
      </c>
      <c r="C49" s="44" t="s">
        <v>50</v>
      </c>
      <c r="D49" s="44" t="s">
        <v>40</v>
      </c>
      <c r="E49" s="44" t="s">
        <v>11</v>
      </c>
      <c r="F49" s="312">
        <v>126226.89</v>
      </c>
      <c r="G49" s="313">
        <v>3830986.11</v>
      </c>
      <c r="H49" s="997" t="s">
        <v>269</v>
      </c>
      <c r="I49" s="1241"/>
    </row>
    <row r="50" spans="1:9" s="37" customFormat="1" ht="15" customHeight="1">
      <c r="A50" s="296" t="s">
        <v>94</v>
      </c>
      <c r="B50" s="297" t="s">
        <v>171</v>
      </c>
      <c r="C50" s="3" t="s">
        <v>24</v>
      </c>
      <c r="D50" s="3" t="s">
        <v>173</v>
      </c>
      <c r="E50" s="3" t="s">
        <v>37</v>
      </c>
      <c r="F50" s="294">
        <v>8442</v>
      </c>
      <c r="G50" s="292">
        <v>259422.66</v>
      </c>
      <c r="H50" s="991" t="s">
        <v>269</v>
      </c>
      <c r="I50" s="1241"/>
    </row>
    <row r="51" spans="1:9" s="37" customFormat="1" ht="15" customHeight="1">
      <c r="A51" s="295" t="s">
        <v>91</v>
      </c>
      <c r="B51" s="3" t="s">
        <v>93</v>
      </c>
      <c r="C51" s="3" t="s">
        <v>12</v>
      </c>
      <c r="D51" s="3" t="s">
        <v>48</v>
      </c>
      <c r="E51" s="3" t="s">
        <v>37</v>
      </c>
      <c r="F51" s="294">
        <v>78746.149999999994</v>
      </c>
      <c r="G51" s="292">
        <f>F51*30.77</f>
        <v>2423019.0354999998</v>
      </c>
      <c r="H51" s="998" t="s">
        <v>269</v>
      </c>
      <c r="I51" s="1241"/>
    </row>
    <row r="52" spans="1:9" s="37" customFormat="1" ht="15" customHeight="1">
      <c r="A52" s="295" t="s">
        <v>46</v>
      </c>
      <c r="B52" s="3" t="s">
        <v>320</v>
      </c>
      <c r="C52" s="3" t="s">
        <v>41</v>
      </c>
      <c r="D52" s="3" t="s">
        <v>48</v>
      </c>
      <c r="E52" s="3" t="s">
        <v>37</v>
      </c>
      <c r="F52" s="294">
        <v>6249.72</v>
      </c>
      <c r="G52" s="292">
        <v>193491.33</v>
      </c>
      <c r="H52" s="998" t="s">
        <v>269</v>
      </c>
      <c r="I52" s="1241"/>
    </row>
    <row r="53" spans="1:9" s="37" customFormat="1" ht="15" customHeight="1">
      <c r="A53" s="314"/>
      <c r="B53" s="3"/>
      <c r="C53" s="3"/>
      <c r="D53" s="3"/>
      <c r="E53" s="3"/>
      <c r="F53" s="294"/>
      <c r="G53" s="292"/>
      <c r="H53" s="998"/>
      <c r="I53" s="1241"/>
    </row>
    <row r="54" spans="1:9" s="37" customFormat="1" ht="15" customHeight="1">
      <c r="A54" s="315" t="s">
        <v>500</v>
      </c>
      <c r="B54" s="289">
        <v>2013</v>
      </c>
      <c r="C54" s="68"/>
      <c r="D54" s="68"/>
      <c r="E54" s="68"/>
      <c r="F54" s="316"/>
      <c r="G54" s="316"/>
      <c r="H54" s="999"/>
      <c r="I54" s="1241"/>
    </row>
    <row r="55" spans="1:9" s="37" customFormat="1" ht="15" customHeight="1">
      <c r="A55" s="311" t="s">
        <v>321</v>
      </c>
      <c r="B55" s="44" t="s">
        <v>322</v>
      </c>
      <c r="C55" s="44" t="s">
        <v>50</v>
      </c>
      <c r="D55" s="44" t="s">
        <v>47</v>
      </c>
      <c r="E55" s="44" t="s">
        <v>37</v>
      </c>
      <c r="F55" s="312">
        <v>38427.760000000002</v>
      </c>
      <c r="G55" s="313">
        <v>1175120.8999999999</v>
      </c>
      <c r="H55" s="997" t="s">
        <v>274</v>
      </c>
      <c r="I55" s="1241"/>
    </row>
    <row r="56" spans="1:9" s="56" customFormat="1" ht="15.75" customHeight="1">
      <c r="A56" s="296" t="s">
        <v>66</v>
      </c>
      <c r="B56" s="297" t="s">
        <v>323</v>
      </c>
      <c r="C56" s="3" t="s">
        <v>24</v>
      </c>
      <c r="D56" s="3" t="s">
        <v>56</v>
      </c>
      <c r="E56" s="3" t="s">
        <v>37</v>
      </c>
      <c r="F56" s="292">
        <v>376647.8</v>
      </c>
      <c r="G56" s="292">
        <v>11589452.810000001</v>
      </c>
      <c r="H56" s="991" t="s">
        <v>276</v>
      </c>
      <c r="I56" s="1243"/>
    </row>
    <row r="57" spans="1:9" s="56" customFormat="1" ht="13.5" customHeight="1">
      <c r="A57" s="295" t="s">
        <v>318</v>
      </c>
      <c r="B57" s="3" t="s">
        <v>319</v>
      </c>
      <c r="C57" s="3" t="s">
        <v>41</v>
      </c>
      <c r="D57" s="3" t="s">
        <v>48</v>
      </c>
      <c r="E57" s="3" t="s">
        <v>37</v>
      </c>
      <c r="F57" s="292">
        <v>66650.77</v>
      </c>
      <c r="G57" s="292">
        <v>2050844.19</v>
      </c>
      <c r="H57" s="992" t="s">
        <v>280</v>
      </c>
      <c r="I57" s="1243"/>
    </row>
    <row r="58" spans="1:9" s="37" customFormat="1" ht="15" customHeight="1">
      <c r="A58" s="295" t="s">
        <v>324</v>
      </c>
      <c r="B58" s="3" t="s">
        <v>325</v>
      </c>
      <c r="C58" s="3" t="s">
        <v>41</v>
      </c>
      <c r="D58" s="3" t="s">
        <v>48</v>
      </c>
      <c r="E58" s="3" t="s">
        <v>37</v>
      </c>
      <c r="F58" s="292">
        <v>160761.45000000001</v>
      </c>
      <c r="G58" s="292">
        <v>4962705.96</v>
      </c>
      <c r="H58" s="992" t="s">
        <v>280</v>
      </c>
      <c r="I58" s="1241"/>
    </row>
    <row r="59" spans="1:9" s="37" customFormat="1" ht="15" customHeight="1">
      <c r="A59" s="295" t="s">
        <v>326</v>
      </c>
      <c r="B59" s="3" t="s">
        <v>327</v>
      </c>
      <c r="C59" s="3" t="s">
        <v>12</v>
      </c>
      <c r="D59" s="3" t="s">
        <v>48</v>
      </c>
      <c r="E59" s="3" t="s">
        <v>37</v>
      </c>
      <c r="F59" s="292">
        <v>187000</v>
      </c>
      <c r="G59" s="292">
        <v>5746510</v>
      </c>
      <c r="H59" s="992" t="s">
        <v>280</v>
      </c>
      <c r="I59" s="1241"/>
    </row>
    <row r="60" spans="1:9" s="37" customFormat="1" ht="15" customHeight="1">
      <c r="A60" s="300" t="s">
        <v>328</v>
      </c>
      <c r="B60" s="49" t="s">
        <v>329</v>
      </c>
      <c r="C60" s="49" t="s">
        <v>25</v>
      </c>
      <c r="D60" s="49" t="s">
        <v>330</v>
      </c>
      <c r="E60" s="49" t="s">
        <v>11</v>
      </c>
      <c r="F60" s="292">
        <v>9303.36</v>
      </c>
      <c r="G60" s="302">
        <v>281984.84000000003</v>
      </c>
      <c r="H60" s="993" t="s">
        <v>280</v>
      </c>
      <c r="I60" s="1241"/>
    </row>
    <row r="61" spans="1:9" s="37" customFormat="1" ht="15" customHeight="1">
      <c r="A61" s="300" t="s">
        <v>331</v>
      </c>
      <c r="B61" s="49" t="s">
        <v>332</v>
      </c>
      <c r="C61" s="49" t="s">
        <v>50</v>
      </c>
      <c r="D61" s="49" t="s">
        <v>40</v>
      </c>
      <c r="E61" s="49" t="s">
        <v>37</v>
      </c>
      <c r="F61" s="292">
        <v>64586.77</v>
      </c>
      <c r="G61" s="302">
        <v>1964083.68</v>
      </c>
      <c r="H61" s="993" t="s">
        <v>280</v>
      </c>
      <c r="I61" s="1241"/>
    </row>
    <row r="62" spans="1:9" s="37" customFormat="1" ht="15" customHeight="1">
      <c r="A62" s="300" t="s">
        <v>75</v>
      </c>
      <c r="B62" s="49" t="s">
        <v>333</v>
      </c>
      <c r="C62" s="49" t="s">
        <v>50</v>
      </c>
      <c r="D62" s="49" t="s">
        <v>34</v>
      </c>
      <c r="E62" s="49" t="s">
        <v>15</v>
      </c>
      <c r="F62" s="292">
        <v>9230.8799999999992</v>
      </c>
      <c r="G62" s="302">
        <v>430343.63</v>
      </c>
      <c r="H62" s="993" t="s">
        <v>280</v>
      </c>
      <c r="I62" s="1241"/>
    </row>
    <row r="63" spans="1:9" s="37" customFormat="1" ht="15" customHeight="1">
      <c r="A63" s="300" t="s">
        <v>141</v>
      </c>
      <c r="B63" s="49" t="s">
        <v>334</v>
      </c>
      <c r="C63" s="49" t="s">
        <v>24</v>
      </c>
      <c r="D63" s="49" t="s">
        <v>44</v>
      </c>
      <c r="E63" s="42" t="s">
        <v>38</v>
      </c>
      <c r="F63" s="292">
        <v>91141.15</v>
      </c>
      <c r="G63" s="292">
        <v>3723571.68</v>
      </c>
      <c r="H63" s="996" t="s">
        <v>335</v>
      </c>
      <c r="I63" s="1241"/>
    </row>
    <row r="64" spans="1:9" s="37" customFormat="1" ht="15" customHeight="1">
      <c r="A64" s="317" t="s">
        <v>94</v>
      </c>
      <c r="B64" s="42" t="s">
        <v>172</v>
      </c>
      <c r="C64" s="3" t="s">
        <v>24</v>
      </c>
      <c r="D64" s="3" t="s">
        <v>174</v>
      </c>
      <c r="E64" s="3" t="s">
        <v>37</v>
      </c>
      <c r="F64" s="292">
        <v>60601.2</v>
      </c>
      <c r="G64" s="292">
        <v>1862274.88</v>
      </c>
      <c r="H64" s="991" t="s">
        <v>335</v>
      </c>
      <c r="I64" s="1241"/>
    </row>
    <row r="65" spans="1:9" s="37" customFormat="1" ht="15" customHeight="1">
      <c r="A65" s="300" t="s">
        <v>321</v>
      </c>
      <c r="B65" s="49" t="s">
        <v>336</v>
      </c>
      <c r="C65" s="49" t="s">
        <v>50</v>
      </c>
      <c r="D65" s="49" t="s">
        <v>47</v>
      </c>
      <c r="E65" s="49" t="s">
        <v>37</v>
      </c>
      <c r="F65" s="292">
        <v>76050.09</v>
      </c>
      <c r="G65" s="302">
        <v>2325611.75</v>
      </c>
      <c r="H65" s="993" t="s">
        <v>337</v>
      </c>
      <c r="I65" s="1241"/>
    </row>
    <row r="66" spans="1:9" s="37" customFormat="1" ht="15" customHeight="1">
      <c r="A66" s="295" t="s">
        <v>326</v>
      </c>
      <c r="B66" s="3" t="s">
        <v>327</v>
      </c>
      <c r="C66" s="3" t="s">
        <v>12</v>
      </c>
      <c r="D66" s="3" t="s">
        <v>48</v>
      </c>
      <c r="E66" s="3" t="s">
        <v>37</v>
      </c>
      <c r="F66" s="292">
        <v>81225.960000000006</v>
      </c>
      <c r="G66" s="292">
        <f>F66*30.88</f>
        <v>2508257.6447999999</v>
      </c>
      <c r="H66" s="992" t="s">
        <v>337</v>
      </c>
      <c r="I66" s="1241"/>
    </row>
    <row r="67" spans="1:9" s="37" customFormat="1" ht="15" customHeight="1">
      <c r="A67" s="295" t="s">
        <v>98</v>
      </c>
      <c r="B67" s="3" t="s">
        <v>338</v>
      </c>
      <c r="C67" s="3" t="s">
        <v>41</v>
      </c>
      <c r="D67" s="3" t="s">
        <v>13</v>
      </c>
      <c r="E67" s="3" t="s">
        <v>11</v>
      </c>
      <c r="F67" s="292">
        <v>165484.82999999999</v>
      </c>
      <c r="G67" s="292">
        <v>5090313.37</v>
      </c>
      <c r="H67" s="992" t="s">
        <v>337</v>
      </c>
      <c r="I67" s="1241"/>
    </row>
    <row r="68" spans="1:9" s="37" customFormat="1" ht="15" customHeight="1">
      <c r="A68" s="295" t="s">
        <v>98</v>
      </c>
      <c r="B68" s="3" t="s">
        <v>339</v>
      </c>
      <c r="C68" s="3" t="s">
        <v>41</v>
      </c>
      <c r="D68" s="3" t="s">
        <v>48</v>
      </c>
      <c r="E68" s="3" t="s">
        <v>37</v>
      </c>
      <c r="F68" s="292">
        <v>16640.150000000001</v>
      </c>
      <c r="G68" s="292">
        <v>511851.01</v>
      </c>
      <c r="H68" s="992" t="s">
        <v>337</v>
      </c>
      <c r="I68" s="1241"/>
    </row>
    <row r="69" spans="1:9" s="37" customFormat="1" ht="15" customHeight="1">
      <c r="A69" s="295" t="s">
        <v>49</v>
      </c>
      <c r="B69" s="3" t="s">
        <v>340</v>
      </c>
      <c r="C69" s="3" t="s">
        <v>41</v>
      </c>
      <c r="D69" s="3" t="s">
        <v>48</v>
      </c>
      <c r="E69" s="3" t="s">
        <v>11</v>
      </c>
      <c r="F69" s="292">
        <v>85000</v>
      </c>
      <c r="G69" s="292">
        <v>2623100</v>
      </c>
      <c r="H69" s="992" t="s">
        <v>337</v>
      </c>
      <c r="I69" s="1241"/>
    </row>
    <row r="70" spans="1:9" s="37" customFormat="1" ht="15" customHeight="1">
      <c r="A70" s="291" t="s">
        <v>282</v>
      </c>
      <c r="B70" s="42" t="s">
        <v>283</v>
      </c>
      <c r="C70" s="42" t="s">
        <v>24</v>
      </c>
      <c r="D70" s="42" t="s">
        <v>44</v>
      </c>
      <c r="E70" s="42" t="s">
        <v>38</v>
      </c>
      <c r="F70" s="292">
        <v>27674.9</v>
      </c>
      <c r="G70" s="292">
        <v>1123877.69</v>
      </c>
      <c r="H70" s="996" t="s">
        <v>337</v>
      </c>
      <c r="I70" s="1241"/>
    </row>
    <row r="71" spans="1:9" s="37" customFormat="1" ht="15" customHeight="1">
      <c r="A71" s="300" t="s">
        <v>51</v>
      </c>
      <c r="B71" s="49" t="s">
        <v>341</v>
      </c>
      <c r="C71" s="49" t="s">
        <v>50</v>
      </c>
      <c r="D71" s="49" t="s">
        <v>330</v>
      </c>
      <c r="E71" s="49" t="s">
        <v>37</v>
      </c>
      <c r="F71" s="292">
        <v>24018</v>
      </c>
      <c r="G71" s="318">
        <v>735190.98</v>
      </c>
      <c r="H71" s="993" t="s">
        <v>290</v>
      </c>
      <c r="I71" s="1241"/>
    </row>
    <row r="72" spans="1:9" s="37" customFormat="1" ht="15" customHeight="1">
      <c r="A72" s="300" t="s">
        <v>51</v>
      </c>
      <c r="B72" s="49" t="s">
        <v>342</v>
      </c>
      <c r="C72" s="49" t="s">
        <v>50</v>
      </c>
      <c r="D72" s="49" t="s">
        <v>40</v>
      </c>
      <c r="E72" s="49" t="s">
        <v>37</v>
      </c>
      <c r="F72" s="292">
        <v>27847.279999999999</v>
      </c>
      <c r="G72" s="302">
        <v>852405.24</v>
      </c>
      <c r="H72" s="993" t="s">
        <v>290</v>
      </c>
      <c r="I72" s="1241"/>
    </row>
    <row r="73" spans="1:9" s="37" customFormat="1" ht="15" customHeight="1">
      <c r="A73" s="300" t="s">
        <v>321</v>
      </c>
      <c r="B73" s="49" t="s">
        <v>343</v>
      </c>
      <c r="C73" s="49" t="s">
        <v>50</v>
      </c>
      <c r="D73" s="49" t="s">
        <v>47</v>
      </c>
      <c r="E73" s="49" t="s">
        <v>37</v>
      </c>
      <c r="F73" s="292">
        <v>44113.04</v>
      </c>
      <c r="G73" s="302">
        <v>1348976.76</v>
      </c>
      <c r="H73" s="993" t="s">
        <v>290</v>
      </c>
      <c r="I73" s="1241"/>
    </row>
    <row r="74" spans="1:9" s="37" customFormat="1" ht="15" customHeight="1">
      <c r="A74" s="298" t="s">
        <v>344</v>
      </c>
      <c r="B74" s="3" t="s">
        <v>345</v>
      </c>
      <c r="C74" s="3" t="s">
        <v>24</v>
      </c>
      <c r="D74" s="3" t="s">
        <v>45</v>
      </c>
      <c r="E74" s="3" t="s">
        <v>38</v>
      </c>
      <c r="F74" s="310">
        <v>30495</v>
      </c>
      <c r="G74" s="310">
        <v>1215683.18</v>
      </c>
      <c r="H74" s="992" t="s">
        <v>290</v>
      </c>
      <c r="I74" s="1241"/>
    </row>
    <row r="75" spans="1:9" s="37" customFormat="1" ht="15" customHeight="1">
      <c r="A75" s="317" t="s">
        <v>94</v>
      </c>
      <c r="B75" s="42" t="s">
        <v>170</v>
      </c>
      <c r="C75" s="3" t="s">
        <v>24</v>
      </c>
      <c r="D75" s="3" t="s">
        <v>173</v>
      </c>
      <c r="E75" s="3" t="s">
        <v>37</v>
      </c>
      <c r="F75" s="292">
        <v>28377.599999999999</v>
      </c>
      <c r="G75" s="292">
        <v>872043.65</v>
      </c>
      <c r="H75" s="991" t="s">
        <v>290</v>
      </c>
      <c r="I75" s="1241"/>
    </row>
    <row r="76" spans="1:9" s="37" customFormat="1" ht="15" customHeight="1">
      <c r="A76" s="317" t="s">
        <v>114</v>
      </c>
      <c r="B76" s="42" t="s">
        <v>178</v>
      </c>
      <c r="C76" s="3" t="s">
        <v>24</v>
      </c>
      <c r="D76" s="3" t="s">
        <v>56</v>
      </c>
      <c r="E76" s="3" t="s">
        <v>37</v>
      </c>
      <c r="F76" s="292">
        <v>12327.48</v>
      </c>
      <c r="G76" s="292">
        <v>378823.46</v>
      </c>
      <c r="H76" s="991" t="s">
        <v>346</v>
      </c>
      <c r="I76" s="1241"/>
    </row>
    <row r="77" spans="1:9" s="37" customFormat="1" ht="15" customHeight="1">
      <c r="A77" s="317" t="s">
        <v>66</v>
      </c>
      <c r="B77" s="42" t="s">
        <v>323</v>
      </c>
      <c r="C77" s="3" t="s">
        <v>24</v>
      </c>
      <c r="D77" s="3" t="s">
        <v>56</v>
      </c>
      <c r="E77" s="3" t="s">
        <v>37</v>
      </c>
      <c r="F77" s="292">
        <v>281387.2</v>
      </c>
      <c r="G77" s="292">
        <f>F77*30.89</f>
        <v>8692050.6080000009</v>
      </c>
      <c r="H77" s="991" t="s">
        <v>346</v>
      </c>
      <c r="I77" s="1241"/>
    </row>
    <row r="78" spans="1:9" s="37" customFormat="1" ht="15" customHeight="1">
      <c r="A78" s="309" t="s">
        <v>98</v>
      </c>
      <c r="B78" s="51" t="s">
        <v>100</v>
      </c>
      <c r="C78" s="51" t="s">
        <v>24</v>
      </c>
      <c r="D78" s="51" t="s">
        <v>39</v>
      </c>
      <c r="E78" s="51" t="s">
        <v>37</v>
      </c>
      <c r="F78" s="292">
        <v>116102.78</v>
      </c>
      <c r="G78" s="294">
        <v>3573643.57</v>
      </c>
      <c r="H78" s="992" t="s">
        <v>346</v>
      </c>
      <c r="I78" s="1241"/>
    </row>
    <row r="79" spans="1:9" s="37" customFormat="1" ht="15" customHeight="1">
      <c r="A79" s="319" t="s">
        <v>347</v>
      </c>
      <c r="B79" s="320" t="s">
        <v>348</v>
      </c>
      <c r="C79" s="320" t="s">
        <v>35</v>
      </c>
      <c r="D79" s="320" t="s">
        <v>137</v>
      </c>
      <c r="E79" s="320" t="s">
        <v>38</v>
      </c>
      <c r="F79" s="321">
        <v>83364.38</v>
      </c>
      <c r="G79" s="322">
        <v>3404184.46</v>
      </c>
      <c r="H79" s="1000" t="s">
        <v>346</v>
      </c>
      <c r="I79" s="1241"/>
    </row>
    <row r="80" spans="1:9" s="37" customFormat="1" ht="15" customHeight="1">
      <c r="A80" s="291" t="s">
        <v>157</v>
      </c>
      <c r="B80" s="42" t="s">
        <v>349</v>
      </c>
      <c r="C80" s="42" t="s">
        <v>24</v>
      </c>
      <c r="D80" s="42" t="s">
        <v>44</v>
      </c>
      <c r="E80" s="42" t="s">
        <v>38</v>
      </c>
      <c r="F80" s="292">
        <v>48428.05</v>
      </c>
      <c r="G80" s="292">
        <v>1978527.98</v>
      </c>
      <c r="H80" s="996" t="s">
        <v>350</v>
      </c>
      <c r="I80" s="1241"/>
    </row>
    <row r="81" spans="1:9" s="37" customFormat="1" ht="15" customHeight="1">
      <c r="A81" s="298" t="s">
        <v>351</v>
      </c>
      <c r="B81" s="3" t="s">
        <v>352</v>
      </c>
      <c r="C81" s="3" t="s">
        <v>33</v>
      </c>
      <c r="D81" s="3" t="s">
        <v>139</v>
      </c>
      <c r="E81" s="3" t="s">
        <v>14</v>
      </c>
      <c r="F81" s="292">
        <v>18987.5</v>
      </c>
      <c r="G81" s="292">
        <v>777822.94</v>
      </c>
      <c r="H81" s="992" t="s">
        <v>353</v>
      </c>
      <c r="I81" s="1241"/>
    </row>
    <row r="82" spans="1:9" s="37" customFormat="1" ht="15" customHeight="1">
      <c r="A82" s="298" t="s">
        <v>132</v>
      </c>
      <c r="B82" s="3" t="s">
        <v>354</v>
      </c>
      <c r="C82" s="3" t="s">
        <v>24</v>
      </c>
      <c r="D82" s="3" t="s">
        <v>52</v>
      </c>
      <c r="E82" s="3" t="s">
        <v>11</v>
      </c>
      <c r="F82" s="292">
        <v>107430.28</v>
      </c>
      <c r="G82" s="292">
        <v>3321744.26</v>
      </c>
      <c r="H82" s="992" t="s">
        <v>353</v>
      </c>
      <c r="I82" s="1241"/>
    </row>
    <row r="83" spans="1:9" s="37" customFormat="1" ht="15" customHeight="1">
      <c r="A83" s="298" t="s">
        <v>132</v>
      </c>
      <c r="B83" s="3" t="s">
        <v>355</v>
      </c>
      <c r="C83" s="3" t="s">
        <v>24</v>
      </c>
      <c r="D83" s="3" t="s">
        <v>134</v>
      </c>
      <c r="E83" s="3" t="s">
        <v>11</v>
      </c>
      <c r="F83" s="292">
        <v>150777.44</v>
      </c>
      <c r="G83" s="292">
        <v>4662038.4400000004</v>
      </c>
      <c r="H83" s="992" t="s">
        <v>353</v>
      </c>
      <c r="I83" s="1241"/>
    </row>
    <row r="84" spans="1:9" s="37" customFormat="1" ht="15" customHeight="1">
      <c r="A84" s="298" t="s">
        <v>53</v>
      </c>
      <c r="B84" s="3" t="s">
        <v>356</v>
      </c>
      <c r="C84" s="3" t="s">
        <v>24</v>
      </c>
      <c r="D84" s="3" t="s">
        <v>115</v>
      </c>
      <c r="E84" s="3" t="s">
        <v>37</v>
      </c>
      <c r="F84" s="292">
        <v>60321.58</v>
      </c>
      <c r="G84" s="292">
        <v>1872985.06</v>
      </c>
      <c r="H84" s="992" t="s">
        <v>353</v>
      </c>
      <c r="I84" s="1241"/>
    </row>
    <row r="85" spans="1:9" s="37" customFormat="1" ht="15" customHeight="1">
      <c r="A85" s="291" t="s">
        <v>57</v>
      </c>
      <c r="B85" s="42" t="s">
        <v>357</v>
      </c>
      <c r="C85" s="42" t="s">
        <v>50</v>
      </c>
      <c r="D85" s="42" t="s">
        <v>34</v>
      </c>
      <c r="E85" s="42" t="s">
        <v>42</v>
      </c>
      <c r="F85" s="292">
        <v>35685.89</v>
      </c>
      <c r="G85" s="307">
        <v>1652613.57</v>
      </c>
      <c r="H85" s="996" t="s">
        <v>353</v>
      </c>
      <c r="I85" s="1241"/>
    </row>
    <row r="86" spans="1:9" s="37" customFormat="1" ht="15" customHeight="1">
      <c r="A86" s="42" t="s">
        <v>114</v>
      </c>
      <c r="B86" s="42" t="s">
        <v>179</v>
      </c>
      <c r="C86" s="3" t="s">
        <v>24</v>
      </c>
      <c r="D86" s="3" t="s">
        <v>180</v>
      </c>
      <c r="E86" s="3" t="s">
        <v>37</v>
      </c>
      <c r="F86" s="292">
        <v>133703.4</v>
      </c>
      <c r="G86" s="292">
        <v>4108705.48</v>
      </c>
      <c r="H86" s="992" t="s">
        <v>291</v>
      </c>
      <c r="I86" s="1241"/>
    </row>
    <row r="87" spans="1:9" s="37" customFormat="1" ht="15" customHeight="1">
      <c r="A87" s="291" t="s">
        <v>60</v>
      </c>
      <c r="B87" s="42" t="s">
        <v>358</v>
      </c>
      <c r="C87" s="42" t="s">
        <v>24</v>
      </c>
      <c r="D87" s="42" t="s">
        <v>45</v>
      </c>
      <c r="E87" s="42" t="s">
        <v>38</v>
      </c>
      <c r="F87" s="292">
        <v>87545.25</v>
      </c>
      <c r="G87" s="292">
        <v>3548646.71</v>
      </c>
      <c r="H87" s="996" t="s">
        <v>291</v>
      </c>
      <c r="I87" s="1241"/>
    </row>
    <row r="88" spans="1:9" s="37" customFormat="1" ht="15" customHeight="1">
      <c r="A88" s="298" t="s">
        <v>49</v>
      </c>
      <c r="B88" s="3" t="s">
        <v>359</v>
      </c>
      <c r="C88" s="3" t="s">
        <v>41</v>
      </c>
      <c r="D88" s="3" t="s">
        <v>48</v>
      </c>
      <c r="E88" s="3" t="s">
        <v>37</v>
      </c>
      <c r="F88" s="292">
        <v>111057.62</v>
      </c>
      <c r="G88" s="292">
        <v>3432791.03</v>
      </c>
      <c r="H88" s="992" t="s">
        <v>291</v>
      </c>
      <c r="I88" s="1241"/>
    </row>
    <row r="89" spans="1:9" s="37" customFormat="1" ht="15" customHeight="1">
      <c r="A89" s="298" t="s">
        <v>49</v>
      </c>
      <c r="B89" s="3" t="s">
        <v>340</v>
      </c>
      <c r="C89" s="3" t="s">
        <v>41</v>
      </c>
      <c r="D89" s="3" t="s">
        <v>48</v>
      </c>
      <c r="E89" s="3" t="s">
        <v>11</v>
      </c>
      <c r="F89" s="292">
        <v>24785.38</v>
      </c>
      <c r="G89" s="292">
        <f>F89*30.82</f>
        <v>763885.41159999999</v>
      </c>
      <c r="H89" s="992" t="s">
        <v>291</v>
      </c>
      <c r="I89" s="1241"/>
    </row>
    <row r="90" spans="1:9" s="37" customFormat="1" ht="15" customHeight="1">
      <c r="A90" s="298" t="s">
        <v>360</v>
      </c>
      <c r="B90" s="3" t="s">
        <v>361</v>
      </c>
      <c r="C90" s="3" t="s">
        <v>41</v>
      </c>
      <c r="D90" s="3" t="s">
        <v>48</v>
      </c>
      <c r="E90" s="3" t="s">
        <v>37</v>
      </c>
      <c r="F90" s="292">
        <v>74503.899999999994</v>
      </c>
      <c r="G90" s="292">
        <v>2302915.5499999998</v>
      </c>
      <c r="H90" s="992" t="s">
        <v>291</v>
      </c>
      <c r="I90" s="1241"/>
    </row>
    <row r="91" spans="1:9" s="37" customFormat="1" ht="15" customHeight="1">
      <c r="A91" s="298" t="s">
        <v>360</v>
      </c>
      <c r="B91" s="3" t="s">
        <v>361</v>
      </c>
      <c r="C91" s="3" t="s">
        <v>41</v>
      </c>
      <c r="D91" s="3" t="s">
        <v>48</v>
      </c>
      <c r="E91" s="3" t="s">
        <v>37</v>
      </c>
      <c r="F91" s="292">
        <v>66127.320000000007</v>
      </c>
      <c r="G91" s="292">
        <f>F91*30.72</f>
        <v>2031431.2704</v>
      </c>
      <c r="H91" s="992" t="s">
        <v>291</v>
      </c>
      <c r="I91" s="1241"/>
    </row>
    <row r="92" spans="1:9" s="37" customFormat="1" ht="15" customHeight="1">
      <c r="A92" s="298" t="s">
        <v>362</v>
      </c>
      <c r="B92" s="3" t="s">
        <v>363</v>
      </c>
      <c r="C92" s="3" t="s">
        <v>31</v>
      </c>
      <c r="D92" s="3" t="s">
        <v>32</v>
      </c>
      <c r="E92" s="3" t="s">
        <v>38</v>
      </c>
      <c r="F92" s="292">
        <v>70737.95</v>
      </c>
      <c r="G92" s="292">
        <v>2898841.19</v>
      </c>
      <c r="H92" s="992" t="s">
        <v>364</v>
      </c>
      <c r="I92" s="1241"/>
    </row>
    <row r="93" spans="1:9" s="37" customFormat="1" ht="15" customHeight="1">
      <c r="A93" s="298" t="s">
        <v>362</v>
      </c>
      <c r="B93" s="3" t="s">
        <v>365</v>
      </c>
      <c r="C93" s="3" t="s">
        <v>31</v>
      </c>
      <c r="D93" s="3" t="s">
        <v>32</v>
      </c>
      <c r="E93" s="3" t="s">
        <v>38</v>
      </c>
      <c r="F93" s="292">
        <v>29156.2</v>
      </c>
      <c r="G93" s="292">
        <v>1194821.08</v>
      </c>
      <c r="H93" s="992" t="s">
        <v>364</v>
      </c>
      <c r="I93" s="1241"/>
    </row>
    <row r="94" spans="1:9" s="37" customFormat="1" ht="15" customHeight="1">
      <c r="A94" s="291" t="s">
        <v>321</v>
      </c>
      <c r="B94" s="42" t="s">
        <v>366</v>
      </c>
      <c r="C94" s="42" t="s">
        <v>50</v>
      </c>
      <c r="D94" s="42" t="s">
        <v>330</v>
      </c>
      <c r="E94" s="42" t="s">
        <v>37</v>
      </c>
      <c r="F94" s="292">
        <v>19188</v>
      </c>
      <c r="G94" s="307">
        <v>587344.68000000005</v>
      </c>
      <c r="H94" s="996" t="s">
        <v>364</v>
      </c>
      <c r="I94" s="1241"/>
    </row>
    <row r="95" spans="1:9" s="37" customFormat="1" ht="15" customHeight="1">
      <c r="A95" s="291" t="s">
        <v>321</v>
      </c>
      <c r="B95" s="42" t="s">
        <v>367</v>
      </c>
      <c r="C95" s="42" t="s">
        <v>50</v>
      </c>
      <c r="D95" s="42" t="s">
        <v>47</v>
      </c>
      <c r="E95" s="42" t="s">
        <v>37</v>
      </c>
      <c r="F95" s="292">
        <v>106473.12</v>
      </c>
      <c r="G95" s="307">
        <v>3255948.01</v>
      </c>
      <c r="H95" s="996" t="s">
        <v>364</v>
      </c>
      <c r="I95" s="1241"/>
    </row>
    <row r="96" spans="1:9" s="37" customFormat="1" ht="15" customHeight="1">
      <c r="A96" s="291" t="s">
        <v>321</v>
      </c>
      <c r="B96" s="42" t="s">
        <v>368</v>
      </c>
      <c r="C96" s="42" t="s">
        <v>50</v>
      </c>
      <c r="D96" s="42" t="s">
        <v>40</v>
      </c>
      <c r="E96" s="42" t="s">
        <v>37</v>
      </c>
      <c r="F96" s="292">
        <v>52080.35</v>
      </c>
      <c r="G96" s="307">
        <v>1592617.1</v>
      </c>
      <c r="H96" s="996" t="s">
        <v>364</v>
      </c>
      <c r="I96" s="1241"/>
    </row>
    <row r="97" spans="1:9" s="37" customFormat="1" ht="15" customHeight="1">
      <c r="A97" s="323" t="s">
        <v>78</v>
      </c>
      <c r="B97" s="69" t="s">
        <v>369</v>
      </c>
      <c r="C97" s="69" t="s">
        <v>50</v>
      </c>
      <c r="D97" s="69" t="s">
        <v>44</v>
      </c>
      <c r="E97" s="69" t="s">
        <v>38</v>
      </c>
      <c r="F97" s="324">
        <v>62986</v>
      </c>
      <c r="G97" s="302">
        <v>2486687.2799999998</v>
      </c>
      <c r="H97" s="1001" t="s">
        <v>364</v>
      </c>
      <c r="I97" s="1241"/>
    </row>
    <row r="98" spans="1:9" s="37" customFormat="1" ht="15" customHeight="1">
      <c r="A98" s="300" t="s">
        <v>43</v>
      </c>
      <c r="B98" s="49" t="s">
        <v>370</v>
      </c>
      <c r="C98" s="49" t="s">
        <v>50</v>
      </c>
      <c r="D98" s="49" t="s">
        <v>34</v>
      </c>
      <c r="E98" s="49" t="s">
        <v>15</v>
      </c>
      <c r="F98" s="301">
        <v>19479.12</v>
      </c>
      <c r="G98" s="302">
        <v>900909.3</v>
      </c>
      <c r="H98" s="993" t="s">
        <v>292</v>
      </c>
      <c r="I98" s="1241"/>
    </row>
    <row r="99" spans="1:9" s="37" customFormat="1" ht="15" customHeight="1">
      <c r="A99" s="299" t="s">
        <v>351</v>
      </c>
      <c r="B99" s="38" t="s">
        <v>371</v>
      </c>
      <c r="C99" s="38" t="s">
        <v>31</v>
      </c>
      <c r="D99" s="38" t="s">
        <v>32</v>
      </c>
      <c r="E99" s="38" t="s">
        <v>38</v>
      </c>
      <c r="F99" s="292">
        <v>41402.019999999997</v>
      </c>
      <c r="G99" s="301">
        <v>1670571.51</v>
      </c>
      <c r="H99" s="1002" t="s">
        <v>297</v>
      </c>
      <c r="I99" s="1241"/>
    </row>
    <row r="100" spans="1:9" s="37" customFormat="1" ht="15" customHeight="1">
      <c r="A100" s="295" t="s">
        <v>97</v>
      </c>
      <c r="B100" s="3" t="s">
        <v>372</v>
      </c>
      <c r="C100" s="3" t="s">
        <v>33</v>
      </c>
      <c r="D100" s="3" t="s">
        <v>139</v>
      </c>
      <c r="E100" s="3" t="s">
        <v>14</v>
      </c>
      <c r="F100" s="294">
        <v>11600.78</v>
      </c>
      <c r="G100" s="292">
        <v>475225.95</v>
      </c>
      <c r="H100" s="992" t="s">
        <v>297</v>
      </c>
      <c r="I100" s="1241"/>
    </row>
    <row r="101" spans="1:9" s="37" customFormat="1" ht="15" customHeight="1">
      <c r="A101" s="309" t="s">
        <v>269</v>
      </c>
      <c r="B101" s="51" t="s">
        <v>272</v>
      </c>
      <c r="C101" s="51" t="s">
        <v>24</v>
      </c>
      <c r="D101" s="51" t="s">
        <v>273</v>
      </c>
      <c r="E101" s="51" t="s">
        <v>11</v>
      </c>
      <c r="F101" s="294">
        <v>149878.65</v>
      </c>
      <c r="G101" s="294">
        <v>4611766.0599999996</v>
      </c>
      <c r="H101" s="992" t="s">
        <v>297</v>
      </c>
      <c r="I101" s="1241"/>
    </row>
    <row r="102" spans="1:9" s="37" customFormat="1" ht="15" customHeight="1">
      <c r="A102" s="309" t="s">
        <v>269</v>
      </c>
      <c r="B102" s="51" t="s">
        <v>270</v>
      </c>
      <c r="C102" s="51" t="s">
        <v>24</v>
      </c>
      <c r="D102" s="51" t="s">
        <v>271</v>
      </c>
      <c r="E102" s="51" t="s">
        <v>11</v>
      </c>
      <c r="F102" s="294">
        <v>117413.3</v>
      </c>
      <c r="G102" s="294">
        <v>3612807.24</v>
      </c>
      <c r="H102" s="1003" t="s">
        <v>297</v>
      </c>
      <c r="I102" s="1241"/>
    </row>
    <row r="103" spans="1:9" s="37" customFormat="1" ht="15" customHeight="1">
      <c r="A103" s="295" t="s">
        <v>360</v>
      </c>
      <c r="B103" s="3" t="s">
        <v>361</v>
      </c>
      <c r="C103" s="3" t="s">
        <v>41</v>
      </c>
      <c r="D103" s="3" t="s">
        <v>48</v>
      </c>
      <c r="E103" s="3" t="s">
        <v>37</v>
      </c>
      <c r="F103" s="294">
        <v>57380.93</v>
      </c>
      <c r="G103" s="292">
        <f>F103*30.72</f>
        <v>1762742.1695999999</v>
      </c>
      <c r="H103" s="992" t="s">
        <v>373</v>
      </c>
      <c r="I103" s="1241"/>
    </row>
    <row r="104" spans="1:9" s="37" customFormat="1" ht="15" customHeight="1">
      <c r="A104" s="295" t="s">
        <v>53</v>
      </c>
      <c r="B104" s="3" t="s">
        <v>374</v>
      </c>
      <c r="C104" s="3" t="s">
        <v>41</v>
      </c>
      <c r="D104" s="3" t="s">
        <v>48</v>
      </c>
      <c r="E104" s="3" t="s">
        <v>37</v>
      </c>
      <c r="F104" s="294">
        <v>200000</v>
      </c>
      <c r="G104" s="292">
        <v>6210000</v>
      </c>
      <c r="H104" s="992" t="s">
        <v>373</v>
      </c>
      <c r="I104" s="1241"/>
    </row>
    <row r="105" spans="1:9" s="37" customFormat="1" ht="15" customHeight="1">
      <c r="A105" s="295" t="s">
        <v>375</v>
      </c>
      <c r="B105" s="3" t="s">
        <v>376</v>
      </c>
      <c r="C105" s="3" t="s">
        <v>41</v>
      </c>
      <c r="D105" s="3" t="s">
        <v>48</v>
      </c>
      <c r="E105" s="3" t="s">
        <v>37</v>
      </c>
      <c r="F105" s="294">
        <v>91577.06</v>
      </c>
      <c r="G105" s="292">
        <v>2838888.86</v>
      </c>
      <c r="H105" s="992" t="s">
        <v>373</v>
      </c>
      <c r="I105" s="1241"/>
    </row>
    <row r="106" spans="1:9" s="37" customFormat="1" ht="15" customHeight="1">
      <c r="A106" s="295" t="s">
        <v>375</v>
      </c>
      <c r="B106" s="3" t="s">
        <v>377</v>
      </c>
      <c r="C106" s="3" t="s">
        <v>41</v>
      </c>
      <c r="D106" s="3" t="s">
        <v>48</v>
      </c>
      <c r="E106" s="3" t="s">
        <v>37</v>
      </c>
      <c r="F106" s="294">
        <v>110000</v>
      </c>
      <c r="G106" s="292">
        <v>3410000</v>
      </c>
      <c r="H106" s="992" t="s">
        <v>373</v>
      </c>
      <c r="I106" s="1241"/>
    </row>
    <row r="107" spans="1:9" s="37" customFormat="1" ht="15" customHeight="1">
      <c r="A107" s="309" t="s">
        <v>274</v>
      </c>
      <c r="B107" s="51" t="s">
        <v>275</v>
      </c>
      <c r="C107" s="51" t="s">
        <v>24</v>
      </c>
      <c r="D107" s="51" t="s">
        <v>52</v>
      </c>
      <c r="E107" s="51" t="s">
        <v>11</v>
      </c>
      <c r="F107" s="294">
        <v>177489.26</v>
      </c>
      <c r="G107" s="294">
        <v>5480868.3499999996</v>
      </c>
      <c r="H107" s="992" t="s">
        <v>378</v>
      </c>
      <c r="I107" s="1241"/>
    </row>
    <row r="108" spans="1:9" s="37" customFormat="1" ht="15" customHeight="1">
      <c r="A108" s="309" t="s">
        <v>277</v>
      </c>
      <c r="B108" s="51" t="s">
        <v>278</v>
      </c>
      <c r="C108" s="51" t="s">
        <v>24</v>
      </c>
      <c r="D108" s="51" t="s">
        <v>134</v>
      </c>
      <c r="E108" s="51" t="s">
        <v>37</v>
      </c>
      <c r="F108" s="294">
        <v>167856.17</v>
      </c>
      <c r="G108" s="294">
        <v>5188434.21</v>
      </c>
      <c r="H108" s="992" t="s">
        <v>378</v>
      </c>
      <c r="I108" s="1241"/>
    </row>
    <row r="109" spans="1:9" s="37" customFormat="1" ht="15" customHeight="1">
      <c r="A109" s="309" t="s">
        <v>277</v>
      </c>
      <c r="B109" s="51" t="s">
        <v>279</v>
      </c>
      <c r="C109" s="51" t="s">
        <v>24</v>
      </c>
      <c r="D109" s="51" t="s">
        <v>134</v>
      </c>
      <c r="E109" s="51" t="s">
        <v>37</v>
      </c>
      <c r="F109" s="294">
        <v>185959.84</v>
      </c>
      <c r="G109" s="294">
        <v>5748018.6500000004</v>
      </c>
      <c r="H109" s="992" t="s">
        <v>378</v>
      </c>
      <c r="I109" s="1241"/>
    </row>
    <row r="110" spans="1:9" s="37" customFormat="1" ht="15" customHeight="1">
      <c r="A110" s="309" t="s">
        <v>280</v>
      </c>
      <c r="B110" s="51" t="s">
        <v>281</v>
      </c>
      <c r="C110" s="51" t="s">
        <v>24</v>
      </c>
      <c r="D110" s="51" t="s">
        <v>229</v>
      </c>
      <c r="E110" s="51" t="s">
        <v>11</v>
      </c>
      <c r="F110" s="294">
        <v>499796.14</v>
      </c>
      <c r="G110" s="294">
        <v>15433704.800000001</v>
      </c>
      <c r="H110" s="992" t="s">
        <v>378</v>
      </c>
      <c r="I110" s="1241"/>
    </row>
    <row r="111" spans="1:9" s="37" customFormat="1" ht="15" customHeight="1">
      <c r="A111" s="309" t="s">
        <v>282</v>
      </c>
      <c r="B111" s="51" t="s">
        <v>286</v>
      </c>
      <c r="C111" s="51" t="s">
        <v>24</v>
      </c>
      <c r="D111" s="51" t="s">
        <v>225</v>
      </c>
      <c r="E111" s="51" t="s">
        <v>11</v>
      </c>
      <c r="F111" s="294">
        <v>33067.129999999997</v>
      </c>
      <c r="G111" s="294">
        <v>1023097</v>
      </c>
      <c r="H111" s="992" t="s">
        <v>378</v>
      </c>
      <c r="I111" s="1241"/>
    </row>
    <row r="112" spans="1:9" s="37" customFormat="1" ht="15" customHeight="1">
      <c r="A112" s="309" t="s">
        <v>287</v>
      </c>
      <c r="B112" s="51" t="s">
        <v>288</v>
      </c>
      <c r="C112" s="51" t="s">
        <v>24</v>
      </c>
      <c r="D112" s="51" t="s">
        <v>229</v>
      </c>
      <c r="E112" s="51" t="s">
        <v>37</v>
      </c>
      <c r="F112" s="294">
        <v>113530.23</v>
      </c>
      <c r="G112" s="294">
        <v>3508084.11</v>
      </c>
      <c r="H112" s="1003" t="s">
        <v>378</v>
      </c>
      <c r="I112" s="1241"/>
    </row>
    <row r="113" spans="1:9" s="37" customFormat="1" ht="15" customHeight="1">
      <c r="A113" s="319" t="s">
        <v>379</v>
      </c>
      <c r="B113" s="320" t="s">
        <v>380</v>
      </c>
      <c r="C113" s="320" t="s">
        <v>35</v>
      </c>
      <c r="D113" s="320" t="s">
        <v>381</v>
      </c>
      <c r="E113" s="320" t="s">
        <v>38</v>
      </c>
      <c r="F113" s="325">
        <v>172260.95</v>
      </c>
      <c r="G113" s="321">
        <v>7032553.2800000003</v>
      </c>
      <c r="H113" s="1000" t="s">
        <v>378</v>
      </c>
      <c r="I113" s="1241"/>
    </row>
    <row r="114" spans="1:9" s="37" customFormat="1" ht="15" customHeight="1">
      <c r="A114" s="319" t="s">
        <v>74</v>
      </c>
      <c r="B114" s="320" t="s">
        <v>382</v>
      </c>
      <c r="C114" s="320" t="s">
        <v>35</v>
      </c>
      <c r="D114" s="320" t="s">
        <v>383</v>
      </c>
      <c r="E114" s="320" t="s">
        <v>38</v>
      </c>
      <c r="F114" s="326">
        <v>99860.79</v>
      </c>
      <c r="G114" s="322">
        <v>4077815.36</v>
      </c>
      <c r="H114" s="1000" t="s">
        <v>378</v>
      </c>
      <c r="I114" s="1241"/>
    </row>
    <row r="115" spans="1:9" s="37" customFormat="1" ht="15" customHeight="1">
      <c r="A115" s="319" t="s">
        <v>61</v>
      </c>
      <c r="B115" s="320" t="s">
        <v>162</v>
      </c>
      <c r="C115" s="320" t="s">
        <v>35</v>
      </c>
      <c r="D115" s="320" t="s">
        <v>137</v>
      </c>
      <c r="E115" s="320" t="s">
        <v>38</v>
      </c>
      <c r="F115" s="326">
        <v>92074.6</v>
      </c>
      <c r="G115" s="322">
        <v>3781503.82</v>
      </c>
      <c r="H115" s="1000" t="s">
        <v>378</v>
      </c>
      <c r="I115" s="1241"/>
    </row>
    <row r="116" spans="1:9" s="37" customFormat="1" ht="15" customHeight="1">
      <c r="A116" s="327"/>
      <c r="B116" s="320"/>
      <c r="C116" s="320"/>
      <c r="D116" s="320"/>
      <c r="E116" s="320"/>
      <c r="F116" s="326"/>
      <c r="G116" s="322"/>
      <c r="H116" s="1000"/>
      <c r="I116" s="1241"/>
    </row>
    <row r="117" spans="1:9" s="37" customFormat="1" ht="15" customHeight="1">
      <c r="A117" s="328" t="s">
        <v>499</v>
      </c>
      <c r="B117" s="289">
        <v>2013</v>
      </c>
      <c r="C117" s="329"/>
      <c r="D117" s="329"/>
      <c r="E117" s="329"/>
      <c r="F117" s="330"/>
      <c r="G117" s="331"/>
      <c r="H117" s="1004"/>
      <c r="I117" s="1241"/>
    </row>
    <row r="118" spans="1:9" s="37" customFormat="1" ht="15" customHeight="1">
      <c r="A118" s="291" t="s">
        <v>143</v>
      </c>
      <c r="B118" s="42" t="s">
        <v>384</v>
      </c>
      <c r="C118" s="42" t="s">
        <v>24</v>
      </c>
      <c r="D118" s="42" t="s">
        <v>45</v>
      </c>
      <c r="E118" s="42" t="s">
        <v>38</v>
      </c>
      <c r="F118" s="292">
        <v>48504</v>
      </c>
      <c r="G118" s="292">
        <v>1986723.8400000001</v>
      </c>
      <c r="H118" s="996" t="s">
        <v>300</v>
      </c>
      <c r="I118" s="1241"/>
    </row>
    <row r="119" spans="1:9" s="37" customFormat="1" ht="15" customHeight="1">
      <c r="A119" s="300" t="s">
        <v>324</v>
      </c>
      <c r="B119" s="49" t="s">
        <v>385</v>
      </c>
      <c r="C119" s="49" t="s">
        <v>50</v>
      </c>
      <c r="D119" s="49" t="s">
        <v>40</v>
      </c>
      <c r="E119" s="49" t="s">
        <v>37</v>
      </c>
      <c r="F119" s="301">
        <v>172992.21</v>
      </c>
      <c r="G119" s="302">
        <v>5262423.03</v>
      </c>
      <c r="H119" s="993" t="s">
        <v>300</v>
      </c>
      <c r="I119" s="1241"/>
    </row>
    <row r="120" spans="1:9" s="37" customFormat="1" ht="15" customHeight="1">
      <c r="A120" s="291" t="s">
        <v>324</v>
      </c>
      <c r="B120" s="42" t="s">
        <v>386</v>
      </c>
      <c r="C120" s="42" t="s">
        <v>50</v>
      </c>
      <c r="D120" s="42" t="s">
        <v>298</v>
      </c>
      <c r="E120" s="42" t="s">
        <v>42</v>
      </c>
      <c r="F120" s="292">
        <v>49388.480000000003</v>
      </c>
      <c r="G120" s="307">
        <v>2314838.06</v>
      </c>
      <c r="H120" s="996" t="s">
        <v>300</v>
      </c>
      <c r="I120" s="1241"/>
    </row>
    <row r="121" spans="1:9" s="37" customFormat="1" ht="15" customHeight="1">
      <c r="A121" s="304" t="s">
        <v>292</v>
      </c>
      <c r="B121" s="67" t="s">
        <v>295</v>
      </c>
      <c r="C121" s="67" t="s">
        <v>50</v>
      </c>
      <c r="D121" s="67" t="s">
        <v>387</v>
      </c>
      <c r="E121" s="67" t="s">
        <v>37</v>
      </c>
      <c r="F121" s="305">
        <v>9569.42</v>
      </c>
      <c r="G121" s="307">
        <v>288709.40000000002</v>
      </c>
      <c r="H121" s="995" t="s">
        <v>300</v>
      </c>
      <c r="I121" s="1241"/>
    </row>
    <row r="122" spans="1:9" s="37" customFormat="1" ht="15" customHeight="1">
      <c r="A122" s="295" t="s">
        <v>375</v>
      </c>
      <c r="B122" s="3" t="s">
        <v>377</v>
      </c>
      <c r="C122" s="3" t="s">
        <v>41</v>
      </c>
      <c r="D122" s="3" t="s">
        <v>48</v>
      </c>
      <c r="E122" s="3" t="s">
        <v>37</v>
      </c>
      <c r="F122" s="294">
        <v>94845.74</v>
      </c>
      <c r="G122" s="292">
        <f>F122*30.53</f>
        <v>2895640.4422000004</v>
      </c>
      <c r="H122" s="992" t="s">
        <v>301</v>
      </c>
      <c r="I122" s="1241"/>
    </row>
    <row r="123" spans="1:9" s="37" customFormat="1" ht="15" customHeight="1">
      <c r="A123" s="295" t="s">
        <v>388</v>
      </c>
      <c r="B123" s="3" t="s">
        <v>129</v>
      </c>
      <c r="C123" s="3" t="s">
        <v>12</v>
      </c>
      <c r="D123" s="3" t="s">
        <v>48</v>
      </c>
      <c r="E123" s="3" t="s">
        <v>11</v>
      </c>
      <c r="F123" s="294">
        <v>66826.94</v>
      </c>
      <c r="G123" s="292">
        <v>2071635.14</v>
      </c>
      <c r="H123" s="992" t="s">
        <v>301</v>
      </c>
      <c r="I123" s="1241"/>
    </row>
    <row r="124" spans="1:9" s="37" customFormat="1" ht="15" customHeight="1">
      <c r="A124" s="291" t="s">
        <v>164</v>
      </c>
      <c r="B124" s="42" t="s">
        <v>165</v>
      </c>
      <c r="C124" s="42" t="s">
        <v>24</v>
      </c>
      <c r="D124" s="42" t="s">
        <v>44</v>
      </c>
      <c r="E124" s="42" t="s">
        <v>38</v>
      </c>
      <c r="F124" s="294">
        <v>27674.9</v>
      </c>
      <c r="G124" s="292">
        <v>1120279.95</v>
      </c>
      <c r="H124" s="996" t="s">
        <v>301</v>
      </c>
      <c r="I124" s="1241"/>
    </row>
    <row r="125" spans="1:9" s="37" customFormat="1" ht="15" customHeight="1">
      <c r="A125" s="309" t="s">
        <v>175</v>
      </c>
      <c r="B125" s="51" t="s">
        <v>177</v>
      </c>
      <c r="C125" s="51" t="s">
        <v>24</v>
      </c>
      <c r="D125" s="51" t="s">
        <v>115</v>
      </c>
      <c r="E125" s="51" t="s">
        <v>11</v>
      </c>
      <c r="F125" s="294">
        <v>46589.03</v>
      </c>
      <c r="G125" s="294">
        <v>1431680.89</v>
      </c>
      <c r="H125" s="992" t="s">
        <v>302</v>
      </c>
      <c r="I125" s="1241"/>
    </row>
    <row r="126" spans="1:9" s="37" customFormat="1" ht="15" customHeight="1">
      <c r="A126" s="309" t="s">
        <v>282</v>
      </c>
      <c r="B126" s="51" t="s">
        <v>284</v>
      </c>
      <c r="C126" s="51" t="s">
        <v>24</v>
      </c>
      <c r="D126" s="51" t="s">
        <v>225</v>
      </c>
      <c r="E126" s="51" t="s">
        <v>11</v>
      </c>
      <c r="F126" s="294">
        <v>35629.14</v>
      </c>
      <c r="G126" s="294">
        <v>1102365.5900000001</v>
      </c>
      <c r="H126" s="992" t="s">
        <v>302</v>
      </c>
      <c r="I126" s="1241"/>
    </row>
    <row r="127" spans="1:9" s="37" customFormat="1" ht="15" customHeight="1">
      <c r="A127" s="309" t="s">
        <v>297</v>
      </c>
      <c r="B127" s="51" t="s">
        <v>228</v>
      </c>
      <c r="C127" s="51" t="s">
        <v>24</v>
      </c>
      <c r="D127" s="51" t="s">
        <v>229</v>
      </c>
      <c r="E127" s="51" t="s">
        <v>11</v>
      </c>
      <c r="F127" s="294">
        <v>405989.38</v>
      </c>
      <c r="G127" s="294">
        <v>12447634.390000001</v>
      </c>
      <c r="H127" s="992" t="s">
        <v>303</v>
      </c>
      <c r="I127" s="1241"/>
    </row>
    <row r="128" spans="1:9" customFormat="1" ht="12.75">
      <c r="A128" s="332">
        <v>41542</v>
      </c>
      <c r="B128" s="51" t="s">
        <v>228</v>
      </c>
      <c r="C128" s="51" t="s">
        <v>24</v>
      </c>
      <c r="D128" s="51" t="s">
        <v>229</v>
      </c>
      <c r="E128" s="51" t="s">
        <v>11</v>
      </c>
      <c r="F128" s="294">
        <v>102913.07</v>
      </c>
      <c r="G128" s="292">
        <v>3109518.41</v>
      </c>
      <c r="H128" s="998" t="s">
        <v>305</v>
      </c>
      <c r="I128" s="1240"/>
    </row>
    <row r="129" spans="1:9" customFormat="1" ht="12.75">
      <c r="A129" s="332">
        <v>41554</v>
      </c>
      <c r="B129" s="51" t="s">
        <v>239</v>
      </c>
      <c r="C129" s="51" t="s">
        <v>24</v>
      </c>
      <c r="D129" s="51" t="s">
        <v>238</v>
      </c>
      <c r="E129" s="51" t="s">
        <v>37</v>
      </c>
      <c r="F129" s="294">
        <v>54865.16</v>
      </c>
      <c r="G129" s="283">
        <v>1662688.67</v>
      </c>
      <c r="H129" s="1005" t="s">
        <v>311</v>
      </c>
      <c r="I129" s="1240"/>
    </row>
    <row r="130" spans="1:9" s="37" customFormat="1" ht="15" customHeight="1">
      <c r="A130" s="333">
        <v>41473</v>
      </c>
      <c r="B130" s="3" t="s">
        <v>129</v>
      </c>
      <c r="C130" s="3" t="s">
        <v>12</v>
      </c>
      <c r="D130" s="3" t="s">
        <v>48</v>
      </c>
      <c r="E130" s="3" t="s">
        <v>11</v>
      </c>
      <c r="F130" s="294">
        <v>40285.230000000003</v>
      </c>
      <c r="G130" s="292">
        <v>1218829.6299999999</v>
      </c>
      <c r="H130" s="992" t="s">
        <v>311</v>
      </c>
      <c r="I130" s="1241"/>
    </row>
    <row r="131" spans="1:9" s="37" customFormat="1" ht="15" customHeight="1">
      <c r="A131" s="333">
        <v>41474</v>
      </c>
      <c r="B131" s="3" t="s">
        <v>130</v>
      </c>
      <c r="C131" s="3" t="s">
        <v>12</v>
      </c>
      <c r="D131" s="3" t="s">
        <v>48</v>
      </c>
      <c r="E131" s="3" t="s">
        <v>11</v>
      </c>
      <c r="F131" s="294">
        <v>134000</v>
      </c>
      <c r="G131" s="292">
        <v>4151320</v>
      </c>
      <c r="H131" s="994" t="s">
        <v>311</v>
      </c>
      <c r="I131" s="1241"/>
    </row>
    <row r="132" spans="1:9" s="37" customFormat="1" ht="15" customHeight="1">
      <c r="A132" s="333">
        <v>41477</v>
      </c>
      <c r="B132" s="3" t="s">
        <v>131</v>
      </c>
      <c r="C132" s="3" t="s">
        <v>41</v>
      </c>
      <c r="D132" s="3" t="s">
        <v>48</v>
      </c>
      <c r="E132" s="3" t="s">
        <v>37</v>
      </c>
      <c r="F132" s="294">
        <v>30000</v>
      </c>
      <c r="G132" s="292">
        <v>928800</v>
      </c>
      <c r="H132" s="994" t="s">
        <v>311</v>
      </c>
      <c r="I132" s="1241"/>
    </row>
    <row r="133" spans="1:9" customFormat="1" ht="12.75">
      <c r="A133" s="333">
        <v>41554</v>
      </c>
      <c r="B133" s="51" t="s">
        <v>241</v>
      </c>
      <c r="C133" s="51" t="s">
        <v>24</v>
      </c>
      <c r="D133" s="51" t="s">
        <v>242</v>
      </c>
      <c r="E133" s="51" t="s">
        <v>37</v>
      </c>
      <c r="F133" s="294">
        <v>24328.22</v>
      </c>
      <c r="G133" s="292">
        <v>735077.17</v>
      </c>
      <c r="H133" s="992" t="s">
        <v>389</v>
      </c>
      <c r="I133" s="1240"/>
    </row>
    <row r="134" spans="1:9" customFormat="1" ht="12.75">
      <c r="A134" s="333">
        <v>41458</v>
      </c>
      <c r="B134" s="3" t="s">
        <v>110</v>
      </c>
      <c r="C134" s="3" t="s">
        <v>31</v>
      </c>
      <c r="D134" s="3" t="s">
        <v>32</v>
      </c>
      <c r="E134" s="3" t="s">
        <v>38</v>
      </c>
      <c r="F134" s="292">
        <v>19729.900000000001</v>
      </c>
      <c r="G134" s="292">
        <v>792648.73</v>
      </c>
      <c r="H134" s="992" t="s">
        <v>389</v>
      </c>
      <c r="I134" s="1240"/>
    </row>
    <row r="135" spans="1:9" customFormat="1" ht="12.75">
      <c r="A135" s="332">
        <v>41466</v>
      </c>
      <c r="B135" s="3" t="s">
        <v>118</v>
      </c>
      <c r="C135" s="3" t="s">
        <v>31</v>
      </c>
      <c r="D135" s="3" t="s">
        <v>32</v>
      </c>
      <c r="E135" s="3" t="s">
        <v>38</v>
      </c>
      <c r="F135" s="292">
        <v>16662.599999999999</v>
      </c>
      <c r="G135" s="292">
        <v>678001.19</v>
      </c>
      <c r="H135" s="992" t="s">
        <v>390</v>
      </c>
      <c r="I135" s="1240"/>
    </row>
    <row r="136" spans="1:9" s="37" customFormat="1" ht="15" customHeight="1">
      <c r="A136" s="332">
        <v>41466</v>
      </c>
      <c r="B136" s="3" t="s">
        <v>119</v>
      </c>
      <c r="C136" s="3" t="s">
        <v>31</v>
      </c>
      <c r="D136" s="3" t="s">
        <v>32</v>
      </c>
      <c r="E136" s="3" t="s">
        <v>38</v>
      </c>
      <c r="F136" s="292">
        <v>27956.25</v>
      </c>
      <c r="G136" s="292">
        <v>1137539.81</v>
      </c>
      <c r="H136" s="992" t="s">
        <v>394</v>
      </c>
      <c r="I136" s="1241"/>
    </row>
    <row r="137" spans="1:9" s="37" customFormat="1" ht="15" customHeight="1">
      <c r="A137" s="332">
        <v>41466</v>
      </c>
      <c r="B137" s="3" t="s">
        <v>120</v>
      </c>
      <c r="C137" s="3" t="s">
        <v>31</v>
      </c>
      <c r="D137" s="3" t="s">
        <v>32</v>
      </c>
      <c r="E137" s="3" t="s">
        <v>38</v>
      </c>
      <c r="F137" s="292">
        <v>21812.81</v>
      </c>
      <c r="G137" s="292">
        <v>887563.24</v>
      </c>
      <c r="H137" s="992" t="s">
        <v>394</v>
      </c>
      <c r="I137" s="1241"/>
    </row>
    <row r="138" spans="1:9" customFormat="1" ht="12.75">
      <c r="A138" s="333">
        <v>41554</v>
      </c>
      <c r="B138" s="51" t="s">
        <v>240</v>
      </c>
      <c r="C138" s="51" t="s">
        <v>24</v>
      </c>
      <c r="D138" s="51" t="s">
        <v>238</v>
      </c>
      <c r="E138" s="51" t="s">
        <v>37</v>
      </c>
      <c r="F138" s="294">
        <v>97568.8</v>
      </c>
      <c r="G138" s="294">
        <v>2948041.29</v>
      </c>
      <c r="H138" s="992" t="s">
        <v>395</v>
      </c>
      <c r="I138" s="1240"/>
    </row>
    <row r="139" spans="1:9" s="37" customFormat="1" ht="15" customHeight="1">
      <c r="A139" s="333">
        <v>41477</v>
      </c>
      <c r="B139" s="3" t="s">
        <v>131</v>
      </c>
      <c r="C139" s="3" t="s">
        <v>41</v>
      </c>
      <c r="D139" s="3" t="s">
        <v>48</v>
      </c>
      <c r="E139" s="3" t="s">
        <v>37</v>
      </c>
      <c r="F139" s="294">
        <v>6490.11</v>
      </c>
      <c r="G139" s="292">
        <v>196682.78</v>
      </c>
      <c r="H139" s="992" t="s">
        <v>395</v>
      </c>
      <c r="I139" s="1241"/>
    </row>
    <row r="140" spans="1:9" s="37" customFormat="1" ht="15" customHeight="1">
      <c r="A140" s="333">
        <v>41480</v>
      </c>
      <c r="B140" s="3" t="s">
        <v>135</v>
      </c>
      <c r="C140" s="3" t="s">
        <v>41</v>
      </c>
      <c r="D140" s="3" t="s">
        <v>48</v>
      </c>
      <c r="E140" s="3" t="s">
        <v>37</v>
      </c>
      <c r="F140" s="294">
        <v>14179.22</v>
      </c>
      <c r="G140" s="292">
        <v>438421.48</v>
      </c>
      <c r="H140" s="992" t="s">
        <v>395</v>
      </c>
      <c r="I140" s="1241"/>
    </row>
    <row r="141" spans="1:9" s="37" customFormat="1" ht="15" customHeight="1">
      <c r="A141" s="333">
        <v>41480</v>
      </c>
      <c r="B141" s="3" t="s">
        <v>136</v>
      </c>
      <c r="C141" s="3" t="s">
        <v>41</v>
      </c>
      <c r="D141" s="3" t="s">
        <v>48</v>
      </c>
      <c r="E141" s="3" t="s">
        <v>37</v>
      </c>
      <c r="F141" s="294">
        <v>185149.6</v>
      </c>
      <c r="G141" s="292">
        <v>5724825.6299999999</v>
      </c>
      <c r="H141" s="994" t="s">
        <v>395</v>
      </c>
      <c r="I141" s="1241"/>
    </row>
    <row r="142" spans="1:9" s="37" customFormat="1" ht="15" customHeight="1">
      <c r="A142" s="332">
        <v>41471</v>
      </c>
      <c r="B142" s="3" t="s">
        <v>126</v>
      </c>
      <c r="C142" s="3" t="s">
        <v>31</v>
      </c>
      <c r="D142" s="3" t="s">
        <v>32</v>
      </c>
      <c r="E142" s="3" t="s">
        <v>14</v>
      </c>
      <c r="F142" s="292">
        <v>38809.1</v>
      </c>
      <c r="G142" s="292">
        <v>1573126.87</v>
      </c>
      <c r="H142" s="992" t="s">
        <v>401</v>
      </c>
      <c r="I142" s="1241"/>
    </row>
    <row r="143" spans="1:9" s="37" customFormat="1" ht="15" customHeight="1">
      <c r="A143" s="334">
        <v>41446</v>
      </c>
      <c r="B143" s="49" t="s">
        <v>101</v>
      </c>
      <c r="C143" s="49" t="s">
        <v>25</v>
      </c>
      <c r="D143" s="49" t="s">
        <v>47</v>
      </c>
      <c r="E143" s="49" t="s">
        <v>37</v>
      </c>
      <c r="F143" s="301">
        <v>199360.39</v>
      </c>
      <c r="G143" s="302">
        <v>6046600.6299999999</v>
      </c>
      <c r="H143" s="1006" t="s">
        <v>401</v>
      </c>
      <c r="I143" s="1241"/>
    </row>
    <row r="144" spans="1:9" s="37" customFormat="1" ht="15" customHeight="1">
      <c r="A144" s="335">
        <v>41556</v>
      </c>
      <c r="B144" s="336" t="s">
        <v>307</v>
      </c>
      <c r="C144" s="337" t="s">
        <v>24</v>
      </c>
      <c r="D144" s="337" t="s">
        <v>220</v>
      </c>
      <c r="E144" s="338" t="s">
        <v>37</v>
      </c>
      <c r="F144" s="294">
        <v>2885.35</v>
      </c>
      <c r="G144" s="292">
        <v>87267.41</v>
      </c>
      <c r="H144" s="1007" t="s">
        <v>404</v>
      </c>
      <c r="I144" s="1241"/>
    </row>
    <row r="145" spans="1:9" s="37" customFormat="1" ht="15" customHeight="1">
      <c r="A145" s="335">
        <v>41556</v>
      </c>
      <c r="B145" s="336" t="s">
        <v>308</v>
      </c>
      <c r="C145" s="337" t="s">
        <v>24</v>
      </c>
      <c r="D145" s="337" t="s">
        <v>220</v>
      </c>
      <c r="E145" s="338" t="s">
        <v>37</v>
      </c>
      <c r="F145" s="294">
        <v>75077.36</v>
      </c>
      <c r="G145" s="292">
        <v>2270714.75</v>
      </c>
      <c r="H145" s="1007" t="s">
        <v>404</v>
      </c>
      <c r="I145" s="1241"/>
    </row>
    <row r="146" spans="1:9" s="37" customFormat="1" ht="15" customHeight="1">
      <c r="A146" s="332">
        <v>41541</v>
      </c>
      <c r="B146" s="42" t="s">
        <v>219</v>
      </c>
      <c r="C146" s="3" t="s">
        <v>24</v>
      </c>
      <c r="D146" s="3" t="s">
        <v>220</v>
      </c>
      <c r="E146" s="3" t="s">
        <v>11</v>
      </c>
      <c r="F146" s="294">
        <v>104502.39999999999</v>
      </c>
      <c r="G146" s="292">
        <v>3201953.54</v>
      </c>
      <c r="H146" s="991" t="s">
        <v>404</v>
      </c>
      <c r="I146" s="1241"/>
    </row>
    <row r="147" spans="1:9" s="37" customFormat="1" ht="15" customHeight="1">
      <c r="A147" s="332">
        <v>41466</v>
      </c>
      <c r="B147" s="3" t="s">
        <v>121</v>
      </c>
      <c r="C147" s="3" t="s">
        <v>31</v>
      </c>
      <c r="D147" s="3" t="s">
        <v>32</v>
      </c>
      <c r="E147" s="3" t="s">
        <v>38</v>
      </c>
      <c r="F147" s="292">
        <v>9631.44</v>
      </c>
      <c r="G147" s="292">
        <v>391903.29</v>
      </c>
      <c r="H147" s="992" t="s">
        <v>404</v>
      </c>
      <c r="I147" s="1241"/>
    </row>
    <row r="148" spans="1:9" s="37" customFormat="1" ht="15" customHeight="1">
      <c r="A148" s="332">
        <v>41473</v>
      </c>
      <c r="B148" s="3" t="s">
        <v>127</v>
      </c>
      <c r="C148" s="3" t="s">
        <v>31</v>
      </c>
      <c r="D148" s="3" t="s">
        <v>32</v>
      </c>
      <c r="E148" s="3" t="s">
        <v>14</v>
      </c>
      <c r="F148" s="292">
        <v>9120.6</v>
      </c>
      <c r="G148" s="292">
        <v>370296.36</v>
      </c>
      <c r="H148" s="992" t="s">
        <v>404</v>
      </c>
      <c r="I148" s="1241"/>
    </row>
    <row r="149" spans="1:9" s="37" customFormat="1" ht="15" customHeight="1">
      <c r="A149" s="332">
        <v>41473</v>
      </c>
      <c r="B149" s="3" t="s">
        <v>128</v>
      </c>
      <c r="C149" s="3" t="s">
        <v>31</v>
      </c>
      <c r="D149" s="3" t="s">
        <v>32</v>
      </c>
      <c r="E149" s="3" t="s">
        <v>14</v>
      </c>
      <c r="F149" s="292">
        <v>29732.27</v>
      </c>
      <c r="G149" s="292">
        <v>1207130.1599999999</v>
      </c>
      <c r="H149" s="992" t="s">
        <v>404</v>
      </c>
      <c r="I149" s="1241"/>
    </row>
    <row r="150" spans="1:9" s="37" customFormat="1" ht="15" customHeight="1">
      <c r="A150" s="332">
        <v>41515</v>
      </c>
      <c r="B150" s="3" t="s">
        <v>257</v>
      </c>
      <c r="C150" s="3" t="s">
        <v>33</v>
      </c>
      <c r="D150" s="3" t="s">
        <v>139</v>
      </c>
      <c r="E150" s="3" t="s">
        <v>14</v>
      </c>
      <c r="F150" s="294">
        <v>10647.27</v>
      </c>
      <c r="G150" s="292">
        <v>436751.02</v>
      </c>
      <c r="H150" s="992" t="s">
        <v>405</v>
      </c>
      <c r="I150" s="1241"/>
    </row>
    <row r="151" spans="1:9" s="37" customFormat="1" ht="15" customHeight="1">
      <c r="A151" s="332">
        <v>41543</v>
      </c>
      <c r="B151" s="51" t="s">
        <v>231</v>
      </c>
      <c r="C151" s="51" t="s">
        <v>24</v>
      </c>
      <c r="D151" s="51" t="s">
        <v>232</v>
      </c>
      <c r="E151" s="51" t="s">
        <v>37</v>
      </c>
      <c r="F151" s="294">
        <v>27073.1</v>
      </c>
      <c r="G151" s="294">
        <v>829249.05</v>
      </c>
      <c r="H151" s="992" t="s">
        <v>414</v>
      </c>
      <c r="I151" s="1241"/>
    </row>
    <row r="152" spans="1:9" s="37" customFormat="1" ht="15" customHeight="1">
      <c r="A152" s="333">
        <v>41554</v>
      </c>
      <c r="B152" s="51" t="s">
        <v>237</v>
      </c>
      <c r="C152" s="51" t="s">
        <v>24</v>
      </c>
      <c r="D152" s="51" t="s">
        <v>238</v>
      </c>
      <c r="E152" s="51" t="s">
        <v>11</v>
      </c>
      <c r="F152" s="294">
        <v>288753.05</v>
      </c>
      <c r="G152" s="294">
        <v>8724673.4100000001</v>
      </c>
      <c r="H152" s="992" t="s">
        <v>414</v>
      </c>
      <c r="I152" s="1241"/>
    </row>
    <row r="153" spans="1:9" s="37" customFormat="1" ht="15" customHeight="1">
      <c r="A153" s="333">
        <v>41480</v>
      </c>
      <c r="B153" s="3" t="s">
        <v>136</v>
      </c>
      <c r="C153" s="3" t="s">
        <v>41</v>
      </c>
      <c r="D153" s="3" t="s">
        <v>48</v>
      </c>
      <c r="E153" s="3" t="s">
        <v>37</v>
      </c>
      <c r="F153" s="292">
        <v>135730.21</v>
      </c>
      <c r="G153" s="292">
        <v>4111946.71</v>
      </c>
      <c r="H153" s="992" t="s">
        <v>414</v>
      </c>
      <c r="I153" s="1241"/>
    </row>
    <row r="154" spans="1:9" s="37" customFormat="1" ht="15" customHeight="1">
      <c r="A154" s="333">
        <v>41491</v>
      </c>
      <c r="B154" s="3" t="s">
        <v>144</v>
      </c>
      <c r="C154" s="3" t="s">
        <v>41</v>
      </c>
      <c r="D154" s="3" t="s">
        <v>48</v>
      </c>
      <c r="E154" s="3" t="s">
        <v>37</v>
      </c>
      <c r="F154" s="292">
        <v>195979.25</v>
      </c>
      <c r="G154" s="292">
        <v>6047919.6600000001</v>
      </c>
      <c r="H154" s="992" t="s">
        <v>414</v>
      </c>
      <c r="I154" s="1241"/>
    </row>
    <row r="155" spans="1:9" s="37" customFormat="1" ht="15" customHeight="1">
      <c r="A155" s="333">
        <v>41491</v>
      </c>
      <c r="B155" s="3" t="s">
        <v>145</v>
      </c>
      <c r="C155" s="3" t="s">
        <v>41</v>
      </c>
      <c r="D155" s="3" t="s">
        <v>48</v>
      </c>
      <c r="E155" s="3" t="s">
        <v>37</v>
      </c>
      <c r="F155" s="292">
        <v>95000</v>
      </c>
      <c r="G155" s="292">
        <v>2931700</v>
      </c>
      <c r="H155" s="992" t="s">
        <v>414</v>
      </c>
      <c r="I155" s="1241"/>
    </row>
    <row r="156" spans="1:9" s="37" customFormat="1" ht="15" customHeight="1">
      <c r="A156" s="339">
        <v>41521</v>
      </c>
      <c r="B156" s="51" t="s">
        <v>226</v>
      </c>
      <c r="C156" s="51" t="s">
        <v>24</v>
      </c>
      <c r="D156" s="51" t="s">
        <v>225</v>
      </c>
      <c r="E156" s="51" t="s">
        <v>37</v>
      </c>
      <c r="F156" s="294">
        <v>125939.36</v>
      </c>
      <c r="G156" s="294">
        <v>3892785</v>
      </c>
      <c r="H156" s="1003" t="s">
        <v>417</v>
      </c>
      <c r="I156" s="1241"/>
    </row>
    <row r="157" spans="1:9" s="37" customFormat="1" ht="15" customHeight="1">
      <c r="A157" s="340">
        <v>41523</v>
      </c>
      <c r="B157" s="3" t="s">
        <v>227</v>
      </c>
      <c r="C157" s="3" t="s">
        <v>24</v>
      </c>
      <c r="D157" s="3" t="s">
        <v>225</v>
      </c>
      <c r="E157" s="3" t="s">
        <v>37</v>
      </c>
      <c r="F157" s="292">
        <v>131126.41</v>
      </c>
      <c r="G157" s="292">
        <v>4057051.13</v>
      </c>
      <c r="H157" s="992" t="s">
        <v>417</v>
      </c>
      <c r="I157" s="1241"/>
    </row>
    <row r="158" spans="1:9" s="37" customFormat="1" ht="15" customHeight="1">
      <c r="A158" s="340">
        <v>41564</v>
      </c>
      <c r="B158" s="42" t="s">
        <v>398</v>
      </c>
      <c r="C158" s="42" t="s">
        <v>25</v>
      </c>
      <c r="D158" s="42" t="s">
        <v>399</v>
      </c>
      <c r="E158" s="42" t="s">
        <v>37</v>
      </c>
      <c r="F158" s="292">
        <v>35035.120000000003</v>
      </c>
      <c r="G158" s="307">
        <v>1045798.33</v>
      </c>
      <c r="H158" s="992" t="s">
        <v>417</v>
      </c>
      <c r="I158" s="1241"/>
    </row>
    <row r="159" spans="1:9" s="37" customFormat="1" ht="15" customHeight="1">
      <c r="A159" s="332">
        <v>41480</v>
      </c>
      <c r="B159" s="3" t="s">
        <v>138</v>
      </c>
      <c r="C159" s="3" t="s">
        <v>31</v>
      </c>
      <c r="D159" s="51" t="s">
        <v>32</v>
      </c>
      <c r="E159" s="51" t="s">
        <v>14</v>
      </c>
      <c r="F159" s="294">
        <v>20086.38</v>
      </c>
      <c r="G159" s="294">
        <v>820227.33</v>
      </c>
      <c r="H159" s="1003" t="s">
        <v>421</v>
      </c>
      <c r="I159" s="1241"/>
    </row>
    <row r="160" spans="1:9" s="37" customFormat="1" ht="15" customHeight="1">
      <c r="A160" s="333">
        <v>41542</v>
      </c>
      <c r="B160" s="297" t="s">
        <v>221</v>
      </c>
      <c r="C160" s="3" t="s">
        <v>24</v>
      </c>
      <c r="D160" s="3" t="s">
        <v>222</v>
      </c>
      <c r="E160" s="3" t="s">
        <v>11</v>
      </c>
      <c r="F160" s="292">
        <v>16729.2</v>
      </c>
      <c r="G160" s="292">
        <v>512917.27</v>
      </c>
      <c r="H160" s="992" t="s">
        <v>422</v>
      </c>
      <c r="I160" s="1241"/>
    </row>
    <row r="161" spans="1:9" s="37" customFormat="1" ht="15" customHeight="1">
      <c r="A161" s="332">
        <v>41544</v>
      </c>
      <c r="B161" s="42" t="s">
        <v>260</v>
      </c>
      <c r="C161" s="42" t="s">
        <v>24</v>
      </c>
      <c r="D161" s="42" t="s">
        <v>45</v>
      </c>
      <c r="E161" s="42" t="s">
        <v>38</v>
      </c>
      <c r="F161" s="292">
        <v>53607</v>
      </c>
      <c r="G161" s="292">
        <v>2184753.29</v>
      </c>
      <c r="H161" s="996" t="s">
        <v>422</v>
      </c>
      <c r="I161" s="1241"/>
    </row>
    <row r="162" spans="1:9" s="37" customFormat="1" ht="15" customHeight="1">
      <c r="A162" s="333">
        <v>41491</v>
      </c>
      <c r="B162" s="3" t="s">
        <v>145</v>
      </c>
      <c r="C162" s="3" t="s">
        <v>41</v>
      </c>
      <c r="D162" s="3" t="s">
        <v>48</v>
      </c>
      <c r="E162" s="3" t="s">
        <v>37</v>
      </c>
      <c r="F162" s="294">
        <v>75709.78</v>
      </c>
      <c r="G162" s="292">
        <v>2282649.86</v>
      </c>
      <c r="H162" s="990" t="s">
        <v>433</v>
      </c>
      <c r="I162" s="1241"/>
    </row>
    <row r="163" spans="1:9" s="37" customFormat="1" ht="15" customHeight="1">
      <c r="A163" s="333">
        <v>41498</v>
      </c>
      <c r="B163" s="3" t="s">
        <v>155</v>
      </c>
      <c r="C163" s="3" t="s">
        <v>41</v>
      </c>
      <c r="D163" s="3" t="s">
        <v>48</v>
      </c>
      <c r="E163" s="3" t="s">
        <v>37</v>
      </c>
      <c r="F163" s="294">
        <v>154884.35</v>
      </c>
      <c r="G163" s="292">
        <v>4773535.67</v>
      </c>
      <c r="H163" s="990" t="s">
        <v>433</v>
      </c>
      <c r="I163" s="1241"/>
    </row>
    <row r="164" spans="1:9" s="37" customFormat="1" ht="15" customHeight="1">
      <c r="A164" s="333">
        <v>41498</v>
      </c>
      <c r="B164" s="3" t="s">
        <v>156</v>
      </c>
      <c r="C164" s="3" t="s">
        <v>41</v>
      </c>
      <c r="D164" s="3" t="s">
        <v>48</v>
      </c>
      <c r="E164" s="3" t="s">
        <v>37</v>
      </c>
      <c r="F164" s="294">
        <v>11620.51</v>
      </c>
      <c r="G164" s="292">
        <v>358144.12</v>
      </c>
      <c r="H164" s="990" t="s">
        <v>433</v>
      </c>
      <c r="I164" s="1241"/>
    </row>
    <row r="165" spans="1:9" s="37" customFormat="1" ht="15" customHeight="1">
      <c r="A165" s="333">
        <v>41501</v>
      </c>
      <c r="B165" s="3" t="s">
        <v>161</v>
      </c>
      <c r="C165" s="3" t="s">
        <v>41</v>
      </c>
      <c r="D165" s="3" t="s">
        <v>48</v>
      </c>
      <c r="E165" s="3" t="s">
        <v>37</v>
      </c>
      <c r="F165" s="294">
        <v>178149.75</v>
      </c>
      <c r="G165" s="292">
        <v>5490575.2999999998</v>
      </c>
      <c r="H165" s="994" t="s">
        <v>433</v>
      </c>
      <c r="I165" s="1241"/>
    </row>
    <row r="166" spans="1:9" s="37" customFormat="1" ht="15" customHeight="1">
      <c r="A166" s="333"/>
      <c r="B166" s="3"/>
      <c r="C166" s="3"/>
      <c r="D166" s="3"/>
      <c r="E166" s="3"/>
      <c r="F166" s="294"/>
      <c r="G166" s="292"/>
      <c r="H166" s="994"/>
      <c r="I166" s="1241"/>
    </row>
    <row r="167" spans="1:9" s="37" customFormat="1" ht="15" customHeight="1">
      <c r="A167" s="341" t="s">
        <v>498</v>
      </c>
      <c r="B167" s="289">
        <v>2013</v>
      </c>
      <c r="C167" s="212"/>
      <c r="D167" s="212"/>
      <c r="E167" s="212"/>
      <c r="F167" s="342"/>
      <c r="G167" s="343"/>
      <c r="H167" s="989"/>
      <c r="I167" s="1241"/>
    </row>
    <row r="168" spans="1:9" s="37" customFormat="1" ht="15" customHeight="1">
      <c r="A168" s="333">
        <v>41554</v>
      </c>
      <c r="B168" s="297" t="s">
        <v>223</v>
      </c>
      <c r="C168" s="3" t="s">
        <v>24</v>
      </c>
      <c r="D168" s="3" t="s">
        <v>224</v>
      </c>
      <c r="E168" s="3" t="s">
        <v>37</v>
      </c>
      <c r="F168" s="294">
        <v>17490</v>
      </c>
      <c r="G168" s="292">
        <v>528460.35</v>
      </c>
      <c r="H168" s="994" t="s">
        <v>440</v>
      </c>
      <c r="I168" s="1241"/>
    </row>
    <row r="169" spans="1:9" s="37" customFormat="1" ht="15" customHeight="1">
      <c r="A169" s="344">
        <v>41577</v>
      </c>
      <c r="B169" s="3" t="s">
        <v>425</v>
      </c>
      <c r="C169" s="3" t="s">
        <v>24</v>
      </c>
      <c r="D169" s="3" t="s">
        <v>420</v>
      </c>
      <c r="E169" s="3" t="s">
        <v>11</v>
      </c>
      <c r="F169" s="292">
        <v>54902.21</v>
      </c>
      <c r="G169" s="292">
        <v>1658046.74</v>
      </c>
      <c r="H169" s="994" t="s">
        <v>440</v>
      </c>
      <c r="I169" s="1241"/>
    </row>
    <row r="170" spans="1:9" s="37" customFormat="1" ht="15" customHeight="1">
      <c r="A170" s="332">
        <v>41544</v>
      </c>
      <c r="B170" s="49" t="s">
        <v>296</v>
      </c>
      <c r="C170" s="49" t="s">
        <v>24</v>
      </c>
      <c r="D170" s="49" t="s">
        <v>44</v>
      </c>
      <c r="E170" s="42" t="s">
        <v>38</v>
      </c>
      <c r="F170" s="292">
        <v>21609</v>
      </c>
      <c r="G170" s="292">
        <v>893316.06</v>
      </c>
      <c r="H170" s="994" t="s">
        <v>440</v>
      </c>
      <c r="I170" s="1241"/>
    </row>
    <row r="171" spans="1:9" s="37" customFormat="1" ht="15" customHeight="1">
      <c r="A171" s="332">
        <v>41542</v>
      </c>
      <c r="B171" s="51" t="s">
        <v>230</v>
      </c>
      <c r="C171" s="51" t="s">
        <v>24</v>
      </c>
      <c r="D171" s="51" t="s">
        <v>39</v>
      </c>
      <c r="E171" s="51" t="s">
        <v>11</v>
      </c>
      <c r="F171" s="294">
        <v>131608.15</v>
      </c>
      <c r="G171" s="294">
        <v>4035105.88</v>
      </c>
      <c r="H171" s="994" t="s">
        <v>440</v>
      </c>
      <c r="I171" s="1241"/>
    </row>
    <row r="172" spans="1:9" s="37" customFormat="1" ht="15" customHeight="1">
      <c r="A172" s="332">
        <v>41548</v>
      </c>
      <c r="B172" s="51" t="s">
        <v>233</v>
      </c>
      <c r="C172" s="51" t="s">
        <v>24</v>
      </c>
      <c r="D172" s="51" t="s">
        <v>222</v>
      </c>
      <c r="E172" s="51" t="s">
        <v>11</v>
      </c>
      <c r="F172" s="294">
        <v>509408.52</v>
      </c>
      <c r="G172" s="294">
        <v>15516583.52</v>
      </c>
      <c r="H172" s="994" t="s">
        <v>440</v>
      </c>
      <c r="I172" s="1241"/>
    </row>
    <row r="173" spans="1:9" s="37" customFormat="1" ht="15" customHeight="1">
      <c r="A173" s="332">
        <v>41555</v>
      </c>
      <c r="B173" s="51" t="s">
        <v>243</v>
      </c>
      <c r="C173" s="51" t="s">
        <v>24</v>
      </c>
      <c r="D173" s="51" t="s">
        <v>244</v>
      </c>
      <c r="E173" s="51" t="s">
        <v>37</v>
      </c>
      <c r="F173" s="294">
        <v>53817.599999999999</v>
      </c>
      <c r="G173" s="294">
        <v>1626098.78</v>
      </c>
      <c r="H173" s="994" t="s">
        <v>440</v>
      </c>
      <c r="I173" s="1241"/>
    </row>
    <row r="174" spans="1:9" s="37" customFormat="1" ht="15" customHeight="1">
      <c r="A174" s="340">
        <v>41577</v>
      </c>
      <c r="B174" s="3" t="s">
        <v>428</v>
      </c>
      <c r="C174" s="3" t="s">
        <v>24</v>
      </c>
      <c r="D174" s="3" t="s">
        <v>225</v>
      </c>
      <c r="E174" s="3" t="s">
        <v>11</v>
      </c>
      <c r="F174" s="292">
        <v>5909</v>
      </c>
      <c r="G174" s="292">
        <v>178451.8</v>
      </c>
      <c r="H174" s="994" t="s">
        <v>440</v>
      </c>
      <c r="I174" s="1241"/>
    </row>
    <row r="175" spans="1:9" s="37" customFormat="1" ht="15" customHeight="1">
      <c r="A175" s="345">
        <v>41578</v>
      </c>
      <c r="B175" s="337" t="s">
        <v>436</v>
      </c>
      <c r="C175" s="3" t="s">
        <v>24</v>
      </c>
      <c r="D175" s="337" t="s">
        <v>225</v>
      </c>
      <c r="E175" s="3" t="s">
        <v>11</v>
      </c>
      <c r="F175" s="310">
        <v>5909</v>
      </c>
      <c r="G175" s="292">
        <v>178510.89</v>
      </c>
      <c r="H175" s="994" t="s">
        <v>440</v>
      </c>
      <c r="I175" s="1241"/>
    </row>
    <row r="176" spans="1:9" s="37" customFormat="1" ht="15" customHeight="1">
      <c r="A176" s="339">
        <v>41409</v>
      </c>
      <c r="B176" s="69" t="s">
        <v>54</v>
      </c>
      <c r="C176" s="69" t="s">
        <v>25</v>
      </c>
      <c r="D176" s="69" t="s">
        <v>44</v>
      </c>
      <c r="E176" s="69" t="s">
        <v>38</v>
      </c>
      <c r="F176" s="324">
        <v>23100</v>
      </c>
      <c r="G176" s="302">
        <v>911988</v>
      </c>
      <c r="H176" s="994" t="s">
        <v>441</v>
      </c>
      <c r="I176" s="1241"/>
    </row>
    <row r="177" spans="1:9" s="37" customFormat="1" ht="15" customHeight="1">
      <c r="A177" s="340">
        <v>41543</v>
      </c>
      <c r="B177" s="42" t="s">
        <v>214</v>
      </c>
      <c r="C177" s="42" t="s">
        <v>25</v>
      </c>
      <c r="D177" s="42" t="s">
        <v>215</v>
      </c>
      <c r="E177" s="42" t="s">
        <v>42</v>
      </c>
      <c r="F177" s="292">
        <v>108659.68</v>
      </c>
      <c r="G177" s="307">
        <v>5273254.2699999996</v>
      </c>
      <c r="H177" s="998" t="s">
        <v>443</v>
      </c>
      <c r="I177" s="1241"/>
    </row>
    <row r="178" spans="1:9" s="37" customFormat="1" ht="15" customHeight="1">
      <c r="A178" s="340">
        <v>41555</v>
      </c>
      <c r="B178" s="3" t="s">
        <v>245</v>
      </c>
      <c r="C178" s="3" t="s">
        <v>24</v>
      </c>
      <c r="D178" s="3" t="s">
        <v>246</v>
      </c>
      <c r="E178" s="3" t="s">
        <v>37</v>
      </c>
      <c r="F178" s="292">
        <v>47565.65</v>
      </c>
      <c r="G178" s="292">
        <v>1437196.11</v>
      </c>
      <c r="H178" s="998" t="s">
        <v>443</v>
      </c>
      <c r="I178" s="1241"/>
    </row>
    <row r="179" spans="1:9" s="37" customFormat="1" ht="15" customHeight="1">
      <c r="A179" s="340">
        <v>41492</v>
      </c>
      <c r="B179" s="3" t="s">
        <v>148</v>
      </c>
      <c r="C179" s="3" t="s">
        <v>31</v>
      </c>
      <c r="D179" s="3" t="s">
        <v>32</v>
      </c>
      <c r="E179" s="3" t="s">
        <v>38</v>
      </c>
      <c r="F179" s="292">
        <v>25734.5</v>
      </c>
      <c r="G179" s="292">
        <v>1053699.1000000001</v>
      </c>
      <c r="H179" s="998" t="s">
        <v>443</v>
      </c>
      <c r="I179" s="1241"/>
    </row>
    <row r="180" spans="1:9" s="37" customFormat="1" ht="15" customHeight="1">
      <c r="A180" s="340">
        <v>41571</v>
      </c>
      <c r="B180" s="3" t="s">
        <v>406</v>
      </c>
      <c r="C180" s="3" t="s">
        <v>24</v>
      </c>
      <c r="D180" s="3" t="s">
        <v>52</v>
      </c>
      <c r="E180" s="3" t="s">
        <v>37</v>
      </c>
      <c r="F180" s="292">
        <v>57257.54</v>
      </c>
      <c r="G180" s="292">
        <v>1726314.83</v>
      </c>
      <c r="H180" s="998" t="s">
        <v>445</v>
      </c>
      <c r="I180" s="1241"/>
    </row>
    <row r="181" spans="1:9" s="37" customFormat="1" ht="15" customHeight="1">
      <c r="A181" s="340">
        <v>41577</v>
      </c>
      <c r="B181" s="3" t="s">
        <v>426</v>
      </c>
      <c r="C181" s="3" t="s">
        <v>24</v>
      </c>
      <c r="D181" s="3" t="s">
        <v>115</v>
      </c>
      <c r="E181" s="3" t="s">
        <v>11</v>
      </c>
      <c r="F181" s="292">
        <v>12350</v>
      </c>
      <c r="G181" s="292">
        <v>372970</v>
      </c>
      <c r="H181" s="998" t="s">
        <v>445</v>
      </c>
      <c r="I181" s="1241"/>
    </row>
    <row r="182" spans="1:9" s="37" customFormat="1" ht="15" customHeight="1">
      <c r="A182" s="333">
        <v>41501</v>
      </c>
      <c r="B182" s="3" t="s">
        <v>161</v>
      </c>
      <c r="C182" s="3" t="s">
        <v>41</v>
      </c>
      <c r="D182" s="3" t="s">
        <v>48</v>
      </c>
      <c r="E182" s="3" t="s">
        <v>37</v>
      </c>
      <c r="F182" s="292">
        <v>150740.21</v>
      </c>
      <c r="G182" s="292">
        <v>4553861.74</v>
      </c>
      <c r="H182" s="994" t="s">
        <v>445</v>
      </c>
      <c r="I182" s="1241"/>
    </row>
    <row r="183" spans="1:9" s="37" customFormat="1" ht="15" customHeight="1">
      <c r="A183" s="333">
        <v>41507</v>
      </c>
      <c r="B183" s="50" t="s">
        <v>163</v>
      </c>
      <c r="C183" s="50" t="s">
        <v>41</v>
      </c>
      <c r="D183" s="50" t="s">
        <v>48</v>
      </c>
      <c r="E183" s="50" t="s">
        <v>37</v>
      </c>
      <c r="F183" s="305">
        <v>108000</v>
      </c>
      <c r="G183" s="305">
        <v>3324240</v>
      </c>
      <c r="H183" s="994" t="s">
        <v>445</v>
      </c>
      <c r="I183" s="1241"/>
    </row>
    <row r="184" spans="1:9" s="37" customFormat="1" ht="15" customHeight="1">
      <c r="A184" s="344">
        <v>41492</v>
      </c>
      <c r="B184" s="50" t="s">
        <v>146</v>
      </c>
      <c r="C184" s="50" t="s">
        <v>31</v>
      </c>
      <c r="D184" s="50" t="s">
        <v>32</v>
      </c>
      <c r="E184" s="50" t="s">
        <v>38</v>
      </c>
      <c r="F184" s="305">
        <v>11576.25</v>
      </c>
      <c r="G184" s="305">
        <v>473989.56</v>
      </c>
      <c r="H184" s="990" t="s">
        <v>450</v>
      </c>
      <c r="I184" s="1241"/>
    </row>
    <row r="185" spans="1:9" s="37" customFormat="1" ht="15" customHeight="1">
      <c r="A185" s="344">
        <v>41492</v>
      </c>
      <c r="B185" s="50" t="s">
        <v>147</v>
      </c>
      <c r="C185" s="50" t="s">
        <v>31</v>
      </c>
      <c r="D185" s="50" t="s">
        <v>32</v>
      </c>
      <c r="E185" s="50" t="s">
        <v>38</v>
      </c>
      <c r="F185" s="305">
        <v>6700</v>
      </c>
      <c r="G185" s="305">
        <v>274331.5</v>
      </c>
      <c r="H185" s="990" t="s">
        <v>450</v>
      </c>
      <c r="I185" s="1241"/>
    </row>
    <row r="186" spans="1:9" customFormat="1" ht="12.75">
      <c r="A186" s="73">
        <v>41578</v>
      </c>
      <c r="B186" s="74" t="s">
        <v>437</v>
      </c>
      <c r="C186" s="74" t="s">
        <v>24</v>
      </c>
      <c r="D186" s="74" t="s">
        <v>393</v>
      </c>
      <c r="E186" s="74" t="s">
        <v>11</v>
      </c>
      <c r="F186" s="346">
        <v>29516.12</v>
      </c>
      <c r="G186" s="347">
        <v>891681.99</v>
      </c>
      <c r="H186" s="1008" t="s">
        <v>451</v>
      </c>
      <c r="I186" s="1240"/>
    </row>
    <row r="187" spans="1:9" s="37" customFormat="1" ht="15" customHeight="1">
      <c r="A187" s="348">
        <v>41578</v>
      </c>
      <c r="B187" s="74" t="s">
        <v>438</v>
      </c>
      <c r="C187" s="74" t="s">
        <v>24</v>
      </c>
      <c r="D187" s="74" t="s">
        <v>393</v>
      </c>
      <c r="E187" s="74" t="s">
        <v>11</v>
      </c>
      <c r="F187" s="346">
        <v>75017.41</v>
      </c>
      <c r="G187" s="347">
        <v>2266275.96</v>
      </c>
      <c r="H187" s="1008" t="s">
        <v>451</v>
      </c>
      <c r="I187" s="1241"/>
    </row>
    <row r="188" spans="1:9" s="37" customFormat="1" ht="15" customHeight="1">
      <c r="A188" s="348">
        <v>41548</v>
      </c>
      <c r="B188" s="74" t="s">
        <v>234</v>
      </c>
      <c r="C188" s="74" t="s">
        <v>24</v>
      </c>
      <c r="D188" s="74" t="s">
        <v>222</v>
      </c>
      <c r="E188" s="74" t="s">
        <v>11</v>
      </c>
      <c r="F188" s="347">
        <v>61577.96</v>
      </c>
      <c r="G188" s="347">
        <v>1875664.66</v>
      </c>
      <c r="H188" s="1008" t="s">
        <v>451</v>
      </c>
      <c r="I188" s="1241"/>
    </row>
    <row r="189" spans="1:9" s="37" customFormat="1" ht="15" customHeight="1">
      <c r="A189" s="348">
        <v>41571</v>
      </c>
      <c r="B189" s="74" t="s">
        <v>409</v>
      </c>
      <c r="C189" s="74" t="s">
        <v>24</v>
      </c>
      <c r="D189" s="74" t="s">
        <v>52</v>
      </c>
      <c r="E189" s="74" t="s">
        <v>37</v>
      </c>
      <c r="F189" s="347">
        <v>49091.82</v>
      </c>
      <c r="G189" s="347">
        <v>1480118.37</v>
      </c>
      <c r="H189" s="1008" t="s">
        <v>451</v>
      </c>
      <c r="I189" s="1241"/>
    </row>
    <row r="190" spans="1:9" s="37" customFormat="1" ht="15" customHeight="1">
      <c r="A190" s="348">
        <v>41571</v>
      </c>
      <c r="B190" s="74" t="s">
        <v>410</v>
      </c>
      <c r="C190" s="74" t="s">
        <v>24</v>
      </c>
      <c r="D190" s="74" t="s">
        <v>225</v>
      </c>
      <c r="E190" s="74" t="s">
        <v>37</v>
      </c>
      <c r="F190" s="347">
        <v>83841.2</v>
      </c>
      <c r="G190" s="347">
        <v>2527812.1800000002</v>
      </c>
      <c r="H190" s="1008" t="s">
        <v>451</v>
      </c>
      <c r="I190" s="1241"/>
    </row>
    <row r="191" spans="1:9" s="37" customFormat="1" ht="15" customHeight="1">
      <c r="A191" s="348">
        <v>41577</v>
      </c>
      <c r="B191" s="74" t="s">
        <v>424</v>
      </c>
      <c r="C191" s="74" t="s">
        <v>24</v>
      </c>
      <c r="D191" s="74" t="s">
        <v>429</v>
      </c>
      <c r="E191" s="74" t="s">
        <v>11</v>
      </c>
      <c r="F191" s="347">
        <v>424755.07</v>
      </c>
      <c r="G191" s="347">
        <v>12827603.109999999</v>
      </c>
      <c r="H191" s="1008" t="s">
        <v>451</v>
      </c>
      <c r="I191" s="1241"/>
    </row>
    <row r="192" spans="1:9" s="37" customFormat="1" ht="15" customHeight="1">
      <c r="A192" s="348">
        <v>41577</v>
      </c>
      <c r="B192" s="74" t="s">
        <v>427</v>
      </c>
      <c r="C192" s="74" t="s">
        <v>24</v>
      </c>
      <c r="D192" s="74" t="s">
        <v>115</v>
      </c>
      <c r="E192" s="74" t="s">
        <v>11</v>
      </c>
      <c r="F192" s="347">
        <v>16843.02</v>
      </c>
      <c r="G192" s="347">
        <v>508659.20000000001</v>
      </c>
      <c r="H192" s="373" t="s">
        <v>461</v>
      </c>
      <c r="I192" s="1241"/>
    </row>
    <row r="193" spans="1:9" s="37" customFormat="1" ht="15" customHeight="1">
      <c r="A193" s="348">
        <v>41571</v>
      </c>
      <c r="B193" s="74" t="s">
        <v>408</v>
      </c>
      <c r="C193" s="74" t="s">
        <v>24</v>
      </c>
      <c r="D193" s="74" t="s">
        <v>225</v>
      </c>
      <c r="E193" s="74" t="s">
        <v>37</v>
      </c>
      <c r="F193" s="347">
        <v>40807.629999999997</v>
      </c>
      <c r="G193" s="347">
        <v>1230350.04</v>
      </c>
      <c r="H193" s="373" t="s">
        <v>461</v>
      </c>
      <c r="I193" s="1241"/>
    </row>
    <row r="194" spans="1:9" s="37" customFormat="1" ht="15" customHeight="1">
      <c r="A194" s="348">
        <v>41547</v>
      </c>
      <c r="B194" s="349" t="s">
        <v>261</v>
      </c>
      <c r="C194" s="349" t="s">
        <v>24</v>
      </c>
      <c r="D194" s="349" t="s">
        <v>45</v>
      </c>
      <c r="E194" s="349" t="s">
        <v>38</v>
      </c>
      <c r="F194" s="347">
        <v>71994.3</v>
      </c>
      <c r="G194" s="347">
        <v>2976244.36</v>
      </c>
      <c r="H194" s="1009" t="s">
        <v>462</v>
      </c>
      <c r="I194" s="1241"/>
    </row>
    <row r="195" spans="1:9" s="37" customFormat="1" ht="15" customHeight="1">
      <c r="A195" s="348">
        <v>41507</v>
      </c>
      <c r="B195" s="74" t="s">
        <v>163</v>
      </c>
      <c r="C195" s="74" t="s">
        <v>41</v>
      </c>
      <c r="D195" s="74" t="s">
        <v>48</v>
      </c>
      <c r="E195" s="74" t="s">
        <v>37</v>
      </c>
      <c r="F195" s="347">
        <v>71050.259999999995</v>
      </c>
      <c r="G195" s="347">
        <v>21592170.399999999</v>
      </c>
      <c r="H195" s="1008" t="s">
        <v>467</v>
      </c>
      <c r="I195" s="1241"/>
    </row>
    <row r="196" spans="1:9" ht="15" customHeight="1">
      <c r="A196" s="348">
        <v>41508</v>
      </c>
      <c r="B196" s="74" t="s">
        <v>166</v>
      </c>
      <c r="C196" s="74" t="s">
        <v>41</v>
      </c>
      <c r="D196" s="74" t="s">
        <v>48</v>
      </c>
      <c r="E196" s="74" t="s">
        <v>37</v>
      </c>
      <c r="F196" s="347">
        <v>29509.13</v>
      </c>
      <c r="G196" s="347">
        <v>907995.93</v>
      </c>
      <c r="H196" s="1008" t="s">
        <v>467</v>
      </c>
    </row>
    <row r="197" spans="1:9" ht="15" customHeight="1">
      <c r="A197" s="348">
        <v>41509</v>
      </c>
      <c r="B197" s="74" t="s">
        <v>167</v>
      </c>
      <c r="C197" s="74" t="s">
        <v>41</v>
      </c>
      <c r="D197" s="74" t="s">
        <v>48</v>
      </c>
      <c r="E197" s="74" t="s">
        <v>37</v>
      </c>
      <c r="F197" s="347">
        <v>66107.66</v>
      </c>
      <c r="G197" s="347">
        <v>2034132.7</v>
      </c>
      <c r="H197" s="1008" t="s">
        <v>467</v>
      </c>
    </row>
    <row r="198" spans="1:9" s="37" customFormat="1" ht="15" customHeight="1">
      <c r="A198" s="348">
        <v>41513</v>
      </c>
      <c r="B198" s="74" t="s">
        <v>176</v>
      </c>
      <c r="C198" s="74" t="s">
        <v>41</v>
      </c>
      <c r="D198" s="74" t="s">
        <v>48</v>
      </c>
      <c r="E198" s="74" t="s">
        <v>37</v>
      </c>
      <c r="F198" s="347">
        <v>137332.07999999999</v>
      </c>
      <c r="G198" s="347">
        <v>4220214.82</v>
      </c>
      <c r="H198" s="1008" t="s">
        <v>467</v>
      </c>
      <c r="I198" s="1241"/>
    </row>
    <row r="199" spans="1:9" s="37" customFormat="1" ht="15" customHeight="1">
      <c r="A199" s="348">
        <v>41548</v>
      </c>
      <c r="B199" s="74" t="s">
        <v>235</v>
      </c>
      <c r="C199" s="74" t="s">
        <v>24</v>
      </c>
      <c r="D199" s="74" t="s">
        <v>222</v>
      </c>
      <c r="E199" s="74" t="s">
        <v>11</v>
      </c>
      <c r="F199" s="347">
        <v>158575.48000000001</v>
      </c>
      <c r="G199" s="347">
        <v>4830209.12</v>
      </c>
      <c r="H199" s="1008" t="s">
        <v>467</v>
      </c>
      <c r="I199" s="1241"/>
    </row>
    <row r="200" spans="1:9" s="37" customFormat="1" ht="15" customHeight="1">
      <c r="A200" s="348">
        <v>41571</v>
      </c>
      <c r="B200" s="74" t="s">
        <v>407</v>
      </c>
      <c r="C200" s="74" t="s">
        <v>24</v>
      </c>
      <c r="D200" s="74" t="s">
        <v>225</v>
      </c>
      <c r="E200" s="74" t="s">
        <v>11</v>
      </c>
      <c r="F200" s="347">
        <v>39891.730000000003</v>
      </c>
      <c r="G200" s="347">
        <v>1202735.6599999999</v>
      </c>
      <c r="H200" s="1008" t="s">
        <v>467</v>
      </c>
      <c r="I200" s="1241"/>
    </row>
    <row r="201" spans="1:9" s="37" customFormat="1" ht="15" customHeight="1">
      <c r="A201" s="348">
        <v>41555</v>
      </c>
      <c r="B201" s="350" t="s">
        <v>262</v>
      </c>
      <c r="C201" s="350" t="s">
        <v>35</v>
      </c>
      <c r="D201" s="351" t="s">
        <v>263</v>
      </c>
      <c r="E201" s="350" t="s">
        <v>38</v>
      </c>
      <c r="F201" s="352">
        <v>159328.70000000001</v>
      </c>
      <c r="G201" s="352">
        <v>6527696.8399999999</v>
      </c>
      <c r="H201" s="1008" t="s">
        <v>467</v>
      </c>
      <c r="I201" s="1241"/>
    </row>
    <row r="202" spans="1:9" s="37" customFormat="1" ht="15" customHeight="1">
      <c r="A202" s="348">
        <v>41578</v>
      </c>
      <c r="B202" s="74" t="s">
        <v>439</v>
      </c>
      <c r="C202" s="74" t="s">
        <v>24</v>
      </c>
      <c r="D202" s="74" t="s">
        <v>393</v>
      </c>
      <c r="E202" s="74" t="s">
        <v>11</v>
      </c>
      <c r="F202" s="346">
        <v>33281.35</v>
      </c>
      <c r="G202" s="347">
        <v>1005429.58</v>
      </c>
      <c r="H202" s="1008" t="s">
        <v>467</v>
      </c>
      <c r="I202" s="1241"/>
    </row>
    <row r="203" spans="1:9" s="37" customFormat="1" ht="15" customHeight="1">
      <c r="A203" s="348">
        <v>41578</v>
      </c>
      <c r="B203" s="74" t="s">
        <v>434</v>
      </c>
      <c r="C203" s="74" t="s">
        <v>24</v>
      </c>
      <c r="D203" s="74" t="s">
        <v>222</v>
      </c>
      <c r="E203" s="74" t="s">
        <v>11</v>
      </c>
      <c r="F203" s="346">
        <v>26557.63</v>
      </c>
      <c r="G203" s="347">
        <v>802306</v>
      </c>
      <c r="H203" s="1008" t="s">
        <v>467</v>
      </c>
      <c r="I203" s="1241"/>
    </row>
    <row r="204" spans="1:9" s="37" customFormat="1" ht="15" customHeight="1">
      <c r="A204" s="348">
        <v>41550</v>
      </c>
      <c r="B204" s="74" t="s">
        <v>236</v>
      </c>
      <c r="C204" s="74" t="s">
        <v>24</v>
      </c>
      <c r="D204" s="74" t="s">
        <v>222</v>
      </c>
      <c r="E204" s="74" t="s">
        <v>11</v>
      </c>
      <c r="F204" s="347">
        <v>505915.29</v>
      </c>
      <c r="G204" s="347">
        <v>15306467.1</v>
      </c>
      <c r="H204" s="1008" t="s">
        <v>467</v>
      </c>
      <c r="I204" s="1241"/>
    </row>
    <row r="205" spans="1:9" s="37" customFormat="1" ht="15" customHeight="1">
      <c r="A205" s="348">
        <v>41561</v>
      </c>
      <c r="B205" s="349" t="s">
        <v>391</v>
      </c>
      <c r="C205" s="349" t="s">
        <v>25</v>
      </c>
      <c r="D205" s="349" t="s">
        <v>215</v>
      </c>
      <c r="E205" s="349" t="s">
        <v>42</v>
      </c>
      <c r="F205" s="347">
        <v>966.12</v>
      </c>
      <c r="G205" s="353">
        <v>46054.94</v>
      </c>
      <c r="H205" s="1008" t="s">
        <v>466</v>
      </c>
      <c r="I205" s="1241"/>
    </row>
    <row r="206" spans="1:9" s="37" customFormat="1" ht="15" customHeight="1">
      <c r="A206" s="348">
        <v>41563</v>
      </c>
      <c r="B206" s="349" t="s">
        <v>400</v>
      </c>
      <c r="C206" s="349" t="s">
        <v>25</v>
      </c>
      <c r="D206" s="349" t="s">
        <v>215</v>
      </c>
      <c r="E206" s="349" t="s">
        <v>42</v>
      </c>
      <c r="F206" s="347">
        <v>8810.2800000000007</v>
      </c>
      <c r="G206" s="353">
        <v>420338.46</v>
      </c>
      <c r="H206" s="1008" t="s">
        <v>466</v>
      </c>
      <c r="I206" s="1241"/>
    </row>
    <row r="207" spans="1:9" s="37" customFormat="1" ht="15" customHeight="1">
      <c r="A207" s="348">
        <v>41501</v>
      </c>
      <c r="B207" s="74" t="s">
        <v>158</v>
      </c>
      <c r="C207" s="74" t="s">
        <v>31</v>
      </c>
      <c r="D207" s="74" t="s">
        <v>32</v>
      </c>
      <c r="E207" s="74" t="s">
        <v>38</v>
      </c>
      <c r="F207" s="347">
        <v>14441.49</v>
      </c>
      <c r="G207" s="347">
        <v>591523.43000000005</v>
      </c>
      <c r="H207" s="1008" t="s">
        <v>466</v>
      </c>
      <c r="I207" s="1241"/>
    </row>
    <row r="208" spans="1:9" s="37" customFormat="1" ht="15" customHeight="1">
      <c r="A208" s="348">
        <v>41501</v>
      </c>
      <c r="B208" s="74" t="s">
        <v>159</v>
      </c>
      <c r="C208" s="74" t="s">
        <v>31</v>
      </c>
      <c r="D208" s="74" t="s">
        <v>32</v>
      </c>
      <c r="E208" s="74" t="s">
        <v>38</v>
      </c>
      <c r="F208" s="347">
        <v>20858.490000000002</v>
      </c>
      <c r="G208" s="347">
        <v>854363.75</v>
      </c>
      <c r="H208" s="1008" t="s">
        <v>466</v>
      </c>
      <c r="I208" s="1241"/>
    </row>
    <row r="209" spans="1:9" s="37" customFormat="1" ht="15" customHeight="1">
      <c r="A209" s="348">
        <v>41501</v>
      </c>
      <c r="B209" s="74" t="s">
        <v>160</v>
      </c>
      <c r="C209" s="74" t="s">
        <v>31</v>
      </c>
      <c r="D209" s="74" t="s">
        <v>32</v>
      </c>
      <c r="E209" s="74" t="s">
        <v>38</v>
      </c>
      <c r="F209" s="347">
        <v>47386.35</v>
      </c>
      <c r="G209" s="347">
        <v>1940944.9</v>
      </c>
      <c r="H209" s="1008" t="s">
        <v>466</v>
      </c>
      <c r="I209" s="1241"/>
    </row>
    <row r="210" spans="1:9" s="37" customFormat="1" ht="15" customHeight="1">
      <c r="A210" s="348">
        <v>41557</v>
      </c>
      <c r="B210" s="74" t="s">
        <v>309</v>
      </c>
      <c r="C210" s="74" t="s">
        <v>24</v>
      </c>
      <c r="D210" s="74" t="s">
        <v>173</v>
      </c>
      <c r="E210" s="74" t="s">
        <v>37</v>
      </c>
      <c r="F210" s="347">
        <v>45815.57</v>
      </c>
      <c r="G210" s="347">
        <v>1388440.85</v>
      </c>
      <c r="H210" s="1008" t="s">
        <v>472</v>
      </c>
      <c r="I210" s="1241"/>
    </row>
    <row r="211" spans="1:9" s="37" customFormat="1" ht="15" customHeight="1">
      <c r="A211" s="348">
        <v>41513</v>
      </c>
      <c r="B211" s="74" t="s">
        <v>176</v>
      </c>
      <c r="C211" s="74" t="s">
        <v>41</v>
      </c>
      <c r="D211" s="74" t="s">
        <v>48</v>
      </c>
      <c r="E211" s="74" t="s">
        <v>37</v>
      </c>
      <c r="F211" s="347">
        <v>36116.22</v>
      </c>
      <c r="G211" s="347">
        <f>36116.22*30.47</f>
        <v>1100461.2234</v>
      </c>
      <c r="H211" s="1008" t="s">
        <v>472</v>
      </c>
      <c r="I211" s="1241"/>
    </row>
    <row r="212" spans="1:9" s="37" customFormat="1" ht="15" customHeight="1">
      <c r="A212" s="348">
        <v>41520</v>
      </c>
      <c r="B212" s="74" t="s">
        <v>249</v>
      </c>
      <c r="C212" s="74" t="s">
        <v>41</v>
      </c>
      <c r="D212" s="74" t="s">
        <v>48</v>
      </c>
      <c r="E212" s="74" t="s">
        <v>37</v>
      </c>
      <c r="F212" s="347">
        <v>108171.26</v>
      </c>
      <c r="G212" s="347">
        <v>3341410.22</v>
      </c>
      <c r="H212" s="1008" t="s">
        <v>472</v>
      </c>
      <c r="I212" s="1241"/>
    </row>
    <row r="213" spans="1:9" s="37" customFormat="1" ht="15" customHeight="1">
      <c r="A213" s="348">
        <v>41522</v>
      </c>
      <c r="B213" s="74" t="s">
        <v>250</v>
      </c>
      <c r="C213" s="74" t="s">
        <v>41</v>
      </c>
      <c r="D213" s="74" t="s">
        <v>48</v>
      </c>
      <c r="E213" s="74" t="s">
        <v>37</v>
      </c>
      <c r="F213" s="347">
        <v>84284.45</v>
      </c>
      <c r="G213" s="347">
        <v>2602703.8199999998</v>
      </c>
      <c r="H213" s="1008" t="s">
        <v>472</v>
      </c>
      <c r="I213" s="1241"/>
    </row>
    <row r="214" spans="1:9" s="37" customFormat="1" ht="15" customHeight="1">
      <c r="A214" s="348">
        <v>41548</v>
      </c>
      <c r="B214" s="74" t="s">
        <v>258</v>
      </c>
      <c r="C214" s="74" t="s">
        <v>33</v>
      </c>
      <c r="D214" s="74" t="s">
        <v>139</v>
      </c>
      <c r="E214" s="74" t="s">
        <v>14</v>
      </c>
      <c r="F214" s="347">
        <v>18069.599999999999</v>
      </c>
      <c r="G214" s="347">
        <v>745551.7</v>
      </c>
      <c r="H214" s="1008" t="s">
        <v>478</v>
      </c>
      <c r="I214" s="1241"/>
    </row>
    <row r="215" spans="1:9" s="37" customFormat="1" ht="15" customHeight="1">
      <c r="A215" s="348">
        <v>41541</v>
      </c>
      <c r="B215" s="349" t="s">
        <v>217</v>
      </c>
      <c r="C215" s="74" t="s">
        <v>24</v>
      </c>
      <c r="D215" s="74" t="s">
        <v>218</v>
      </c>
      <c r="E215" s="74" t="s">
        <v>37</v>
      </c>
      <c r="F215" s="347">
        <v>28350</v>
      </c>
      <c r="G215" s="347">
        <v>868644</v>
      </c>
      <c r="H215" s="1008" t="s">
        <v>478</v>
      </c>
      <c r="I215" s="1241"/>
    </row>
    <row r="216" spans="1:9" s="37" customFormat="1" ht="15" customHeight="1">
      <c r="A216" s="348">
        <v>41549</v>
      </c>
      <c r="B216" s="74" t="s">
        <v>259</v>
      </c>
      <c r="C216" s="74" t="s">
        <v>33</v>
      </c>
      <c r="D216" s="74" t="s">
        <v>139</v>
      </c>
      <c r="E216" s="74" t="s">
        <v>14</v>
      </c>
      <c r="F216" s="347">
        <v>16570.5</v>
      </c>
      <c r="G216" s="347">
        <v>680136.17</v>
      </c>
      <c r="H216" s="994" t="s">
        <v>486</v>
      </c>
      <c r="I216" s="1241"/>
    </row>
    <row r="217" spans="1:9" s="37" customFormat="1" ht="15" customHeight="1">
      <c r="A217" s="348">
        <v>41512</v>
      </c>
      <c r="B217" s="74" t="s">
        <v>168</v>
      </c>
      <c r="C217" s="74" t="s">
        <v>31</v>
      </c>
      <c r="D217" s="74" t="s">
        <v>32</v>
      </c>
      <c r="E217" s="74" t="s">
        <v>38</v>
      </c>
      <c r="F217" s="347">
        <v>66993.649999999994</v>
      </c>
      <c r="G217" s="347">
        <v>2754778.89</v>
      </c>
      <c r="H217" s="994" t="s">
        <v>486</v>
      </c>
      <c r="I217" s="1241"/>
    </row>
    <row r="218" spans="1:9" s="37" customFormat="1" ht="15" customHeight="1">
      <c r="A218" s="348">
        <v>41512</v>
      </c>
      <c r="B218" s="74" t="s">
        <v>169</v>
      </c>
      <c r="C218" s="74" t="s">
        <v>31</v>
      </c>
      <c r="D218" s="74" t="s">
        <v>32</v>
      </c>
      <c r="E218" s="74" t="s">
        <v>38</v>
      </c>
      <c r="F218" s="347">
        <v>10265.6</v>
      </c>
      <c r="G218" s="347">
        <v>422121.47</v>
      </c>
      <c r="H218" s="994" t="s">
        <v>486</v>
      </c>
      <c r="I218" s="1241"/>
    </row>
    <row r="219" spans="1:9" s="37" customFormat="1" ht="15" customHeight="1">
      <c r="A219" s="348">
        <v>41555</v>
      </c>
      <c r="B219" s="74" t="s">
        <v>247</v>
      </c>
      <c r="C219" s="74" t="s">
        <v>24</v>
      </c>
      <c r="D219" s="74" t="s">
        <v>248</v>
      </c>
      <c r="E219" s="74" t="s">
        <v>11</v>
      </c>
      <c r="F219" s="347">
        <v>155462.94</v>
      </c>
      <c r="G219" s="347">
        <v>4697312.7300000004</v>
      </c>
      <c r="H219" s="994" t="s">
        <v>486</v>
      </c>
      <c r="I219" s="1241"/>
    </row>
    <row r="220" spans="1:9" s="37" customFormat="1" ht="15" customHeight="1">
      <c r="A220" s="348">
        <v>41522</v>
      </c>
      <c r="B220" s="74" t="s">
        <v>250</v>
      </c>
      <c r="C220" s="74" t="s">
        <v>41</v>
      </c>
      <c r="D220" s="74" t="s">
        <v>48</v>
      </c>
      <c r="E220" s="74" t="s">
        <v>37</v>
      </c>
      <c r="F220" s="347">
        <v>58018.03</v>
      </c>
      <c r="G220" s="347">
        <f>F220*30.46</f>
        <v>1767229.1938</v>
      </c>
      <c r="H220" s="994" t="s">
        <v>485</v>
      </c>
      <c r="I220" s="1241"/>
    </row>
    <row r="221" spans="1:9" s="37" customFormat="1" ht="15" customHeight="1">
      <c r="A221" s="348">
        <v>41523</v>
      </c>
      <c r="B221" s="74" t="s">
        <v>251</v>
      </c>
      <c r="C221" s="74" t="s">
        <v>41</v>
      </c>
      <c r="D221" s="74" t="s">
        <v>48</v>
      </c>
      <c r="E221" s="74" t="s">
        <v>37</v>
      </c>
      <c r="F221" s="347">
        <v>170442.38</v>
      </c>
      <c r="G221" s="347">
        <v>5273487.24</v>
      </c>
      <c r="H221" s="994" t="s">
        <v>485</v>
      </c>
      <c r="I221" s="1241"/>
    </row>
    <row r="222" spans="1:9" s="37" customFormat="1" ht="15" customHeight="1">
      <c r="A222" s="348">
        <v>41487</v>
      </c>
      <c r="B222" s="350" t="s">
        <v>142</v>
      </c>
      <c r="C222" s="350" t="s">
        <v>35</v>
      </c>
      <c r="D222" s="351" t="s">
        <v>36</v>
      </c>
      <c r="E222" s="350" t="s">
        <v>38</v>
      </c>
      <c r="F222" s="352">
        <v>92149.759999999995</v>
      </c>
      <c r="G222" s="352">
        <v>3774914.92</v>
      </c>
      <c r="H222" s="994" t="s">
        <v>485</v>
      </c>
      <c r="I222" s="1241"/>
    </row>
    <row r="223" spans="1:9" s="37" customFormat="1" ht="15" customHeight="1">
      <c r="A223" s="348"/>
      <c r="B223" s="350"/>
      <c r="C223" s="350"/>
      <c r="D223" s="351"/>
      <c r="E223" s="350"/>
      <c r="F223" s="352"/>
      <c r="G223" s="352"/>
      <c r="H223" s="994"/>
      <c r="I223" s="1241"/>
    </row>
    <row r="224" spans="1:9" s="37" customFormat="1" ht="15" customHeight="1">
      <c r="A224" s="354" t="s">
        <v>497</v>
      </c>
      <c r="B224" s="289">
        <v>2013</v>
      </c>
      <c r="C224" s="329"/>
      <c r="D224" s="355"/>
      <c r="E224" s="329"/>
      <c r="F224" s="356"/>
      <c r="G224" s="356"/>
      <c r="H224" s="989"/>
      <c r="I224" s="1241"/>
    </row>
    <row r="225" spans="1:9" s="37" customFormat="1" ht="15" customHeight="1">
      <c r="A225" s="344">
        <v>41571</v>
      </c>
      <c r="B225" s="50" t="s">
        <v>412</v>
      </c>
      <c r="C225" s="50" t="s">
        <v>24</v>
      </c>
      <c r="D225" s="50" t="s">
        <v>413</v>
      </c>
      <c r="E225" s="50" t="s">
        <v>38</v>
      </c>
      <c r="F225" s="357">
        <v>67575.02</v>
      </c>
      <c r="G225" s="357">
        <v>2808755.71</v>
      </c>
      <c r="H225" s="990" t="s">
        <v>487</v>
      </c>
      <c r="I225" s="1241"/>
    </row>
    <row r="226" spans="1:9" s="37" customFormat="1" ht="15" customHeight="1">
      <c r="A226" s="344">
        <v>41583</v>
      </c>
      <c r="B226" s="50" t="s">
        <v>442</v>
      </c>
      <c r="C226" s="50" t="s">
        <v>24</v>
      </c>
      <c r="D226" s="50" t="s">
        <v>113</v>
      </c>
      <c r="E226" s="50" t="s">
        <v>38</v>
      </c>
      <c r="F226" s="346">
        <v>3726.85</v>
      </c>
      <c r="G226" s="357">
        <v>152931.29</v>
      </c>
      <c r="H226" s="994" t="s">
        <v>488</v>
      </c>
      <c r="I226" s="1241"/>
    </row>
    <row r="227" spans="1:9" s="6" customFormat="1" ht="15" customHeight="1">
      <c r="A227" s="344">
        <v>41523</v>
      </c>
      <c r="B227" s="50" t="s">
        <v>251</v>
      </c>
      <c r="C227" s="50" t="s">
        <v>41</v>
      </c>
      <c r="D227" s="50" t="s">
        <v>48</v>
      </c>
      <c r="E227" s="50" t="s">
        <v>37</v>
      </c>
      <c r="F227" s="305">
        <v>6870.84</v>
      </c>
      <c r="G227" s="305">
        <v>212583.78</v>
      </c>
      <c r="H227" s="994" t="s">
        <v>496</v>
      </c>
      <c r="I227" s="1244"/>
    </row>
    <row r="228" spans="1:9" s="37" customFormat="1" ht="15" customHeight="1">
      <c r="A228" s="344">
        <v>41526</v>
      </c>
      <c r="B228" s="50" t="s">
        <v>252</v>
      </c>
      <c r="C228" s="50" t="s">
        <v>12</v>
      </c>
      <c r="D228" s="50" t="s">
        <v>48</v>
      </c>
      <c r="E228" s="50" t="s">
        <v>11</v>
      </c>
      <c r="F228" s="305">
        <v>94021.1</v>
      </c>
      <c r="G228" s="305">
        <v>2905251.99</v>
      </c>
      <c r="H228" s="994" t="s">
        <v>496</v>
      </c>
      <c r="I228" s="1241"/>
    </row>
    <row r="229" spans="1:9" s="37" customFormat="1" ht="15" customHeight="1">
      <c r="A229" s="333">
        <v>41530</v>
      </c>
      <c r="B229" s="50" t="s">
        <v>253</v>
      </c>
      <c r="C229" s="50" t="s">
        <v>41</v>
      </c>
      <c r="D229" s="50" t="s">
        <v>48</v>
      </c>
      <c r="E229" s="50" t="s">
        <v>37</v>
      </c>
      <c r="F229" s="305">
        <v>324847.49</v>
      </c>
      <c r="G229" s="305">
        <v>10021545.07</v>
      </c>
      <c r="H229" s="994" t="s">
        <v>496</v>
      </c>
      <c r="I229" s="1241"/>
    </row>
    <row r="230" spans="1:9" s="57" customFormat="1" ht="12.75">
      <c r="A230" s="344">
        <v>41571</v>
      </c>
      <c r="B230" s="50" t="s">
        <v>412</v>
      </c>
      <c r="C230" s="50" t="s">
        <v>24</v>
      </c>
      <c r="D230" s="50" t="s">
        <v>413</v>
      </c>
      <c r="E230" s="50" t="s">
        <v>38</v>
      </c>
      <c r="F230" s="357">
        <v>58199.7</v>
      </c>
      <c r="G230" s="357">
        <f>58199.7*41.3</f>
        <v>2403647.61</v>
      </c>
      <c r="H230" s="990" t="s">
        <v>503</v>
      </c>
      <c r="I230" s="1242"/>
    </row>
    <row r="231" spans="1:9" s="37" customFormat="1" ht="15" customHeight="1">
      <c r="A231" s="344">
        <v>41584</v>
      </c>
      <c r="B231" s="50" t="s">
        <v>444</v>
      </c>
      <c r="C231" s="50" t="s">
        <v>24</v>
      </c>
      <c r="D231" s="50" t="s">
        <v>56</v>
      </c>
      <c r="E231" s="50" t="s">
        <v>37</v>
      </c>
      <c r="F231" s="357">
        <v>270931.26</v>
      </c>
      <c r="G231" s="305">
        <v>8233600.9900000002</v>
      </c>
      <c r="H231" s="990" t="s">
        <v>503</v>
      </c>
      <c r="I231" s="1241"/>
    </row>
    <row r="232" spans="1:9" s="37" customFormat="1" ht="15" customHeight="1">
      <c r="A232" s="344">
        <v>41585</v>
      </c>
      <c r="B232" s="50" t="s">
        <v>447</v>
      </c>
      <c r="C232" s="50" t="s">
        <v>24</v>
      </c>
      <c r="D232" s="50" t="s">
        <v>222</v>
      </c>
      <c r="E232" s="50" t="s">
        <v>11</v>
      </c>
      <c r="F232" s="357">
        <v>249657.38</v>
      </c>
      <c r="G232" s="305">
        <v>7587087.7800000003</v>
      </c>
      <c r="H232" s="990" t="s">
        <v>503</v>
      </c>
      <c r="I232" s="1241"/>
    </row>
    <row r="233" spans="1:9" s="37" customFormat="1" ht="15" customHeight="1">
      <c r="A233" s="344">
        <v>41589</v>
      </c>
      <c r="B233" s="50" t="s">
        <v>452</v>
      </c>
      <c r="C233" s="50" t="s">
        <v>24</v>
      </c>
      <c r="D233" s="50" t="s">
        <v>56</v>
      </c>
      <c r="E233" s="50" t="s">
        <v>37</v>
      </c>
      <c r="F233" s="357">
        <v>540848.30000000005</v>
      </c>
      <c r="G233" s="305">
        <v>16528324.050000001</v>
      </c>
      <c r="H233" s="990" t="s">
        <v>503</v>
      </c>
      <c r="I233" s="1241"/>
    </row>
    <row r="234" spans="1:9" s="37" customFormat="1" ht="15" customHeight="1">
      <c r="A234" s="344">
        <v>41572</v>
      </c>
      <c r="B234" s="67" t="s">
        <v>418</v>
      </c>
      <c r="C234" s="67" t="s">
        <v>24</v>
      </c>
      <c r="D234" s="67" t="s">
        <v>419</v>
      </c>
      <c r="E234" s="67" t="s">
        <v>11</v>
      </c>
      <c r="F234" s="357">
        <v>54902.21</v>
      </c>
      <c r="G234" s="357">
        <v>1654203.59</v>
      </c>
      <c r="H234" s="994" t="s">
        <v>503</v>
      </c>
      <c r="I234" s="1241"/>
    </row>
    <row r="235" spans="1:9" s="37" customFormat="1" ht="15" customHeight="1">
      <c r="A235" s="344">
        <v>41520</v>
      </c>
      <c r="B235" s="67" t="s">
        <v>264</v>
      </c>
      <c r="C235" s="67" t="s">
        <v>31</v>
      </c>
      <c r="D235" s="67" t="s">
        <v>32</v>
      </c>
      <c r="E235" s="67" t="s">
        <v>14</v>
      </c>
      <c r="F235" s="358">
        <v>23840.55</v>
      </c>
      <c r="G235" s="357">
        <v>971383.21</v>
      </c>
      <c r="H235" s="990" t="s">
        <v>513</v>
      </c>
      <c r="I235" s="1241"/>
    </row>
    <row r="236" spans="1:9" s="37" customFormat="1" ht="15" customHeight="1">
      <c r="A236" s="344">
        <v>41521</v>
      </c>
      <c r="B236" s="67" t="s">
        <v>265</v>
      </c>
      <c r="C236" s="67" t="s">
        <v>31</v>
      </c>
      <c r="D236" s="67" t="s">
        <v>32</v>
      </c>
      <c r="E236" s="67" t="s">
        <v>14</v>
      </c>
      <c r="F236" s="358">
        <v>29825.82</v>
      </c>
      <c r="G236" s="357">
        <v>1213612.6200000001</v>
      </c>
      <c r="H236" s="990" t="s">
        <v>513</v>
      </c>
      <c r="I236" s="1241"/>
    </row>
    <row r="237" spans="1:9" s="37" customFormat="1" ht="15" customHeight="1">
      <c r="A237" s="344">
        <v>41592</v>
      </c>
      <c r="B237" s="50" t="s">
        <v>463</v>
      </c>
      <c r="C237" s="50" t="s">
        <v>24</v>
      </c>
      <c r="D237" s="50" t="s">
        <v>222</v>
      </c>
      <c r="E237" s="50" t="s">
        <v>11</v>
      </c>
      <c r="F237" s="357">
        <v>490211.97</v>
      </c>
      <c r="G237" s="305">
        <v>14936758.73</v>
      </c>
      <c r="H237" s="990" t="s">
        <v>513</v>
      </c>
      <c r="I237" s="1241"/>
    </row>
    <row r="238" spans="1:9" s="37" customFormat="1" ht="15" customHeight="1">
      <c r="A238" s="333">
        <v>41530</v>
      </c>
      <c r="B238" s="50" t="s">
        <v>253</v>
      </c>
      <c r="C238" s="50" t="s">
        <v>41</v>
      </c>
      <c r="D238" s="50" t="s">
        <v>48</v>
      </c>
      <c r="E238" s="50" t="s">
        <v>37</v>
      </c>
      <c r="F238" s="359">
        <v>187784.48</v>
      </c>
      <c r="G238" s="359">
        <f>F238*30.36</f>
        <v>5701136.8128000004</v>
      </c>
      <c r="H238" s="990" t="s">
        <v>513</v>
      </c>
      <c r="I238" s="1241"/>
    </row>
    <row r="239" spans="1:9" s="37" customFormat="1" ht="15" customHeight="1">
      <c r="A239" s="333">
        <v>41536</v>
      </c>
      <c r="B239" s="50" t="s">
        <v>254</v>
      </c>
      <c r="C239" s="50" t="s">
        <v>41</v>
      </c>
      <c r="D239" s="50" t="s">
        <v>48</v>
      </c>
      <c r="E239" s="50" t="s">
        <v>37</v>
      </c>
      <c r="F239" s="359">
        <v>152000.89000000001</v>
      </c>
      <c r="G239" s="359">
        <v>4669467.34</v>
      </c>
      <c r="H239" s="990" t="s">
        <v>513</v>
      </c>
      <c r="I239" s="1241"/>
    </row>
    <row r="240" spans="1:9" s="57" customFormat="1" ht="12.75">
      <c r="A240" s="360">
        <v>41548</v>
      </c>
      <c r="B240" s="361" t="s">
        <v>255</v>
      </c>
      <c r="C240" s="361" t="s">
        <v>41</v>
      </c>
      <c r="D240" s="361" t="s">
        <v>48</v>
      </c>
      <c r="E240" s="361" t="s">
        <v>37</v>
      </c>
      <c r="F240" s="359">
        <v>39007.08</v>
      </c>
      <c r="G240" s="359">
        <v>1181914.52</v>
      </c>
      <c r="H240" s="990" t="s">
        <v>513</v>
      </c>
      <c r="I240" s="1242"/>
    </row>
    <row r="241" spans="1:9" s="37" customFormat="1" ht="15" customHeight="1">
      <c r="A241" s="344">
        <v>41590</v>
      </c>
      <c r="B241" s="3" t="s">
        <v>458</v>
      </c>
      <c r="C241" s="3" t="s">
        <v>24</v>
      </c>
      <c r="D241" s="3" t="s">
        <v>225</v>
      </c>
      <c r="E241" s="3" t="s">
        <v>37</v>
      </c>
      <c r="F241" s="362">
        <v>120870.59</v>
      </c>
      <c r="G241" s="292">
        <v>3690179.11</v>
      </c>
      <c r="H241" s="992" t="s">
        <v>517</v>
      </c>
      <c r="I241" s="1241"/>
    </row>
    <row r="242" spans="1:9" s="37" customFormat="1" ht="15" customHeight="1">
      <c r="A242" s="73">
        <v>41618</v>
      </c>
      <c r="B242" s="74" t="s">
        <v>506</v>
      </c>
      <c r="C242" s="74" t="s">
        <v>29</v>
      </c>
      <c r="D242" s="74" t="s">
        <v>505</v>
      </c>
      <c r="E242" s="74" t="s">
        <v>11</v>
      </c>
      <c r="F242" s="75">
        <v>99373.42</v>
      </c>
      <c r="G242" s="75">
        <v>3012008.36</v>
      </c>
      <c r="H242" s="1008" t="s">
        <v>517</v>
      </c>
      <c r="I242" s="1241"/>
    </row>
    <row r="243" spans="1:9" s="37" customFormat="1" ht="15" customHeight="1">
      <c r="A243" s="73">
        <v>41618</v>
      </c>
      <c r="B243" s="74" t="s">
        <v>504</v>
      </c>
      <c r="C243" s="74" t="s">
        <v>29</v>
      </c>
      <c r="D243" s="74" t="s">
        <v>505</v>
      </c>
      <c r="E243" s="74" t="s">
        <v>11</v>
      </c>
      <c r="F243" s="75">
        <v>11531.96</v>
      </c>
      <c r="G243" s="75">
        <v>349533.71</v>
      </c>
      <c r="H243" s="1008" t="s">
        <v>517</v>
      </c>
      <c r="I243" s="1241"/>
    </row>
    <row r="244" spans="1:9" s="37" customFormat="1" ht="15" customHeight="1">
      <c r="A244" s="344">
        <v>41526</v>
      </c>
      <c r="B244" s="67" t="s">
        <v>266</v>
      </c>
      <c r="C244" s="67" t="s">
        <v>31</v>
      </c>
      <c r="D244" s="67" t="s">
        <v>32</v>
      </c>
      <c r="E244" s="67" t="s">
        <v>14</v>
      </c>
      <c r="F244" s="358">
        <v>56997.45</v>
      </c>
      <c r="G244" s="357">
        <v>2319511.23</v>
      </c>
      <c r="H244" s="990" t="s">
        <v>520</v>
      </c>
      <c r="I244" s="1241"/>
    </row>
    <row r="245" spans="1:9" s="37" customFormat="1" ht="15" customHeight="1">
      <c r="A245" s="348">
        <v>41577</v>
      </c>
      <c r="B245" s="74" t="s">
        <v>430</v>
      </c>
      <c r="C245" s="74" t="s">
        <v>33</v>
      </c>
      <c r="D245" s="74" t="s">
        <v>139</v>
      </c>
      <c r="E245" s="74" t="s">
        <v>14</v>
      </c>
      <c r="F245" s="347">
        <v>3363.62</v>
      </c>
      <c r="G245" s="347">
        <v>139539.78</v>
      </c>
      <c r="H245" s="994" t="s">
        <v>529</v>
      </c>
      <c r="I245" s="1241"/>
    </row>
    <row r="246" spans="1:9" s="37" customFormat="1" ht="15" customHeight="1">
      <c r="A246" s="344">
        <v>41628</v>
      </c>
      <c r="B246" s="363" t="s">
        <v>531</v>
      </c>
      <c r="C246" s="3" t="s">
        <v>24</v>
      </c>
      <c r="D246" s="364" t="s">
        <v>532</v>
      </c>
      <c r="E246" s="363" t="s">
        <v>11</v>
      </c>
      <c r="F246" s="365">
        <v>379161.06</v>
      </c>
      <c r="G246" s="366">
        <v>11439289.18</v>
      </c>
      <c r="H246" s="994" t="s">
        <v>537</v>
      </c>
      <c r="I246" s="1241"/>
    </row>
    <row r="247" spans="1:9" s="37" customFormat="1" ht="15" customHeight="1">
      <c r="A247" s="73">
        <v>41618</v>
      </c>
      <c r="B247" s="74" t="s">
        <v>507</v>
      </c>
      <c r="C247" s="74" t="s">
        <v>29</v>
      </c>
      <c r="D247" s="74" t="s">
        <v>505</v>
      </c>
      <c r="E247" s="74" t="s">
        <v>11</v>
      </c>
      <c r="F247" s="367">
        <v>168298.06299999999</v>
      </c>
      <c r="G247" s="75">
        <v>5101114.2</v>
      </c>
      <c r="H247" s="994" t="s">
        <v>537</v>
      </c>
      <c r="I247" s="1241"/>
    </row>
    <row r="248" spans="1:9" s="37" customFormat="1" ht="15" customHeight="1">
      <c r="A248" s="348">
        <v>41536</v>
      </c>
      <c r="B248" s="74" t="s">
        <v>267</v>
      </c>
      <c r="C248" s="74" t="s">
        <v>31</v>
      </c>
      <c r="D248" s="74" t="s">
        <v>32</v>
      </c>
      <c r="E248" s="74" t="s">
        <v>14</v>
      </c>
      <c r="F248" s="368">
        <v>5392.17</v>
      </c>
      <c r="G248" s="347">
        <v>224071.62</v>
      </c>
      <c r="H248" s="373" t="s">
        <v>537</v>
      </c>
      <c r="I248" s="1241"/>
    </row>
    <row r="249" spans="1:9" s="37" customFormat="1" ht="15" customHeight="1">
      <c r="A249" s="348">
        <v>41536</v>
      </c>
      <c r="B249" s="74" t="s">
        <v>268</v>
      </c>
      <c r="C249" s="74" t="s">
        <v>31</v>
      </c>
      <c r="D249" s="74" t="s">
        <v>32</v>
      </c>
      <c r="E249" s="74" t="s">
        <v>14</v>
      </c>
      <c r="F249" s="347">
        <v>8116.88</v>
      </c>
      <c r="G249" s="347">
        <v>337296.95</v>
      </c>
      <c r="H249" s="373" t="s">
        <v>537</v>
      </c>
      <c r="I249" s="1241"/>
    </row>
    <row r="250" spans="1:9" s="37" customFormat="1" ht="15" customHeight="1">
      <c r="A250" s="369">
        <v>41590</v>
      </c>
      <c r="B250" s="370" t="s">
        <v>455</v>
      </c>
      <c r="C250" s="350" t="s">
        <v>35</v>
      </c>
      <c r="D250" s="351" t="s">
        <v>263</v>
      </c>
      <c r="E250" s="350" t="s">
        <v>38</v>
      </c>
      <c r="F250" s="352">
        <v>271471.74</v>
      </c>
      <c r="G250" s="352">
        <v>11103194.17</v>
      </c>
      <c r="H250" s="1010" t="s">
        <v>537</v>
      </c>
      <c r="I250" s="1241"/>
    </row>
    <row r="251" spans="1:9" s="37" customFormat="1" ht="15" customHeight="1">
      <c r="A251" s="371">
        <v>41548</v>
      </c>
      <c r="B251" s="74" t="s">
        <v>255</v>
      </c>
      <c r="C251" s="74" t="s">
        <v>41</v>
      </c>
      <c r="D251" s="74" t="s">
        <v>48</v>
      </c>
      <c r="E251" s="74" t="s">
        <v>37</v>
      </c>
      <c r="F251" s="347">
        <v>231534.1</v>
      </c>
      <c r="G251" s="347">
        <v>7117358.2300000004</v>
      </c>
      <c r="H251" s="1008" t="s">
        <v>540</v>
      </c>
      <c r="I251" s="1241"/>
    </row>
    <row r="252" spans="1:9" s="37" customFormat="1" ht="15" customHeight="1">
      <c r="A252" s="348">
        <v>41618</v>
      </c>
      <c r="B252" s="74" t="s">
        <v>508</v>
      </c>
      <c r="C252" s="74" t="s">
        <v>29</v>
      </c>
      <c r="D252" s="351" t="s">
        <v>222</v>
      </c>
      <c r="E252" s="74" t="s">
        <v>11</v>
      </c>
      <c r="F252" s="346">
        <v>401985.85</v>
      </c>
      <c r="G252" s="346">
        <v>12184191.109999999</v>
      </c>
      <c r="H252" s="1008" t="s">
        <v>540</v>
      </c>
      <c r="I252" s="1241"/>
    </row>
    <row r="253" spans="1:9" s="37" customFormat="1" ht="15" customHeight="1">
      <c r="A253" s="348">
        <v>41577</v>
      </c>
      <c r="B253" s="349" t="s">
        <v>424</v>
      </c>
      <c r="C253" s="349" t="s">
        <v>24</v>
      </c>
      <c r="D253" s="349" t="s">
        <v>429</v>
      </c>
      <c r="E253" s="349" t="s">
        <v>11</v>
      </c>
      <c r="F253" s="346">
        <v>201546.11</v>
      </c>
      <c r="G253" s="346">
        <f>F253*30.56</f>
        <v>6159249.1215999993</v>
      </c>
      <c r="H253" s="1008" t="s">
        <v>540</v>
      </c>
      <c r="I253" s="1241"/>
    </row>
    <row r="254" spans="1:9" s="37" customFormat="1" ht="15" customHeight="1">
      <c r="A254" s="348">
        <v>41578</v>
      </c>
      <c r="B254" s="349" t="s">
        <v>435</v>
      </c>
      <c r="C254" s="349" t="s">
        <v>24</v>
      </c>
      <c r="D254" s="349" t="s">
        <v>246</v>
      </c>
      <c r="E254" s="349" t="s">
        <v>11</v>
      </c>
      <c r="F254" s="346">
        <v>31427.9</v>
      </c>
      <c r="G254" s="346">
        <v>949436.86</v>
      </c>
      <c r="H254" s="1008" t="s">
        <v>540</v>
      </c>
      <c r="I254" s="1241"/>
    </row>
    <row r="255" spans="1:9" s="37" customFormat="1" ht="15" customHeight="1">
      <c r="A255" s="348">
        <v>41590</v>
      </c>
      <c r="B255" s="74" t="s">
        <v>456</v>
      </c>
      <c r="C255" s="74" t="s">
        <v>24</v>
      </c>
      <c r="D255" s="74" t="s">
        <v>225</v>
      </c>
      <c r="E255" s="74" t="s">
        <v>37</v>
      </c>
      <c r="F255" s="346">
        <v>2926.95</v>
      </c>
      <c r="G255" s="347">
        <v>89359.78</v>
      </c>
      <c r="H255" s="1008" t="s">
        <v>540</v>
      </c>
      <c r="I255" s="1241"/>
    </row>
    <row r="256" spans="1:9" s="37" customFormat="1" ht="15" customHeight="1">
      <c r="A256" s="344">
        <v>41606</v>
      </c>
      <c r="B256" s="3" t="s">
        <v>481</v>
      </c>
      <c r="C256" s="3" t="s">
        <v>24</v>
      </c>
      <c r="D256" s="3" t="s">
        <v>222</v>
      </c>
      <c r="E256" s="3" t="s">
        <v>11</v>
      </c>
      <c r="F256" s="362">
        <v>661169.36</v>
      </c>
      <c r="G256" s="292">
        <v>20086325.16</v>
      </c>
      <c r="H256" s="994" t="s">
        <v>540</v>
      </c>
      <c r="I256" s="1241"/>
    </row>
    <row r="257" spans="1:9" s="37" customFormat="1" ht="15" customHeight="1">
      <c r="A257" s="344">
        <v>41607</v>
      </c>
      <c r="B257" s="3" t="s">
        <v>482</v>
      </c>
      <c r="C257" s="3" t="s">
        <v>24</v>
      </c>
      <c r="D257" s="3" t="s">
        <v>56</v>
      </c>
      <c r="E257" s="3" t="s">
        <v>37</v>
      </c>
      <c r="F257" s="362">
        <v>372710.65</v>
      </c>
      <c r="G257" s="292">
        <v>11315495.33</v>
      </c>
      <c r="H257" s="994" t="s">
        <v>540</v>
      </c>
      <c r="I257" s="1241"/>
    </row>
    <row r="258" spans="1:9" s="37" customFormat="1" ht="15" customHeight="1">
      <c r="A258" s="348">
        <v>41590</v>
      </c>
      <c r="B258" s="74" t="s">
        <v>457</v>
      </c>
      <c r="C258" s="74" t="s">
        <v>24</v>
      </c>
      <c r="D258" s="74" t="s">
        <v>225</v>
      </c>
      <c r="E258" s="74" t="s">
        <v>37</v>
      </c>
      <c r="F258" s="346">
        <v>151253.21</v>
      </c>
      <c r="G258" s="347">
        <v>4617760.5</v>
      </c>
      <c r="H258" s="994" t="s">
        <v>549</v>
      </c>
      <c r="I258" s="1241"/>
    </row>
    <row r="259" spans="1:9" s="37" customFormat="1" ht="15" customHeight="1">
      <c r="A259" s="52"/>
      <c r="B259" s="52"/>
      <c r="C259" s="52"/>
      <c r="D259" s="52"/>
      <c r="E259" s="52"/>
      <c r="F259" s="372"/>
      <c r="G259" s="372"/>
      <c r="H259" s="1011"/>
      <c r="I259" s="1241"/>
    </row>
    <row r="260" spans="1:9" s="37" customFormat="1" ht="15" customHeight="1">
      <c r="A260" s="354" t="s">
        <v>559</v>
      </c>
      <c r="B260" s="289">
        <v>2014</v>
      </c>
      <c r="C260" s="329"/>
      <c r="D260" s="355"/>
      <c r="E260" s="329"/>
      <c r="F260" s="356"/>
      <c r="G260" s="356"/>
      <c r="H260" s="989"/>
      <c r="I260" s="1241"/>
    </row>
    <row r="261" spans="1:9" s="70" customFormat="1" ht="15" customHeight="1">
      <c r="A261" s="373"/>
      <c r="B261" s="374"/>
      <c r="C261" s="350"/>
      <c r="D261" s="351"/>
      <c r="E261" s="350"/>
      <c r="F261" s="352"/>
      <c r="G261" s="352"/>
      <c r="H261" s="1012"/>
      <c r="I261" s="1245"/>
    </row>
    <row r="262" spans="1:9" s="70" customFormat="1" ht="15" customHeight="1">
      <c r="A262" s="348">
        <v>41611</v>
      </c>
      <c r="B262" s="74" t="s">
        <v>494</v>
      </c>
      <c r="C262" s="74" t="s">
        <v>24</v>
      </c>
      <c r="D262" s="74" t="s">
        <v>56</v>
      </c>
      <c r="E262" s="74" t="s">
        <v>37</v>
      </c>
      <c r="F262" s="346">
        <v>55629.86</v>
      </c>
      <c r="G262" s="346">
        <v>1690591.45</v>
      </c>
      <c r="H262" s="373" t="s">
        <v>560</v>
      </c>
      <c r="I262" s="1245"/>
    </row>
    <row r="263" spans="1:9" s="37" customFormat="1" ht="15" customHeight="1">
      <c r="A263" s="348">
        <v>41590</v>
      </c>
      <c r="B263" s="74" t="s">
        <v>454</v>
      </c>
      <c r="C263" s="74" t="s">
        <v>24</v>
      </c>
      <c r="D263" s="74" t="s">
        <v>246</v>
      </c>
      <c r="E263" s="74" t="s">
        <v>37</v>
      </c>
      <c r="F263" s="346">
        <v>32283.85</v>
      </c>
      <c r="G263" s="347">
        <v>985625.94</v>
      </c>
      <c r="H263" s="373" t="s">
        <v>560</v>
      </c>
      <c r="I263" s="1241"/>
    </row>
    <row r="264" spans="1:9" s="37" customFormat="1" ht="15" customHeight="1">
      <c r="A264" s="348">
        <v>41620</v>
      </c>
      <c r="B264" s="74" t="s">
        <v>515</v>
      </c>
      <c r="C264" s="74" t="s">
        <v>29</v>
      </c>
      <c r="D264" s="351" t="s">
        <v>516</v>
      </c>
      <c r="E264" s="74" t="s">
        <v>11</v>
      </c>
      <c r="F264" s="346">
        <v>308122.62</v>
      </c>
      <c r="G264" s="346">
        <v>9336115.3900000006</v>
      </c>
      <c r="H264" s="994" t="s">
        <v>562</v>
      </c>
      <c r="I264" s="1241"/>
    </row>
    <row r="265" spans="1:9" s="37" customFormat="1" ht="15" customHeight="1">
      <c r="A265" s="371">
        <v>41548</v>
      </c>
      <c r="B265" s="74" t="s">
        <v>255</v>
      </c>
      <c r="C265" s="74" t="s">
        <v>41</v>
      </c>
      <c r="D265" s="74" t="s">
        <v>48</v>
      </c>
      <c r="E265" s="74" t="s">
        <v>37</v>
      </c>
      <c r="F265" s="368">
        <v>201212.48</v>
      </c>
      <c r="G265" s="368">
        <f>F265*30.15</f>
        <v>6066556.2719999999</v>
      </c>
      <c r="H265" s="994" t="s">
        <v>562</v>
      </c>
      <c r="I265" s="1241"/>
    </row>
    <row r="266" spans="1:9" s="37" customFormat="1" ht="15" customHeight="1">
      <c r="A266" s="371">
        <v>41550</v>
      </c>
      <c r="B266" s="74" t="s">
        <v>256</v>
      </c>
      <c r="C266" s="74" t="s">
        <v>41</v>
      </c>
      <c r="D266" s="74" t="s">
        <v>48</v>
      </c>
      <c r="E266" s="74" t="s">
        <v>37</v>
      </c>
      <c r="F266" s="368">
        <v>215000</v>
      </c>
      <c r="G266" s="368">
        <v>6504825</v>
      </c>
      <c r="H266" s="994" t="s">
        <v>562</v>
      </c>
      <c r="I266" s="1241"/>
    </row>
    <row r="267" spans="1:9" s="37" customFormat="1" ht="15" customHeight="1">
      <c r="A267" s="371">
        <v>41557</v>
      </c>
      <c r="B267" s="74" t="s">
        <v>310</v>
      </c>
      <c r="C267" s="74" t="s">
        <v>41</v>
      </c>
      <c r="D267" s="74" t="s">
        <v>48</v>
      </c>
      <c r="E267" s="375" t="s">
        <v>11</v>
      </c>
      <c r="F267" s="368">
        <v>5265.75</v>
      </c>
      <c r="G267" s="368">
        <v>159578.54999999999</v>
      </c>
      <c r="H267" s="994" t="s">
        <v>562</v>
      </c>
      <c r="I267" s="1241"/>
    </row>
    <row r="268" spans="1:9" s="37" customFormat="1" ht="15" customHeight="1">
      <c r="A268" s="371">
        <v>41557</v>
      </c>
      <c r="B268" s="74" t="s">
        <v>312</v>
      </c>
      <c r="C268" s="74" t="s">
        <v>41</v>
      </c>
      <c r="D268" s="74" t="s">
        <v>48</v>
      </c>
      <c r="E268" s="375" t="s">
        <v>11</v>
      </c>
      <c r="F268" s="368">
        <v>192000</v>
      </c>
      <c r="G268" s="368">
        <v>5818560</v>
      </c>
      <c r="H268" s="994" t="s">
        <v>562</v>
      </c>
      <c r="I268" s="1241"/>
    </row>
    <row r="269" spans="1:9" s="37" customFormat="1" ht="15" customHeight="1">
      <c r="A269" s="371">
        <v>41556</v>
      </c>
      <c r="B269" s="349" t="s">
        <v>306</v>
      </c>
      <c r="C269" s="349" t="s">
        <v>29</v>
      </c>
      <c r="D269" s="349" t="s">
        <v>45</v>
      </c>
      <c r="E269" s="349" t="s">
        <v>14</v>
      </c>
      <c r="F269" s="347">
        <v>101691</v>
      </c>
      <c r="G269" s="347">
        <v>4172890.19</v>
      </c>
      <c r="H269" s="994" t="s">
        <v>565</v>
      </c>
      <c r="I269" s="1241"/>
    </row>
    <row r="270" spans="1:9" s="37" customFormat="1" ht="15" customHeight="1">
      <c r="A270" s="348">
        <v>41599</v>
      </c>
      <c r="B270" s="74" t="s">
        <v>471</v>
      </c>
      <c r="C270" s="74" t="s">
        <v>33</v>
      </c>
      <c r="D270" s="74" t="s">
        <v>139</v>
      </c>
      <c r="E270" s="74" t="s">
        <v>38</v>
      </c>
      <c r="F270" s="347">
        <v>15686.89</v>
      </c>
      <c r="G270" s="347">
        <v>641280.06000000006</v>
      </c>
      <c r="H270" s="994" t="s">
        <v>566</v>
      </c>
      <c r="I270" s="1241"/>
    </row>
    <row r="271" spans="1:9" s="37" customFormat="1" ht="15" customHeight="1">
      <c r="A271" s="333">
        <v>41557</v>
      </c>
      <c r="B271" s="3" t="s">
        <v>312</v>
      </c>
      <c r="C271" s="3" t="s">
        <v>41</v>
      </c>
      <c r="D271" s="3" t="s">
        <v>48</v>
      </c>
      <c r="E271" s="376" t="s">
        <v>11</v>
      </c>
      <c r="F271" s="294">
        <v>93677.55</v>
      </c>
      <c r="G271" s="294">
        <f>F271*30.19</f>
        <v>2828125.2345000003</v>
      </c>
      <c r="H271" s="994" t="s">
        <v>566</v>
      </c>
      <c r="I271" s="1241"/>
    </row>
    <row r="272" spans="1:9" s="37" customFormat="1" ht="15" customHeight="1">
      <c r="A272" s="333">
        <v>41564</v>
      </c>
      <c r="B272" s="3" t="s">
        <v>396</v>
      </c>
      <c r="C272" s="3" t="s">
        <v>41</v>
      </c>
      <c r="D272" s="3" t="s">
        <v>48</v>
      </c>
      <c r="E272" s="3" t="s">
        <v>11</v>
      </c>
      <c r="F272" s="292">
        <v>9614.02</v>
      </c>
      <c r="G272" s="292">
        <v>291256.74</v>
      </c>
      <c r="H272" s="994" t="s">
        <v>566</v>
      </c>
      <c r="I272" s="1241"/>
    </row>
    <row r="273" spans="1:9" s="37" customFormat="1" ht="15" customHeight="1">
      <c r="A273" s="333">
        <v>41564</v>
      </c>
      <c r="B273" s="3" t="s">
        <v>397</v>
      </c>
      <c r="C273" s="3" t="s">
        <v>41</v>
      </c>
      <c r="D273" s="3" t="s">
        <v>48</v>
      </c>
      <c r="E273" s="3" t="s">
        <v>11</v>
      </c>
      <c r="F273" s="292">
        <v>60000</v>
      </c>
      <c r="G273" s="292">
        <v>1817700</v>
      </c>
      <c r="H273" s="994" t="s">
        <v>566</v>
      </c>
      <c r="I273" s="1241"/>
    </row>
    <row r="274" spans="1:9" s="37" customFormat="1" ht="15" customHeight="1">
      <c r="A274" s="333">
        <v>41571</v>
      </c>
      <c r="B274" s="3" t="s">
        <v>411</v>
      </c>
      <c r="C274" s="3" t="s">
        <v>41</v>
      </c>
      <c r="D274" s="3" t="s">
        <v>48</v>
      </c>
      <c r="E274" s="3" t="s">
        <v>37</v>
      </c>
      <c r="F274" s="292">
        <v>122964.52</v>
      </c>
      <c r="G274" s="292">
        <v>3707380.28</v>
      </c>
      <c r="H274" s="994" t="s">
        <v>566</v>
      </c>
      <c r="I274" s="1241"/>
    </row>
    <row r="275" spans="1:9" s="37" customFormat="1" ht="15" customHeight="1">
      <c r="A275" s="344">
        <v>41634</v>
      </c>
      <c r="B275" s="3" t="s">
        <v>541</v>
      </c>
      <c r="C275" s="3" t="s">
        <v>24</v>
      </c>
      <c r="D275" s="377" t="s">
        <v>542</v>
      </c>
      <c r="E275" s="3" t="s">
        <v>37</v>
      </c>
      <c r="F275" s="357">
        <v>153537.57999999999</v>
      </c>
      <c r="G275" s="310">
        <v>4629158.04</v>
      </c>
      <c r="H275" s="994" t="s">
        <v>573</v>
      </c>
      <c r="I275" s="1241"/>
    </row>
    <row r="276" spans="1:9" s="37" customFormat="1" ht="15" customHeight="1">
      <c r="A276" s="344">
        <v>41627</v>
      </c>
      <c r="B276" s="3" t="s">
        <v>525</v>
      </c>
      <c r="C276" s="3" t="s">
        <v>24</v>
      </c>
      <c r="D276" s="377" t="s">
        <v>516</v>
      </c>
      <c r="E276" s="3" t="s">
        <v>11</v>
      </c>
      <c r="F276" s="357">
        <v>147099.76</v>
      </c>
      <c r="G276" s="310">
        <v>4436528.76</v>
      </c>
      <c r="H276" s="994" t="s">
        <v>573</v>
      </c>
      <c r="I276" s="1241"/>
    </row>
    <row r="277" spans="1:9" s="37" customFormat="1" ht="15" customHeight="1">
      <c r="A277" s="348">
        <v>41557</v>
      </c>
      <c r="B277" s="349" t="s">
        <v>315</v>
      </c>
      <c r="C277" s="349" t="s">
        <v>25</v>
      </c>
      <c r="D277" s="349" t="s">
        <v>316</v>
      </c>
      <c r="E277" s="349" t="s">
        <v>38</v>
      </c>
      <c r="F277" s="347">
        <v>2669.54</v>
      </c>
      <c r="G277" s="353">
        <v>107609.16</v>
      </c>
      <c r="H277" s="994" t="s">
        <v>576</v>
      </c>
      <c r="I277" s="1241"/>
    </row>
    <row r="278" spans="1:9" s="37" customFormat="1" ht="15" customHeight="1">
      <c r="A278" s="348">
        <v>41628</v>
      </c>
      <c r="B278" s="74" t="s">
        <v>533</v>
      </c>
      <c r="C278" s="74" t="s">
        <v>534</v>
      </c>
      <c r="D278" s="74" t="s">
        <v>535</v>
      </c>
      <c r="E278" s="74" t="s">
        <v>38</v>
      </c>
      <c r="F278" s="347">
        <v>28954.46</v>
      </c>
      <c r="G278" s="347">
        <v>1176998.8</v>
      </c>
      <c r="H278" s="994" t="s">
        <v>583</v>
      </c>
      <c r="I278" s="1241"/>
    </row>
    <row r="279" spans="1:9" s="37" customFormat="1" ht="15" customHeight="1">
      <c r="A279" s="348">
        <v>41557</v>
      </c>
      <c r="B279" s="74" t="s">
        <v>313</v>
      </c>
      <c r="C279" s="74" t="s">
        <v>31</v>
      </c>
      <c r="D279" s="74" t="s">
        <v>32</v>
      </c>
      <c r="E279" s="74" t="s">
        <v>14</v>
      </c>
      <c r="F279" s="347">
        <v>16074</v>
      </c>
      <c r="G279" s="347">
        <v>657506.97</v>
      </c>
      <c r="H279" s="994" t="s">
        <v>583</v>
      </c>
      <c r="I279" s="1241"/>
    </row>
    <row r="280" spans="1:9" s="37" customFormat="1" ht="15" customHeight="1">
      <c r="A280" s="378">
        <v>41557</v>
      </c>
      <c r="B280" s="74" t="s">
        <v>314</v>
      </c>
      <c r="C280" s="74" t="s">
        <v>31</v>
      </c>
      <c r="D280" s="74" t="s">
        <v>32</v>
      </c>
      <c r="E280" s="74" t="s">
        <v>14</v>
      </c>
      <c r="F280" s="347">
        <v>27854.19</v>
      </c>
      <c r="G280" s="347">
        <v>1139375.6399999999</v>
      </c>
      <c r="H280" s="994" t="s">
        <v>583</v>
      </c>
      <c r="I280" s="1241"/>
    </row>
    <row r="281" spans="1:9" s="37" customFormat="1" ht="15" customHeight="1">
      <c r="A281" s="371">
        <v>41571</v>
      </c>
      <c r="B281" s="74" t="s">
        <v>411</v>
      </c>
      <c r="C281" s="74" t="s">
        <v>41</v>
      </c>
      <c r="D281" s="74" t="s">
        <v>48</v>
      </c>
      <c r="E281" s="74" t="s">
        <v>37</v>
      </c>
      <c r="F281" s="347">
        <v>54087.25</v>
      </c>
      <c r="G281" s="347">
        <f>F281*30.21</f>
        <v>1633975.8225</v>
      </c>
      <c r="H281" s="1008" t="s">
        <v>586</v>
      </c>
      <c r="I281" s="1241"/>
    </row>
    <row r="282" spans="1:9" s="37" customFormat="1" ht="15" customHeight="1">
      <c r="A282" s="371">
        <v>41576</v>
      </c>
      <c r="B282" s="74" t="s">
        <v>423</v>
      </c>
      <c r="C282" s="74" t="s">
        <v>41</v>
      </c>
      <c r="D282" s="74" t="s">
        <v>48</v>
      </c>
      <c r="E282" s="74" t="s">
        <v>37</v>
      </c>
      <c r="F282" s="347">
        <v>166363.85999999999</v>
      </c>
      <c r="G282" s="347">
        <v>5017534.0199999996</v>
      </c>
      <c r="H282" s="1008" t="s">
        <v>586</v>
      </c>
      <c r="I282" s="1241"/>
    </row>
    <row r="283" spans="1:9" s="37" customFormat="1" ht="15" customHeight="1">
      <c r="A283" s="371">
        <v>41578</v>
      </c>
      <c r="B283" s="74" t="s">
        <v>432</v>
      </c>
      <c r="C283" s="74" t="s">
        <v>41</v>
      </c>
      <c r="D283" s="74" t="s">
        <v>48</v>
      </c>
      <c r="E283" s="74" t="s">
        <v>11</v>
      </c>
      <c r="F283" s="347">
        <v>261776.14</v>
      </c>
      <c r="G283" s="347">
        <v>7908257.1900000004</v>
      </c>
      <c r="H283" s="1008" t="s">
        <v>586</v>
      </c>
      <c r="I283" s="1241"/>
    </row>
    <row r="284" spans="1:9" s="37" customFormat="1" ht="15" customHeight="1">
      <c r="A284" s="348">
        <v>41611</v>
      </c>
      <c r="B284" s="74" t="s">
        <v>493</v>
      </c>
      <c r="C284" s="74" t="s">
        <v>24</v>
      </c>
      <c r="D284" s="74" t="s">
        <v>56</v>
      </c>
      <c r="E284" s="74" t="s">
        <v>37</v>
      </c>
      <c r="F284" s="346">
        <v>214891.14</v>
      </c>
      <c r="G284" s="347">
        <v>6530541.7400000002</v>
      </c>
      <c r="H284" s="994" t="s">
        <v>587</v>
      </c>
      <c r="I284" s="1241"/>
    </row>
    <row r="285" spans="1:9" s="37" customFormat="1" ht="15" customHeight="1">
      <c r="A285" s="348">
        <v>41612</v>
      </c>
      <c r="B285" s="74" t="s">
        <v>495</v>
      </c>
      <c r="C285" s="74" t="s">
        <v>24</v>
      </c>
      <c r="D285" s="351" t="s">
        <v>246</v>
      </c>
      <c r="E285" s="74" t="s">
        <v>11</v>
      </c>
      <c r="F285" s="346">
        <v>48807.96</v>
      </c>
      <c r="G285" s="346">
        <v>1482297.75</v>
      </c>
      <c r="H285" s="994" t="s">
        <v>587</v>
      </c>
      <c r="I285" s="1241"/>
    </row>
    <row r="286" spans="1:9" s="37" customFormat="1" ht="15" customHeight="1">
      <c r="A286" s="348">
        <v>41540</v>
      </c>
      <c r="B286" s="349" t="s">
        <v>212</v>
      </c>
      <c r="C286" s="349" t="s">
        <v>25</v>
      </c>
      <c r="D286" s="349" t="s">
        <v>213</v>
      </c>
      <c r="E286" s="349" t="s">
        <v>42</v>
      </c>
      <c r="F286" s="347">
        <v>8701.02</v>
      </c>
      <c r="G286" s="353">
        <v>420433.29</v>
      </c>
      <c r="H286" s="994" t="s">
        <v>587</v>
      </c>
      <c r="I286" s="1241"/>
    </row>
    <row r="287" spans="1:9" s="37" customFormat="1" ht="15" customHeight="1">
      <c r="A287" s="348">
        <v>41627</v>
      </c>
      <c r="B287" s="74" t="s">
        <v>524</v>
      </c>
      <c r="C287" s="74" t="s">
        <v>24</v>
      </c>
      <c r="D287" s="351" t="s">
        <v>516</v>
      </c>
      <c r="E287" s="74" t="s">
        <v>11</v>
      </c>
      <c r="F287" s="346">
        <v>455171.6</v>
      </c>
      <c r="G287" s="346">
        <v>13727975.460000001</v>
      </c>
      <c r="H287" s="994" t="s">
        <v>587</v>
      </c>
      <c r="I287" s="1241"/>
    </row>
    <row r="288" spans="1:9" s="37" customFormat="1" ht="15" customHeight="1">
      <c r="A288" s="348">
        <v>41627</v>
      </c>
      <c r="B288" s="74" t="s">
        <v>527</v>
      </c>
      <c r="C288" s="74" t="s">
        <v>24</v>
      </c>
      <c r="D288" s="351" t="s">
        <v>516</v>
      </c>
      <c r="E288" s="74" t="s">
        <v>11</v>
      </c>
      <c r="F288" s="346">
        <v>32295.39</v>
      </c>
      <c r="G288" s="346">
        <v>974028.96</v>
      </c>
      <c r="H288" s="994" t="s">
        <v>587</v>
      </c>
      <c r="I288" s="1241"/>
    </row>
    <row r="289" spans="1:9" s="37" customFormat="1" ht="15" customHeight="1">
      <c r="A289" s="348">
        <v>41634</v>
      </c>
      <c r="B289" s="74" t="s">
        <v>544</v>
      </c>
      <c r="C289" s="74" t="s">
        <v>24</v>
      </c>
      <c r="D289" s="351" t="s">
        <v>542</v>
      </c>
      <c r="E289" s="74" t="s">
        <v>37</v>
      </c>
      <c r="F289" s="346">
        <v>29355</v>
      </c>
      <c r="G289" s="346">
        <v>885053.25</v>
      </c>
      <c r="H289" s="994" t="s">
        <v>587</v>
      </c>
      <c r="I289" s="1241"/>
    </row>
    <row r="290" spans="1:9" s="37" customFormat="1" ht="15" customHeight="1">
      <c r="A290" s="348">
        <v>41634</v>
      </c>
      <c r="B290" s="74" t="s">
        <v>545</v>
      </c>
      <c r="C290" s="74" t="s">
        <v>24</v>
      </c>
      <c r="D290" s="351" t="s">
        <v>173</v>
      </c>
      <c r="E290" s="74" t="s">
        <v>37</v>
      </c>
      <c r="F290" s="346">
        <v>7218.92</v>
      </c>
      <c r="G290" s="346">
        <v>217650.44</v>
      </c>
      <c r="H290" s="994" t="s">
        <v>587</v>
      </c>
      <c r="I290" s="1241"/>
    </row>
    <row r="291" spans="1:9" s="37" customFormat="1" ht="15" customHeight="1">
      <c r="A291" s="348">
        <v>41634</v>
      </c>
      <c r="B291" s="74" t="s">
        <v>546</v>
      </c>
      <c r="C291" s="74" t="s">
        <v>24</v>
      </c>
      <c r="D291" s="351" t="s">
        <v>229</v>
      </c>
      <c r="E291" s="74" t="s">
        <v>37</v>
      </c>
      <c r="F291" s="346">
        <v>294981.51</v>
      </c>
      <c r="G291" s="346">
        <v>8893692.5299999993</v>
      </c>
      <c r="H291" s="994" t="s">
        <v>587</v>
      </c>
      <c r="I291" s="1241"/>
    </row>
    <row r="292" spans="1:9" s="37" customFormat="1" ht="15" customHeight="1">
      <c r="A292" s="348">
        <v>41607</v>
      </c>
      <c r="B292" s="349" t="s">
        <v>483</v>
      </c>
      <c r="C292" s="349" t="s">
        <v>33</v>
      </c>
      <c r="D292" s="349" t="s">
        <v>139</v>
      </c>
      <c r="E292" s="349" t="s">
        <v>38</v>
      </c>
      <c r="F292" s="346">
        <v>12099.73</v>
      </c>
      <c r="G292" s="346">
        <v>499960.84</v>
      </c>
      <c r="H292" s="994" t="s">
        <v>591</v>
      </c>
      <c r="I292" s="1241"/>
    </row>
    <row r="293" spans="1:9" s="37" customFormat="1" ht="15" customHeight="1">
      <c r="A293" s="348">
        <v>41600</v>
      </c>
      <c r="B293" s="74" t="s">
        <v>475</v>
      </c>
      <c r="C293" s="350" t="s">
        <v>476</v>
      </c>
      <c r="D293" s="74" t="s">
        <v>477</v>
      </c>
      <c r="E293" s="74" t="s">
        <v>37</v>
      </c>
      <c r="F293" s="346">
        <v>438957.9</v>
      </c>
      <c r="G293" s="347">
        <v>13361878.48</v>
      </c>
      <c r="H293" s="1008" t="s">
        <v>591</v>
      </c>
      <c r="I293" s="1241"/>
    </row>
    <row r="294" spans="1:9" s="37" customFormat="1" ht="15" customHeight="1">
      <c r="A294" s="344">
        <v>41639</v>
      </c>
      <c r="B294" s="3" t="s">
        <v>556</v>
      </c>
      <c r="C294" s="3" t="s">
        <v>24</v>
      </c>
      <c r="D294" s="377" t="s">
        <v>56</v>
      </c>
      <c r="E294" s="3" t="s">
        <v>37</v>
      </c>
      <c r="F294" s="357">
        <v>281244.59999999998</v>
      </c>
      <c r="G294" s="310">
        <v>8262650.0099999998</v>
      </c>
      <c r="H294" s="1008" t="s">
        <v>591</v>
      </c>
      <c r="I294" s="1241"/>
    </row>
    <row r="295" spans="1:9" s="37" customFormat="1" ht="15" customHeight="1">
      <c r="A295" s="371">
        <v>41577</v>
      </c>
      <c r="B295" s="349" t="s">
        <v>431</v>
      </c>
      <c r="C295" s="349" t="s">
        <v>24</v>
      </c>
      <c r="D295" s="349" t="s">
        <v>45</v>
      </c>
      <c r="E295" s="349" t="s">
        <v>38</v>
      </c>
      <c r="F295" s="368">
        <v>31140.2</v>
      </c>
      <c r="G295" s="347">
        <v>1291851.2</v>
      </c>
      <c r="H295" s="1008" t="s">
        <v>597</v>
      </c>
      <c r="I295" s="1241"/>
    </row>
    <row r="296" spans="1:9" ht="15" customHeight="1">
      <c r="A296" s="348">
        <v>41578</v>
      </c>
      <c r="B296" s="74" t="s">
        <v>432</v>
      </c>
      <c r="C296" s="74" t="s">
        <v>41</v>
      </c>
      <c r="D296" s="74" t="s">
        <v>48</v>
      </c>
      <c r="E296" s="74" t="s">
        <v>11</v>
      </c>
      <c r="F296" s="347">
        <v>138457.59</v>
      </c>
      <c r="G296" s="347">
        <v>4180034.64</v>
      </c>
      <c r="H296" s="1008" t="s">
        <v>602</v>
      </c>
    </row>
    <row r="297" spans="1:9" s="37" customFormat="1" ht="15" customHeight="1">
      <c r="A297" s="348">
        <v>41585</v>
      </c>
      <c r="B297" s="74" t="s">
        <v>446</v>
      </c>
      <c r="C297" s="74" t="s">
        <v>41</v>
      </c>
      <c r="D297" s="74" t="s">
        <v>48</v>
      </c>
      <c r="E297" s="74" t="s">
        <v>11</v>
      </c>
      <c r="F297" s="347">
        <v>71000</v>
      </c>
      <c r="G297" s="347">
        <v>2157690</v>
      </c>
      <c r="H297" s="1008" t="s">
        <v>602</v>
      </c>
      <c r="I297" s="1241"/>
    </row>
    <row r="298" spans="1:9" s="37" customFormat="1" ht="15" customHeight="1">
      <c r="A298" s="371">
        <v>41586</v>
      </c>
      <c r="B298" s="74" t="s">
        <v>449</v>
      </c>
      <c r="C298" s="74" t="s">
        <v>12</v>
      </c>
      <c r="D298" s="74" t="s">
        <v>48</v>
      </c>
      <c r="E298" s="74" t="s">
        <v>11</v>
      </c>
      <c r="F298" s="347">
        <v>187000</v>
      </c>
      <c r="G298" s="347">
        <v>5705370</v>
      </c>
      <c r="H298" s="1008" t="s">
        <v>602</v>
      </c>
      <c r="I298" s="1241"/>
    </row>
    <row r="299" spans="1:9" s="37" customFormat="1" ht="15" customHeight="1">
      <c r="A299" s="348">
        <v>41569</v>
      </c>
      <c r="B299" s="74" t="s">
        <v>402</v>
      </c>
      <c r="C299" s="74" t="s">
        <v>31</v>
      </c>
      <c r="D299" s="74" t="s">
        <v>32</v>
      </c>
      <c r="E299" s="74" t="s">
        <v>14</v>
      </c>
      <c r="F299" s="347">
        <v>7900.88</v>
      </c>
      <c r="G299" s="347">
        <v>325990.31</v>
      </c>
      <c r="H299" s="994" t="s">
        <v>603</v>
      </c>
      <c r="I299" s="1241"/>
    </row>
    <row r="300" spans="1:9" s="37" customFormat="1" ht="15" customHeight="1">
      <c r="A300" s="348">
        <v>41569</v>
      </c>
      <c r="B300" s="74" t="s">
        <v>403</v>
      </c>
      <c r="C300" s="74" t="s">
        <v>31</v>
      </c>
      <c r="D300" s="74" t="s">
        <v>32</v>
      </c>
      <c r="E300" s="74" t="s">
        <v>14</v>
      </c>
      <c r="F300" s="347">
        <v>13275</v>
      </c>
      <c r="G300" s="347">
        <v>547726.5</v>
      </c>
      <c r="H300" s="994" t="s">
        <v>603</v>
      </c>
      <c r="I300" s="1241"/>
    </row>
    <row r="301" spans="1:9" s="37" customFormat="1" ht="15" customHeight="1">
      <c r="A301" s="344">
        <v>41638</v>
      </c>
      <c r="B301" s="3" t="s">
        <v>554</v>
      </c>
      <c r="C301" s="3" t="s">
        <v>24</v>
      </c>
      <c r="D301" s="377" t="s">
        <v>552</v>
      </c>
      <c r="E301" s="3" t="s">
        <v>37</v>
      </c>
      <c r="F301" s="357">
        <v>175982.92</v>
      </c>
      <c r="G301" s="310">
        <v>5300605.55</v>
      </c>
      <c r="H301" s="994" t="s">
        <v>603</v>
      </c>
      <c r="I301" s="1241"/>
    </row>
    <row r="302" spans="1:9" ht="15" customHeight="1">
      <c r="A302" s="344">
        <v>41654</v>
      </c>
      <c r="B302" s="3" t="s">
        <v>584</v>
      </c>
      <c r="C302" s="3" t="s">
        <v>24</v>
      </c>
      <c r="D302" s="377" t="s">
        <v>585</v>
      </c>
      <c r="E302" s="3" t="s">
        <v>37</v>
      </c>
      <c r="F302" s="357">
        <v>25791.02</v>
      </c>
      <c r="G302" s="310">
        <v>778372.98</v>
      </c>
      <c r="H302" s="998" t="s">
        <v>603</v>
      </c>
    </row>
    <row r="303" spans="1:9" ht="15" customHeight="1">
      <c r="A303" s="348">
        <v>41548</v>
      </c>
      <c r="B303" s="349" t="s">
        <v>216</v>
      </c>
      <c r="C303" s="349" t="s">
        <v>25</v>
      </c>
      <c r="D303" s="349" t="s">
        <v>213</v>
      </c>
      <c r="E303" s="349" t="s">
        <v>42</v>
      </c>
      <c r="F303" s="347">
        <v>1581.48</v>
      </c>
      <c r="G303" s="353">
        <v>77081.34</v>
      </c>
      <c r="H303" s="1008" t="s">
        <v>604</v>
      </c>
    </row>
    <row r="304" spans="1:9" ht="15" customHeight="1">
      <c r="A304" s="348">
        <v>41620</v>
      </c>
      <c r="B304" s="74" t="s">
        <v>514</v>
      </c>
      <c r="C304" s="74" t="s">
        <v>24</v>
      </c>
      <c r="D304" s="351" t="s">
        <v>225</v>
      </c>
      <c r="E304" s="74" t="s">
        <v>11</v>
      </c>
      <c r="F304" s="346">
        <v>64747.25</v>
      </c>
      <c r="G304" s="346">
        <v>1961841.68</v>
      </c>
      <c r="H304" s="1008" t="s">
        <v>604</v>
      </c>
    </row>
    <row r="305" spans="1:8" ht="15" customHeight="1">
      <c r="A305" s="348">
        <v>41607</v>
      </c>
      <c r="B305" s="74" t="s">
        <v>484</v>
      </c>
      <c r="C305" s="74" t="s">
        <v>33</v>
      </c>
      <c r="D305" s="74" t="s">
        <v>139</v>
      </c>
      <c r="E305" s="74" t="s">
        <v>38</v>
      </c>
      <c r="F305" s="347">
        <v>15993.64</v>
      </c>
      <c r="G305" s="347">
        <v>660857.19999999995</v>
      </c>
      <c r="H305" s="1008" t="s">
        <v>604</v>
      </c>
    </row>
    <row r="306" spans="1:8" ht="15" customHeight="1">
      <c r="A306" s="344">
        <v>41586</v>
      </c>
      <c r="B306" s="3" t="s">
        <v>449</v>
      </c>
      <c r="C306" s="3" t="s">
        <v>12</v>
      </c>
      <c r="D306" s="3" t="s">
        <v>48</v>
      </c>
      <c r="E306" s="3" t="s">
        <v>11</v>
      </c>
      <c r="F306" s="292">
        <v>160541.18</v>
      </c>
      <c r="G306" s="292">
        <f>F306*30.17</f>
        <v>4843527.4006000003</v>
      </c>
      <c r="H306" s="998" t="s">
        <v>604</v>
      </c>
    </row>
    <row r="307" spans="1:8" ht="15" customHeight="1">
      <c r="A307" s="348">
        <v>41571</v>
      </c>
      <c r="B307" s="74" t="s">
        <v>415</v>
      </c>
      <c r="C307" s="74" t="s">
        <v>31</v>
      </c>
      <c r="D307" s="74" t="s">
        <v>32</v>
      </c>
      <c r="E307" s="74" t="s">
        <v>14</v>
      </c>
      <c r="F307" s="347">
        <v>40132.800000000003</v>
      </c>
      <c r="G307" s="347">
        <v>1668119.83</v>
      </c>
      <c r="H307" s="988" t="s">
        <v>604</v>
      </c>
    </row>
    <row r="308" spans="1:8" ht="15" customHeight="1">
      <c r="A308" s="348">
        <v>41619</v>
      </c>
      <c r="B308" s="350" t="s">
        <v>511</v>
      </c>
      <c r="C308" s="350" t="s">
        <v>35</v>
      </c>
      <c r="D308" s="351" t="s">
        <v>263</v>
      </c>
      <c r="E308" s="350" t="s">
        <v>38</v>
      </c>
      <c r="F308" s="352">
        <v>257428.82</v>
      </c>
      <c r="G308" s="379">
        <v>10737356.08</v>
      </c>
      <c r="H308" s="998" t="s">
        <v>626</v>
      </c>
    </row>
    <row r="309" spans="1:8" ht="15" customHeight="1">
      <c r="A309" s="344">
        <v>41586</v>
      </c>
      <c r="B309" s="3" t="s">
        <v>449</v>
      </c>
      <c r="C309" s="3" t="s">
        <v>12</v>
      </c>
      <c r="D309" s="3" t="s">
        <v>48</v>
      </c>
      <c r="E309" s="3" t="s">
        <v>11</v>
      </c>
      <c r="F309" s="292">
        <v>140050.43</v>
      </c>
      <c r="G309" s="380">
        <f>F309*30.17</f>
        <v>4225321.4731000001</v>
      </c>
      <c r="H309" s="998" t="s">
        <v>626</v>
      </c>
    </row>
    <row r="310" spans="1:8" ht="15" customHeight="1">
      <c r="A310" s="344">
        <v>41593</v>
      </c>
      <c r="B310" s="3" t="s">
        <v>464</v>
      </c>
      <c r="C310" s="3" t="s">
        <v>12</v>
      </c>
      <c r="D310" s="3" t="s">
        <v>48</v>
      </c>
      <c r="E310" s="3" t="s">
        <v>11</v>
      </c>
      <c r="F310" s="292">
        <v>29357.86</v>
      </c>
      <c r="G310" s="380">
        <v>894533.99</v>
      </c>
      <c r="H310" s="998" t="s">
        <v>626</v>
      </c>
    </row>
    <row r="311" spans="1:8" ht="15" customHeight="1">
      <c r="A311" s="344">
        <v>41593</v>
      </c>
      <c r="B311" s="3" t="s">
        <v>465</v>
      </c>
      <c r="C311" s="3" t="s">
        <v>12</v>
      </c>
      <c r="D311" s="3" t="s">
        <v>48</v>
      </c>
      <c r="E311" s="3" t="s">
        <v>11</v>
      </c>
      <c r="F311" s="292">
        <v>235000</v>
      </c>
      <c r="G311" s="380">
        <v>7160450</v>
      </c>
      <c r="H311" s="998" t="s">
        <v>626</v>
      </c>
    </row>
    <row r="312" spans="1:8" ht="15" customHeight="1">
      <c r="A312" s="348">
        <v>41585</v>
      </c>
      <c r="B312" s="349" t="s">
        <v>448</v>
      </c>
      <c r="C312" s="349" t="s">
        <v>24</v>
      </c>
      <c r="D312" s="349" t="s">
        <v>45</v>
      </c>
      <c r="E312" s="349" t="s">
        <v>38</v>
      </c>
      <c r="F312" s="347">
        <v>25765.35</v>
      </c>
      <c r="G312" s="381">
        <v>1058569.3999999999</v>
      </c>
      <c r="H312" s="998" t="s">
        <v>626</v>
      </c>
    </row>
    <row r="313" spans="1:8" ht="15" customHeight="1">
      <c r="A313" s="348"/>
      <c r="B313" s="349"/>
      <c r="C313" s="349"/>
      <c r="D313" s="349"/>
      <c r="E313" s="349"/>
      <c r="F313" s="347"/>
      <c r="G313" s="381"/>
      <c r="H313" s="998"/>
    </row>
    <row r="314" spans="1:8" ht="15" customHeight="1">
      <c r="A314" s="354" t="s">
        <v>694</v>
      </c>
      <c r="B314" s="382">
        <v>2014</v>
      </c>
      <c r="C314" s="383"/>
      <c r="D314" s="383"/>
      <c r="E314" s="383"/>
      <c r="F314" s="343"/>
      <c r="G314" s="384"/>
      <c r="H314" s="989"/>
    </row>
    <row r="315" spans="1:8" ht="15" customHeight="1">
      <c r="A315" s="348"/>
      <c r="B315" s="349"/>
      <c r="C315" s="349"/>
      <c r="D315" s="349"/>
      <c r="E315" s="349"/>
      <c r="F315" s="347"/>
      <c r="G315" s="381"/>
      <c r="H315" s="998"/>
    </row>
    <row r="316" spans="1:8" ht="15" customHeight="1">
      <c r="A316" s="348">
        <v>41571</v>
      </c>
      <c r="B316" s="74" t="s">
        <v>416</v>
      </c>
      <c r="C316" s="74" t="s">
        <v>31</v>
      </c>
      <c r="D316" s="74" t="s">
        <v>32</v>
      </c>
      <c r="E316" s="74" t="s">
        <v>14</v>
      </c>
      <c r="F316" s="347">
        <v>37578.269999999997</v>
      </c>
      <c r="G316" s="381">
        <v>1561940.79</v>
      </c>
      <c r="H316" s="998" t="s">
        <v>631</v>
      </c>
    </row>
    <row r="317" spans="1:8" ht="15" customHeight="1">
      <c r="A317" s="348">
        <v>41634</v>
      </c>
      <c r="B317" s="74" t="s">
        <v>548</v>
      </c>
      <c r="C317" s="74" t="s">
        <v>24</v>
      </c>
      <c r="D317" s="351" t="s">
        <v>56</v>
      </c>
      <c r="E317" s="74" t="s">
        <v>37</v>
      </c>
      <c r="F317" s="346">
        <v>206730.45</v>
      </c>
      <c r="G317" s="346">
        <v>6232923.0700000003</v>
      </c>
      <c r="H317" s="998" t="s">
        <v>638</v>
      </c>
    </row>
    <row r="318" spans="1:8" ht="15" customHeight="1">
      <c r="A318" s="348">
        <v>41634</v>
      </c>
      <c r="B318" s="74" t="s">
        <v>547</v>
      </c>
      <c r="C318" s="74" t="s">
        <v>24</v>
      </c>
      <c r="D318" s="351" t="s">
        <v>543</v>
      </c>
      <c r="E318" s="74" t="s">
        <v>37</v>
      </c>
      <c r="F318" s="346">
        <v>168664.06</v>
      </c>
      <c r="G318" s="346">
        <v>5085221.41</v>
      </c>
      <c r="H318" s="998" t="s">
        <v>638</v>
      </c>
    </row>
    <row r="319" spans="1:8" ht="15" customHeight="1">
      <c r="A319" s="344">
        <v>41593</v>
      </c>
      <c r="B319" s="3" t="s">
        <v>465</v>
      </c>
      <c r="C319" s="3" t="s">
        <v>12</v>
      </c>
      <c r="D319" s="3" t="s">
        <v>48</v>
      </c>
      <c r="E319" s="3" t="s">
        <v>11</v>
      </c>
      <c r="F319" s="292">
        <v>184346.72</v>
      </c>
      <c r="G319" s="292">
        <f>F319*30.19</f>
        <v>5565427.4768000003</v>
      </c>
      <c r="H319" s="998" t="s">
        <v>643</v>
      </c>
    </row>
    <row r="320" spans="1:8" ht="15" customHeight="1">
      <c r="A320" s="344">
        <v>41598</v>
      </c>
      <c r="B320" s="3" t="s">
        <v>470</v>
      </c>
      <c r="C320" s="3" t="s">
        <v>41</v>
      </c>
      <c r="D320" s="3" t="s">
        <v>48</v>
      </c>
      <c r="E320" s="3" t="s">
        <v>37</v>
      </c>
      <c r="F320" s="292">
        <v>51294.94</v>
      </c>
      <c r="G320" s="292">
        <v>1558853.23</v>
      </c>
      <c r="H320" s="998" t="s">
        <v>643</v>
      </c>
    </row>
    <row r="321" spans="1:8" ht="15" customHeight="1">
      <c r="A321" s="344">
        <v>41599</v>
      </c>
      <c r="B321" s="3" t="s">
        <v>473</v>
      </c>
      <c r="C321" s="3" t="s">
        <v>41</v>
      </c>
      <c r="D321" s="3" t="s">
        <v>48</v>
      </c>
      <c r="E321" s="3" t="s">
        <v>37</v>
      </c>
      <c r="F321" s="292">
        <v>360923.49</v>
      </c>
      <c r="G321" s="292">
        <v>10993729.51</v>
      </c>
      <c r="H321" s="998" t="s">
        <v>643</v>
      </c>
    </row>
    <row r="322" spans="1:8" ht="15" customHeight="1">
      <c r="A322" s="344">
        <v>41653</v>
      </c>
      <c r="B322" s="3" t="s">
        <v>578</v>
      </c>
      <c r="C322" s="3" t="s">
        <v>24</v>
      </c>
      <c r="D322" s="377" t="s">
        <v>580</v>
      </c>
      <c r="E322" s="3" t="s">
        <v>37</v>
      </c>
      <c r="F322" s="357">
        <v>329870.37</v>
      </c>
      <c r="G322" s="310">
        <v>9952189.0600000005</v>
      </c>
      <c r="H322" s="998" t="s">
        <v>643</v>
      </c>
    </row>
    <row r="323" spans="1:8" ht="15" customHeight="1">
      <c r="A323" s="348">
        <v>41631</v>
      </c>
      <c r="B323" s="74" t="s">
        <v>539</v>
      </c>
      <c r="C323" s="74" t="s">
        <v>33</v>
      </c>
      <c r="D323" s="74" t="s">
        <v>139</v>
      </c>
      <c r="E323" s="74" t="s">
        <v>38</v>
      </c>
      <c r="F323" s="346">
        <v>12674.77</v>
      </c>
      <c r="G323" s="346">
        <v>522580.77</v>
      </c>
      <c r="H323" s="1008" t="s">
        <v>643</v>
      </c>
    </row>
    <row r="324" spans="1:8" ht="15" customHeight="1">
      <c r="A324" s="348">
        <v>41627</v>
      </c>
      <c r="B324" s="74" t="s">
        <v>526</v>
      </c>
      <c r="C324" s="74" t="s">
        <v>29</v>
      </c>
      <c r="D324" s="351" t="s">
        <v>225</v>
      </c>
      <c r="E324" s="74" t="s">
        <v>11</v>
      </c>
      <c r="F324" s="346">
        <v>76182.210000000006</v>
      </c>
      <c r="G324" s="346">
        <v>2297655.4500000002</v>
      </c>
      <c r="H324" s="1008" t="s">
        <v>645</v>
      </c>
    </row>
    <row r="325" spans="1:8" ht="15" customHeight="1">
      <c r="A325" s="348">
        <v>41561</v>
      </c>
      <c r="B325" s="349" t="s">
        <v>392</v>
      </c>
      <c r="C325" s="349" t="s">
        <v>25</v>
      </c>
      <c r="D325" s="349" t="s">
        <v>393</v>
      </c>
      <c r="E325" s="349" t="s">
        <v>37</v>
      </c>
      <c r="F325" s="347">
        <v>18662.560000000001</v>
      </c>
      <c r="G325" s="353">
        <v>556517.54</v>
      </c>
      <c r="H325" s="998" t="s">
        <v>646</v>
      </c>
    </row>
    <row r="326" spans="1:8" ht="15" customHeight="1">
      <c r="A326" s="348">
        <v>41589</v>
      </c>
      <c r="B326" s="74" t="s">
        <v>453</v>
      </c>
      <c r="C326" s="74" t="s">
        <v>31</v>
      </c>
      <c r="D326" s="74" t="s">
        <v>32</v>
      </c>
      <c r="E326" s="74" t="s">
        <v>14</v>
      </c>
      <c r="F326" s="347">
        <v>49781.88</v>
      </c>
      <c r="G326" s="347">
        <v>2032594.16</v>
      </c>
      <c r="H326" s="373" t="s">
        <v>654</v>
      </c>
    </row>
    <row r="327" spans="1:8" ht="15" customHeight="1">
      <c r="A327" s="344">
        <v>41646</v>
      </c>
      <c r="B327" s="3" t="s">
        <v>564</v>
      </c>
      <c r="C327" s="3" t="s">
        <v>24</v>
      </c>
      <c r="D327" s="377" t="s">
        <v>56</v>
      </c>
      <c r="E327" s="3" t="s">
        <v>37</v>
      </c>
      <c r="F327" s="357">
        <v>389712.21</v>
      </c>
      <c r="G327" s="310">
        <v>11765411.619999999</v>
      </c>
      <c r="H327" s="998" t="s">
        <v>659</v>
      </c>
    </row>
    <row r="328" spans="1:8" ht="15" customHeight="1">
      <c r="A328" s="348">
        <v>41673</v>
      </c>
      <c r="B328" s="349" t="s">
        <v>628</v>
      </c>
      <c r="C328" s="349" t="s">
        <v>25</v>
      </c>
      <c r="D328" s="351" t="s">
        <v>629</v>
      </c>
      <c r="E328" s="349" t="s">
        <v>42</v>
      </c>
      <c r="F328" s="352">
        <v>22365.040000000001</v>
      </c>
      <c r="G328" s="385">
        <v>1096557.9099999999</v>
      </c>
      <c r="H328" s="1008" t="s">
        <v>659</v>
      </c>
    </row>
    <row r="329" spans="1:8" ht="15" customHeight="1">
      <c r="A329" s="344">
        <v>41599</v>
      </c>
      <c r="B329" s="3" t="s">
        <v>473</v>
      </c>
      <c r="C329" s="3" t="s">
        <v>41</v>
      </c>
      <c r="D329" s="3" t="s">
        <v>48</v>
      </c>
      <c r="E329" s="3" t="s">
        <v>37</v>
      </c>
      <c r="F329" s="292">
        <v>305519.09999999998</v>
      </c>
      <c r="G329" s="292">
        <f>F329*30.25</f>
        <v>9241952.7749999985</v>
      </c>
      <c r="H329" s="998" t="s">
        <v>661</v>
      </c>
    </row>
    <row r="330" spans="1:8" ht="15" customHeight="1">
      <c r="A330" s="344">
        <v>41605</v>
      </c>
      <c r="B330" s="3" t="s">
        <v>480</v>
      </c>
      <c r="C330" s="3" t="s">
        <v>41</v>
      </c>
      <c r="D330" s="3" t="s">
        <v>48</v>
      </c>
      <c r="E330" s="3" t="s">
        <v>37</v>
      </c>
      <c r="F330" s="292">
        <v>421931.11</v>
      </c>
      <c r="G330" s="292">
        <v>12818267.119999999</v>
      </c>
      <c r="H330" s="998" t="s">
        <v>661</v>
      </c>
    </row>
    <row r="331" spans="1:8" ht="15" customHeight="1">
      <c r="A331" s="348">
        <v>41621</v>
      </c>
      <c r="B331" s="349" t="s">
        <v>518</v>
      </c>
      <c r="C331" s="349" t="s">
        <v>29</v>
      </c>
      <c r="D331" s="349" t="s">
        <v>45</v>
      </c>
      <c r="E331" s="349" t="s">
        <v>14</v>
      </c>
      <c r="F331" s="352">
        <v>25798.2</v>
      </c>
      <c r="G331" s="352">
        <v>1091005.8799999999</v>
      </c>
      <c r="H331" s="998" t="s">
        <v>662</v>
      </c>
    </row>
    <row r="332" spans="1:8" ht="15" customHeight="1">
      <c r="A332" s="348">
        <v>41621</v>
      </c>
      <c r="B332" s="349" t="s">
        <v>519</v>
      </c>
      <c r="C332" s="349" t="s">
        <v>24</v>
      </c>
      <c r="D332" s="349" t="s">
        <v>45</v>
      </c>
      <c r="E332" s="349" t="s">
        <v>38</v>
      </c>
      <c r="F332" s="352">
        <v>9684.73</v>
      </c>
      <c r="G332" s="352">
        <v>409567.23</v>
      </c>
      <c r="H332" s="998" t="s">
        <v>662</v>
      </c>
    </row>
    <row r="333" spans="1:8" ht="15" customHeight="1">
      <c r="A333" s="348">
        <v>41638</v>
      </c>
      <c r="B333" s="74" t="s">
        <v>555</v>
      </c>
      <c r="C333" s="74" t="s">
        <v>33</v>
      </c>
      <c r="D333" s="74" t="s">
        <v>139</v>
      </c>
      <c r="E333" s="74" t="s">
        <v>38</v>
      </c>
      <c r="F333" s="346">
        <v>9166.75</v>
      </c>
      <c r="G333" s="346">
        <v>379411.78</v>
      </c>
      <c r="H333" s="998" t="s">
        <v>664</v>
      </c>
    </row>
    <row r="334" spans="1:8" ht="15" customHeight="1">
      <c r="A334" s="344">
        <v>41659</v>
      </c>
      <c r="B334" s="3" t="s">
        <v>590</v>
      </c>
      <c r="C334" s="3" t="s">
        <v>24</v>
      </c>
      <c r="D334" s="377" t="s">
        <v>56</v>
      </c>
      <c r="E334" s="3" t="s">
        <v>11</v>
      </c>
      <c r="F334" s="357">
        <v>444559.15</v>
      </c>
      <c r="G334" s="310">
        <v>13456805.470000001</v>
      </c>
      <c r="H334" s="998" t="s">
        <v>664</v>
      </c>
    </row>
    <row r="335" spans="1:8" ht="15" customHeight="1">
      <c r="A335" s="344">
        <v>41660</v>
      </c>
      <c r="B335" s="3" t="s">
        <v>592</v>
      </c>
      <c r="C335" s="3" t="s">
        <v>24</v>
      </c>
      <c r="D335" s="377" t="s">
        <v>56</v>
      </c>
      <c r="E335" s="3" t="s">
        <v>11</v>
      </c>
      <c r="F335" s="357">
        <v>486075.48</v>
      </c>
      <c r="G335" s="310">
        <v>14713504.779999999</v>
      </c>
      <c r="H335" s="998" t="s">
        <v>664</v>
      </c>
    </row>
    <row r="336" spans="1:8" ht="15" customHeight="1">
      <c r="A336" s="344">
        <v>41661</v>
      </c>
      <c r="B336" s="3" t="s">
        <v>599</v>
      </c>
      <c r="C336" s="3" t="s">
        <v>24</v>
      </c>
      <c r="D336" s="377" t="s">
        <v>56</v>
      </c>
      <c r="E336" s="3" t="s">
        <v>11</v>
      </c>
      <c r="F336" s="357">
        <v>395481.43</v>
      </c>
      <c r="G336" s="310">
        <v>11967268.07</v>
      </c>
      <c r="H336" s="998" t="s">
        <v>664</v>
      </c>
    </row>
    <row r="337" spans="1:8" ht="15" customHeight="1">
      <c r="A337" s="344">
        <v>41662</v>
      </c>
      <c r="B337" s="3" t="s">
        <v>600</v>
      </c>
      <c r="C337" s="3" t="s">
        <v>24</v>
      </c>
      <c r="D337" s="377" t="s">
        <v>601</v>
      </c>
      <c r="E337" s="3" t="s">
        <v>37</v>
      </c>
      <c r="F337" s="357">
        <v>123348.38</v>
      </c>
      <c r="G337" s="310">
        <v>3733755.46</v>
      </c>
      <c r="H337" s="998" t="s">
        <v>664</v>
      </c>
    </row>
    <row r="338" spans="1:8" ht="15" customHeight="1">
      <c r="A338" s="348">
        <v>41635</v>
      </c>
      <c r="B338" s="74" t="s">
        <v>550</v>
      </c>
      <c r="C338" s="74" t="s">
        <v>24</v>
      </c>
      <c r="D338" s="351" t="s">
        <v>552</v>
      </c>
      <c r="E338" s="74" t="s">
        <v>37</v>
      </c>
      <c r="F338" s="346">
        <v>96878.92</v>
      </c>
      <c r="G338" s="346">
        <v>2917993.07</v>
      </c>
      <c r="H338" s="998" t="s">
        <v>667</v>
      </c>
    </row>
    <row r="339" spans="1:8" ht="15" customHeight="1">
      <c r="A339" s="348">
        <v>41586</v>
      </c>
      <c r="B339" s="349" t="s">
        <v>669</v>
      </c>
      <c r="C339" s="349" t="s">
        <v>24</v>
      </c>
      <c r="D339" s="349" t="s">
        <v>45</v>
      </c>
      <c r="E339" s="349" t="s">
        <v>38</v>
      </c>
      <c r="F339" s="352">
        <v>97578.58</v>
      </c>
      <c r="G339" s="352">
        <v>4030971.14</v>
      </c>
      <c r="H339" s="998" t="s">
        <v>670</v>
      </c>
    </row>
    <row r="340" spans="1:8" ht="15" customHeight="1">
      <c r="A340" s="344">
        <v>41605</v>
      </c>
      <c r="B340" s="3" t="s">
        <v>480</v>
      </c>
      <c r="C340" s="3" t="s">
        <v>41</v>
      </c>
      <c r="D340" s="3" t="s">
        <v>48</v>
      </c>
      <c r="E340" s="3" t="s">
        <v>37</v>
      </c>
      <c r="F340" s="292">
        <v>394741.73</v>
      </c>
      <c r="G340" s="292">
        <f>F340*30.22</f>
        <v>11929095.080599999</v>
      </c>
      <c r="H340" s="998" t="s">
        <v>587</v>
      </c>
    </row>
    <row r="341" spans="1:8" ht="15" customHeight="1">
      <c r="A341" s="386">
        <v>41661</v>
      </c>
      <c r="B341" s="350" t="s">
        <v>594</v>
      </c>
      <c r="C341" s="350" t="s">
        <v>285</v>
      </c>
      <c r="D341" s="350" t="s">
        <v>595</v>
      </c>
      <c r="E341" s="350" t="s">
        <v>37</v>
      </c>
      <c r="F341" s="387">
        <v>52977.39</v>
      </c>
      <c r="G341" s="387">
        <v>1603095.82</v>
      </c>
      <c r="H341" s="998" t="s">
        <v>677</v>
      </c>
    </row>
    <row r="342" spans="1:8" ht="15" customHeight="1">
      <c r="A342" s="386">
        <v>41668</v>
      </c>
      <c r="B342" s="350" t="s">
        <v>621</v>
      </c>
      <c r="C342" s="350" t="s">
        <v>285</v>
      </c>
      <c r="D342" s="350" t="s">
        <v>595</v>
      </c>
      <c r="E342" s="350" t="s">
        <v>11</v>
      </c>
      <c r="F342" s="387">
        <v>37635.72</v>
      </c>
      <c r="G342" s="387">
        <v>1136222.3899999999</v>
      </c>
      <c r="H342" s="998" t="s">
        <v>677</v>
      </c>
    </row>
    <row r="343" spans="1:8" ht="15" customHeight="1">
      <c r="A343" s="348">
        <v>41635</v>
      </c>
      <c r="B343" s="74" t="s">
        <v>551</v>
      </c>
      <c r="C343" s="74" t="s">
        <v>24</v>
      </c>
      <c r="D343" s="351" t="s">
        <v>552</v>
      </c>
      <c r="E343" s="74" t="s">
        <v>37</v>
      </c>
      <c r="F343" s="346">
        <v>29375.040000000001</v>
      </c>
      <c r="G343" s="346">
        <v>884776.2</v>
      </c>
      <c r="H343" s="998" t="s">
        <v>684</v>
      </c>
    </row>
    <row r="344" spans="1:8" ht="15" customHeight="1">
      <c r="A344" s="348">
        <v>41647</v>
      </c>
      <c r="B344" s="74" t="s">
        <v>570</v>
      </c>
      <c r="C344" s="74" t="s">
        <v>24</v>
      </c>
      <c r="D344" s="351" t="s">
        <v>393</v>
      </c>
      <c r="E344" s="74" t="s">
        <v>37</v>
      </c>
      <c r="F344" s="346">
        <v>44232.800000000003</v>
      </c>
      <c r="G344" s="346">
        <v>1335388.23</v>
      </c>
      <c r="H344" s="998" t="s">
        <v>684</v>
      </c>
    </row>
    <row r="345" spans="1:8" ht="15" customHeight="1">
      <c r="A345" s="388">
        <v>41600</v>
      </c>
      <c r="B345" s="389" t="s">
        <v>474</v>
      </c>
      <c r="C345" s="74" t="s">
        <v>31</v>
      </c>
      <c r="D345" s="74" t="s">
        <v>32</v>
      </c>
      <c r="E345" s="74" t="s">
        <v>14</v>
      </c>
      <c r="F345" s="347">
        <v>32698.44</v>
      </c>
      <c r="G345" s="347">
        <v>1340472.55</v>
      </c>
      <c r="H345" s="998" t="s">
        <v>684</v>
      </c>
    </row>
    <row r="346" spans="1:8" ht="15" customHeight="1">
      <c r="A346" s="348">
        <v>41647</v>
      </c>
      <c r="B346" s="74" t="s">
        <v>568</v>
      </c>
      <c r="C346" s="74" t="s">
        <v>24</v>
      </c>
      <c r="D346" s="351" t="s">
        <v>552</v>
      </c>
      <c r="E346" s="74" t="s">
        <v>37</v>
      </c>
      <c r="F346" s="346">
        <v>39943.03</v>
      </c>
      <c r="G346" s="346">
        <v>1205880.08</v>
      </c>
      <c r="H346" s="998" t="s">
        <v>690</v>
      </c>
    </row>
    <row r="347" spans="1:8" ht="15" customHeight="1">
      <c r="A347" s="348">
        <v>41653</v>
      </c>
      <c r="B347" s="349" t="s">
        <v>582</v>
      </c>
      <c r="C347" s="349" t="s">
        <v>25</v>
      </c>
      <c r="D347" s="351" t="s">
        <v>215</v>
      </c>
      <c r="E347" s="349" t="s">
        <v>42</v>
      </c>
      <c r="F347" s="352">
        <v>41495.160000000003</v>
      </c>
      <c r="G347" s="385">
        <v>2020814.29</v>
      </c>
      <c r="H347" s="998" t="s">
        <v>691</v>
      </c>
    </row>
    <row r="348" spans="1:8" ht="15" customHeight="1">
      <c r="A348" s="348">
        <v>41639</v>
      </c>
      <c r="B348" s="74" t="s">
        <v>557</v>
      </c>
      <c r="C348" s="74" t="s">
        <v>24</v>
      </c>
      <c r="D348" s="351" t="s">
        <v>225</v>
      </c>
      <c r="E348" s="74" t="s">
        <v>11</v>
      </c>
      <c r="F348" s="346">
        <v>275653.03999999998</v>
      </c>
      <c r="G348" s="346">
        <v>8294399.9699999997</v>
      </c>
      <c r="H348" s="998" t="s">
        <v>692</v>
      </c>
    </row>
    <row r="349" spans="1:8" ht="15" customHeight="1">
      <c r="A349" s="348">
        <v>41647</v>
      </c>
      <c r="B349" s="74" t="s">
        <v>571</v>
      </c>
      <c r="C349" s="74" t="s">
        <v>24</v>
      </c>
      <c r="D349" s="351" t="s">
        <v>393</v>
      </c>
      <c r="E349" s="74" t="s">
        <v>37</v>
      </c>
      <c r="F349" s="346">
        <v>251224.46</v>
      </c>
      <c r="G349" s="346">
        <v>7584466.4500000002</v>
      </c>
      <c r="H349" s="998" t="s">
        <v>692</v>
      </c>
    </row>
    <row r="350" spans="1:8" ht="15" customHeight="1">
      <c r="A350" s="390">
        <v>41645</v>
      </c>
      <c r="B350" s="74" t="s">
        <v>561</v>
      </c>
      <c r="C350" s="74" t="s">
        <v>33</v>
      </c>
      <c r="D350" s="74" t="s">
        <v>139</v>
      </c>
      <c r="E350" s="74" t="s">
        <v>38</v>
      </c>
      <c r="F350" s="346">
        <v>12227.22</v>
      </c>
      <c r="G350" s="346">
        <v>501682.84</v>
      </c>
      <c r="H350" s="998" t="s">
        <v>692</v>
      </c>
    </row>
    <row r="351" spans="1:8" ht="15" customHeight="1">
      <c r="A351" s="348">
        <v>41647</v>
      </c>
      <c r="B351" s="350" t="s">
        <v>567</v>
      </c>
      <c r="C351" s="350" t="s">
        <v>35</v>
      </c>
      <c r="D351" s="351" t="s">
        <v>263</v>
      </c>
      <c r="E351" s="350" t="s">
        <v>38</v>
      </c>
      <c r="F351" s="352">
        <v>164834.18</v>
      </c>
      <c r="G351" s="352">
        <v>6778805.6500000004</v>
      </c>
      <c r="H351" s="998" t="s">
        <v>692</v>
      </c>
    </row>
    <row r="352" spans="1:8" ht="15" customHeight="1">
      <c r="A352" s="348">
        <v>41652</v>
      </c>
      <c r="B352" s="350" t="s">
        <v>575</v>
      </c>
      <c r="C352" s="350" t="s">
        <v>35</v>
      </c>
      <c r="D352" s="351" t="s">
        <v>381</v>
      </c>
      <c r="E352" s="350" t="s">
        <v>38</v>
      </c>
      <c r="F352" s="352">
        <v>134643.98000000001</v>
      </c>
      <c r="G352" s="352">
        <v>5554737.3899999997</v>
      </c>
      <c r="H352" s="998" t="s">
        <v>692</v>
      </c>
    </row>
    <row r="353" spans="1:8" ht="15" customHeight="1">
      <c r="A353" s="386">
        <v>41667</v>
      </c>
      <c r="B353" s="350" t="s">
        <v>614</v>
      </c>
      <c r="C353" s="350" t="s">
        <v>285</v>
      </c>
      <c r="D353" s="350" t="s">
        <v>616</v>
      </c>
      <c r="E353" s="350" t="s">
        <v>37</v>
      </c>
      <c r="F353" s="387">
        <v>11032.35</v>
      </c>
      <c r="G353" s="387">
        <v>332846</v>
      </c>
      <c r="H353" s="998" t="s">
        <v>692</v>
      </c>
    </row>
    <row r="354" spans="1:8" ht="15" customHeight="1">
      <c r="A354" s="386">
        <v>41668</v>
      </c>
      <c r="B354" s="350" t="s">
        <v>620</v>
      </c>
      <c r="C354" s="350" t="s">
        <v>285</v>
      </c>
      <c r="D354" s="350" t="s">
        <v>595</v>
      </c>
      <c r="E354" s="350" t="s">
        <v>11</v>
      </c>
      <c r="F354" s="387">
        <v>71227.98</v>
      </c>
      <c r="G354" s="387">
        <v>2150372.7200000002</v>
      </c>
      <c r="H354" s="998" t="s">
        <v>692</v>
      </c>
    </row>
    <row r="355" spans="1:8" ht="15" customHeight="1">
      <c r="A355" s="386">
        <v>41668</v>
      </c>
      <c r="B355" s="350" t="s">
        <v>622</v>
      </c>
      <c r="C355" s="350" t="s">
        <v>285</v>
      </c>
      <c r="D355" s="350" t="s">
        <v>595</v>
      </c>
      <c r="E355" s="350" t="s">
        <v>11</v>
      </c>
      <c r="F355" s="387">
        <v>23504.18</v>
      </c>
      <c r="G355" s="387">
        <v>709591.19</v>
      </c>
      <c r="H355" s="998" t="s">
        <v>692</v>
      </c>
    </row>
    <row r="356" spans="1:8" ht="15" customHeight="1">
      <c r="A356" s="386">
        <v>41668</v>
      </c>
      <c r="B356" s="350" t="s">
        <v>623</v>
      </c>
      <c r="C356" s="350" t="s">
        <v>285</v>
      </c>
      <c r="D356" s="350" t="s">
        <v>595</v>
      </c>
      <c r="E356" s="350" t="s">
        <v>11</v>
      </c>
      <c r="F356" s="387">
        <v>43679.1</v>
      </c>
      <c r="G356" s="387">
        <v>1318672.03</v>
      </c>
      <c r="H356" s="998" t="s">
        <v>692</v>
      </c>
    </row>
    <row r="357" spans="1:8" ht="15" customHeight="1">
      <c r="A357" s="3"/>
      <c r="B357" s="3"/>
      <c r="C357" s="3"/>
      <c r="D357" s="3"/>
      <c r="E357" s="3"/>
      <c r="G357" s="283"/>
      <c r="H357" s="998"/>
    </row>
    <row r="358" spans="1:8" ht="15" customHeight="1">
      <c r="A358" s="354" t="s">
        <v>695</v>
      </c>
      <c r="B358" s="382">
        <v>2014</v>
      </c>
      <c r="C358" s="383"/>
      <c r="D358" s="383"/>
      <c r="E358" s="383"/>
      <c r="F358" s="343"/>
      <c r="G358" s="384"/>
      <c r="H358" s="989"/>
    </row>
    <row r="359" spans="1:8" ht="15" customHeight="1">
      <c r="A359" s="348"/>
      <c r="B359" s="349"/>
      <c r="C359" s="349"/>
      <c r="D359" s="349"/>
      <c r="E359" s="349"/>
      <c r="F359" s="347"/>
      <c r="G359" s="381"/>
      <c r="H359" s="1008"/>
    </row>
    <row r="360" spans="1:8" ht="15" customHeight="1">
      <c r="A360" s="348">
        <v>41647</v>
      </c>
      <c r="B360" s="74" t="s">
        <v>569</v>
      </c>
      <c r="C360" s="74" t="s">
        <v>24</v>
      </c>
      <c r="D360" s="351" t="s">
        <v>572</v>
      </c>
      <c r="E360" s="74" t="s">
        <v>37</v>
      </c>
      <c r="F360" s="346">
        <v>254098.85</v>
      </c>
      <c r="G360" s="346">
        <v>7671244.2800000003</v>
      </c>
      <c r="H360" s="1008" t="s">
        <v>696</v>
      </c>
    </row>
    <row r="361" spans="1:8" ht="15" customHeight="1">
      <c r="A361" s="348">
        <v>41653</v>
      </c>
      <c r="B361" s="74" t="s">
        <v>579</v>
      </c>
      <c r="C361" s="74" t="s">
        <v>24</v>
      </c>
      <c r="D361" s="351" t="s">
        <v>246</v>
      </c>
      <c r="E361" s="74" t="s">
        <v>11</v>
      </c>
      <c r="F361" s="346">
        <v>25992</v>
      </c>
      <c r="G361" s="346">
        <v>784178.64</v>
      </c>
      <c r="H361" s="1008" t="s">
        <v>696</v>
      </c>
    </row>
    <row r="362" spans="1:8" ht="15" customHeight="1">
      <c r="A362" s="348">
        <v>41654</v>
      </c>
      <c r="B362" s="74" t="s">
        <v>588</v>
      </c>
      <c r="C362" s="74" t="s">
        <v>24</v>
      </c>
      <c r="D362" s="351" t="s">
        <v>225</v>
      </c>
      <c r="E362" s="74" t="s">
        <v>11</v>
      </c>
      <c r="F362" s="346">
        <v>33488.449999999997</v>
      </c>
      <c r="G362" s="346">
        <v>1010681.42</v>
      </c>
      <c r="H362" s="1008" t="s">
        <v>696</v>
      </c>
    </row>
    <row r="363" spans="1:8" ht="15" customHeight="1">
      <c r="A363" s="348">
        <v>41675</v>
      </c>
      <c r="B363" s="74" t="s">
        <v>637</v>
      </c>
      <c r="C363" s="74" t="s">
        <v>24</v>
      </c>
      <c r="D363" s="351" t="s">
        <v>56</v>
      </c>
      <c r="E363" s="74" t="s">
        <v>37</v>
      </c>
      <c r="F363" s="346">
        <v>290814.44</v>
      </c>
      <c r="G363" s="346">
        <v>8805861.2400000002</v>
      </c>
      <c r="H363" s="998" t="s">
        <v>708</v>
      </c>
    </row>
    <row r="364" spans="1:8" ht="15" customHeight="1">
      <c r="A364" s="348">
        <v>41683</v>
      </c>
      <c r="B364" s="74" t="s">
        <v>657</v>
      </c>
      <c r="C364" s="74" t="s">
        <v>24</v>
      </c>
      <c r="D364" s="351" t="s">
        <v>56</v>
      </c>
      <c r="E364" s="74" t="s">
        <v>11</v>
      </c>
      <c r="F364" s="346">
        <v>203349.82</v>
      </c>
      <c r="G364" s="346">
        <v>6149298.5599999996</v>
      </c>
      <c r="H364" s="998" t="s">
        <v>708</v>
      </c>
    </row>
    <row r="365" spans="1:8" ht="15" customHeight="1">
      <c r="A365" s="344">
        <v>41696</v>
      </c>
      <c r="B365" s="3" t="s">
        <v>688</v>
      </c>
      <c r="C365" s="3" t="s">
        <v>24</v>
      </c>
      <c r="D365" s="377" t="s">
        <v>689</v>
      </c>
      <c r="E365" s="3" t="s">
        <v>37</v>
      </c>
      <c r="F365" s="357">
        <v>183792.7</v>
      </c>
      <c r="G365" s="310">
        <v>5467832.8300000001</v>
      </c>
      <c r="H365" s="998" t="s">
        <v>710</v>
      </c>
    </row>
    <row r="366" spans="1:8" ht="15" customHeight="1">
      <c r="A366" s="348">
        <v>41605</v>
      </c>
      <c r="B366" s="74" t="s">
        <v>480</v>
      </c>
      <c r="C366" s="74" t="s">
        <v>41</v>
      </c>
      <c r="D366" s="74" t="s">
        <v>48</v>
      </c>
      <c r="E366" s="74" t="s">
        <v>37</v>
      </c>
      <c r="F366" s="347">
        <v>223059.04</v>
      </c>
      <c r="G366" s="347">
        <f>F366*30.18</f>
        <v>6731921.8272000002</v>
      </c>
      <c r="H366" s="998" t="s">
        <v>710</v>
      </c>
    </row>
    <row r="367" spans="1:8" ht="15" customHeight="1">
      <c r="A367" s="348">
        <v>41625</v>
      </c>
      <c r="B367" s="74" t="s">
        <v>521</v>
      </c>
      <c r="C367" s="74" t="s">
        <v>31</v>
      </c>
      <c r="D367" s="74" t="s">
        <v>32</v>
      </c>
      <c r="E367" s="74" t="s">
        <v>14</v>
      </c>
      <c r="F367" s="346">
        <v>14152.05</v>
      </c>
      <c r="G367" s="347">
        <v>578252.76</v>
      </c>
      <c r="H367" s="998" t="s">
        <v>712</v>
      </c>
    </row>
    <row r="368" spans="1:8" ht="15" customHeight="1">
      <c r="A368" s="348">
        <v>41690</v>
      </c>
      <c r="B368" s="74" t="s">
        <v>672</v>
      </c>
      <c r="C368" s="74" t="s">
        <v>24</v>
      </c>
      <c r="D368" s="351" t="s">
        <v>56</v>
      </c>
      <c r="E368" s="74" t="s">
        <v>11</v>
      </c>
      <c r="F368" s="346">
        <v>74385.09</v>
      </c>
      <c r="G368" s="391">
        <v>2244942.02</v>
      </c>
      <c r="H368" s="1008" t="s">
        <v>712</v>
      </c>
    </row>
    <row r="369" spans="1:8" ht="15" customHeight="1">
      <c r="A369" s="348">
        <v>41617</v>
      </c>
      <c r="B369" s="350" t="s">
        <v>509</v>
      </c>
      <c r="C369" s="350" t="s">
        <v>35</v>
      </c>
      <c r="D369" s="351" t="s">
        <v>510</v>
      </c>
      <c r="E369" s="350" t="s">
        <v>38</v>
      </c>
      <c r="F369" s="352">
        <v>30567.94</v>
      </c>
      <c r="G369" s="352">
        <v>1251451.46</v>
      </c>
      <c r="H369" s="1008" t="s">
        <v>715</v>
      </c>
    </row>
    <row r="370" spans="1:8" ht="15" customHeight="1">
      <c r="A370" s="386">
        <v>41677</v>
      </c>
      <c r="B370" s="350" t="s">
        <v>641</v>
      </c>
      <c r="C370" s="350" t="s">
        <v>285</v>
      </c>
      <c r="D370" s="350" t="s">
        <v>224</v>
      </c>
      <c r="E370" s="350" t="s">
        <v>37</v>
      </c>
      <c r="F370" s="387">
        <v>33444.1</v>
      </c>
      <c r="G370" s="387">
        <v>1011684.03</v>
      </c>
      <c r="H370" s="998" t="s">
        <v>715</v>
      </c>
    </row>
    <row r="371" spans="1:8" ht="15" customHeight="1">
      <c r="A371" s="386">
        <v>41677</v>
      </c>
      <c r="B371" s="350" t="s">
        <v>639</v>
      </c>
      <c r="C371" s="350" t="s">
        <v>285</v>
      </c>
      <c r="D371" s="350" t="s">
        <v>224</v>
      </c>
      <c r="E371" s="350" t="s">
        <v>37</v>
      </c>
      <c r="F371" s="387">
        <v>86648.87</v>
      </c>
      <c r="G371" s="387">
        <v>2621128.3199999998</v>
      </c>
      <c r="H371" s="998" t="s">
        <v>715</v>
      </c>
    </row>
    <row r="372" spans="1:8" ht="15" customHeight="1">
      <c r="A372" s="386">
        <v>41668</v>
      </c>
      <c r="B372" s="350" t="s">
        <v>624</v>
      </c>
      <c r="C372" s="350" t="s">
        <v>285</v>
      </c>
      <c r="D372" s="350" t="s">
        <v>595</v>
      </c>
      <c r="E372" s="350" t="s">
        <v>11</v>
      </c>
      <c r="F372" s="387">
        <v>52805.13</v>
      </c>
      <c r="G372" s="387">
        <v>1594186.87</v>
      </c>
      <c r="H372" s="998" t="s">
        <v>715</v>
      </c>
    </row>
    <row r="373" spans="1:8" ht="15" customHeight="1">
      <c r="A373" s="386">
        <v>41667</v>
      </c>
      <c r="B373" s="350" t="s">
        <v>615</v>
      </c>
      <c r="C373" s="350" t="s">
        <v>285</v>
      </c>
      <c r="D373" s="350" t="s">
        <v>552</v>
      </c>
      <c r="E373" s="350" t="s">
        <v>37</v>
      </c>
      <c r="F373" s="387">
        <v>10995.7</v>
      </c>
      <c r="G373" s="387">
        <v>331740.27</v>
      </c>
      <c r="H373" s="998" t="s">
        <v>715</v>
      </c>
    </row>
    <row r="374" spans="1:8" ht="15" customHeight="1">
      <c r="A374" s="386">
        <v>41675</v>
      </c>
      <c r="B374" s="350" t="s">
        <v>635</v>
      </c>
      <c r="C374" s="350" t="s">
        <v>285</v>
      </c>
      <c r="D374" s="350" t="s">
        <v>224</v>
      </c>
      <c r="E374" s="350" t="s">
        <v>37</v>
      </c>
      <c r="F374" s="387">
        <v>12302.5</v>
      </c>
      <c r="G374" s="387">
        <v>372519.7</v>
      </c>
      <c r="H374" s="998" t="s">
        <v>715</v>
      </c>
    </row>
    <row r="375" spans="1:8" ht="15" customHeight="1">
      <c r="A375" s="386">
        <v>41683</v>
      </c>
      <c r="B375" s="350" t="s">
        <v>656</v>
      </c>
      <c r="C375" s="350" t="s">
        <v>285</v>
      </c>
      <c r="D375" s="350" t="s">
        <v>224</v>
      </c>
      <c r="E375" s="350" t="s">
        <v>37</v>
      </c>
      <c r="F375" s="387">
        <v>19979.04</v>
      </c>
      <c r="G375" s="387">
        <v>604166.17000000004</v>
      </c>
      <c r="H375" s="998" t="s">
        <v>715</v>
      </c>
    </row>
    <row r="376" spans="1:8" ht="15" customHeight="1">
      <c r="A376" s="386">
        <v>41677</v>
      </c>
      <c r="B376" s="350" t="s">
        <v>640</v>
      </c>
      <c r="C376" s="350" t="s">
        <v>285</v>
      </c>
      <c r="D376" s="350" t="s">
        <v>224</v>
      </c>
      <c r="E376" s="350" t="s">
        <v>37</v>
      </c>
      <c r="F376" s="387">
        <v>31592.02</v>
      </c>
      <c r="G376" s="387">
        <v>955658.61</v>
      </c>
      <c r="H376" s="998" t="s">
        <v>715</v>
      </c>
    </row>
    <row r="377" spans="1:8" ht="15" customHeight="1">
      <c r="A377" s="348">
        <v>41673</v>
      </c>
      <c r="B377" s="349" t="s">
        <v>630</v>
      </c>
      <c r="C377" s="349" t="s">
        <v>25</v>
      </c>
      <c r="D377" s="351" t="s">
        <v>215</v>
      </c>
      <c r="E377" s="349" t="s">
        <v>42</v>
      </c>
      <c r="F377" s="352">
        <v>23515.74</v>
      </c>
      <c r="G377" s="385">
        <v>1152976.73</v>
      </c>
      <c r="H377" s="998" t="s">
        <v>716</v>
      </c>
    </row>
    <row r="378" spans="1:8" ht="15" customHeight="1">
      <c r="A378" s="73">
        <v>41667</v>
      </c>
      <c r="B378" s="74" t="s">
        <v>612</v>
      </c>
      <c r="C378" s="74" t="s">
        <v>613</v>
      </c>
      <c r="D378" s="74"/>
      <c r="E378" s="74" t="s">
        <v>38</v>
      </c>
      <c r="F378" s="75">
        <v>27615.45</v>
      </c>
      <c r="G378" s="75">
        <v>1118425.73</v>
      </c>
      <c r="H378" s="998" t="s">
        <v>721</v>
      </c>
    </row>
    <row r="379" spans="1:8" ht="15" customHeight="1">
      <c r="A379" s="348">
        <v>41661</v>
      </c>
      <c r="B379" s="74" t="s">
        <v>598</v>
      </c>
      <c r="C379" s="74" t="s">
        <v>24</v>
      </c>
      <c r="D379" s="351" t="s">
        <v>304</v>
      </c>
      <c r="E379" s="74" t="s">
        <v>11</v>
      </c>
      <c r="F379" s="346">
        <v>15171.12</v>
      </c>
      <c r="G379" s="346">
        <v>459078.09</v>
      </c>
      <c r="H379" s="998" t="s">
        <v>721</v>
      </c>
    </row>
    <row r="380" spans="1:8" ht="15" customHeight="1">
      <c r="A380" s="348">
        <v>41691</v>
      </c>
      <c r="B380" s="74" t="s">
        <v>678</v>
      </c>
      <c r="C380" s="74" t="s">
        <v>24</v>
      </c>
      <c r="D380" s="351" t="s">
        <v>225</v>
      </c>
      <c r="E380" s="74" t="s">
        <v>37</v>
      </c>
      <c r="F380" s="346">
        <v>459931.76</v>
      </c>
      <c r="G380" s="346">
        <v>13889939.15</v>
      </c>
      <c r="H380" s="998" t="s">
        <v>721</v>
      </c>
    </row>
    <row r="381" spans="1:8" ht="15" customHeight="1">
      <c r="A381" s="348">
        <v>41605</v>
      </c>
      <c r="B381" s="74" t="s">
        <v>480</v>
      </c>
      <c r="C381" s="74" t="s">
        <v>41</v>
      </c>
      <c r="D381" s="74" t="s">
        <v>48</v>
      </c>
      <c r="E381" s="74" t="s">
        <v>37</v>
      </c>
      <c r="F381" s="347">
        <v>58010.11</v>
      </c>
      <c r="G381" s="347">
        <f>F381*30.62</f>
        <v>1776269.5682000001</v>
      </c>
      <c r="H381" s="998" t="s">
        <v>727</v>
      </c>
    </row>
    <row r="382" spans="1:8" ht="15" customHeight="1">
      <c r="A382" s="344">
        <v>41611</v>
      </c>
      <c r="B382" s="3" t="s">
        <v>489</v>
      </c>
      <c r="C382" s="3" t="s">
        <v>41</v>
      </c>
      <c r="D382" s="3" t="s">
        <v>48</v>
      </c>
      <c r="E382" s="3" t="s">
        <v>37</v>
      </c>
      <c r="F382" s="292">
        <v>44120</v>
      </c>
      <c r="G382" s="292">
        <v>1340806.8</v>
      </c>
      <c r="H382" s="998" t="s">
        <v>727</v>
      </c>
    </row>
    <row r="383" spans="1:8" ht="15" customHeight="1">
      <c r="A383" s="344">
        <v>41613</v>
      </c>
      <c r="B383" s="3" t="s">
        <v>726</v>
      </c>
      <c r="C383" s="3" t="s">
        <v>41</v>
      </c>
      <c r="D383" s="3" t="s">
        <v>48</v>
      </c>
      <c r="E383" s="3" t="s">
        <v>37</v>
      </c>
      <c r="F383" s="310">
        <v>181763.67</v>
      </c>
      <c r="G383" s="310">
        <v>5518345.0199999996</v>
      </c>
      <c r="H383" s="998" t="s">
        <v>727</v>
      </c>
    </row>
    <row r="384" spans="1:8" ht="15" customHeight="1">
      <c r="A384" s="344">
        <v>41619</v>
      </c>
      <c r="B384" s="3" t="s">
        <v>512</v>
      </c>
      <c r="C384" s="3" t="s">
        <v>12</v>
      </c>
      <c r="D384" s="3" t="s">
        <v>48</v>
      </c>
      <c r="E384" s="3" t="s">
        <v>37</v>
      </c>
      <c r="F384" s="310">
        <v>177156.82</v>
      </c>
      <c r="G384" s="310">
        <v>5369623.21</v>
      </c>
      <c r="H384" s="998" t="s">
        <v>727</v>
      </c>
    </row>
    <row r="385" spans="1:8" ht="15" customHeight="1">
      <c r="A385" s="348">
        <v>41625</v>
      </c>
      <c r="B385" s="74" t="s">
        <v>522</v>
      </c>
      <c r="C385" s="74" t="s">
        <v>31</v>
      </c>
      <c r="D385" s="74" t="s">
        <v>32</v>
      </c>
      <c r="E385" s="74" t="s">
        <v>14</v>
      </c>
      <c r="F385" s="347">
        <v>51584.04</v>
      </c>
      <c r="G385" s="347">
        <v>2107723.87</v>
      </c>
      <c r="H385" s="998" t="s">
        <v>728</v>
      </c>
    </row>
    <row r="386" spans="1:8" ht="15" customHeight="1">
      <c r="A386" s="348">
        <v>41625</v>
      </c>
      <c r="B386" s="74" t="s">
        <v>523</v>
      </c>
      <c r="C386" s="350" t="s">
        <v>476</v>
      </c>
      <c r="D386" s="74" t="s">
        <v>477</v>
      </c>
      <c r="E386" s="74" t="s">
        <v>37</v>
      </c>
      <c r="F386" s="346">
        <v>259101.49</v>
      </c>
      <c r="G386" s="347">
        <v>7687541.21</v>
      </c>
      <c r="H386" s="998" t="s">
        <v>728</v>
      </c>
    </row>
    <row r="387" spans="1:8" ht="15" customHeight="1">
      <c r="A387" s="348">
        <v>41627</v>
      </c>
      <c r="B387" s="74" t="s">
        <v>528</v>
      </c>
      <c r="C387" s="350" t="s">
        <v>476</v>
      </c>
      <c r="D387" s="74" t="s">
        <v>477</v>
      </c>
      <c r="E387" s="74" t="s">
        <v>37</v>
      </c>
      <c r="F387" s="346">
        <v>481954.81</v>
      </c>
      <c r="G387" s="347">
        <v>14535757.07</v>
      </c>
      <c r="H387" s="998" t="s">
        <v>729</v>
      </c>
    </row>
    <row r="388" spans="1:8" ht="15" customHeight="1">
      <c r="A388" s="348">
        <v>41668</v>
      </c>
      <c r="B388" s="350" t="s">
        <v>617</v>
      </c>
      <c r="C388" s="350" t="s">
        <v>24</v>
      </c>
      <c r="D388" s="351" t="s">
        <v>618</v>
      </c>
      <c r="E388" s="350" t="s">
        <v>38</v>
      </c>
      <c r="F388" s="392">
        <v>128487.38</v>
      </c>
      <c r="G388" s="392">
        <v>5295607.37</v>
      </c>
      <c r="H388" s="998" t="s">
        <v>729</v>
      </c>
    </row>
    <row r="389" spans="1:8" ht="15" customHeight="1">
      <c r="A389" s="348">
        <v>41690</v>
      </c>
      <c r="B389" s="74" t="s">
        <v>673</v>
      </c>
      <c r="C389" s="74" t="s">
        <v>24</v>
      </c>
      <c r="D389" s="351" t="s">
        <v>56</v>
      </c>
      <c r="E389" s="74" t="s">
        <v>11</v>
      </c>
      <c r="F389" s="346">
        <v>99449.65</v>
      </c>
      <c r="G389" s="346">
        <v>3001390.44</v>
      </c>
      <c r="H389" s="998" t="s">
        <v>732</v>
      </c>
    </row>
    <row r="390" spans="1:8" ht="15" customHeight="1">
      <c r="A390" s="386">
        <v>41674</v>
      </c>
      <c r="B390" s="350" t="s">
        <v>634</v>
      </c>
      <c r="C390" s="350" t="s">
        <v>285</v>
      </c>
      <c r="D390" s="350" t="s">
        <v>224</v>
      </c>
      <c r="E390" s="350" t="s">
        <v>37</v>
      </c>
      <c r="F390" s="387">
        <v>83091.12</v>
      </c>
      <c r="G390" s="387">
        <v>2515999.11</v>
      </c>
      <c r="H390" s="998" t="s">
        <v>732</v>
      </c>
    </row>
    <row r="391" spans="1:8" ht="15" customHeight="1">
      <c r="A391" s="348">
        <v>41667</v>
      </c>
      <c r="B391" s="74" t="s">
        <v>610</v>
      </c>
      <c r="C391" s="74" t="s">
        <v>33</v>
      </c>
      <c r="D391" s="74" t="s">
        <v>611</v>
      </c>
      <c r="E391" s="74" t="s">
        <v>38</v>
      </c>
      <c r="F391" s="346">
        <v>6134.79</v>
      </c>
      <c r="G391" s="346">
        <v>253121.44</v>
      </c>
      <c r="H391" s="998" t="s">
        <v>732</v>
      </c>
    </row>
    <row r="392" spans="1:8" ht="15" customHeight="1">
      <c r="A392" s="348">
        <v>41668</v>
      </c>
      <c r="B392" s="74" t="s">
        <v>625</v>
      </c>
      <c r="C392" s="74" t="s">
        <v>33</v>
      </c>
      <c r="D392" s="74" t="s">
        <v>611</v>
      </c>
      <c r="E392" s="74" t="s">
        <v>38</v>
      </c>
      <c r="F392" s="346">
        <v>10292.9</v>
      </c>
      <c r="G392" s="346">
        <v>424221.87</v>
      </c>
      <c r="H392" s="998" t="s">
        <v>732</v>
      </c>
    </row>
    <row r="393" spans="1:8" ht="15" customHeight="1">
      <c r="A393" s="344">
        <v>41619</v>
      </c>
      <c r="B393" s="3" t="s">
        <v>512</v>
      </c>
      <c r="C393" s="3" t="s">
        <v>12</v>
      </c>
      <c r="D393" s="3" t="s">
        <v>48</v>
      </c>
      <c r="E393" s="3" t="s">
        <v>37</v>
      </c>
      <c r="F393" s="310">
        <v>128109.67</v>
      </c>
      <c r="G393" s="310">
        <f>F393*29.66</f>
        <v>3799732.8122</v>
      </c>
      <c r="H393" s="998" t="s">
        <v>743</v>
      </c>
    </row>
    <row r="394" spans="1:8" ht="15" customHeight="1">
      <c r="A394" s="344">
        <v>41628</v>
      </c>
      <c r="B394" s="3" t="s">
        <v>536</v>
      </c>
      <c r="C394" s="3" t="s">
        <v>12</v>
      </c>
      <c r="D394" s="3" t="s">
        <v>48</v>
      </c>
      <c r="E394" s="3" t="s">
        <v>37</v>
      </c>
      <c r="F394" s="310">
        <v>251574.7</v>
      </c>
      <c r="G394" s="310">
        <v>7590008.7000000002</v>
      </c>
      <c r="H394" s="998" t="s">
        <v>743</v>
      </c>
    </row>
    <row r="395" spans="1:8" ht="15" customHeight="1">
      <c r="A395" s="386">
        <v>41702</v>
      </c>
      <c r="B395" s="393" t="s">
        <v>697</v>
      </c>
      <c r="C395" s="350" t="s">
        <v>285</v>
      </c>
      <c r="D395" s="350" t="s">
        <v>698</v>
      </c>
      <c r="E395" s="350" t="s">
        <v>37</v>
      </c>
      <c r="F395" s="387">
        <v>48326.5</v>
      </c>
      <c r="G395" s="387">
        <v>1458493.77</v>
      </c>
      <c r="H395" s="998" t="s">
        <v>743</v>
      </c>
    </row>
    <row r="396" spans="1:8" ht="15" customHeight="1">
      <c r="A396" s="386">
        <v>41689</v>
      </c>
      <c r="B396" s="350" t="s">
        <v>665</v>
      </c>
      <c r="C396" s="350" t="s">
        <v>285</v>
      </c>
      <c r="D396" s="350" t="s">
        <v>224</v>
      </c>
      <c r="E396" s="350" t="s">
        <v>37</v>
      </c>
      <c r="F396" s="387">
        <v>45010.62</v>
      </c>
      <c r="G396" s="387">
        <v>1358420.51</v>
      </c>
      <c r="H396" s="998" t="s">
        <v>750</v>
      </c>
    </row>
    <row r="397" spans="1:8" ht="15" customHeight="1">
      <c r="A397" s="386">
        <v>41690</v>
      </c>
      <c r="B397" s="350" t="s">
        <v>671</v>
      </c>
      <c r="C397" s="350" t="s">
        <v>285</v>
      </c>
      <c r="D397" s="350" t="s">
        <v>224</v>
      </c>
      <c r="E397" s="350" t="s">
        <v>37</v>
      </c>
      <c r="F397" s="387">
        <v>76320.53</v>
      </c>
      <c r="G397" s="387">
        <v>2303353.6</v>
      </c>
      <c r="H397" s="998" t="s">
        <v>750</v>
      </c>
    </row>
    <row r="398" spans="1:8" ht="15" customHeight="1">
      <c r="A398" s="348">
        <v>41628</v>
      </c>
      <c r="B398" s="74" t="s">
        <v>530</v>
      </c>
      <c r="C398" s="74" t="s">
        <v>31</v>
      </c>
      <c r="D398" s="74" t="s">
        <v>32</v>
      </c>
      <c r="E398" s="74" t="s">
        <v>14</v>
      </c>
      <c r="F398" s="346">
        <v>77323.820000000007</v>
      </c>
      <c r="G398" s="346">
        <v>3182648.43</v>
      </c>
      <c r="H398" s="1008" t="s">
        <v>750</v>
      </c>
    </row>
    <row r="399" spans="1:8" ht="15" customHeight="1">
      <c r="A399" s="386">
        <v>41674</v>
      </c>
      <c r="B399" s="350" t="s">
        <v>633</v>
      </c>
      <c r="C399" s="350" t="s">
        <v>285</v>
      </c>
      <c r="D399" s="350" t="s">
        <v>595</v>
      </c>
      <c r="E399" s="350" t="s">
        <v>11</v>
      </c>
      <c r="F399" s="387">
        <v>14802.9</v>
      </c>
      <c r="G399" s="387">
        <v>448231.81</v>
      </c>
      <c r="H399" s="1008" t="s">
        <v>757</v>
      </c>
    </row>
    <row r="400" spans="1:8" ht="15" customHeight="1">
      <c r="A400" s="348">
        <v>41661</v>
      </c>
      <c r="B400" s="74" t="s">
        <v>596</v>
      </c>
      <c r="C400" s="350" t="s">
        <v>289</v>
      </c>
      <c r="D400" s="74" t="s">
        <v>477</v>
      </c>
      <c r="E400" s="74" t="s">
        <v>37</v>
      </c>
      <c r="F400" s="346">
        <v>176377.08</v>
      </c>
      <c r="G400" s="347">
        <v>5337170.4400000004</v>
      </c>
      <c r="H400" s="1008" t="s">
        <v>757</v>
      </c>
    </row>
    <row r="401" spans="1:8" ht="15" customHeight="1">
      <c r="A401" s="348">
        <v>41694</v>
      </c>
      <c r="B401" s="74" t="s">
        <v>685</v>
      </c>
      <c r="C401" s="74" t="s">
        <v>24</v>
      </c>
      <c r="D401" s="351" t="s">
        <v>686</v>
      </c>
      <c r="E401" s="74" t="s">
        <v>37</v>
      </c>
      <c r="F401" s="346">
        <v>82577.039999999994</v>
      </c>
      <c r="G401" s="346">
        <v>2493000.84</v>
      </c>
      <c r="H401" s="1008" t="s">
        <v>756</v>
      </c>
    </row>
    <row r="402" spans="1:8" ht="15" customHeight="1">
      <c r="A402" s="348">
        <v>41677</v>
      </c>
      <c r="B402" s="350" t="s">
        <v>644</v>
      </c>
      <c r="C402" s="350" t="s">
        <v>24</v>
      </c>
      <c r="D402" s="351" t="s">
        <v>618</v>
      </c>
      <c r="E402" s="350" t="s">
        <v>38</v>
      </c>
      <c r="F402" s="392">
        <v>44234.76</v>
      </c>
      <c r="G402" s="392">
        <v>1818490.98</v>
      </c>
      <c r="H402" s="1008" t="s">
        <v>756</v>
      </c>
    </row>
    <row r="403" spans="1:8" ht="15" customHeight="1">
      <c r="A403" s="348">
        <v>41683</v>
      </c>
      <c r="B403" s="74" t="s">
        <v>658</v>
      </c>
      <c r="C403" s="74" t="s">
        <v>24</v>
      </c>
      <c r="D403" s="351" t="s">
        <v>225</v>
      </c>
      <c r="E403" s="74" t="s">
        <v>11</v>
      </c>
      <c r="F403" s="346">
        <v>95345.61</v>
      </c>
      <c r="G403" s="346">
        <v>2883251.25</v>
      </c>
      <c r="H403" s="1008" t="s">
        <v>758</v>
      </c>
    </row>
    <row r="404" spans="1:8" ht="15" customHeight="1">
      <c r="A404" s="348">
        <v>41698</v>
      </c>
      <c r="B404" s="74" t="s">
        <v>693</v>
      </c>
      <c r="C404" s="74" t="s">
        <v>24</v>
      </c>
      <c r="D404" s="351" t="s">
        <v>56</v>
      </c>
      <c r="E404" s="74" t="s">
        <v>37</v>
      </c>
      <c r="F404" s="346">
        <v>302006.48</v>
      </c>
      <c r="G404" s="346">
        <v>8987712.8399999999</v>
      </c>
      <c r="H404" s="1008" t="s">
        <v>756</v>
      </c>
    </row>
    <row r="405" spans="1:8" ht="15" customHeight="1">
      <c r="A405" s="348">
        <v>41632</v>
      </c>
      <c r="B405" s="74" t="s">
        <v>538</v>
      </c>
      <c r="C405" s="74" t="s">
        <v>12</v>
      </c>
      <c r="D405" s="74" t="s">
        <v>48</v>
      </c>
      <c r="E405" s="74" t="s">
        <v>37</v>
      </c>
      <c r="F405" s="346">
        <v>143455.79999999999</v>
      </c>
      <c r="G405" s="346">
        <v>4325192.37</v>
      </c>
      <c r="H405" s="1008" t="s">
        <v>758</v>
      </c>
    </row>
    <row r="406" spans="1:8" ht="15" customHeight="1">
      <c r="A406" s="348">
        <v>41628</v>
      </c>
      <c r="B406" s="74" t="s">
        <v>536</v>
      </c>
      <c r="C406" s="74" t="s">
        <v>12</v>
      </c>
      <c r="D406" s="74" t="s">
        <v>48</v>
      </c>
      <c r="E406" s="74" t="s">
        <v>37</v>
      </c>
      <c r="F406" s="346">
        <v>44048.15</v>
      </c>
      <c r="G406" s="346">
        <f>F406*29.57</f>
        <v>1302503.7955</v>
      </c>
      <c r="H406" s="1008" t="s">
        <v>758</v>
      </c>
    </row>
    <row r="407" spans="1:8" ht="15" customHeight="1">
      <c r="A407" s="348">
        <v>41635</v>
      </c>
      <c r="B407" s="74" t="s">
        <v>553</v>
      </c>
      <c r="C407" s="74" t="s">
        <v>12</v>
      </c>
      <c r="D407" s="74" t="s">
        <v>48</v>
      </c>
      <c r="E407" s="74" t="s">
        <v>37</v>
      </c>
      <c r="F407" s="346">
        <v>111000</v>
      </c>
      <c r="G407" s="346">
        <v>3343320</v>
      </c>
      <c r="H407" s="1008" t="s">
        <v>758</v>
      </c>
    </row>
    <row r="408" spans="1:8" ht="15" customHeight="1">
      <c r="A408" s="348"/>
      <c r="B408" s="74"/>
      <c r="C408" s="74"/>
      <c r="D408" s="74"/>
      <c r="E408" s="74"/>
      <c r="F408" s="346"/>
      <c r="G408" s="346"/>
      <c r="H408" s="1008"/>
    </row>
    <row r="409" spans="1:8" ht="15" customHeight="1">
      <c r="A409" s="354" t="s">
        <v>803</v>
      </c>
      <c r="B409" s="382">
        <v>2014</v>
      </c>
      <c r="C409" s="383"/>
      <c r="D409" s="383"/>
      <c r="E409" s="383"/>
      <c r="F409" s="343"/>
      <c r="G409" s="384"/>
      <c r="H409" s="989"/>
    </row>
    <row r="410" spans="1:8" ht="15" customHeight="1">
      <c r="A410" s="348"/>
      <c r="B410" s="74"/>
      <c r="C410" s="74"/>
      <c r="D410" s="74"/>
      <c r="E410" s="74"/>
      <c r="F410" s="346"/>
      <c r="G410" s="346"/>
      <c r="H410" s="1008"/>
    </row>
    <row r="411" spans="1:8" ht="15" customHeight="1">
      <c r="A411" s="348">
        <v>41674</v>
      </c>
      <c r="B411" s="74" t="s">
        <v>632</v>
      </c>
      <c r="C411" s="74" t="s">
        <v>33</v>
      </c>
      <c r="D411" s="74" t="s">
        <v>139</v>
      </c>
      <c r="E411" s="74" t="s">
        <v>38</v>
      </c>
      <c r="F411" s="346">
        <v>11771.28</v>
      </c>
      <c r="G411" s="346">
        <v>481386.5</v>
      </c>
      <c r="H411" s="998" t="s">
        <v>791</v>
      </c>
    </row>
    <row r="412" spans="1:8" ht="15" customHeight="1">
      <c r="A412" s="348">
        <v>41703</v>
      </c>
      <c r="B412" s="74" t="s">
        <v>705</v>
      </c>
      <c r="C412" s="74" t="s">
        <v>24</v>
      </c>
      <c r="D412" s="351" t="s">
        <v>706</v>
      </c>
      <c r="E412" s="74" t="s">
        <v>37</v>
      </c>
      <c r="F412" s="346">
        <v>121697.28</v>
      </c>
      <c r="G412" s="346">
        <v>3619277.11</v>
      </c>
      <c r="H412" s="998" t="s">
        <v>791</v>
      </c>
    </row>
    <row r="413" spans="1:8" ht="15" customHeight="1">
      <c r="A413" s="348">
        <v>41666</v>
      </c>
      <c r="B413" s="74" t="s">
        <v>605</v>
      </c>
      <c r="C413" s="74" t="s">
        <v>31</v>
      </c>
      <c r="D413" s="74" t="s">
        <v>32</v>
      </c>
      <c r="E413" s="74" t="s">
        <v>14</v>
      </c>
      <c r="F413" s="346">
        <v>7287.57</v>
      </c>
      <c r="G413" s="346">
        <v>300794.45</v>
      </c>
      <c r="H413" s="998" t="s">
        <v>792</v>
      </c>
    </row>
    <row r="414" spans="1:8" ht="15" customHeight="1">
      <c r="A414" s="348">
        <v>41666</v>
      </c>
      <c r="B414" s="74" t="s">
        <v>606</v>
      </c>
      <c r="C414" s="74" t="s">
        <v>31</v>
      </c>
      <c r="D414" s="74" t="s">
        <v>32</v>
      </c>
      <c r="E414" s="74" t="s">
        <v>14</v>
      </c>
      <c r="F414" s="346">
        <v>21210.66</v>
      </c>
      <c r="G414" s="346">
        <v>875469.99</v>
      </c>
      <c r="H414" s="998" t="s">
        <v>792</v>
      </c>
    </row>
    <row r="415" spans="1:8" ht="15" customHeight="1">
      <c r="A415" s="348">
        <v>41652</v>
      </c>
      <c r="B415" s="74" t="s">
        <v>574</v>
      </c>
      <c r="C415" s="74" t="s">
        <v>41</v>
      </c>
      <c r="D415" s="74" t="s">
        <v>48</v>
      </c>
      <c r="E415" s="74" t="s">
        <v>37</v>
      </c>
      <c r="F415" s="346">
        <v>16716.79</v>
      </c>
      <c r="G415" s="346">
        <v>504178.39</v>
      </c>
      <c r="H415" s="998" t="s">
        <v>792</v>
      </c>
    </row>
    <row r="416" spans="1:8" ht="15" customHeight="1">
      <c r="A416" s="348">
        <v>41646</v>
      </c>
      <c r="B416" s="74" t="s">
        <v>563</v>
      </c>
      <c r="C416" s="74" t="s">
        <v>12</v>
      </c>
      <c r="D416" s="74" t="s">
        <v>48</v>
      </c>
      <c r="E416" s="74" t="s">
        <v>37</v>
      </c>
      <c r="F416" s="346">
        <v>136642.56</v>
      </c>
      <c r="G416" s="346">
        <v>4125238.89</v>
      </c>
      <c r="H416" s="998" t="s">
        <v>792</v>
      </c>
    </row>
    <row r="417" spans="1:8" ht="15" customHeight="1">
      <c r="A417" s="348">
        <v>41635</v>
      </c>
      <c r="B417" s="74" t="s">
        <v>553</v>
      </c>
      <c r="C417" s="74" t="s">
        <v>12</v>
      </c>
      <c r="D417" s="74" t="s">
        <v>48</v>
      </c>
      <c r="E417" s="74" t="s">
        <v>37</v>
      </c>
      <c r="F417" s="346">
        <v>32381.94</v>
      </c>
      <c r="G417" s="346">
        <f>F417*29.61</f>
        <v>958829.24339999992</v>
      </c>
      <c r="H417" s="998" t="s">
        <v>792</v>
      </c>
    </row>
    <row r="418" spans="1:8" ht="15" customHeight="1">
      <c r="A418" s="344">
        <v>41653</v>
      </c>
      <c r="B418" s="3" t="s">
        <v>581</v>
      </c>
      <c r="C418" s="3" t="s">
        <v>41</v>
      </c>
      <c r="D418" s="3" t="s">
        <v>48</v>
      </c>
      <c r="E418" s="3" t="s">
        <v>37</v>
      </c>
      <c r="F418" s="310">
        <v>73969.039999999994</v>
      </c>
      <c r="G418" s="310">
        <v>2231645.94</v>
      </c>
      <c r="H418" s="998" t="s">
        <v>792</v>
      </c>
    </row>
    <row r="419" spans="1:8" ht="15" customHeight="1">
      <c r="A419" s="348">
        <v>41590</v>
      </c>
      <c r="B419" s="349" t="s">
        <v>459</v>
      </c>
      <c r="C419" s="349" t="s">
        <v>25</v>
      </c>
      <c r="D419" s="349" t="s">
        <v>460</v>
      </c>
      <c r="E419" s="349" t="s">
        <v>37</v>
      </c>
      <c r="F419" s="347">
        <v>126161.39</v>
      </c>
      <c r="G419" s="353">
        <v>3796196.23</v>
      </c>
      <c r="H419" s="998" t="s">
        <v>802</v>
      </c>
    </row>
    <row r="420" spans="1:8" ht="15" customHeight="1">
      <c r="A420" s="348">
        <v>41702</v>
      </c>
      <c r="B420" s="74" t="s">
        <v>699</v>
      </c>
      <c r="C420" s="74" t="s">
        <v>24</v>
      </c>
      <c r="D420" s="351" t="s">
        <v>585</v>
      </c>
      <c r="E420" s="74" t="s">
        <v>37</v>
      </c>
      <c r="F420" s="346">
        <v>23715.14</v>
      </c>
      <c r="G420" s="346">
        <v>715722.93</v>
      </c>
      <c r="H420" s="998" t="s">
        <v>804</v>
      </c>
    </row>
    <row r="421" spans="1:8" ht="15" customHeight="1">
      <c r="A421" s="348">
        <v>41703</v>
      </c>
      <c r="B421" s="74" t="s">
        <v>707</v>
      </c>
      <c r="C421" s="74" t="s">
        <v>24</v>
      </c>
      <c r="D421" s="351" t="s">
        <v>56</v>
      </c>
      <c r="E421" s="74" t="s">
        <v>37</v>
      </c>
      <c r="F421" s="346">
        <v>258941.35</v>
      </c>
      <c r="G421" s="346">
        <v>7700915.75</v>
      </c>
      <c r="H421" s="998" t="s">
        <v>814</v>
      </c>
    </row>
    <row r="422" spans="1:8" ht="15" customHeight="1">
      <c r="A422" s="348">
        <v>41709</v>
      </c>
      <c r="B422" s="74" t="s">
        <v>717</v>
      </c>
      <c r="C422" s="74" t="s">
        <v>24</v>
      </c>
      <c r="D422" s="351" t="s">
        <v>718</v>
      </c>
      <c r="E422" s="74" t="s">
        <v>37</v>
      </c>
      <c r="F422" s="346">
        <v>279402.48</v>
      </c>
      <c r="G422" s="346">
        <v>8410014.6500000004</v>
      </c>
      <c r="H422" s="1008" t="s">
        <v>818</v>
      </c>
    </row>
    <row r="423" spans="1:8" ht="15" customHeight="1">
      <c r="A423" s="348">
        <v>41666</v>
      </c>
      <c r="B423" s="74" t="s">
        <v>607</v>
      </c>
      <c r="C423" s="74" t="s">
        <v>31</v>
      </c>
      <c r="D423" s="74" t="s">
        <v>32</v>
      </c>
      <c r="E423" s="74" t="s">
        <v>14</v>
      </c>
      <c r="F423" s="346">
        <v>6337.8</v>
      </c>
      <c r="G423" s="346">
        <v>261592.7</v>
      </c>
      <c r="H423" s="1008" t="s">
        <v>819</v>
      </c>
    </row>
    <row r="424" spans="1:8" ht="15" customHeight="1">
      <c r="A424" s="348">
        <v>41666</v>
      </c>
      <c r="B424" s="74" t="s">
        <v>608</v>
      </c>
      <c r="C424" s="74" t="s">
        <v>31</v>
      </c>
      <c r="D424" s="74" t="s">
        <v>32</v>
      </c>
      <c r="E424" s="74" t="s">
        <v>14</v>
      </c>
      <c r="F424" s="346">
        <v>12182.4</v>
      </c>
      <c r="G424" s="346">
        <v>502828.56</v>
      </c>
      <c r="H424" s="1008" t="s">
        <v>819</v>
      </c>
    </row>
    <row r="425" spans="1:8" ht="15" customHeight="1">
      <c r="A425" s="348">
        <v>41666</v>
      </c>
      <c r="B425" s="74" t="s">
        <v>609</v>
      </c>
      <c r="C425" s="74" t="s">
        <v>31</v>
      </c>
      <c r="D425" s="74" t="s">
        <v>32</v>
      </c>
      <c r="E425" s="74" t="s">
        <v>14</v>
      </c>
      <c r="F425" s="346">
        <v>26030.7</v>
      </c>
      <c r="G425" s="346">
        <v>1074417.1399999999</v>
      </c>
      <c r="H425" s="1008" t="s">
        <v>819</v>
      </c>
    </row>
    <row r="426" spans="1:8" ht="15" customHeight="1">
      <c r="A426" s="348">
        <v>41681</v>
      </c>
      <c r="B426" s="74" t="s">
        <v>650</v>
      </c>
      <c r="C426" s="74" t="s">
        <v>31</v>
      </c>
      <c r="D426" s="74" t="s">
        <v>32</v>
      </c>
      <c r="E426" s="74" t="s">
        <v>14</v>
      </c>
      <c r="F426" s="346">
        <v>54820.04</v>
      </c>
      <c r="G426" s="346">
        <v>2263245.35</v>
      </c>
      <c r="H426" s="1008" t="s">
        <v>819</v>
      </c>
    </row>
    <row r="427" spans="1:8" ht="15" customHeight="1">
      <c r="A427" s="344">
        <v>41653</v>
      </c>
      <c r="B427" s="3" t="s">
        <v>581</v>
      </c>
      <c r="C427" s="3" t="s">
        <v>41</v>
      </c>
      <c r="D427" s="3" t="s">
        <v>48</v>
      </c>
      <c r="E427" s="3" t="s">
        <v>37</v>
      </c>
      <c r="F427" s="310">
        <v>36639.1</v>
      </c>
      <c r="G427" s="310">
        <f>F427*29.61</f>
        <v>1084883.7509999999</v>
      </c>
      <c r="H427" s="998" t="s">
        <v>819</v>
      </c>
    </row>
    <row r="428" spans="1:8" ht="15" customHeight="1">
      <c r="A428" s="344">
        <v>41653</v>
      </c>
      <c r="B428" s="3" t="s">
        <v>577</v>
      </c>
      <c r="C428" s="3" t="s">
        <v>41</v>
      </c>
      <c r="D428" s="3" t="s">
        <v>48</v>
      </c>
      <c r="E428" s="3" t="s">
        <v>37</v>
      </c>
      <c r="F428" s="310">
        <v>131228.24</v>
      </c>
      <c r="G428" s="310">
        <v>3959156</v>
      </c>
      <c r="H428" s="998" t="s">
        <v>819</v>
      </c>
    </row>
    <row r="429" spans="1:8" ht="15" customHeight="1">
      <c r="A429" s="344">
        <v>41659</v>
      </c>
      <c r="B429" s="3" t="s">
        <v>589</v>
      </c>
      <c r="C429" s="3" t="s">
        <v>41</v>
      </c>
      <c r="D429" s="3" t="s">
        <v>48</v>
      </c>
      <c r="E429" s="3" t="s">
        <v>37</v>
      </c>
      <c r="F429" s="310">
        <v>251526.45</v>
      </c>
      <c r="G429" s="310">
        <v>7613705.6399999997</v>
      </c>
      <c r="H429" s="998" t="s">
        <v>819</v>
      </c>
    </row>
    <row r="430" spans="1:8" ht="15" customHeight="1">
      <c r="A430" s="386">
        <v>41705</v>
      </c>
      <c r="B430" s="350" t="s">
        <v>714</v>
      </c>
      <c r="C430" s="350" t="s">
        <v>285</v>
      </c>
      <c r="D430" s="350" t="s">
        <v>224</v>
      </c>
      <c r="E430" s="350" t="s">
        <v>37</v>
      </c>
      <c r="F430" s="387">
        <v>82261.350000000006</v>
      </c>
      <c r="G430" s="387">
        <v>2440694.25</v>
      </c>
      <c r="H430" s="998" t="s">
        <v>819</v>
      </c>
    </row>
    <row r="431" spans="1:8" ht="15" customHeight="1">
      <c r="A431" s="386">
        <v>41716</v>
      </c>
      <c r="B431" s="350" t="s">
        <v>734</v>
      </c>
      <c r="C431" s="350" t="s">
        <v>285</v>
      </c>
      <c r="D431" s="350" t="s">
        <v>224</v>
      </c>
      <c r="E431" s="350" t="s">
        <v>37</v>
      </c>
      <c r="F431" s="387">
        <v>148748.72</v>
      </c>
      <c r="G431" s="387">
        <v>4389574.7300000004</v>
      </c>
      <c r="H431" s="998" t="s">
        <v>819</v>
      </c>
    </row>
    <row r="432" spans="1:8" ht="15" customHeight="1">
      <c r="A432" s="386">
        <v>41716</v>
      </c>
      <c r="B432" s="350" t="s">
        <v>735</v>
      </c>
      <c r="C432" s="350" t="s">
        <v>285</v>
      </c>
      <c r="D432" s="350" t="s">
        <v>224</v>
      </c>
      <c r="E432" s="350" t="s">
        <v>37</v>
      </c>
      <c r="F432" s="387">
        <v>101550.29</v>
      </c>
      <c r="G432" s="387">
        <v>2996749.06</v>
      </c>
      <c r="H432" s="998" t="s">
        <v>819</v>
      </c>
    </row>
    <row r="433" spans="1:8" ht="15" customHeight="1">
      <c r="A433" s="73">
        <v>41702</v>
      </c>
      <c r="B433" s="74" t="s">
        <v>701</v>
      </c>
      <c r="C433" s="74" t="s">
        <v>613</v>
      </c>
      <c r="D433" s="74" t="s">
        <v>702</v>
      </c>
      <c r="E433" s="74" t="s">
        <v>38</v>
      </c>
      <c r="F433" s="75">
        <v>22353.69</v>
      </c>
      <c r="G433" s="75">
        <v>916501.29</v>
      </c>
      <c r="H433" s="1008" t="s">
        <v>823</v>
      </c>
    </row>
    <row r="434" spans="1:8" ht="15" customHeight="1">
      <c r="A434" s="348">
        <v>41705</v>
      </c>
      <c r="B434" s="349" t="s">
        <v>713</v>
      </c>
      <c r="C434" s="349" t="s">
        <v>25</v>
      </c>
      <c r="D434" s="351" t="s">
        <v>215</v>
      </c>
      <c r="E434" s="349" t="s">
        <v>42</v>
      </c>
      <c r="F434" s="352">
        <v>29274.75</v>
      </c>
      <c r="G434" s="385">
        <v>1453491.34</v>
      </c>
      <c r="H434" s="1008" t="s">
        <v>830</v>
      </c>
    </row>
    <row r="435" spans="1:8" ht="15" customHeight="1">
      <c r="A435" s="348">
        <v>41689</v>
      </c>
      <c r="B435" s="74" t="s">
        <v>668</v>
      </c>
      <c r="C435" s="74" t="s">
        <v>33</v>
      </c>
      <c r="D435" s="74" t="s">
        <v>139</v>
      </c>
      <c r="E435" s="74" t="s">
        <v>38</v>
      </c>
      <c r="F435" s="346">
        <v>25832.04</v>
      </c>
      <c r="G435" s="346">
        <v>1072933.78</v>
      </c>
      <c r="H435" s="1008" t="s">
        <v>830</v>
      </c>
    </row>
    <row r="436" spans="1:8" ht="15" customHeight="1">
      <c r="A436" s="344">
        <v>41659</v>
      </c>
      <c r="B436" s="3" t="s">
        <v>589</v>
      </c>
      <c r="C436" s="3" t="s">
        <v>41</v>
      </c>
      <c r="D436" s="3" t="s">
        <v>48</v>
      </c>
      <c r="E436" s="3" t="s">
        <v>37</v>
      </c>
      <c r="F436" s="310">
        <v>241684.26</v>
      </c>
      <c r="G436" s="310">
        <f>F436*29.6</f>
        <v>7153854.0960000008</v>
      </c>
      <c r="H436" s="998" t="s">
        <v>834</v>
      </c>
    </row>
    <row r="437" spans="1:8" ht="15" customHeight="1">
      <c r="A437" s="344">
        <v>41718</v>
      </c>
      <c r="B437" s="3" t="s">
        <v>745</v>
      </c>
      <c r="C437" s="3" t="s">
        <v>24</v>
      </c>
      <c r="D437" s="377" t="s">
        <v>222</v>
      </c>
      <c r="E437" s="3" t="s">
        <v>11</v>
      </c>
      <c r="F437" s="357">
        <v>337685.55</v>
      </c>
      <c r="G437" s="310">
        <v>9985361.7100000009</v>
      </c>
      <c r="H437" s="998" t="s">
        <v>839</v>
      </c>
    </row>
    <row r="438" spans="1:8" ht="15" customHeight="1">
      <c r="A438" s="348">
        <v>41702</v>
      </c>
      <c r="B438" s="74" t="s">
        <v>700</v>
      </c>
      <c r="C438" s="74" t="s">
        <v>24</v>
      </c>
      <c r="D438" s="351" t="s">
        <v>52</v>
      </c>
      <c r="E438" s="74" t="s">
        <v>37</v>
      </c>
      <c r="F438" s="346">
        <v>82112.59</v>
      </c>
      <c r="G438" s="346">
        <v>2478157.9700000002</v>
      </c>
      <c r="H438" s="998" t="s">
        <v>845</v>
      </c>
    </row>
    <row r="439" spans="1:8" ht="15" customHeight="1">
      <c r="A439" s="344">
        <v>41709</v>
      </c>
      <c r="B439" s="3" t="s">
        <v>720</v>
      </c>
      <c r="C439" s="3" t="s">
        <v>24</v>
      </c>
      <c r="D439" s="377" t="s">
        <v>420</v>
      </c>
      <c r="E439" s="3" t="s">
        <v>37</v>
      </c>
      <c r="F439" s="357">
        <v>333058.89</v>
      </c>
      <c r="G439" s="310">
        <v>10025072.59</v>
      </c>
      <c r="H439" s="998" t="s">
        <v>845</v>
      </c>
    </row>
    <row r="440" spans="1:8" ht="15" customHeight="1">
      <c r="A440" s="344">
        <v>41726</v>
      </c>
      <c r="B440" s="3" t="s">
        <v>773</v>
      </c>
      <c r="C440" s="3" t="s">
        <v>24</v>
      </c>
      <c r="D440" s="377" t="s">
        <v>774</v>
      </c>
      <c r="E440" s="3" t="s">
        <v>37</v>
      </c>
      <c r="F440" s="357">
        <v>74608.149999999994</v>
      </c>
      <c r="G440" s="310">
        <v>2209147.3199999998</v>
      </c>
      <c r="H440" s="998" t="s">
        <v>845</v>
      </c>
    </row>
    <row r="441" spans="1:8" ht="15" customHeight="1">
      <c r="A441" s="386">
        <v>41683</v>
      </c>
      <c r="B441" s="350" t="s">
        <v>655</v>
      </c>
      <c r="C441" s="350" t="s">
        <v>285</v>
      </c>
      <c r="D441" s="350" t="s">
        <v>224</v>
      </c>
      <c r="E441" s="350" t="s">
        <v>37</v>
      </c>
      <c r="F441" s="387">
        <v>80170.55</v>
      </c>
      <c r="G441" s="387">
        <v>2424357.4300000002</v>
      </c>
      <c r="H441" s="1008" t="s">
        <v>845</v>
      </c>
    </row>
    <row r="442" spans="1:8" ht="15" customHeight="1">
      <c r="A442" s="344">
        <v>41659</v>
      </c>
      <c r="B442" s="3" t="s">
        <v>589</v>
      </c>
      <c r="C442" s="3" t="s">
        <v>41</v>
      </c>
      <c r="D442" s="3" t="s">
        <v>48</v>
      </c>
      <c r="E442" s="3" t="s">
        <v>37</v>
      </c>
      <c r="F442" s="310">
        <v>42705.9</v>
      </c>
      <c r="G442" s="310">
        <f>F442*29.6</f>
        <v>1264094.6400000001</v>
      </c>
      <c r="H442" s="998" t="s">
        <v>848</v>
      </c>
    </row>
    <row r="443" spans="1:8" ht="15" customHeight="1">
      <c r="A443" s="344">
        <v>41668</v>
      </c>
      <c r="B443" s="3" t="s">
        <v>619</v>
      </c>
      <c r="C443" s="3" t="s">
        <v>41</v>
      </c>
      <c r="D443" s="3" t="s">
        <v>48</v>
      </c>
      <c r="E443" s="3" t="s">
        <v>37</v>
      </c>
      <c r="F443" s="310">
        <v>228551.1</v>
      </c>
      <c r="G443" s="310">
        <v>6899957.71</v>
      </c>
      <c r="H443" s="998" t="s">
        <v>848</v>
      </c>
    </row>
    <row r="444" spans="1:8" ht="15" customHeight="1">
      <c r="A444" s="348">
        <v>41711</v>
      </c>
      <c r="B444" s="393" t="s">
        <v>723</v>
      </c>
      <c r="C444" s="350" t="s">
        <v>35</v>
      </c>
      <c r="D444" s="351" t="s">
        <v>724</v>
      </c>
      <c r="E444" s="350" t="s">
        <v>38</v>
      </c>
      <c r="F444" s="352">
        <v>295663.3</v>
      </c>
      <c r="G444" s="394">
        <v>12202024.390000001</v>
      </c>
      <c r="H444" s="998" t="s">
        <v>853</v>
      </c>
    </row>
    <row r="445" spans="1:8" ht="15" customHeight="1">
      <c r="A445" s="348">
        <v>41661</v>
      </c>
      <c r="B445" s="74" t="s">
        <v>593</v>
      </c>
      <c r="C445" s="74" t="s">
        <v>31</v>
      </c>
      <c r="D445" s="74" t="s">
        <v>32</v>
      </c>
      <c r="E445" s="74" t="s">
        <v>14</v>
      </c>
      <c r="F445" s="346">
        <v>20393.099999999999</v>
      </c>
      <c r="G445" s="346">
        <v>836830.86</v>
      </c>
      <c r="H445" s="998" t="s">
        <v>853</v>
      </c>
    </row>
    <row r="446" spans="1:8" ht="15" customHeight="1">
      <c r="A446" s="73">
        <v>41691</v>
      </c>
      <c r="B446" s="74" t="s">
        <v>675</v>
      </c>
      <c r="C446" s="74" t="s">
        <v>24</v>
      </c>
      <c r="D446" s="74" t="s">
        <v>45</v>
      </c>
      <c r="E446" s="74" t="s">
        <v>38</v>
      </c>
      <c r="F446" s="75">
        <v>298614.96999999997</v>
      </c>
      <c r="G446" s="75">
        <v>12370125.130000001</v>
      </c>
      <c r="H446" s="998" t="s">
        <v>853</v>
      </c>
    </row>
    <row r="447" spans="1:8" ht="15" customHeight="1">
      <c r="A447" s="348">
        <v>41725</v>
      </c>
      <c r="B447" s="393" t="s">
        <v>765</v>
      </c>
      <c r="C447" s="350" t="s">
        <v>35</v>
      </c>
      <c r="D447" s="351" t="s">
        <v>137</v>
      </c>
      <c r="E447" s="350" t="s">
        <v>38</v>
      </c>
      <c r="F447" s="352">
        <v>90853.96</v>
      </c>
      <c r="G447" s="394">
        <v>3707750.11</v>
      </c>
      <c r="H447" s="998" t="s">
        <v>854</v>
      </c>
    </row>
    <row r="448" spans="1:8" ht="15" customHeight="1">
      <c r="A448" s="386">
        <v>41683</v>
      </c>
      <c r="B448" s="350" t="s">
        <v>655</v>
      </c>
      <c r="C448" s="350" t="s">
        <v>285</v>
      </c>
      <c r="D448" s="350" t="s">
        <v>224</v>
      </c>
      <c r="E448" s="350" t="s">
        <v>37</v>
      </c>
      <c r="F448" s="387">
        <v>26585.35</v>
      </c>
      <c r="G448" s="387">
        <f>F448*29.6</f>
        <v>786926.36</v>
      </c>
      <c r="H448" s="998" t="s">
        <v>854</v>
      </c>
    </row>
    <row r="449" spans="1:8" ht="15" customHeight="1">
      <c r="A449" s="348">
        <v>41691</v>
      </c>
      <c r="B449" s="395" t="s">
        <v>676</v>
      </c>
      <c r="C449" s="350" t="s">
        <v>35</v>
      </c>
      <c r="D449" s="351" t="s">
        <v>381</v>
      </c>
      <c r="E449" s="350" t="s">
        <v>14</v>
      </c>
      <c r="F449" s="352">
        <v>201854.28</v>
      </c>
      <c r="G449" s="352">
        <v>8361813.5499999998</v>
      </c>
      <c r="H449" s="998" t="s">
        <v>858</v>
      </c>
    </row>
    <row r="450" spans="1:8" ht="15" customHeight="1">
      <c r="A450" s="386">
        <v>41740</v>
      </c>
      <c r="B450" s="393" t="s">
        <v>829</v>
      </c>
      <c r="C450" s="350" t="s">
        <v>285</v>
      </c>
      <c r="D450" s="350" t="s">
        <v>224</v>
      </c>
      <c r="E450" s="350" t="s">
        <v>37</v>
      </c>
      <c r="F450" s="396">
        <v>445297.54</v>
      </c>
      <c r="G450" s="397">
        <v>13158542.310000001</v>
      </c>
      <c r="H450" s="998" t="s">
        <v>858</v>
      </c>
    </row>
    <row r="451" spans="1:8" ht="15" customHeight="1">
      <c r="A451" s="348">
        <v>41701</v>
      </c>
      <c r="B451" s="74" t="s">
        <v>709</v>
      </c>
      <c r="C451" s="74" t="s">
        <v>33</v>
      </c>
      <c r="D451" s="74" t="s">
        <v>139</v>
      </c>
      <c r="E451" s="74" t="s">
        <v>38</v>
      </c>
      <c r="F451" s="346">
        <v>31176.6</v>
      </c>
      <c r="G451" s="346">
        <v>1276370</v>
      </c>
      <c r="H451" s="998" t="s">
        <v>858</v>
      </c>
    </row>
    <row r="452" spans="1:8" ht="15" customHeight="1">
      <c r="A452" s="77">
        <v>41718</v>
      </c>
      <c r="B452" s="74" t="s">
        <v>749</v>
      </c>
      <c r="C452" s="74" t="s">
        <v>613</v>
      </c>
      <c r="D452" s="74" t="s">
        <v>702</v>
      </c>
      <c r="E452" s="74" t="s">
        <v>38</v>
      </c>
      <c r="F452" s="367">
        <v>26954.73</v>
      </c>
      <c r="G452" s="75">
        <v>1110534.8799999999</v>
      </c>
      <c r="H452" s="998" t="s">
        <v>858</v>
      </c>
    </row>
    <row r="453" spans="1:8" ht="15" customHeight="1">
      <c r="A453" s="77"/>
      <c r="B453" s="74"/>
      <c r="C453" s="74"/>
      <c r="D453" s="74"/>
      <c r="E453" s="74"/>
      <c r="F453" s="367"/>
      <c r="G453" s="75"/>
      <c r="H453" s="998"/>
    </row>
    <row r="454" spans="1:8" ht="15" customHeight="1">
      <c r="A454" s="354" t="s">
        <v>866</v>
      </c>
      <c r="B454" s="382">
        <v>2014</v>
      </c>
      <c r="C454" s="383"/>
      <c r="D454" s="383"/>
      <c r="E454" s="383"/>
      <c r="F454" s="343"/>
      <c r="G454" s="384"/>
      <c r="H454" s="989"/>
    </row>
    <row r="455" spans="1:8" ht="15" customHeight="1">
      <c r="A455" s="344">
        <v>41733</v>
      </c>
      <c r="B455" s="3" t="s">
        <v>796</v>
      </c>
      <c r="C455" s="3" t="s">
        <v>24</v>
      </c>
      <c r="D455" s="377" t="s">
        <v>56</v>
      </c>
      <c r="E455" s="3" t="s">
        <v>37</v>
      </c>
      <c r="F455" s="357">
        <v>28403.1</v>
      </c>
      <c r="G455" s="310">
        <v>842719.98</v>
      </c>
      <c r="H455" s="998" t="s">
        <v>865</v>
      </c>
    </row>
    <row r="456" spans="1:8" ht="15" customHeight="1">
      <c r="A456" s="344">
        <v>41715</v>
      </c>
      <c r="B456" s="3" t="s">
        <v>730</v>
      </c>
      <c r="C456" s="3" t="s">
        <v>24</v>
      </c>
      <c r="D456" s="377" t="s">
        <v>731</v>
      </c>
      <c r="E456" s="3" t="s">
        <v>37</v>
      </c>
      <c r="F456" s="357">
        <v>53790.42</v>
      </c>
      <c r="G456" s="310">
        <v>1590044.82</v>
      </c>
      <c r="H456" s="998" t="s">
        <v>865</v>
      </c>
    </row>
    <row r="457" spans="1:8" ht="15" customHeight="1">
      <c r="A457" s="344">
        <v>41668</v>
      </c>
      <c r="B457" s="3" t="s">
        <v>619</v>
      </c>
      <c r="C457" s="3" t="s">
        <v>41</v>
      </c>
      <c r="D457" s="3" t="s">
        <v>48</v>
      </c>
      <c r="E457" s="3" t="s">
        <v>37</v>
      </c>
      <c r="F457" s="310">
        <v>111205.19</v>
      </c>
      <c r="G457" s="310">
        <f>F457*29.6</f>
        <v>3291673.6240000003</v>
      </c>
      <c r="H457" s="998" t="s">
        <v>865</v>
      </c>
    </row>
    <row r="458" spans="1:8" ht="15" customHeight="1">
      <c r="A458" s="344">
        <v>41675</v>
      </c>
      <c r="B458" s="3" t="s">
        <v>636</v>
      </c>
      <c r="C458" s="3" t="s">
        <v>41</v>
      </c>
      <c r="D458" s="3" t="s">
        <v>48</v>
      </c>
      <c r="E458" s="3" t="s">
        <v>37</v>
      </c>
      <c r="F458" s="310">
        <v>157479.10999999999</v>
      </c>
      <c r="G458" s="310">
        <v>4768467.45</v>
      </c>
      <c r="H458" s="998" t="s">
        <v>865</v>
      </c>
    </row>
    <row r="459" spans="1:8" ht="15" customHeight="1">
      <c r="A459" s="77">
        <v>41730</v>
      </c>
      <c r="B459" s="74" t="s">
        <v>789</v>
      </c>
      <c r="C459" s="74" t="s">
        <v>293</v>
      </c>
      <c r="D459" s="74" t="s">
        <v>790</v>
      </c>
      <c r="E459" s="74" t="s">
        <v>42</v>
      </c>
      <c r="F459" s="310">
        <v>10356.51</v>
      </c>
      <c r="G459" s="310">
        <v>510886.64</v>
      </c>
      <c r="H459" s="998" t="s">
        <v>867</v>
      </c>
    </row>
    <row r="460" spans="1:8" ht="15" customHeight="1">
      <c r="A460" s="348">
        <v>41722</v>
      </c>
      <c r="B460" s="349" t="s">
        <v>752</v>
      </c>
      <c r="C460" s="349" t="s">
        <v>25</v>
      </c>
      <c r="D460" s="351" t="s">
        <v>215</v>
      </c>
      <c r="E460" s="349" t="s">
        <v>42</v>
      </c>
      <c r="F460" s="352">
        <v>39010.14</v>
      </c>
      <c r="G460" s="385">
        <v>1903304.73</v>
      </c>
      <c r="H460" s="998" t="s">
        <v>867</v>
      </c>
    </row>
    <row r="461" spans="1:8" ht="15" customHeight="1">
      <c r="A461" s="344">
        <v>41732</v>
      </c>
      <c r="B461" s="3" t="s">
        <v>793</v>
      </c>
      <c r="C461" s="3" t="s">
        <v>24</v>
      </c>
      <c r="D461" s="377" t="s">
        <v>56</v>
      </c>
      <c r="E461" s="3" t="s">
        <v>11</v>
      </c>
      <c r="F461" s="357">
        <v>122509.81</v>
      </c>
      <c r="G461" s="310">
        <v>3627515.47</v>
      </c>
      <c r="H461" s="998" t="s">
        <v>867</v>
      </c>
    </row>
    <row r="462" spans="1:8" ht="15" customHeight="1">
      <c r="A462" s="344">
        <v>41733</v>
      </c>
      <c r="B462" s="3" t="s">
        <v>797</v>
      </c>
      <c r="C462" s="3" t="s">
        <v>24</v>
      </c>
      <c r="D462" s="377" t="s">
        <v>56</v>
      </c>
      <c r="E462" s="3" t="s">
        <v>37</v>
      </c>
      <c r="F462" s="357">
        <v>275196.03999999998</v>
      </c>
      <c r="G462" s="310">
        <v>8165066.5099999998</v>
      </c>
      <c r="H462" s="998" t="s">
        <v>867</v>
      </c>
    </row>
    <row r="463" spans="1:8" ht="15" customHeight="1">
      <c r="A463" s="344">
        <v>41738</v>
      </c>
      <c r="B463" s="3" t="s">
        <v>812</v>
      </c>
      <c r="C463" s="3" t="s">
        <v>24</v>
      </c>
      <c r="D463" s="377" t="s">
        <v>224</v>
      </c>
      <c r="E463" s="3" t="s">
        <v>11</v>
      </c>
      <c r="F463" s="357">
        <v>32462.240000000002</v>
      </c>
      <c r="G463" s="310">
        <v>961531.55</v>
      </c>
      <c r="H463" s="998" t="s">
        <v>867</v>
      </c>
    </row>
    <row r="464" spans="1:8" ht="15" customHeight="1">
      <c r="A464" s="348">
        <v>41725</v>
      </c>
      <c r="B464" s="74" t="s">
        <v>763</v>
      </c>
      <c r="C464" s="74" t="s">
        <v>24</v>
      </c>
      <c r="D464" s="351" t="s">
        <v>222</v>
      </c>
      <c r="E464" s="74" t="s">
        <v>11</v>
      </c>
      <c r="F464" s="346">
        <v>25892.53</v>
      </c>
      <c r="G464" s="346">
        <v>766677.81</v>
      </c>
      <c r="H464" s="998" t="s">
        <v>870</v>
      </c>
    </row>
    <row r="465" spans="1:8" ht="15" customHeight="1">
      <c r="A465" s="348">
        <v>41738</v>
      </c>
      <c r="B465" s="74" t="s">
        <v>813</v>
      </c>
      <c r="C465" s="74" t="s">
        <v>24</v>
      </c>
      <c r="D465" s="351" t="s">
        <v>222</v>
      </c>
      <c r="E465" s="74" t="s">
        <v>11</v>
      </c>
      <c r="F465" s="346">
        <v>35496.75</v>
      </c>
      <c r="G465" s="346">
        <v>1051413.74</v>
      </c>
      <c r="H465" s="998" t="s">
        <v>870</v>
      </c>
    </row>
    <row r="466" spans="1:8" ht="15" customHeight="1">
      <c r="A466" s="348">
        <v>41669</v>
      </c>
      <c r="B466" s="74" t="s">
        <v>627</v>
      </c>
      <c r="C466" s="74" t="s">
        <v>31</v>
      </c>
      <c r="D466" s="74" t="s">
        <v>32</v>
      </c>
      <c r="E466" s="74" t="s">
        <v>14</v>
      </c>
      <c r="F466" s="346">
        <v>65420.77</v>
      </c>
      <c r="G466" s="346">
        <v>2695989.93</v>
      </c>
      <c r="H466" s="998" t="s">
        <v>870</v>
      </c>
    </row>
    <row r="467" spans="1:8" ht="15" customHeight="1">
      <c r="A467" s="348">
        <v>41719</v>
      </c>
      <c r="B467" s="349" t="s">
        <v>751</v>
      </c>
      <c r="C467" s="349" t="s">
        <v>25</v>
      </c>
      <c r="D467" s="351" t="s">
        <v>44</v>
      </c>
      <c r="E467" s="349" t="s">
        <v>38</v>
      </c>
      <c r="F467" s="352">
        <v>35815.81</v>
      </c>
      <c r="G467" s="385">
        <v>1460926.89</v>
      </c>
      <c r="H467" s="998" t="s">
        <v>870</v>
      </c>
    </row>
    <row r="468" spans="1:8" ht="15" customHeight="1">
      <c r="A468" s="348">
        <v>41712</v>
      </c>
      <c r="B468" s="74" t="s">
        <v>725</v>
      </c>
      <c r="C468" s="74" t="s">
        <v>33</v>
      </c>
      <c r="D468" s="74" t="s">
        <v>139</v>
      </c>
      <c r="E468" s="74" t="s">
        <v>38</v>
      </c>
      <c r="F468" s="346">
        <v>31220.36</v>
      </c>
      <c r="G468" s="346">
        <v>1283156.8</v>
      </c>
      <c r="H468" s="998" t="s">
        <v>871</v>
      </c>
    </row>
    <row r="469" spans="1:8" ht="15" customHeight="1">
      <c r="A469" s="348">
        <v>41717</v>
      </c>
      <c r="B469" s="74" t="s">
        <v>739</v>
      </c>
      <c r="C469" s="350" t="s">
        <v>737</v>
      </c>
      <c r="D469" s="74" t="s">
        <v>738</v>
      </c>
      <c r="E469" s="74" t="s">
        <v>38</v>
      </c>
      <c r="F469" s="398">
        <v>75028.009999999995</v>
      </c>
      <c r="G469" s="347">
        <v>3081400.37</v>
      </c>
      <c r="H469" s="998" t="s">
        <v>871</v>
      </c>
    </row>
    <row r="470" spans="1:8" ht="15" customHeight="1">
      <c r="A470" s="344">
        <v>41675</v>
      </c>
      <c r="B470" s="3" t="s">
        <v>636</v>
      </c>
      <c r="C470" s="3" t="s">
        <v>41</v>
      </c>
      <c r="D470" s="3" t="s">
        <v>48</v>
      </c>
      <c r="E470" s="3" t="s">
        <v>37</v>
      </c>
      <c r="F470" s="310">
        <v>109927.54</v>
      </c>
      <c r="G470" s="310">
        <f>F470*29.58</f>
        <v>3251656.6331999996</v>
      </c>
      <c r="H470" s="998" t="s">
        <v>871</v>
      </c>
    </row>
    <row r="471" spans="1:8" ht="15" customHeight="1">
      <c r="A471" s="344">
        <v>41677</v>
      </c>
      <c r="B471" s="3" t="s">
        <v>642</v>
      </c>
      <c r="C471" s="3" t="s">
        <v>41</v>
      </c>
      <c r="D471" s="3" t="s">
        <v>48</v>
      </c>
      <c r="E471" s="3" t="s">
        <v>37</v>
      </c>
      <c r="F471" s="310">
        <v>55149.1</v>
      </c>
      <c r="G471" s="310">
        <v>1668260.28</v>
      </c>
      <c r="H471" s="998" t="s">
        <v>871</v>
      </c>
    </row>
    <row r="472" spans="1:8" ht="15" customHeight="1">
      <c r="A472" s="348">
        <v>41725</v>
      </c>
      <c r="B472" s="74" t="s">
        <v>764</v>
      </c>
      <c r="C472" s="74" t="s">
        <v>24</v>
      </c>
      <c r="D472" s="351" t="s">
        <v>52</v>
      </c>
      <c r="E472" s="74" t="s">
        <v>11</v>
      </c>
      <c r="F472" s="346">
        <v>498451.89</v>
      </c>
      <c r="G472" s="346">
        <v>14759160.460000001</v>
      </c>
      <c r="H472" s="1008" t="s">
        <v>874</v>
      </c>
    </row>
    <row r="473" spans="1:8" ht="15" customHeight="1">
      <c r="A473" s="348">
        <v>41718</v>
      </c>
      <c r="B473" s="74" t="s">
        <v>746</v>
      </c>
      <c r="C473" s="74" t="s">
        <v>24</v>
      </c>
      <c r="D473" s="351" t="s">
        <v>222</v>
      </c>
      <c r="E473" s="74" t="s">
        <v>11</v>
      </c>
      <c r="F473" s="346">
        <v>35551.56</v>
      </c>
      <c r="G473" s="346">
        <v>1051259.6299999999</v>
      </c>
      <c r="H473" s="998" t="s">
        <v>875</v>
      </c>
    </row>
    <row r="474" spans="1:8" ht="15" customHeight="1">
      <c r="A474" s="386">
        <v>41751</v>
      </c>
      <c r="B474" s="393" t="s">
        <v>843</v>
      </c>
      <c r="C474" s="350" t="s">
        <v>285</v>
      </c>
      <c r="D474" s="350" t="s">
        <v>224</v>
      </c>
      <c r="E474" s="350" t="s">
        <v>37</v>
      </c>
      <c r="F474" s="396">
        <v>106555.4</v>
      </c>
      <c r="G474" s="397">
        <v>3155105.39</v>
      </c>
      <c r="H474" s="998" t="s">
        <v>875</v>
      </c>
    </row>
    <row r="475" spans="1:8" ht="15" customHeight="1">
      <c r="A475" s="348">
        <v>41681</v>
      </c>
      <c r="B475" s="349" t="s">
        <v>649</v>
      </c>
      <c r="C475" s="349" t="s">
        <v>31</v>
      </c>
      <c r="D475" s="349" t="s">
        <v>32</v>
      </c>
      <c r="E475" s="349" t="s">
        <v>14</v>
      </c>
      <c r="F475" s="346">
        <v>19654.919999999998</v>
      </c>
      <c r="G475" s="346">
        <v>811453.37</v>
      </c>
      <c r="H475" s="998" t="s">
        <v>879</v>
      </c>
    </row>
    <row r="476" spans="1:8" ht="15" customHeight="1">
      <c r="A476" s="348">
        <v>41681</v>
      </c>
      <c r="B476" s="349" t="s">
        <v>651</v>
      </c>
      <c r="C476" s="349" t="s">
        <v>31</v>
      </c>
      <c r="D476" s="349" t="s">
        <v>32</v>
      </c>
      <c r="E476" s="349" t="s">
        <v>14</v>
      </c>
      <c r="F476" s="346">
        <v>48265.11</v>
      </c>
      <c r="G476" s="346">
        <v>1992625.07</v>
      </c>
      <c r="H476" s="998" t="s">
        <v>879</v>
      </c>
    </row>
    <row r="477" spans="1:8" ht="15" customHeight="1">
      <c r="A477" s="348">
        <v>41681</v>
      </c>
      <c r="B477" s="349" t="s">
        <v>652</v>
      </c>
      <c r="C477" s="349" t="s">
        <v>31</v>
      </c>
      <c r="D477" s="349" t="s">
        <v>32</v>
      </c>
      <c r="E477" s="349" t="s">
        <v>14</v>
      </c>
      <c r="F477" s="346">
        <v>1213.6500000000001</v>
      </c>
      <c r="G477" s="346">
        <v>50105.54</v>
      </c>
      <c r="H477" s="998" t="s">
        <v>879</v>
      </c>
    </row>
    <row r="478" spans="1:8" ht="15" customHeight="1">
      <c r="A478" s="73">
        <v>41736</v>
      </c>
      <c r="B478" s="74" t="s">
        <v>806</v>
      </c>
      <c r="C478" s="74" t="s">
        <v>293</v>
      </c>
      <c r="D478" s="74" t="s">
        <v>790</v>
      </c>
      <c r="E478" s="74" t="s">
        <v>42</v>
      </c>
      <c r="F478" s="346">
        <v>15831.83</v>
      </c>
      <c r="G478" s="346">
        <v>778609.4</v>
      </c>
      <c r="H478" s="1008" t="s">
        <v>879</v>
      </c>
    </row>
    <row r="479" spans="1:8" ht="15" customHeight="1">
      <c r="A479" s="348">
        <v>41717</v>
      </c>
      <c r="B479" s="74" t="s">
        <v>740</v>
      </c>
      <c r="C479" s="350" t="s">
        <v>737</v>
      </c>
      <c r="D479" s="74" t="s">
        <v>738</v>
      </c>
      <c r="E479" s="74" t="s">
        <v>38</v>
      </c>
      <c r="F479" s="398">
        <v>9809.2800000000007</v>
      </c>
      <c r="G479" s="347">
        <v>402867.13</v>
      </c>
      <c r="H479" s="1008" t="s">
        <v>882</v>
      </c>
    </row>
    <row r="480" spans="1:8" ht="15" customHeight="1">
      <c r="A480" s="348">
        <v>41681</v>
      </c>
      <c r="B480" s="74" t="s">
        <v>653</v>
      </c>
      <c r="C480" s="74" t="s">
        <v>31</v>
      </c>
      <c r="D480" s="74" t="s">
        <v>32</v>
      </c>
      <c r="E480" s="74" t="s">
        <v>14</v>
      </c>
      <c r="F480" s="346">
        <v>11405.52</v>
      </c>
      <c r="G480" s="346">
        <v>470876.89</v>
      </c>
      <c r="H480" s="1008" t="s">
        <v>882</v>
      </c>
    </row>
    <row r="481" spans="1:8" ht="15" customHeight="1">
      <c r="A481" s="344">
        <v>41677</v>
      </c>
      <c r="B481" s="3" t="s">
        <v>642</v>
      </c>
      <c r="C481" s="3" t="s">
        <v>41</v>
      </c>
      <c r="D481" s="3" t="s">
        <v>48</v>
      </c>
      <c r="E481" s="3" t="s">
        <v>37</v>
      </c>
      <c r="F481" s="310">
        <v>45516.81</v>
      </c>
      <c r="G481" s="310">
        <f>F481*29.47</f>
        <v>1341380.3906999999</v>
      </c>
      <c r="H481" s="998" t="s">
        <v>887</v>
      </c>
    </row>
    <row r="482" spans="1:8" ht="15" customHeight="1">
      <c r="A482" s="344">
        <v>41681</v>
      </c>
      <c r="B482" s="3" t="s">
        <v>647</v>
      </c>
      <c r="C482" s="3" t="s">
        <v>41</v>
      </c>
      <c r="D482" s="3" t="s">
        <v>48</v>
      </c>
      <c r="E482" s="3" t="s">
        <v>37</v>
      </c>
      <c r="F482" s="310">
        <v>156052.48000000001</v>
      </c>
      <c r="G482" s="310">
        <v>4714345.42</v>
      </c>
      <c r="H482" s="998" t="s">
        <v>887</v>
      </c>
    </row>
    <row r="483" spans="1:8" ht="15" customHeight="1">
      <c r="A483" s="73">
        <v>41771</v>
      </c>
      <c r="B483" s="74" t="s">
        <v>877</v>
      </c>
      <c r="C483" s="350" t="s">
        <v>285</v>
      </c>
      <c r="D483" s="74" t="s">
        <v>878</v>
      </c>
      <c r="E483" s="74" t="s">
        <v>38</v>
      </c>
      <c r="F483" s="398">
        <v>32062.5</v>
      </c>
      <c r="G483" s="347">
        <v>1305264.3799999999</v>
      </c>
      <c r="H483" s="1008" t="s">
        <v>887</v>
      </c>
    </row>
    <row r="484" spans="1:8" ht="15" customHeight="1">
      <c r="A484" s="73">
        <v>41744</v>
      </c>
      <c r="B484" s="74" t="s">
        <v>825</v>
      </c>
      <c r="C484" s="74" t="s">
        <v>613</v>
      </c>
      <c r="D484" s="74" t="s">
        <v>826</v>
      </c>
      <c r="E484" s="74" t="s">
        <v>38</v>
      </c>
      <c r="F484" s="75">
        <v>10843.5</v>
      </c>
      <c r="G484" s="75">
        <v>444583.5</v>
      </c>
      <c r="H484" s="1008" t="s">
        <v>887</v>
      </c>
    </row>
    <row r="485" spans="1:8" ht="15" customHeight="1">
      <c r="A485" s="348">
        <v>41718</v>
      </c>
      <c r="B485" s="350" t="s">
        <v>744</v>
      </c>
      <c r="C485" s="350" t="s">
        <v>24</v>
      </c>
      <c r="D485" s="351" t="s">
        <v>618</v>
      </c>
      <c r="E485" s="350" t="s">
        <v>38</v>
      </c>
      <c r="F485" s="392">
        <v>7697.04</v>
      </c>
      <c r="G485" s="399">
        <v>314731.96999999997</v>
      </c>
      <c r="H485" s="1008" t="s">
        <v>889</v>
      </c>
    </row>
    <row r="486" spans="1:8" ht="15" customHeight="1">
      <c r="A486" s="348">
        <v>41717</v>
      </c>
      <c r="B486" s="350" t="s">
        <v>747</v>
      </c>
      <c r="C486" s="350" t="s">
        <v>24</v>
      </c>
      <c r="D486" s="351" t="s">
        <v>618</v>
      </c>
      <c r="E486" s="350" t="s">
        <v>38</v>
      </c>
      <c r="F486" s="392">
        <v>242434.19</v>
      </c>
      <c r="G486" s="392">
        <v>9956772.1799999997</v>
      </c>
      <c r="H486" s="1008" t="s">
        <v>889</v>
      </c>
    </row>
    <row r="487" spans="1:8" ht="15" customHeight="1">
      <c r="A487" s="348">
        <v>41723</v>
      </c>
      <c r="B487" s="350" t="s">
        <v>759</v>
      </c>
      <c r="C487" s="350" t="s">
        <v>24</v>
      </c>
      <c r="D487" s="351" t="s">
        <v>618</v>
      </c>
      <c r="E487" s="350" t="s">
        <v>38</v>
      </c>
      <c r="F487" s="352">
        <v>27029.78</v>
      </c>
      <c r="G487" s="399">
        <v>1106599.19</v>
      </c>
      <c r="H487" s="1008" t="s">
        <v>892</v>
      </c>
    </row>
    <row r="488" spans="1:8" ht="15" customHeight="1">
      <c r="A488" s="73">
        <v>41743</v>
      </c>
      <c r="B488" s="74" t="s">
        <v>821</v>
      </c>
      <c r="C488" s="74" t="s">
        <v>293</v>
      </c>
      <c r="D488" s="74" t="s">
        <v>822</v>
      </c>
      <c r="E488" s="74" t="s">
        <v>42</v>
      </c>
      <c r="F488" s="310">
        <v>39151.51</v>
      </c>
      <c r="G488" s="310">
        <v>1937999.75</v>
      </c>
      <c r="H488" s="1008" t="s">
        <v>894</v>
      </c>
    </row>
    <row r="489" spans="1:8" ht="15" customHeight="1">
      <c r="A489" s="348">
        <v>41726</v>
      </c>
      <c r="B489" s="350" t="s">
        <v>787</v>
      </c>
      <c r="C489" s="350" t="s">
        <v>35</v>
      </c>
      <c r="D489" s="351" t="s">
        <v>381</v>
      </c>
      <c r="E489" s="350" t="s">
        <v>38</v>
      </c>
      <c r="F489" s="352">
        <v>120590.68</v>
      </c>
      <c r="G489" s="352">
        <v>4908040.68</v>
      </c>
      <c r="H489" s="1008" t="s">
        <v>894</v>
      </c>
    </row>
    <row r="490" spans="1:8" ht="15" customHeight="1">
      <c r="A490" s="348">
        <v>41684</v>
      </c>
      <c r="B490" s="74" t="s">
        <v>660</v>
      </c>
      <c r="C490" s="74" t="s">
        <v>31</v>
      </c>
      <c r="D490" s="74" t="s">
        <v>32</v>
      </c>
      <c r="E490" s="74" t="s">
        <v>14</v>
      </c>
      <c r="F490" s="346">
        <v>33850.980000000003</v>
      </c>
      <c r="G490" s="346">
        <v>1399399.51</v>
      </c>
      <c r="H490" s="1008" t="s">
        <v>894</v>
      </c>
    </row>
    <row r="491" spans="1:8" ht="15" customHeight="1">
      <c r="A491" s="73">
        <v>41725</v>
      </c>
      <c r="B491" s="74" t="s">
        <v>771</v>
      </c>
      <c r="C491" s="74" t="s">
        <v>293</v>
      </c>
      <c r="D491" s="74" t="s">
        <v>772</v>
      </c>
      <c r="E491" s="74" t="s">
        <v>42</v>
      </c>
      <c r="F491" s="346">
        <v>40999.949999999997</v>
      </c>
      <c r="G491" s="346">
        <v>2012277.55</v>
      </c>
      <c r="H491" s="1008" t="s">
        <v>904</v>
      </c>
    </row>
    <row r="492" spans="1:8" ht="15" customHeight="1">
      <c r="A492" s="400">
        <v>41761</v>
      </c>
      <c r="B492" s="389" t="s">
        <v>863</v>
      </c>
      <c r="C492" s="74" t="s">
        <v>293</v>
      </c>
      <c r="D492" s="389" t="s">
        <v>864</v>
      </c>
      <c r="E492" s="401" t="s">
        <v>42</v>
      </c>
      <c r="F492" s="346">
        <v>62029.63</v>
      </c>
      <c r="G492" s="346">
        <v>3098380.02</v>
      </c>
      <c r="H492" s="1008" t="s">
        <v>904</v>
      </c>
    </row>
    <row r="493" spans="1:8" ht="15" customHeight="1">
      <c r="A493" s="344">
        <v>41681</v>
      </c>
      <c r="B493" s="3" t="s">
        <v>648</v>
      </c>
      <c r="C493" s="3" t="s">
        <v>41</v>
      </c>
      <c r="D493" s="3" t="s">
        <v>48</v>
      </c>
      <c r="E493" s="3" t="s">
        <v>37</v>
      </c>
      <c r="F493" s="310">
        <v>93398.29</v>
      </c>
      <c r="G493" s="310">
        <v>2821562.34</v>
      </c>
      <c r="H493" s="1008" t="s">
        <v>904</v>
      </c>
    </row>
    <row r="494" spans="1:8" ht="15" customHeight="1">
      <c r="A494" s="344">
        <v>41688</v>
      </c>
      <c r="B494" s="3" t="s">
        <v>663</v>
      </c>
      <c r="C494" s="51" t="s">
        <v>41</v>
      </c>
      <c r="D494" s="51" t="s">
        <v>48</v>
      </c>
      <c r="E494" s="51" t="s">
        <v>37</v>
      </c>
      <c r="F494" s="310">
        <v>176693.67</v>
      </c>
      <c r="G494" s="310">
        <v>5336148.83</v>
      </c>
      <c r="H494" s="1008" t="s">
        <v>904</v>
      </c>
    </row>
    <row r="495" spans="1:8" ht="15" customHeight="1">
      <c r="A495" s="344">
        <v>41689</v>
      </c>
      <c r="B495" s="3" t="s">
        <v>666</v>
      </c>
      <c r="C495" s="3" t="s">
        <v>41</v>
      </c>
      <c r="D495" s="3" t="s">
        <v>48</v>
      </c>
      <c r="E495" s="3" t="s">
        <v>37</v>
      </c>
      <c r="F495" s="310">
        <v>34287.93</v>
      </c>
      <c r="G495" s="310">
        <v>1034809.73</v>
      </c>
      <c r="H495" s="998" t="s">
        <v>904</v>
      </c>
    </row>
    <row r="496" spans="1:8" ht="15" customHeight="1">
      <c r="A496" s="344">
        <v>41681</v>
      </c>
      <c r="B496" s="3" t="s">
        <v>647</v>
      </c>
      <c r="C496" s="3" t="s">
        <v>41</v>
      </c>
      <c r="D496" s="3" t="s">
        <v>48</v>
      </c>
      <c r="E496" s="3" t="s">
        <v>37</v>
      </c>
      <c r="F496" s="310">
        <v>13576.84</v>
      </c>
      <c r="G496" s="310">
        <f>F496*29.65</f>
        <v>402553.30599999998</v>
      </c>
      <c r="H496" s="998" t="s">
        <v>904</v>
      </c>
    </row>
    <row r="497" spans="1:8" ht="15" customHeight="1">
      <c r="A497" s="344">
        <v>41690</v>
      </c>
      <c r="B497" s="3" t="s">
        <v>674</v>
      </c>
      <c r="C497" s="3" t="s">
        <v>41</v>
      </c>
      <c r="D497" s="3" t="s">
        <v>48</v>
      </c>
      <c r="E497" s="3" t="s">
        <v>37</v>
      </c>
      <c r="F497" s="310">
        <v>179549.62</v>
      </c>
      <c r="G497" s="310">
        <v>5418807.5300000003</v>
      </c>
      <c r="H497" s="998" t="s">
        <v>904</v>
      </c>
    </row>
    <row r="498" spans="1:8" ht="15" customHeight="1">
      <c r="A498" s="348">
        <v>41725</v>
      </c>
      <c r="B498" s="350" t="s">
        <v>766</v>
      </c>
      <c r="C498" s="350" t="s">
        <v>35</v>
      </c>
      <c r="D498" s="351" t="s">
        <v>137</v>
      </c>
      <c r="E498" s="350" t="s">
        <v>38</v>
      </c>
      <c r="F498" s="352">
        <v>110322.4</v>
      </c>
      <c r="G498" s="352">
        <v>4502257.1399999997</v>
      </c>
      <c r="H498" s="998" t="s">
        <v>905</v>
      </c>
    </row>
    <row r="499" spans="1:8" ht="15" customHeight="1">
      <c r="A499" s="348">
        <v>41754</v>
      </c>
      <c r="B499" s="74" t="s">
        <v>849</v>
      </c>
      <c r="C499" s="74" t="s">
        <v>24</v>
      </c>
      <c r="D499" s="351" t="s">
        <v>222</v>
      </c>
      <c r="E499" s="74" t="s">
        <v>11</v>
      </c>
      <c r="F499" s="346">
        <v>248165.27</v>
      </c>
      <c r="G499" s="346">
        <v>7345691.9900000002</v>
      </c>
      <c r="H499" s="998" t="s">
        <v>905</v>
      </c>
    </row>
    <row r="500" spans="1:8" ht="15" customHeight="1">
      <c r="A500" s="344">
        <v>41767</v>
      </c>
      <c r="B500" s="3" t="s">
        <v>872</v>
      </c>
      <c r="C500" s="3" t="s">
        <v>24</v>
      </c>
      <c r="D500" s="377" t="s">
        <v>222</v>
      </c>
      <c r="E500" s="3" t="s">
        <v>11</v>
      </c>
      <c r="F500" s="357">
        <v>103330.8</v>
      </c>
      <c r="G500" s="310">
        <v>3045158.68</v>
      </c>
      <c r="H500" s="998" t="s">
        <v>905</v>
      </c>
    </row>
    <row r="501" spans="1:8" ht="15" customHeight="1">
      <c r="A501" s="344">
        <v>41772</v>
      </c>
      <c r="B501" s="402" t="s">
        <v>880</v>
      </c>
      <c r="C501" s="3" t="s">
        <v>24</v>
      </c>
      <c r="D501" s="377" t="s">
        <v>393</v>
      </c>
      <c r="E501" s="3" t="s">
        <v>11</v>
      </c>
      <c r="F501" s="357">
        <v>142848.79</v>
      </c>
      <c r="G501" s="310">
        <v>4226895.7</v>
      </c>
      <c r="H501" s="998" t="s">
        <v>905</v>
      </c>
    </row>
    <row r="502" spans="1:8" ht="15" customHeight="1">
      <c r="A502" s="348">
        <v>41752</v>
      </c>
      <c r="B502" s="74" t="s">
        <v>847</v>
      </c>
      <c r="C502" s="74" t="s">
        <v>24</v>
      </c>
      <c r="D502" s="351" t="s">
        <v>56</v>
      </c>
      <c r="E502" s="74" t="s">
        <v>11</v>
      </c>
      <c r="F502" s="346">
        <v>1038825</v>
      </c>
      <c r="G502" s="346">
        <v>30749220</v>
      </c>
      <c r="H502" s="1008" t="s">
        <v>906</v>
      </c>
    </row>
    <row r="503" spans="1:8" ht="15" customHeight="1">
      <c r="A503" s="348">
        <v>41758</v>
      </c>
      <c r="B503" s="74" t="s">
        <v>856</v>
      </c>
      <c r="C503" s="74" t="s">
        <v>24</v>
      </c>
      <c r="D503" s="351" t="s">
        <v>222</v>
      </c>
      <c r="E503" s="74" t="s">
        <v>11</v>
      </c>
      <c r="F503" s="346">
        <v>134263.63</v>
      </c>
      <c r="G503" s="346">
        <v>3970175.54</v>
      </c>
      <c r="H503" s="1008" t="s">
        <v>906</v>
      </c>
    </row>
    <row r="504" spans="1:8" ht="15" customHeight="1">
      <c r="A504" s="348">
        <v>41758</v>
      </c>
      <c r="B504" s="74" t="s">
        <v>857</v>
      </c>
      <c r="C504" s="74" t="s">
        <v>24</v>
      </c>
      <c r="D504" s="351" t="s">
        <v>222</v>
      </c>
      <c r="E504" s="74" t="s">
        <v>11</v>
      </c>
      <c r="F504" s="346">
        <v>259149.02</v>
      </c>
      <c r="G504" s="346">
        <v>7663036.5199999996</v>
      </c>
      <c r="H504" s="1008" t="s">
        <v>906</v>
      </c>
    </row>
    <row r="505" spans="1:8" ht="15" customHeight="1">
      <c r="A505" s="348">
        <v>41726</v>
      </c>
      <c r="B505" s="74" t="s">
        <v>776</v>
      </c>
      <c r="C505" s="74" t="s">
        <v>24</v>
      </c>
      <c r="D505" s="351" t="s">
        <v>52</v>
      </c>
      <c r="E505" s="74" t="s">
        <v>37</v>
      </c>
      <c r="F505" s="346">
        <v>26790</v>
      </c>
      <c r="G505" s="346">
        <v>793251.9</v>
      </c>
      <c r="H505" s="1008" t="s">
        <v>906</v>
      </c>
    </row>
    <row r="506" spans="1:8" ht="15" customHeight="1">
      <c r="A506" s="403">
        <v>41726</v>
      </c>
      <c r="B506" s="404" t="s">
        <v>777</v>
      </c>
      <c r="C506" s="404" t="s">
        <v>33</v>
      </c>
      <c r="D506" s="404" t="s">
        <v>139</v>
      </c>
      <c r="E506" s="404" t="s">
        <v>38</v>
      </c>
      <c r="F506" s="391">
        <v>28233.06</v>
      </c>
      <c r="G506" s="391">
        <v>1149085.54</v>
      </c>
      <c r="H506" s="998" t="s">
        <v>911</v>
      </c>
    </row>
    <row r="507" spans="1:8" ht="15" customHeight="1">
      <c r="A507" s="348">
        <v>41691</v>
      </c>
      <c r="B507" s="74" t="s">
        <v>679</v>
      </c>
      <c r="C507" s="405" t="s">
        <v>31</v>
      </c>
      <c r="D507" s="405" t="s">
        <v>32</v>
      </c>
      <c r="E507" s="405" t="s">
        <v>14</v>
      </c>
      <c r="F507" s="406">
        <v>43447.46</v>
      </c>
      <c r="G507" s="406">
        <v>1799811.03</v>
      </c>
      <c r="H507" s="998" t="s">
        <v>911</v>
      </c>
    </row>
    <row r="508" spans="1:8" ht="15" customHeight="1">
      <c r="A508" s="348">
        <v>41691</v>
      </c>
      <c r="B508" s="74" t="s">
        <v>680</v>
      </c>
      <c r="C508" s="74" t="s">
        <v>31</v>
      </c>
      <c r="D508" s="74" t="s">
        <v>32</v>
      </c>
      <c r="E508" s="74" t="s">
        <v>14</v>
      </c>
      <c r="F508" s="346">
        <v>89525.07</v>
      </c>
      <c r="G508" s="346">
        <v>3708576.02</v>
      </c>
      <c r="H508" s="998" t="s">
        <v>911</v>
      </c>
    </row>
    <row r="509" spans="1:8" ht="15" customHeight="1">
      <c r="A509" s="348">
        <v>41691</v>
      </c>
      <c r="B509" s="74" t="s">
        <v>681</v>
      </c>
      <c r="C509" s="74" t="s">
        <v>31</v>
      </c>
      <c r="D509" s="74" t="s">
        <v>32</v>
      </c>
      <c r="E509" s="74" t="s">
        <v>14</v>
      </c>
      <c r="F509" s="346">
        <v>14999.85</v>
      </c>
      <c r="G509" s="346">
        <v>621368.79</v>
      </c>
      <c r="H509" s="998" t="s">
        <v>911</v>
      </c>
    </row>
    <row r="510" spans="1:8" ht="15" customHeight="1">
      <c r="A510" s="348">
        <v>41691</v>
      </c>
      <c r="B510" s="74" t="s">
        <v>682</v>
      </c>
      <c r="C510" s="74" t="s">
        <v>31</v>
      </c>
      <c r="D510" s="74" t="s">
        <v>32</v>
      </c>
      <c r="E510" s="74" t="s">
        <v>14</v>
      </c>
      <c r="F510" s="346">
        <v>2885.4</v>
      </c>
      <c r="G510" s="346">
        <v>119527.7</v>
      </c>
      <c r="H510" s="998" t="s">
        <v>911</v>
      </c>
    </row>
    <row r="511" spans="1:8" ht="15" customHeight="1">
      <c r="A511" s="348">
        <v>41691</v>
      </c>
      <c r="B511" s="74" t="s">
        <v>683</v>
      </c>
      <c r="C511" s="74" t="s">
        <v>31</v>
      </c>
      <c r="D511" s="74" t="s">
        <v>32</v>
      </c>
      <c r="E511" s="74" t="s">
        <v>14</v>
      </c>
      <c r="F511" s="346">
        <v>21681</v>
      </c>
      <c r="G511" s="346">
        <v>898135.43</v>
      </c>
      <c r="H511" s="998" t="s">
        <v>911</v>
      </c>
    </row>
    <row r="512" spans="1:8" ht="15" customHeight="1">
      <c r="A512" s="348">
        <v>41726</v>
      </c>
      <c r="B512" s="74" t="s">
        <v>778</v>
      </c>
      <c r="C512" s="74" t="s">
        <v>33</v>
      </c>
      <c r="D512" s="74" t="s">
        <v>139</v>
      </c>
      <c r="E512" s="74" t="s">
        <v>38</v>
      </c>
      <c r="F512" s="346">
        <v>19837.5</v>
      </c>
      <c r="G512" s="346">
        <v>807386.25</v>
      </c>
      <c r="H512" s="998" t="s">
        <v>914</v>
      </c>
    </row>
    <row r="513" spans="1:8" ht="15" customHeight="1">
      <c r="A513" s="348">
        <v>41726</v>
      </c>
      <c r="B513" s="350" t="s">
        <v>788</v>
      </c>
      <c r="C513" s="350" t="s">
        <v>24</v>
      </c>
      <c r="D513" s="351" t="s">
        <v>618</v>
      </c>
      <c r="E513" s="350" t="s">
        <v>38</v>
      </c>
      <c r="F513" s="352">
        <v>152229.15</v>
      </c>
      <c r="G513" s="399">
        <v>6195726.4100000001</v>
      </c>
      <c r="H513" s="998" t="s">
        <v>914</v>
      </c>
    </row>
    <row r="514" spans="1:8" ht="15" customHeight="1">
      <c r="A514" s="344">
        <v>41743</v>
      </c>
      <c r="B514" s="3" t="s">
        <v>815</v>
      </c>
      <c r="C514" s="3" t="s">
        <v>24</v>
      </c>
      <c r="D514" s="377" t="s">
        <v>686</v>
      </c>
      <c r="E514" s="3" t="s">
        <v>37</v>
      </c>
      <c r="F514" s="357">
        <v>105157.97</v>
      </c>
      <c r="G514" s="407">
        <v>3110572.75</v>
      </c>
      <c r="H514" s="998" t="s">
        <v>914</v>
      </c>
    </row>
    <row r="515" spans="1:8" ht="15" customHeight="1">
      <c r="A515" s="344">
        <v>41696</v>
      </c>
      <c r="B515" s="3" t="s">
        <v>687</v>
      </c>
      <c r="C515" s="3" t="s">
        <v>41</v>
      </c>
      <c r="D515" s="3" t="s">
        <v>48</v>
      </c>
      <c r="E515" s="3" t="s">
        <v>37</v>
      </c>
      <c r="F515" s="310">
        <v>145659.57999999999</v>
      </c>
      <c r="G515" s="310">
        <v>4333372.51</v>
      </c>
      <c r="H515" s="998" t="s">
        <v>919</v>
      </c>
    </row>
    <row r="516" spans="1:8" ht="15" customHeight="1">
      <c r="A516" s="344">
        <v>41690</v>
      </c>
      <c r="B516" s="3" t="s">
        <v>674</v>
      </c>
      <c r="C516" s="3" t="s">
        <v>41</v>
      </c>
      <c r="D516" s="3" t="s">
        <v>48</v>
      </c>
      <c r="E516" s="3" t="s">
        <v>37</v>
      </c>
      <c r="F516" s="310">
        <v>174220.92</v>
      </c>
      <c r="G516" s="310">
        <f>F516*29.7</f>
        <v>5174361.324</v>
      </c>
      <c r="H516" s="998" t="s">
        <v>919</v>
      </c>
    </row>
    <row r="517" spans="1:8" ht="15" customHeight="1">
      <c r="A517" s="344">
        <v>41702</v>
      </c>
      <c r="B517" s="3" t="s">
        <v>703</v>
      </c>
      <c r="C517" s="3" t="s">
        <v>41</v>
      </c>
      <c r="D517" s="3" t="s">
        <v>48</v>
      </c>
      <c r="E517" s="3" t="s">
        <v>37</v>
      </c>
      <c r="F517" s="310">
        <v>64529.79</v>
      </c>
      <c r="G517" s="310">
        <v>1947509.06</v>
      </c>
      <c r="H517" s="998" t="s">
        <v>919</v>
      </c>
    </row>
    <row r="518" spans="1:8" ht="15" customHeight="1">
      <c r="A518" s="14"/>
      <c r="B518" s="14"/>
      <c r="C518" s="14"/>
      <c r="D518" s="14"/>
      <c r="E518" s="14"/>
      <c r="F518" s="408"/>
      <c r="G518" s="408"/>
      <c r="H518" s="1013"/>
    </row>
    <row r="519" spans="1:8" ht="15" customHeight="1">
      <c r="A519" s="354" t="s">
        <v>936</v>
      </c>
      <c r="B519" s="382">
        <v>2014</v>
      </c>
      <c r="C519" s="383"/>
      <c r="D519" s="383"/>
      <c r="E519" s="383"/>
      <c r="F519" s="343"/>
      <c r="G519" s="384"/>
      <c r="H519" s="989"/>
    </row>
    <row r="520" spans="1:8" ht="15" customHeight="1">
      <c r="A520" s="14"/>
      <c r="B520" s="14"/>
      <c r="C520" s="14"/>
      <c r="D520" s="14"/>
      <c r="E520" s="14"/>
      <c r="F520" s="408"/>
      <c r="G520" s="408"/>
      <c r="H520" s="1013"/>
    </row>
    <row r="521" spans="1:8" ht="15" customHeight="1">
      <c r="A521" s="348">
        <v>41765</v>
      </c>
      <c r="B521" s="74" t="s">
        <v>861</v>
      </c>
      <c r="C521" s="74" t="s">
        <v>24</v>
      </c>
      <c r="D521" s="351" t="s">
        <v>56</v>
      </c>
      <c r="E521" s="74" t="s">
        <v>37</v>
      </c>
      <c r="F521" s="346">
        <v>1096537.5</v>
      </c>
      <c r="G521" s="346">
        <v>32347856.25</v>
      </c>
      <c r="H521" s="1008" t="s">
        <v>928</v>
      </c>
    </row>
    <row r="522" spans="1:8" ht="15" customHeight="1">
      <c r="A522" s="348">
        <v>41767</v>
      </c>
      <c r="B522" s="74" t="s">
        <v>873</v>
      </c>
      <c r="C522" s="74" t="s">
        <v>24</v>
      </c>
      <c r="D522" s="351" t="s">
        <v>52</v>
      </c>
      <c r="E522" s="74" t="s">
        <v>11</v>
      </c>
      <c r="F522" s="346">
        <v>73915.3</v>
      </c>
      <c r="G522" s="346">
        <v>2178283.89</v>
      </c>
      <c r="H522" s="1008" t="s">
        <v>928</v>
      </c>
    </row>
    <row r="523" spans="1:8" ht="15" customHeight="1">
      <c r="A523" s="348">
        <v>41716</v>
      </c>
      <c r="B523" s="74" t="s">
        <v>742</v>
      </c>
      <c r="C523" s="74" t="s">
        <v>31</v>
      </c>
      <c r="D523" s="74" t="s">
        <v>32</v>
      </c>
      <c r="E523" s="74" t="s">
        <v>14</v>
      </c>
      <c r="F523" s="346">
        <v>17766.09</v>
      </c>
      <c r="G523" s="346">
        <v>730363.96</v>
      </c>
      <c r="H523" s="1008" t="s">
        <v>928</v>
      </c>
    </row>
    <row r="524" spans="1:8" ht="15" customHeight="1">
      <c r="A524" s="348">
        <v>41717</v>
      </c>
      <c r="B524" s="74" t="s">
        <v>748</v>
      </c>
      <c r="C524" s="74" t="s">
        <v>31</v>
      </c>
      <c r="D524" s="74" t="s">
        <v>32</v>
      </c>
      <c r="E524" s="74" t="s">
        <v>14</v>
      </c>
      <c r="F524" s="346">
        <v>33750</v>
      </c>
      <c r="G524" s="346">
        <v>1386112.5</v>
      </c>
      <c r="H524" s="1008" t="s">
        <v>928</v>
      </c>
    </row>
    <row r="525" spans="1:8" ht="15" customHeight="1">
      <c r="A525" s="348">
        <v>41724</v>
      </c>
      <c r="B525" s="74" t="s">
        <v>755</v>
      </c>
      <c r="C525" s="74" t="s">
        <v>31</v>
      </c>
      <c r="D525" s="74" t="s">
        <v>32</v>
      </c>
      <c r="E525" s="74" t="s">
        <v>14</v>
      </c>
      <c r="F525" s="346">
        <v>39817.839999999997</v>
      </c>
      <c r="G525" s="346">
        <v>1627753.3</v>
      </c>
      <c r="H525" s="1008" t="s">
        <v>928</v>
      </c>
    </row>
    <row r="526" spans="1:8" ht="15" customHeight="1">
      <c r="A526" s="203">
        <v>41726</v>
      </c>
      <c r="B526" s="171" t="s">
        <v>783</v>
      </c>
      <c r="C526" s="171" t="s">
        <v>31</v>
      </c>
      <c r="D526" s="171" t="s">
        <v>32</v>
      </c>
      <c r="E526" s="171" t="s">
        <v>14</v>
      </c>
      <c r="F526" s="233">
        <v>95728.54</v>
      </c>
      <c r="G526" s="233">
        <v>3896151.58</v>
      </c>
      <c r="H526" s="630" t="s">
        <v>836</v>
      </c>
    </row>
    <row r="527" spans="1:8" ht="15" customHeight="1">
      <c r="A527" s="203">
        <v>41726</v>
      </c>
      <c r="B527" s="171" t="s">
        <v>784</v>
      </c>
      <c r="C527" s="171" t="s">
        <v>31</v>
      </c>
      <c r="D527" s="171" t="s">
        <v>32</v>
      </c>
      <c r="E527" s="171" t="s">
        <v>14</v>
      </c>
      <c r="F527" s="233">
        <v>63722.16</v>
      </c>
      <c r="G527" s="233">
        <v>2593491.91</v>
      </c>
      <c r="H527" s="630" t="s">
        <v>837</v>
      </c>
    </row>
    <row r="528" spans="1:8" ht="15" customHeight="1">
      <c r="A528" s="203">
        <v>41774</v>
      </c>
      <c r="B528" s="277" t="s">
        <v>886</v>
      </c>
      <c r="C528" s="171" t="s">
        <v>24</v>
      </c>
      <c r="D528" s="193" t="s">
        <v>222</v>
      </c>
      <c r="E528" s="171" t="s">
        <v>11</v>
      </c>
      <c r="F528" s="233">
        <v>376606.15</v>
      </c>
      <c r="G528" s="233">
        <v>11166372.35</v>
      </c>
      <c r="H528" s="1008" t="s">
        <v>938</v>
      </c>
    </row>
    <row r="529" spans="1:8" ht="15" customHeight="1">
      <c r="A529" s="203">
        <v>41772</v>
      </c>
      <c r="B529" s="245" t="s">
        <v>881</v>
      </c>
      <c r="C529" s="171" t="s">
        <v>24</v>
      </c>
      <c r="D529" s="193" t="s">
        <v>134</v>
      </c>
      <c r="E529" s="171" t="s">
        <v>11</v>
      </c>
      <c r="F529" s="233">
        <v>55197.37</v>
      </c>
      <c r="G529" s="233">
        <v>1633290.18</v>
      </c>
      <c r="H529" s="998" t="s">
        <v>942</v>
      </c>
    </row>
    <row r="530" spans="1:8" ht="15" customHeight="1">
      <c r="A530" s="203">
        <v>41781</v>
      </c>
      <c r="B530" s="171" t="s">
        <v>908</v>
      </c>
      <c r="C530" s="171" t="s">
        <v>24</v>
      </c>
      <c r="D530" s="193" t="s">
        <v>222</v>
      </c>
      <c r="E530" s="171" t="s">
        <v>11</v>
      </c>
      <c r="F530" s="233">
        <v>1757495.25</v>
      </c>
      <c r="G530" s="233">
        <v>52162459.020000003</v>
      </c>
      <c r="H530" s="998" t="s">
        <v>943</v>
      </c>
    </row>
    <row r="531" spans="1:8" ht="15" customHeight="1">
      <c r="A531" s="203">
        <v>41724</v>
      </c>
      <c r="B531" s="171" t="s">
        <v>754</v>
      </c>
      <c r="C531" s="171" t="s">
        <v>31</v>
      </c>
      <c r="D531" s="171" t="s">
        <v>32</v>
      </c>
      <c r="E531" s="171" t="s">
        <v>14</v>
      </c>
      <c r="F531" s="233">
        <v>14376.15</v>
      </c>
      <c r="G531" s="233">
        <v>587697.01</v>
      </c>
      <c r="H531" s="630" t="s">
        <v>944</v>
      </c>
    </row>
    <row r="532" spans="1:8" ht="15" customHeight="1">
      <c r="A532" s="203">
        <v>41726</v>
      </c>
      <c r="B532" s="171" t="s">
        <v>782</v>
      </c>
      <c r="C532" s="171" t="s">
        <v>31</v>
      </c>
      <c r="D532" s="171" t="s">
        <v>32</v>
      </c>
      <c r="E532" s="171" t="s">
        <v>14</v>
      </c>
      <c r="F532" s="233">
        <v>82614.820000000007</v>
      </c>
      <c r="G532" s="233">
        <v>3362423.17</v>
      </c>
      <c r="H532" s="630" t="s">
        <v>944</v>
      </c>
    </row>
    <row r="533" spans="1:8" ht="15" customHeight="1">
      <c r="A533" s="203">
        <v>41702</v>
      </c>
      <c r="B533" s="171" t="s">
        <v>703</v>
      </c>
      <c r="C533" s="171" t="s">
        <v>41</v>
      </c>
      <c r="D533" s="171" t="s">
        <v>48</v>
      </c>
      <c r="E533" s="171" t="s">
        <v>37</v>
      </c>
      <c r="F533" s="233">
        <v>57190</v>
      </c>
      <c r="G533" s="233">
        <v>1699686.8</v>
      </c>
      <c r="H533" s="630" t="s">
        <v>944</v>
      </c>
    </row>
    <row r="534" spans="1:8" ht="15" customHeight="1">
      <c r="A534" s="203">
        <v>41703</v>
      </c>
      <c r="B534" s="171" t="s">
        <v>704</v>
      </c>
      <c r="C534" s="171" t="s">
        <v>41</v>
      </c>
      <c r="D534" s="171" t="s">
        <v>48</v>
      </c>
      <c r="E534" s="171" t="s">
        <v>37</v>
      </c>
      <c r="F534" s="233">
        <v>59565.45</v>
      </c>
      <c r="G534" s="233">
        <v>1771476.48</v>
      </c>
      <c r="H534" s="630" t="s">
        <v>944</v>
      </c>
    </row>
    <row r="535" spans="1:8" ht="15" customHeight="1">
      <c r="A535" s="409">
        <v>41704</v>
      </c>
      <c r="B535" s="208" t="s">
        <v>711</v>
      </c>
      <c r="C535" s="171" t="s">
        <v>12</v>
      </c>
      <c r="D535" s="171" t="s">
        <v>48</v>
      </c>
      <c r="E535" s="171" t="s">
        <v>37</v>
      </c>
      <c r="F535" s="233">
        <v>3975</v>
      </c>
      <c r="G535" s="233">
        <v>118216.5</v>
      </c>
      <c r="H535" s="630" t="s">
        <v>944</v>
      </c>
    </row>
    <row r="536" spans="1:8" ht="15" customHeight="1">
      <c r="A536" s="203">
        <v>41709</v>
      </c>
      <c r="B536" s="171" t="s">
        <v>719</v>
      </c>
      <c r="C536" s="171" t="s">
        <v>12</v>
      </c>
      <c r="D536" s="171" t="s">
        <v>48</v>
      </c>
      <c r="E536" s="171" t="s">
        <v>37</v>
      </c>
      <c r="F536" s="233">
        <v>127856.4</v>
      </c>
      <c r="G536" s="233">
        <v>3848477.64</v>
      </c>
      <c r="H536" s="630" t="s">
        <v>944</v>
      </c>
    </row>
    <row r="537" spans="1:8" ht="15" customHeight="1">
      <c r="A537" s="203">
        <v>41716</v>
      </c>
      <c r="B537" s="171" t="s">
        <v>733</v>
      </c>
      <c r="C537" s="171" t="s">
        <v>12</v>
      </c>
      <c r="D537" s="171" t="s">
        <v>48</v>
      </c>
      <c r="E537" s="171" t="s">
        <v>37</v>
      </c>
      <c r="F537" s="233">
        <v>91466.7</v>
      </c>
      <c r="G537" s="233">
        <v>2699182.32</v>
      </c>
      <c r="H537" s="630" t="s">
        <v>944</v>
      </c>
    </row>
    <row r="538" spans="1:8" ht="15" customHeight="1">
      <c r="A538" s="203">
        <v>41717</v>
      </c>
      <c r="B538" s="171" t="s">
        <v>736</v>
      </c>
      <c r="C538" s="171" t="s">
        <v>41</v>
      </c>
      <c r="D538" s="171" t="s">
        <v>48</v>
      </c>
      <c r="E538" s="171" t="s">
        <v>37</v>
      </c>
      <c r="F538" s="233">
        <v>178277.48</v>
      </c>
      <c r="G538" s="233">
        <v>5260968.43</v>
      </c>
      <c r="H538" s="630" t="s">
        <v>944</v>
      </c>
    </row>
    <row r="539" spans="1:8" ht="15" customHeight="1">
      <c r="A539" s="410">
        <v>41723</v>
      </c>
      <c r="B539" s="411" t="s">
        <v>760</v>
      </c>
      <c r="C539" s="171" t="s">
        <v>41</v>
      </c>
      <c r="D539" s="171" t="s">
        <v>48</v>
      </c>
      <c r="E539" s="171" t="s">
        <v>37</v>
      </c>
      <c r="F539" s="233">
        <v>293516.33</v>
      </c>
      <c r="G539" s="233">
        <v>8688083.3699999992</v>
      </c>
      <c r="H539" s="630" t="s">
        <v>944</v>
      </c>
    </row>
    <row r="540" spans="1:8" ht="15" customHeight="1">
      <c r="A540" s="203">
        <v>41732</v>
      </c>
      <c r="B540" s="171" t="s">
        <v>795</v>
      </c>
      <c r="C540" s="216" t="s">
        <v>41</v>
      </c>
      <c r="D540" s="171" t="s">
        <v>48</v>
      </c>
      <c r="E540" s="171" t="s">
        <v>37</v>
      </c>
      <c r="F540" s="412">
        <v>288034.88</v>
      </c>
      <c r="G540" s="413">
        <v>8528712.8000000007</v>
      </c>
      <c r="H540" s="630" t="s">
        <v>944</v>
      </c>
    </row>
    <row r="541" spans="1:8" ht="15" customHeight="1">
      <c r="A541" s="203">
        <v>41737</v>
      </c>
      <c r="B541" s="171" t="s">
        <v>810</v>
      </c>
      <c r="C541" s="216" t="s">
        <v>41</v>
      </c>
      <c r="D541" s="171" t="s">
        <v>48</v>
      </c>
      <c r="E541" s="171" t="s">
        <v>37</v>
      </c>
      <c r="F541" s="412">
        <v>267639.65999999997</v>
      </c>
      <c r="G541" s="413">
        <v>7935515.9199999999</v>
      </c>
      <c r="H541" s="630" t="s">
        <v>944</v>
      </c>
    </row>
    <row r="542" spans="1:8" ht="15" customHeight="1">
      <c r="A542" s="203">
        <v>41744</v>
      </c>
      <c r="B542" s="171" t="s">
        <v>828</v>
      </c>
      <c r="C542" s="216" t="s">
        <v>41</v>
      </c>
      <c r="D542" s="171" t="s">
        <v>48</v>
      </c>
      <c r="E542" s="171" t="s">
        <v>37</v>
      </c>
      <c r="F542" s="412">
        <v>249418.95</v>
      </c>
      <c r="G542" s="413">
        <v>7385295.1100000003</v>
      </c>
      <c r="H542" s="630" t="s">
        <v>944</v>
      </c>
    </row>
    <row r="543" spans="1:8" ht="15" customHeight="1">
      <c r="A543" s="203">
        <v>41751</v>
      </c>
      <c r="B543" s="171" t="s">
        <v>844</v>
      </c>
      <c r="C543" s="216" t="s">
        <v>41</v>
      </c>
      <c r="D543" s="171" t="s">
        <v>48</v>
      </c>
      <c r="E543" s="171" t="s">
        <v>37</v>
      </c>
      <c r="F543" s="412">
        <v>244754.12</v>
      </c>
      <c r="G543" s="413">
        <v>7247169.4900000002</v>
      </c>
      <c r="H543" s="630" t="s">
        <v>944</v>
      </c>
    </row>
    <row r="544" spans="1:8" ht="15" customHeight="1">
      <c r="A544" s="203">
        <v>41758</v>
      </c>
      <c r="B544" s="171" t="s">
        <v>855</v>
      </c>
      <c r="C544" s="216" t="s">
        <v>41</v>
      </c>
      <c r="D544" s="171" t="s">
        <v>48</v>
      </c>
      <c r="E544" s="171" t="s">
        <v>37</v>
      </c>
      <c r="F544" s="412">
        <v>244011.87</v>
      </c>
      <c r="G544" s="413">
        <v>7215431</v>
      </c>
      <c r="H544" s="630" t="s">
        <v>944</v>
      </c>
    </row>
    <row r="545" spans="1:9" ht="15" customHeight="1">
      <c r="A545" s="203">
        <v>41764</v>
      </c>
      <c r="B545" s="171" t="s">
        <v>869</v>
      </c>
      <c r="C545" s="216" t="s">
        <v>41</v>
      </c>
      <c r="D545" s="171" t="s">
        <v>48</v>
      </c>
      <c r="E545" s="171" t="s">
        <v>37</v>
      </c>
      <c r="F545" s="412">
        <v>251225.94</v>
      </c>
      <c r="G545" s="413">
        <v>7428751.0499999998</v>
      </c>
      <c r="H545" s="630" t="s">
        <v>944</v>
      </c>
    </row>
    <row r="546" spans="1:9" ht="15" customHeight="1">
      <c r="A546" s="203">
        <v>41771</v>
      </c>
      <c r="B546" s="171" t="s">
        <v>876</v>
      </c>
      <c r="C546" s="216" t="s">
        <v>41</v>
      </c>
      <c r="D546" s="171" t="s">
        <v>48</v>
      </c>
      <c r="E546" s="171" t="s">
        <v>37</v>
      </c>
      <c r="F546" s="412">
        <v>214662.39</v>
      </c>
      <c r="G546" s="413">
        <v>6351860.1200000001</v>
      </c>
      <c r="H546" s="630" t="s">
        <v>944</v>
      </c>
    </row>
    <row r="547" spans="1:9" ht="15" customHeight="1">
      <c r="A547" s="203">
        <v>41774</v>
      </c>
      <c r="B547" s="171" t="s">
        <v>884</v>
      </c>
      <c r="C547" s="216" t="s">
        <v>41</v>
      </c>
      <c r="D547" s="171" t="s">
        <v>48</v>
      </c>
      <c r="E547" s="171" t="s">
        <v>37</v>
      </c>
      <c r="F547" s="412">
        <v>24579.439999999999</v>
      </c>
      <c r="G547" s="413">
        <v>728780.4</v>
      </c>
      <c r="H547" s="630" t="s">
        <v>944</v>
      </c>
    </row>
    <row r="548" spans="1:9" ht="15" customHeight="1">
      <c r="A548" s="203">
        <v>41774</v>
      </c>
      <c r="B548" s="171" t="s">
        <v>885</v>
      </c>
      <c r="C548" s="216" t="s">
        <v>41</v>
      </c>
      <c r="D548" s="171" t="s">
        <v>48</v>
      </c>
      <c r="E548" s="171" t="s">
        <v>37</v>
      </c>
      <c r="F548" s="412">
        <v>228143.37</v>
      </c>
      <c r="G548" s="413">
        <v>6764450.9199999999</v>
      </c>
      <c r="H548" s="630" t="s">
        <v>944</v>
      </c>
    </row>
    <row r="549" spans="1:9" ht="15" customHeight="1">
      <c r="A549" s="203">
        <v>41779</v>
      </c>
      <c r="B549" s="171" t="s">
        <v>897</v>
      </c>
      <c r="C549" s="216" t="s">
        <v>41</v>
      </c>
      <c r="D549" s="171" t="s">
        <v>48</v>
      </c>
      <c r="E549" s="171" t="s">
        <v>37</v>
      </c>
      <c r="F549" s="412">
        <v>25000</v>
      </c>
      <c r="G549" s="413">
        <v>741500</v>
      </c>
      <c r="H549" s="630" t="s">
        <v>944</v>
      </c>
    </row>
    <row r="550" spans="1:9" ht="15" customHeight="1">
      <c r="A550" s="203">
        <v>41782</v>
      </c>
      <c r="B550" s="171" t="s">
        <v>909</v>
      </c>
      <c r="C550" s="216" t="s">
        <v>41</v>
      </c>
      <c r="D550" s="171" t="s">
        <v>48</v>
      </c>
      <c r="E550" s="171" t="s">
        <v>37</v>
      </c>
      <c r="F550" s="412">
        <v>231749.74</v>
      </c>
      <c r="G550" s="413">
        <v>6882967.2800000003</v>
      </c>
      <c r="H550" s="630" t="s">
        <v>944</v>
      </c>
    </row>
    <row r="551" spans="1:9" ht="15" customHeight="1">
      <c r="A551" s="203">
        <v>41782</v>
      </c>
      <c r="B551" s="171" t="s">
        <v>910</v>
      </c>
      <c r="C551" s="216" t="s">
        <v>41</v>
      </c>
      <c r="D551" s="171" t="s">
        <v>48</v>
      </c>
      <c r="E551" s="171" t="s">
        <v>37</v>
      </c>
      <c r="F551" s="412">
        <v>21569.91</v>
      </c>
      <c r="G551" s="413">
        <v>640626.32999999996</v>
      </c>
      <c r="H551" s="630" t="s">
        <v>944</v>
      </c>
    </row>
    <row r="552" spans="1:9" ht="15" customHeight="1">
      <c r="A552" s="203">
        <v>41786</v>
      </c>
      <c r="B552" s="171" t="s">
        <v>917</v>
      </c>
      <c r="C552" s="216" t="s">
        <v>41</v>
      </c>
      <c r="D552" s="171" t="s">
        <v>48</v>
      </c>
      <c r="E552" s="171" t="s">
        <v>37</v>
      </c>
      <c r="F552" s="412">
        <v>70000</v>
      </c>
      <c r="G552" s="413">
        <v>2078300</v>
      </c>
      <c r="H552" s="630" t="s">
        <v>944</v>
      </c>
    </row>
    <row r="553" spans="1:9" ht="15" customHeight="1">
      <c r="A553" s="203">
        <v>41788</v>
      </c>
      <c r="B553" s="171" t="s">
        <v>920</v>
      </c>
      <c r="C553" s="216" t="s">
        <v>41</v>
      </c>
      <c r="D553" s="171" t="s">
        <v>48</v>
      </c>
      <c r="E553" s="171" t="s">
        <v>37</v>
      </c>
      <c r="F553" s="412">
        <v>81787.12</v>
      </c>
      <c r="G553" s="413">
        <v>2430713.21</v>
      </c>
      <c r="H553" s="630" t="s">
        <v>944</v>
      </c>
    </row>
    <row r="554" spans="1:9" ht="15" customHeight="1">
      <c r="A554" s="203">
        <v>41788</v>
      </c>
      <c r="B554" s="171" t="s">
        <v>921</v>
      </c>
      <c r="C554" s="216" t="s">
        <v>41</v>
      </c>
      <c r="D554" s="171" t="s">
        <v>48</v>
      </c>
      <c r="E554" s="171" t="s">
        <v>37</v>
      </c>
      <c r="F554" s="412">
        <v>152649.06</v>
      </c>
      <c r="G554" s="413">
        <v>4536730.0599999996</v>
      </c>
      <c r="H554" s="630" t="s">
        <v>944</v>
      </c>
    </row>
    <row r="555" spans="1:9" ht="15" customHeight="1">
      <c r="A555" s="203">
        <v>41775</v>
      </c>
      <c r="B555" s="277" t="s">
        <v>890</v>
      </c>
      <c r="C555" s="171" t="s">
        <v>24</v>
      </c>
      <c r="D555" s="193" t="s">
        <v>891</v>
      </c>
      <c r="E555" s="171" t="s">
        <v>37</v>
      </c>
      <c r="F555" s="233">
        <v>88166.65</v>
      </c>
      <c r="G555" s="233">
        <v>2614141.17</v>
      </c>
      <c r="H555" s="998" t="s">
        <v>945</v>
      </c>
    </row>
    <row r="556" spans="1:9" ht="15" customHeight="1">
      <c r="A556" s="203">
        <v>41785</v>
      </c>
      <c r="B556" s="171" t="s">
        <v>912</v>
      </c>
      <c r="C556" s="171" t="s">
        <v>24</v>
      </c>
      <c r="D556" s="193" t="s">
        <v>56</v>
      </c>
      <c r="E556" s="171" t="s">
        <v>37</v>
      </c>
      <c r="F556" s="233">
        <v>319712.52</v>
      </c>
      <c r="G556" s="233">
        <v>9498658.9700000007</v>
      </c>
      <c r="H556" s="998" t="s">
        <v>945</v>
      </c>
    </row>
    <row r="557" spans="1:9" ht="15" customHeight="1">
      <c r="A557" s="203">
        <v>41786</v>
      </c>
      <c r="B557" s="171" t="s">
        <v>915</v>
      </c>
      <c r="C557" s="171" t="s">
        <v>24</v>
      </c>
      <c r="D557" s="193" t="s">
        <v>56</v>
      </c>
      <c r="E557" s="171" t="s">
        <v>37</v>
      </c>
      <c r="F557" s="233">
        <v>209527.52</v>
      </c>
      <c r="G557" s="233">
        <v>6220872.0700000003</v>
      </c>
      <c r="H557" s="998" t="s">
        <v>945</v>
      </c>
    </row>
    <row r="558" spans="1:9" ht="15" customHeight="1">
      <c r="A558" s="203">
        <v>41786</v>
      </c>
      <c r="B558" s="171" t="s">
        <v>916</v>
      </c>
      <c r="C558" s="171" t="s">
        <v>24</v>
      </c>
      <c r="D558" s="193" t="s">
        <v>56</v>
      </c>
      <c r="E558" s="171" t="s">
        <v>37</v>
      </c>
      <c r="F558" s="233">
        <v>183735.2</v>
      </c>
      <c r="G558" s="233">
        <v>5455098.0899999999</v>
      </c>
      <c r="H558" s="998" t="s">
        <v>945</v>
      </c>
    </row>
    <row r="559" spans="1:9" s="6" customFormat="1" ht="18" customHeight="1">
      <c r="A559" s="222">
        <v>41787</v>
      </c>
      <c r="B559" s="184" t="s">
        <v>918</v>
      </c>
      <c r="C559" s="184" t="s">
        <v>24</v>
      </c>
      <c r="D559" s="228" t="s">
        <v>56</v>
      </c>
      <c r="E559" s="184" t="s">
        <v>37</v>
      </c>
      <c r="F559" s="230">
        <v>338815.5</v>
      </c>
      <c r="G559" s="230">
        <v>10059432.199999999</v>
      </c>
      <c r="H559" s="994" t="s">
        <v>945</v>
      </c>
      <c r="I559" s="1244"/>
    </row>
    <row r="560" spans="1:9" s="6" customFormat="1" ht="15" customHeight="1">
      <c r="A560" s="222">
        <v>41794</v>
      </c>
      <c r="B560" s="184" t="s">
        <v>930</v>
      </c>
      <c r="C560" s="184" t="s">
        <v>24</v>
      </c>
      <c r="D560" s="228" t="s">
        <v>932</v>
      </c>
      <c r="E560" s="184" t="s">
        <v>37</v>
      </c>
      <c r="F560" s="230">
        <v>128202.88</v>
      </c>
      <c r="G560" s="230">
        <v>3816599.74</v>
      </c>
      <c r="H560" s="994" t="s">
        <v>945</v>
      </c>
      <c r="I560" s="1244"/>
    </row>
    <row r="561" spans="1:9" s="6" customFormat="1" ht="15" customHeight="1">
      <c r="A561" s="222">
        <v>41778</v>
      </c>
      <c r="B561" s="227" t="s">
        <v>899</v>
      </c>
      <c r="C561" s="227" t="s">
        <v>24</v>
      </c>
      <c r="D561" s="228" t="s">
        <v>901</v>
      </c>
      <c r="E561" s="227" t="s">
        <v>38</v>
      </c>
      <c r="F561" s="414">
        <v>45420.49</v>
      </c>
      <c r="G561" s="231">
        <v>1845888.71</v>
      </c>
      <c r="H561" s="994" t="s">
        <v>950</v>
      </c>
      <c r="I561" s="1244"/>
    </row>
    <row r="562" spans="1:9" s="182" customFormat="1" ht="12.75">
      <c r="A562" s="222">
        <v>41717</v>
      </c>
      <c r="B562" s="184" t="s">
        <v>741</v>
      </c>
      <c r="C562" s="227" t="s">
        <v>737</v>
      </c>
      <c r="D562" s="184" t="s">
        <v>738</v>
      </c>
      <c r="E562" s="184" t="s">
        <v>38</v>
      </c>
      <c r="F562" s="415">
        <v>4280.47</v>
      </c>
      <c r="G562" s="416">
        <v>175798.9</v>
      </c>
      <c r="H562" s="1014" t="s">
        <v>953</v>
      </c>
      <c r="I562" s="1246"/>
    </row>
    <row r="563" spans="1:9" s="182" customFormat="1" ht="12.75">
      <c r="A563" s="222">
        <v>41726</v>
      </c>
      <c r="B563" s="184" t="s">
        <v>781</v>
      </c>
      <c r="C563" s="184" t="s">
        <v>31</v>
      </c>
      <c r="D563" s="184" t="s">
        <v>32</v>
      </c>
      <c r="E563" s="184" t="s">
        <v>14</v>
      </c>
      <c r="F563" s="230">
        <v>40483.26</v>
      </c>
      <c r="G563" s="230">
        <v>1647668.68</v>
      </c>
      <c r="H563" s="1014" t="s">
        <v>953</v>
      </c>
      <c r="I563" s="1246"/>
    </row>
    <row r="564" spans="1:9" s="182" customFormat="1" ht="12.75">
      <c r="A564" s="417">
        <v>41785</v>
      </c>
      <c r="B564" s="418" t="s">
        <v>913</v>
      </c>
      <c r="C564" s="227" t="s">
        <v>24</v>
      </c>
      <c r="D564" s="228" t="s">
        <v>96</v>
      </c>
      <c r="E564" s="227" t="s">
        <v>38</v>
      </c>
      <c r="F564" s="414">
        <v>16688.310000000001</v>
      </c>
      <c r="G564" s="231">
        <v>675042.14</v>
      </c>
      <c r="H564" s="1015" t="s">
        <v>953</v>
      </c>
      <c r="I564" s="1246"/>
    </row>
    <row r="565" spans="1:9" s="182" customFormat="1" ht="12.75">
      <c r="A565" s="222">
        <v>41779</v>
      </c>
      <c r="B565" s="227" t="s">
        <v>899</v>
      </c>
      <c r="C565" s="227" t="s">
        <v>24</v>
      </c>
      <c r="D565" s="228" t="s">
        <v>901</v>
      </c>
      <c r="E565" s="227" t="s">
        <v>38</v>
      </c>
      <c r="F565" s="414">
        <v>45420.49</v>
      </c>
      <c r="G565" s="231">
        <v>1845888.71</v>
      </c>
      <c r="H565" s="1015" t="s">
        <v>954</v>
      </c>
      <c r="I565" s="1246"/>
    </row>
    <row r="566" spans="1:9" s="182" customFormat="1" ht="12.75">
      <c r="A566" s="222">
        <v>41726</v>
      </c>
      <c r="B566" s="184" t="s">
        <v>786</v>
      </c>
      <c r="C566" s="184" t="s">
        <v>31</v>
      </c>
      <c r="D566" s="184" t="s">
        <v>32</v>
      </c>
      <c r="E566" s="184" t="s">
        <v>14</v>
      </c>
      <c r="F566" s="230">
        <v>53044.06</v>
      </c>
      <c r="G566" s="230">
        <v>2158893.2400000002</v>
      </c>
      <c r="H566" s="1014" t="s">
        <v>955</v>
      </c>
      <c r="I566" s="1246"/>
    </row>
    <row r="567" spans="1:9" s="182" customFormat="1" ht="12.75">
      <c r="A567" s="222">
        <v>41726</v>
      </c>
      <c r="B567" s="184" t="s">
        <v>780</v>
      </c>
      <c r="C567" s="184" t="s">
        <v>31</v>
      </c>
      <c r="D567" s="184" t="s">
        <v>32</v>
      </c>
      <c r="E567" s="184" t="s">
        <v>14</v>
      </c>
      <c r="F567" s="230">
        <v>90731.65</v>
      </c>
      <c r="G567" s="230">
        <v>3692778.16</v>
      </c>
      <c r="H567" s="1014" t="s">
        <v>955</v>
      </c>
      <c r="I567" s="1246"/>
    </row>
    <row r="568" spans="1:9" s="182" customFormat="1" ht="12.75">
      <c r="A568" s="222">
        <v>41724</v>
      </c>
      <c r="B568" s="184" t="s">
        <v>753</v>
      </c>
      <c r="C568" s="184" t="s">
        <v>31</v>
      </c>
      <c r="D568" s="184" t="s">
        <v>32</v>
      </c>
      <c r="E568" s="184" t="s">
        <v>14</v>
      </c>
      <c r="F568" s="230">
        <v>4792.72</v>
      </c>
      <c r="G568" s="230">
        <v>195926.39</v>
      </c>
      <c r="H568" s="1014" t="s">
        <v>955</v>
      </c>
      <c r="I568" s="1246"/>
    </row>
    <row r="569" spans="1:9" s="182" customFormat="1" ht="12.75">
      <c r="A569" s="222">
        <v>41726</v>
      </c>
      <c r="B569" s="184" t="s">
        <v>779</v>
      </c>
      <c r="C569" s="184" t="s">
        <v>31</v>
      </c>
      <c r="D569" s="184" t="s">
        <v>32</v>
      </c>
      <c r="E569" s="184" t="s">
        <v>14</v>
      </c>
      <c r="F569" s="230">
        <v>36761.4</v>
      </c>
      <c r="G569" s="230">
        <v>1496188.98</v>
      </c>
      <c r="H569" s="1014" t="s">
        <v>835</v>
      </c>
      <c r="I569" s="1246"/>
    </row>
    <row r="570" spans="1:9" s="182" customFormat="1" ht="12.75">
      <c r="A570" s="222">
        <v>41726</v>
      </c>
      <c r="B570" s="184" t="s">
        <v>785</v>
      </c>
      <c r="C570" s="184" t="s">
        <v>31</v>
      </c>
      <c r="D570" s="184" t="s">
        <v>32</v>
      </c>
      <c r="E570" s="184" t="s">
        <v>14</v>
      </c>
      <c r="F570" s="230">
        <v>37619.550000000003</v>
      </c>
      <c r="G570" s="230">
        <v>1531115.69</v>
      </c>
      <c r="H570" s="1014" t="s">
        <v>838</v>
      </c>
      <c r="I570" s="1246"/>
    </row>
    <row r="571" spans="1:9" s="182" customFormat="1" ht="12.75">
      <c r="A571" s="223">
        <v>41726</v>
      </c>
      <c r="B571" s="418" t="s">
        <v>775</v>
      </c>
      <c r="C571" s="227" t="s">
        <v>285</v>
      </c>
      <c r="D571" s="227" t="s">
        <v>224</v>
      </c>
      <c r="E571" s="227" t="s">
        <v>37</v>
      </c>
      <c r="F571" s="229">
        <v>46530.38</v>
      </c>
      <c r="G571" s="229">
        <v>1377764.55</v>
      </c>
      <c r="H571" s="1015" t="s">
        <v>903</v>
      </c>
      <c r="I571" s="1246"/>
    </row>
    <row r="572" spans="1:9" s="182" customFormat="1" ht="12.75">
      <c r="A572" s="419"/>
      <c r="B572" s="418"/>
      <c r="C572" s="227"/>
      <c r="D572" s="227"/>
      <c r="E572" s="227"/>
      <c r="F572" s="229"/>
      <c r="G572" s="229"/>
      <c r="H572" s="1015"/>
      <c r="I572" s="1246"/>
    </row>
    <row r="573" spans="1:9" ht="15" customHeight="1">
      <c r="A573" s="354" t="s">
        <v>989</v>
      </c>
      <c r="B573" s="382">
        <v>2014</v>
      </c>
      <c r="C573" s="383"/>
      <c r="D573" s="383"/>
      <c r="E573" s="383"/>
      <c r="F573" s="343"/>
      <c r="G573" s="343"/>
      <c r="H573" s="989"/>
    </row>
    <row r="574" spans="1:9" s="182" customFormat="1" ht="12.75">
      <c r="A574" s="419"/>
      <c r="B574" s="418"/>
      <c r="C574" s="227"/>
      <c r="D574" s="227"/>
      <c r="E574" s="227"/>
      <c r="F574" s="229"/>
      <c r="G574" s="229"/>
      <c r="H574" s="1015"/>
      <c r="I574" s="1246"/>
    </row>
    <row r="575" spans="1:9" s="182" customFormat="1" ht="12.75">
      <c r="A575" s="417">
        <v>41794</v>
      </c>
      <c r="B575" s="418" t="s">
        <v>935</v>
      </c>
      <c r="C575" s="227" t="s">
        <v>24</v>
      </c>
      <c r="D575" s="228" t="s">
        <v>413</v>
      </c>
      <c r="E575" s="227" t="s">
        <v>38</v>
      </c>
      <c r="F575" s="414">
        <v>97757.42</v>
      </c>
      <c r="G575" s="231">
        <v>3960153.08</v>
      </c>
      <c r="H575" s="1015" t="s">
        <v>971</v>
      </c>
      <c r="I575" s="1246"/>
    </row>
    <row r="576" spans="1:9" s="182" customFormat="1" ht="12.75">
      <c r="A576" s="222">
        <v>41794</v>
      </c>
      <c r="B576" s="184" t="s">
        <v>929</v>
      </c>
      <c r="C576" s="184" t="s">
        <v>24</v>
      </c>
      <c r="D576" s="228" t="s">
        <v>931</v>
      </c>
      <c r="E576" s="184" t="s">
        <v>37</v>
      </c>
      <c r="F576" s="230">
        <v>213299.22</v>
      </c>
      <c r="G576" s="230">
        <v>6349917.7800000003</v>
      </c>
      <c r="H576" s="1014" t="s">
        <v>972</v>
      </c>
      <c r="I576" s="1246"/>
    </row>
    <row r="577" spans="1:9" s="182" customFormat="1" ht="12.75">
      <c r="A577" s="222">
        <v>41765</v>
      </c>
      <c r="B577" s="184" t="s">
        <v>859</v>
      </c>
      <c r="C577" s="184" t="s">
        <v>293</v>
      </c>
      <c r="D577" s="184" t="s">
        <v>44</v>
      </c>
      <c r="E577" s="184" t="s">
        <v>38</v>
      </c>
      <c r="F577" s="230">
        <v>35815.82</v>
      </c>
      <c r="G577" s="230">
        <v>1466299.67</v>
      </c>
      <c r="H577" s="1014" t="s">
        <v>974</v>
      </c>
      <c r="I577" s="1246"/>
    </row>
    <row r="578" spans="1:9" s="182" customFormat="1" ht="12.75">
      <c r="A578" s="234">
        <v>41736</v>
      </c>
      <c r="B578" s="184" t="s">
        <v>805</v>
      </c>
      <c r="C578" s="184" t="s">
        <v>293</v>
      </c>
      <c r="D578" s="184" t="s">
        <v>44</v>
      </c>
      <c r="E578" s="184" t="s">
        <v>38</v>
      </c>
      <c r="F578" s="237">
        <v>10156.81</v>
      </c>
      <c r="G578" s="237">
        <v>412874.33</v>
      </c>
      <c r="H578" s="1016" t="s">
        <v>974</v>
      </c>
      <c r="I578" s="1246"/>
    </row>
    <row r="579" spans="1:9" s="183" customFormat="1" ht="12.75">
      <c r="A579" s="222">
        <v>41820</v>
      </c>
      <c r="B579" s="421" t="s">
        <v>967</v>
      </c>
      <c r="C579" s="421" t="s">
        <v>24</v>
      </c>
      <c r="D579" s="422" t="s">
        <v>968</v>
      </c>
      <c r="E579" s="421" t="s">
        <v>11</v>
      </c>
      <c r="F579" s="230">
        <v>151216.54999999999</v>
      </c>
      <c r="G579" s="423">
        <v>4510789.6900000004</v>
      </c>
      <c r="H579" s="1014" t="s">
        <v>987</v>
      </c>
      <c r="I579" s="424"/>
    </row>
    <row r="580" spans="1:9" s="6" customFormat="1" ht="15" customHeight="1">
      <c r="A580" s="425">
        <v>41739</v>
      </c>
      <c r="B580" s="426" t="s">
        <v>816</v>
      </c>
      <c r="C580" s="216" t="s">
        <v>285</v>
      </c>
      <c r="D580" s="216" t="s">
        <v>224</v>
      </c>
      <c r="E580" s="216" t="s">
        <v>37</v>
      </c>
      <c r="F580" s="232">
        <v>27435.52</v>
      </c>
      <c r="G580" s="232">
        <v>812091.39</v>
      </c>
      <c r="H580" s="994" t="s">
        <v>991</v>
      </c>
      <c r="I580" s="1244"/>
    </row>
    <row r="581" spans="1:9" s="6" customFormat="1" ht="15" customHeight="1">
      <c r="A581" s="425">
        <v>41739</v>
      </c>
      <c r="B581" s="426" t="s">
        <v>817</v>
      </c>
      <c r="C581" s="216" t="s">
        <v>285</v>
      </c>
      <c r="D581" s="216" t="s">
        <v>224</v>
      </c>
      <c r="E581" s="216" t="s">
        <v>37</v>
      </c>
      <c r="F581" s="232">
        <v>21692.77</v>
      </c>
      <c r="G581" s="232">
        <v>642105.99</v>
      </c>
      <c r="H581" s="994" t="s">
        <v>991</v>
      </c>
      <c r="I581" s="1244"/>
    </row>
    <row r="582" spans="1:9" s="6" customFormat="1" ht="15" customHeight="1">
      <c r="A582" s="203">
        <v>41779</v>
      </c>
      <c r="B582" s="216" t="s">
        <v>898</v>
      </c>
      <c r="C582" s="216" t="s">
        <v>24</v>
      </c>
      <c r="D582" s="193" t="s">
        <v>901</v>
      </c>
      <c r="E582" s="216" t="s">
        <v>38</v>
      </c>
      <c r="F582" s="427">
        <v>67812.899999999994</v>
      </c>
      <c r="G582" s="427">
        <v>2755916.26</v>
      </c>
      <c r="H582" s="994" t="s">
        <v>990</v>
      </c>
      <c r="I582" s="1244"/>
    </row>
    <row r="583" spans="1:9" s="6" customFormat="1" ht="15" customHeight="1">
      <c r="A583" s="203">
        <v>41779</v>
      </c>
      <c r="B583" s="216" t="s">
        <v>900</v>
      </c>
      <c r="C583" s="216" t="s">
        <v>24</v>
      </c>
      <c r="D583" s="193" t="s">
        <v>901</v>
      </c>
      <c r="E583" s="216" t="s">
        <v>38</v>
      </c>
      <c r="F583" s="427">
        <v>37598.86</v>
      </c>
      <c r="G583" s="427">
        <v>1528017.67</v>
      </c>
      <c r="H583" s="994" t="s">
        <v>990</v>
      </c>
      <c r="I583" s="1244"/>
    </row>
    <row r="584" spans="1:9" s="182" customFormat="1" ht="12.75">
      <c r="A584" s="222">
        <v>41773</v>
      </c>
      <c r="B584" s="227" t="s">
        <v>883</v>
      </c>
      <c r="C584" s="227" t="s">
        <v>24</v>
      </c>
      <c r="D584" s="228" t="s">
        <v>618</v>
      </c>
      <c r="E584" s="227" t="s">
        <v>38</v>
      </c>
      <c r="F584" s="414">
        <v>43505.96</v>
      </c>
      <c r="G584" s="428">
        <v>1768517.27</v>
      </c>
      <c r="H584" s="1017" t="s">
        <v>1004</v>
      </c>
      <c r="I584" s="1246"/>
    </row>
    <row r="585" spans="1:9" s="91" customFormat="1" ht="12.75">
      <c r="A585" s="222">
        <v>41743</v>
      </c>
      <c r="B585" s="421" t="s">
        <v>824</v>
      </c>
      <c r="C585" s="421" t="s">
        <v>24</v>
      </c>
      <c r="D585" s="422" t="s">
        <v>420</v>
      </c>
      <c r="E585" s="421" t="s">
        <v>37</v>
      </c>
      <c r="F585" s="230">
        <v>125188.34</v>
      </c>
      <c r="G585" s="423">
        <v>3703071.1</v>
      </c>
      <c r="H585" s="1014" t="s">
        <v>1003</v>
      </c>
      <c r="I585" s="1247"/>
    </row>
    <row r="586" spans="1:9" s="91" customFormat="1" ht="12.75">
      <c r="A586" s="203">
        <v>41745</v>
      </c>
      <c r="B586" s="171" t="s">
        <v>831</v>
      </c>
      <c r="C586" s="171" t="s">
        <v>31</v>
      </c>
      <c r="D586" s="171" t="s">
        <v>32</v>
      </c>
      <c r="E586" s="171" t="s">
        <v>14</v>
      </c>
      <c r="F586" s="233">
        <v>6993</v>
      </c>
      <c r="G586" s="233">
        <v>286083.63</v>
      </c>
      <c r="H586" s="1014" t="s">
        <v>1003</v>
      </c>
      <c r="I586" s="1247"/>
    </row>
    <row r="587" spans="1:9" s="91" customFormat="1" ht="12.75">
      <c r="A587" s="409">
        <v>41745</v>
      </c>
      <c r="B587" s="208" t="s">
        <v>832</v>
      </c>
      <c r="C587" s="171" t="s">
        <v>31</v>
      </c>
      <c r="D587" s="171" t="s">
        <v>32</v>
      </c>
      <c r="E587" s="171" t="s">
        <v>14</v>
      </c>
      <c r="F587" s="233">
        <v>28707.62</v>
      </c>
      <c r="G587" s="233">
        <v>1174428.73</v>
      </c>
      <c r="H587" s="1014" t="s">
        <v>1003</v>
      </c>
      <c r="I587" s="1247"/>
    </row>
    <row r="588" spans="1:9" s="182" customFormat="1" ht="12.75">
      <c r="A588" s="222">
        <v>41747</v>
      </c>
      <c r="B588" s="184" t="s">
        <v>840</v>
      </c>
      <c r="C588" s="184" t="s">
        <v>31</v>
      </c>
      <c r="D588" s="184" t="s">
        <v>32</v>
      </c>
      <c r="E588" s="184" t="s">
        <v>14</v>
      </c>
      <c r="F588" s="230">
        <v>40292.19</v>
      </c>
      <c r="G588" s="230">
        <v>1647950.57</v>
      </c>
      <c r="H588" s="1018" t="s">
        <v>1005</v>
      </c>
      <c r="I588" s="1246"/>
    </row>
    <row r="589" spans="1:9" s="182" customFormat="1" ht="12.75">
      <c r="A589" s="222">
        <v>41747</v>
      </c>
      <c r="B589" s="184" t="s">
        <v>841</v>
      </c>
      <c r="C589" s="184" t="s">
        <v>31</v>
      </c>
      <c r="D589" s="184" t="s">
        <v>32</v>
      </c>
      <c r="E589" s="184" t="s">
        <v>14</v>
      </c>
      <c r="F589" s="230">
        <v>52479.67</v>
      </c>
      <c r="G589" s="230">
        <v>2146418.5</v>
      </c>
      <c r="H589" s="1018" t="s">
        <v>1005</v>
      </c>
      <c r="I589" s="1246"/>
    </row>
    <row r="590" spans="1:9" s="182" customFormat="1" ht="12.75">
      <c r="A590" s="222">
        <v>41747</v>
      </c>
      <c r="B590" s="184" t="s">
        <v>842</v>
      </c>
      <c r="C590" s="184" t="s">
        <v>31</v>
      </c>
      <c r="D590" s="184" t="s">
        <v>32</v>
      </c>
      <c r="E590" s="184" t="s">
        <v>14</v>
      </c>
      <c r="F590" s="230">
        <v>29550.28</v>
      </c>
      <c r="G590" s="230">
        <v>1208606.45</v>
      </c>
      <c r="H590" s="1018" t="s">
        <v>1005</v>
      </c>
      <c r="I590" s="1246"/>
    </row>
    <row r="591" spans="1:9" s="182" customFormat="1" ht="12.75">
      <c r="A591" s="222">
        <v>41799</v>
      </c>
      <c r="B591" s="184" t="s">
        <v>939</v>
      </c>
      <c r="C591" s="184" t="s">
        <v>24</v>
      </c>
      <c r="D591" s="228" t="s">
        <v>940</v>
      </c>
      <c r="E591" s="184" t="s">
        <v>11</v>
      </c>
      <c r="F591" s="230">
        <v>114975.2</v>
      </c>
      <c r="G591" s="230">
        <v>3423961.46</v>
      </c>
      <c r="H591" s="1014" t="s">
        <v>1013</v>
      </c>
      <c r="I591" s="1246"/>
    </row>
    <row r="592" spans="1:9" s="182" customFormat="1" ht="12.75">
      <c r="A592" s="222">
        <v>41795</v>
      </c>
      <c r="B592" s="184" t="s">
        <v>934</v>
      </c>
      <c r="C592" s="184" t="s">
        <v>558</v>
      </c>
      <c r="D592" s="184" t="s">
        <v>299</v>
      </c>
      <c r="E592" s="184" t="s">
        <v>38</v>
      </c>
      <c r="F592" s="230">
        <v>3279</v>
      </c>
      <c r="G592" s="230">
        <v>132865.07999999999</v>
      </c>
      <c r="H592" s="1014" t="s">
        <v>1014</v>
      </c>
      <c r="I592" s="1246"/>
    </row>
    <row r="593" spans="1:9" s="182" customFormat="1" ht="12.75">
      <c r="A593" s="222">
        <v>41711</v>
      </c>
      <c r="B593" s="226" t="s">
        <v>722</v>
      </c>
      <c r="C593" s="226" t="s">
        <v>25</v>
      </c>
      <c r="D593" s="228" t="s">
        <v>294</v>
      </c>
      <c r="E593" s="226" t="s">
        <v>42</v>
      </c>
      <c r="F593" s="414">
        <v>7805.35</v>
      </c>
      <c r="G593" s="420">
        <v>385115.97</v>
      </c>
      <c r="H593" s="1014" t="s">
        <v>1014</v>
      </c>
      <c r="I593" s="1246"/>
    </row>
    <row r="594" spans="1:9" s="182" customFormat="1" ht="12.75">
      <c r="A594" s="234">
        <v>41725</v>
      </c>
      <c r="B594" s="184" t="s">
        <v>767</v>
      </c>
      <c r="C594" s="184" t="s">
        <v>293</v>
      </c>
      <c r="D594" s="184" t="s">
        <v>769</v>
      </c>
      <c r="E594" s="184" t="s">
        <v>42</v>
      </c>
      <c r="F594" s="184">
        <v>4992.57</v>
      </c>
      <c r="G594" s="184">
        <v>245035.34</v>
      </c>
      <c r="H594" s="1016" t="s">
        <v>1014</v>
      </c>
      <c r="I594" s="1246"/>
    </row>
    <row r="595" spans="1:9" s="182" customFormat="1" ht="12.75">
      <c r="A595" s="234">
        <v>41725</v>
      </c>
      <c r="B595" s="184" t="s">
        <v>768</v>
      </c>
      <c r="C595" s="184" t="s">
        <v>293</v>
      </c>
      <c r="D595" s="184" t="s">
        <v>769</v>
      </c>
      <c r="E595" s="184" t="s">
        <v>42</v>
      </c>
      <c r="F595" s="184">
        <v>4202.92</v>
      </c>
      <c r="G595" s="184">
        <v>206279.31</v>
      </c>
      <c r="H595" s="1016" t="s">
        <v>1014</v>
      </c>
      <c r="I595" s="1246"/>
    </row>
    <row r="596" spans="1:9" s="182" customFormat="1" ht="12.75">
      <c r="A596" s="234">
        <v>41725</v>
      </c>
      <c r="B596" s="184" t="s">
        <v>770</v>
      </c>
      <c r="C596" s="184" t="s">
        <v>293</v>
      </c>
      <c r="D596" s="184" t="s">
        <v>769</v>
      </c>
      <c r="E596" s="184" t="s">
        <v>42</v>
      </c>
      <c r="F596" s="184">
        <v>36000.410000000003</v>
      </c>
      <c r="G596" s="184">
        <v>1766900.12</v>
      </c>
      <c r="H596" s="1019" t="s">
        <v>1014</v>
      </c>
      <c r="I596" s="1246"/>
    </row>
    <row r="597" spans="1:9" s="182" customFormat="1" ht="12.75">
      <c r="A597" s="222">
        <v>41800</v>
      </c>
      <c r="B597" s="184" t="s">
        <v>941</v>
      </c>
      <c r="C597" s="184" t="s">
        <v>24</v>
      </c>
      <c r="D597" s="228" t="s">
        <v>222</v>
      </c>
      <c r="E597" s="184" t="s">
        <v>11</v>
      </c>
      <c r="F597" s="230">
        <v>402555.62</v>
      </c>
      <c r="G597" s="230">
        <v>12008234.140000001</v>
      </c>
      <c r="H597" s="1014" t="s">
        <v>1006</v>
      </c>
      <c r="I597" s="1246"/>
    </row>
    <row r="598" spans="1:9" s="182" customFormat="1" ht="12.75">
      <c r="A598" s="222">
        <v>41808</v>
      </c>
      <c r="B598" s="184" t="s">
        <v>946</v>
      </c>
      <c r="C598" s="184" t="s">
        <v>24</v>
      </c>
      <c r="D598" s="228" t="s">
        <v>947</v>
      </c>
      <c r="E598" s="184" t="s">
        <v>37</v>
      </c>
      <c r="F598" s="230">
        <v>84260.58</v>
      </c>
      <c r="G598" s="230">
        <v>2518548.7400000002</v>
      </c>
      <c r="H598" s="1014" t="s">
        <v>1006</v>
      </c>
      <c r="I598" s="1246"/>
    </row>
    <row r="599" spans="1:9" s="182" customFormat="1" ht="12.75">
      <c r="A599" s="222">
        <v>41752</v>
      </c>
      <c r="B599" s="184" t="s">
        <v>846</v>
      </c>
      <c r="C599" s="184" t="s">
        <v>31</v>
      </c>
      <c r="D599" s="184" t="s">
        <v>32</v>
      </c>
      <c r="E599" s="184" t="s">
        <v>14</v>
      </c>
      <c r="F599" s="230">
        <v>40832.1</v>
      </c>
      <c r="G599" s="230">
        <v>1669624.57</v>
      </c>
      <c r="H599" s="1014" t="s">
        <v>1006</v>
      </c>
      <c r="I599" s="1246"/>
    </row>
    <row r="600" spans="1:9" s="182" customFormat="1" ht="12.75">
      <c r="A600" s="222">
        <v>41754</v>
      </c>
      <c r="B600" s="184" t="s">
        <v>850</v>
      </c>
      <c r="C600" s="184" t="s">
        <v>31</v>
      </c>
      <c r="D600" s="184" t="s">
        <v>32</v>
      </c>
      <c r="E600" s="184" t="s">
        <v>14</v>
      </c>
      <c r="F600" s="230">
        <v>44079.7</v>
      </c>
      <c r="G600" s="230">
        <v>1804182.12</v>
      </c>
      <c r="H600" s="1014" t="s">
        <v>1007</v>
      </c>
      <c r="I600" s="1246"/>
    </row>
    <row r="601" spans="1:9" s="182" customFormat="1" ht="12.75">
      <c r="A601" s="222">
        <v>41754</v>
      </c>
      <c r="B601" s="184" t="s">
        <v>851</v>
      </c>
      <c r="C601" s="184" t="s">
        <v>31</v>
      </c>
      <c r="D601" s="184" t="s">
        <v>32</v>
      </c>
      <c r="E601" s="184" t="s">
        <v>14</v>
      </c>
      <c r="F601" s="230">
        <v>34899.120000000003</v>
      </c>
      <c r="G601" s="230">
        <v>1428420.98</v>
      </c>
      <c r="H601" s="1014" t="s">
        <v>1007</v>
      </c>
      <c r="I601" s="1246"/>
    </row>
    <row r="602" spans="1:9" s="182" customFormat="1" ht="12.75">
      <c r="A602" s="222">
        <v>41754</v>
      </c>
      <c r="B602" s="184" t="s">
        <v>852</v>
      </c>
      <c r="C602" s="184" t="s">
        <v>31</v>
      </c>
      <c r="D602" s="184" t="s">
        <v>32</v>
      </c>
      <c r="E602" s="184" t="s">
        <v>14</v>
      </c>
      <c r="F602" s="230">
        <v>18945</v>
      </c>
      <c r="G602" s="230">
        <v>775418.85</v>
      </c>
      <c r="H602" s="1014" t="s">
        <v>1007</v>
      </c>
      <c r="I602" s="1246"/>
    </row>
    <row r="603" spans="1:9" s="182" customFormat="1" ht="12.75">
      <c r="A603" s="223">
        <v>41809</v>
      </c>
      <c r="B603" s="227" t="s">
        <v>951</v>
      </c>
      <c r="C603" s="227" t="s">
        <v>285</v>
      </c>
      <c r="D603" s="227" t="s">
        <v>224</v>
      </c>
      <c r="E603" s="227" t="s">
        <v>37</v>
      </c>
      <c r="F603" s="229">
        <v>118826.83</v>
      </c>
      <c r="G603" s="229">
        <v>3548169.14</v>
      </c>
      <c r="H603" s="1015" t="s">
        <v>1007</v>
      </c>
      <c r="I603" s="1246"/>
    </row>
    <row r="604" spans="1:9" s="182" customFormat="1" ht="12.75">
      <c r="A604" s="223">
        <v>41820</v>
      </c>
      <c r="B604" s="227" t="s">
        <v>969</v>
      </c>
      <c r="C604" s="227" t="s">
        <v>285</v>
      </c>
      <c r="D604" s="227" t="s">
        <v>970</v>
      </c>
      <c r="E604" s="227" t="s">
        <v>11</v>
      </c>
      <c r="F604" s="229">
        <v>40123.040000000001</v>
      </c>
      <c r="G604" s="229">
        <v>1196870.28</v>
      </c>
      <c r="H604" s="1015" t="s">
        <v>1007</v>
      </c>
      <c r="I604" s="1246"/>
    </row>
    <row r="605" spans="1:9" s="165" customFormat="1" ht="12.75">
      <c r="A605" s="222">
        <v>41813</v>
      </c>
      <c r="B605" s="184" t="s">
        <v>963</v>
      </c>
      <c r="C605" s="184" t="s">
        <v>24</v>
      </c>
      <c r="D605" s="228" t="s">
        <v>134</v>
      </c>
      <c r="E605" s="184" t="s">
        <v>11</v>
      </c>
      <c r="F605" s="230">
        <v>1005228.9</v>
      </c>
      <c r="G605" s="230">
        <v>30006082.670000002</v>
      </c>
      <c r="H605" s="1014" t="s">
        <v>1007</v>
      </c>
      <c r="I605" s="227"/>
    </row>
    <row r="606" spans="1:9" s="165" customFormat="1" ht="12.75">
      <c r="A606" s="222">
        <v>41814</v>
      </c>
      <c r="B606" s="184" t="s">
        <v>965</v>
      </c>
      <c r="C606" s="184" t="s">
        <v>24</v>
      </c>
      <c r="D606" s="228" t="s">
        <v>134</v>
      </c>
      <c r="E606" s="184" t="s">
        <v>11</v>
      </c>
      <c r="F606" s="230">
        <v>480174.67</v>
      </c>
      <c r="G606" s="230">
        <v>14338015.65</v>
      </c>
      <c r="H606" s="1014" t="s">
        <v>1007</v>
      </c>
      <c r="I606" s="227"/>
    </row>
    <row r="607" spans="1:9" s="165" customFormat="1" ht="12.75">
      <c r="A607" s="222">
        <v>41815</v>
      </c>
      <c r="B607" s="184" t="s">
        <v>964</v>
      </c>
      <c r="C607" s="184" t="s">
        <v>24</v>
      </c>
      <c r="D607" s="228" t="s">
        <v>134</v>
      </c>
      <c r="E607" s="184" t="s">
        <v>11</v>
      </c>
      <c r="F607" s="230">
        <v>198166.12</v>
      </c>
      <c r="G607" s="230">
        <v>5917240.3399999999</v>
      </c>
      <c r="H607" s="1014" t="s">
        <v>1007</v>
      </c>
      <c r="I607" s="227"/>
    </row>
    <row r="608" spans="1:9" s="189" customFormat="1" ht="12.75">
      <c r="A608" s="222">
        <v>41820</v>
      </c>
      <c r="B608" s="184" t="s">
        <v>966</v>
      </c>
      <c r="C608" s="184" t="s">
        <v>24</v>
      </c>
      <c r="D608" s="228" t="s">
        <v>932</v>
      </c>
      <c r="E608" s="184" t="s">
        <v>11</v>
      </c>
      <c r="F608" s="230">
        <v>64841.06</v>
      </c>
      <c r="G608" s="230">
        <v>1934208.82</v>
      </c>
      <c r="H608" s="1014" t="s">
        <v>1007</v>
      </c>
      <c r="I608" s="1248"/>
    </row>
    <row r="609" spans="1:9" s="6" customFormat="1" ht="15" customHeight="1">
      <c r="A609" s="222">
        <v>41796</v>
      </c>
      <c r="B609" s="421" t="s">
        <v>937</v>
      </c>
      <c r="C609" s="216" t="s">
        <v>285</v>
      </c>
      <c r="D609" s="422" t="s">
        <v>220</v>
      </c>
      <c r="E609" s="421" t="s">
        <v>11</v>
      </c>
      <c r="F609" s="230">
        <v>117580.52</v>
      </c>
      <c r="G609" s="423">
        <v>3503899.5</v>
      </c>
      <c r="H609" s="994" t="s">
        <v>1029</v>
      </c>
      <c r="I609" s="1244"/>
    </row>
    <row r="610" spans="1:9" s="6" customFormat="1" ht="15" customHeight="1">
      <c r="A610" s="203">
        <v>41779</v>
      </c>
      <c r="B610" s="216" t="s">
        <v>902</v>
      </c>
      <c r="C610" s="216" t="s">
        <v>35</v>
      </c>
      <c r="D610" s="193" t="s">
        <v>381</v>
      </c>
      <c r="E610" s="216" t="s">
        <v>38</v>
      </c>
      <c r="F610" s="427">
        <v>10038.84</v>
      </c>
      <c r="G610" s="427">
        <v>408179.23</v>
      </c>
      <c r="H610" s="1020" t="s">
        <v>1033</v>
      </c>
      <c r="I610" s="1244"/>
    </row>
    <row r="611" spans="1:9" ht="15" customHeight="1">
      <c r="A611" s="203">
        <v>41780</v>
      </c>
      <c r="B611" s="216" t="s">
        <v>907</v>
      </c>
      <c r="C611" s="216" t="s">
        <v>35</v>
      </c>
      <c r="D611" s="193" t="s">
        <v>381</v>
      </c>
      <c r="E611" s="216" t="s">
        <v>38</v>
      </c>
      <c r="F611" s="427">
        <v>187039.13</v>
      </c>
      <c r="G611" s="427">
        <v>7601270.4900000002</v>
      </c>
      <c r="H611" s="1020" t="s">
        <v>1033</v>
      </c>
    </row>
    <row r="612" spans="1:9" ht="15" customHeight="1">
      <c r="A612" s="203">
        <v>41827</v>
      </c>
      <c r="B612" s="216" t="s">
        <v>983</v>
      </c>
      <c r="C612" s="216" t="s">
        <v>35</v>
      </c>
      <c r="D612" s="193" t="s">
        <v>984</v>
      </c>
      <c r="E612" s="216" t="s">
        <v>38</v>
      </c>
      <c r="F612" s="427">
        <v>96952.87</v>
      </c>
      <c r="G612" s="427">
        <v>3931438.88</v>
      </c>
      <c r="H612" s="1020" t="s">
        <v>1033</v>
      </c>
    </row>
    <row r="613" spans="1:9" ht="15" customHeight="1">
      <c r="A613" s="222">
        <v>41813</v>
      </c>
      <c r="B613" s="421" t="s">
        <v>962</v>
      </c>
      <c r="C613" s="421" t="s">
        <v>24</v>
      </c>
      <c r="D613" s="422" t="s">
        <v>134</v>
      </c>
      <c r="E613" s="421" t="s">
        <v>11</v>
      </c>
      <c r="F613" s="230">
        <v>523025.25</v>
      </c>
      <c r="G613" s="423">
        <v>15612303.710000001</v>
      </c>
      <c r="H613" s="998" t="s">
        <v>1035</v>
      </c>
    </row>
    <row r="614" spans="1:9" ht="15" customHeight="1">
      <c r="A614" s="222">
        <v>41823</v>
      </c>
      <c r="B614" s="421" t="s">
        <v>975</v>
      </c>
      <c r="C614" s="421" t="s">
        <v>24</v>
      </c>
      <c r="D614" s="422" t="s">
        <v>977</v>
      </c>
      <c r="E614" s="421" t="s">
        <v>11</v>
      </c>
      <c r="F614" s="230">
        <v>312296.40000000002</v>
      </c>
      <c r="G614" s="429">
        <v>9315801.6099999994</v>
      </c>
      <c r="H614" s="998" t="s">
        <v>1035</v>
      </c>
    </row>
    <row r="615" spans="1:9" ht="15" customHeight="1">
      <c r="A615" s="222">
        <v>41829</v>
      </c>
      <c r="B615" s="184" t="s">
        <v>992</v>
      </c>
      <c r="C615" s="184" t="s">
        <v>993</v>
      </c>
      <c r="D615" s="184" t="s">
        <v>994</v>
      </c>
      <c r="E615" s="184" t="s">
        <v>37</v>
      </c>
      <c r="F615" s="243">
        <v>60895.33</v>
      </c>
      <c r="G615" s="184">
        <v>1816507.69</v>
      </c>
      <c r="H615" s="998" t="s">
        <v>1035</v>
      </c>
    </row>
    <row r="616" spans="1:9" ht="15" customHeight="1">
      <c r="A616" s="222">
        <v>41822</v>
      </c>
      <c r="B616" s="421" t="s">
        <v>973</v>
      </c>
      <c r="C616" s="421" t="s">
        <v>24</v>
      </c>
      <c r="D616" s="422" t="s">
        <v>134</v>
      </c>
      <c r="E616" s="421" t="s">
        <v>11</v>
      </c>
      <c r="F616" s="230">
        <v>14543.17</v>
      </c>
      <c r="G616" s="423">
        <v>433531.9</v>
      </c>
      <c r="H616" s="998" t="s">
        <v>1040</v>
      </c>
    </row>
    <row r="617" spans="1:9" ht="15" customHeight="1">
      <c r="A617" s="222">
        <v>41823</v>
      </c>
      <c r="B617" s="421" t="s">
        <v>1034</v>
      </c>
      <c r="C617" s="421" t="s">
        <v>24</v>
      </c>
      <c r="D617" s="422" t="s">
        <v>134</v>
      </c>
      <c r="E617" s="421" t="s">
        <v>11</v>
      </c>
      <c r="F617" s="230">
        <v>37564.43</v>
      </c>
      <c r="G617" s="429">
        <v>1120546.95</v>
      </c>
      <c r="H617" s="998" t="s">
        <v>1040</v>
      </c>
    </row>
    <row r="618" spans="1:9" ht="15" customHeight="1">
      <c r="A618" s="203">
        <v>41814</v>
      </c>
      <c r="B618" s="216" t="s">
        <v>961</v>
      </c>
      <c r="C618" s="216" t="s">
        <v>24</v>
      </c>
      <c r="D618" s="193" t="s">
        <v>949</v>
      </c>
      <c r="E618" s="216" t="s">
        <v>38</v>
      </c>
      <c r="F618" s="427">
        <v>195666.85</v>
      </c>
      <c r="G618" s="430">
        <v>7942117.4400000004</v>
      </c>
      <c r="H618" s="998" t="s">
        <v>1040</v>
      </c>
    </row>
    <row r="619" spans="1:9" ht="15" customHeight="1">
      <c r="A619" s="203"/>
      <c r="B619" s="216"/>
      <c r="C619" s="216"/>
      <c r="D619" s="193"/>
      <c r="E619" s="216"/>
      <c r="F619" s="427"/>
      <c r="G619" s="430"/>
      <c r="H619" s="998"/>
    </row>
    <row r="620" spans="1:9" ht="15" customHeight="1">
      <c r="A620" s="431" t="s">
        <v>1045</v>
      </c>
      <c r="B620" s="432">
        <v>2014</v>
      </c>
      <c r="C620" s="216"/>
      <c r="D620" s="193"/>
      <c r="E620" s="216"/>
      <c r="F620" s="427"/>
      <c r="G620" s="430"/>
      <c r="H620" s="998"/>
    </row>
    <row r="621" spans="1:9" ht="15" customHeight="1">
      <c r="A621" s="203"/>
      <c r="B621" s="216"/>
      <c r="C621" s="216"/>
      <c r="D621" s="193"/>
      <c r="E621" s="216"/>
      <c r="F621" s="427"/>
      <c r="G621" s="430"/>
      <c r="H621" s="998"/>
    </row>
    <row r="622" spans="1:9" ht="15" customHeight="1">
      <c r="A622" s="222">
        <v>41830</v>
      </c>
      <c r="B622" s="214" t="s">
        <v>995</v>
      </c>
      <c r="C622" s="184" t="s">
        <v>993</v>
      </c>
      <c r="D622" s="422" t="s">
        <v>996</v>
      </c>
      <c r="E622" s="214" t="s">
        <v>37</v>
      </c>
      <c r="F622" s="190">
        <v>449848.63</v>
      </c>
      <c r="G622" s="192">
        <v>13409987.66</v>
      </c>
      <c r="H622" s="630" t="s">
        <v>1044</v>
      </c>
    </row>
    <row r="623" spans="1:9" ht="15" customHeight="1">
      <c r="A623" s="203">
        <v>41831</v>
      </c>
      <c r="B623" s="171" t="s">
        <v>998</v>
      </c>
      <c r="C623" s="171" t="s">
        <v>24</v>
      </c>
      <c r="D623" s="193" t="s">
        <v>977</v>
      </c>
      <c r="E623" s="171" t="s">
        <v>11</v>
      </c>
      <c r="F623" s="233">
        <v>65217.5</v>
      </c>
      <c r="G623" s="233">
        <v>19454380.030000001</v>
      </c>
      <c r="H623" s="630" t="s">
        <v>1050</v>
      </c>
    </row>
    <row r="624" spans="1:9" s="183" customFormat="1" ht="12.75">
      <c r="A624" s="203">
        <v>41824</v>
      </c>
      <c r="B624" s="171" t="s">
        <v>976</v>
      </c>
      <c r="C624" s="171" t="s">
        <v>24</v>
      </c>
      <c r="D624" s="193" t="s">
        <v>134</v>
      </c>
      <c r="E624" s="171" t="s">
        <v>11</v>
      </c>
      <c r="F624" s="233">
        <v>136166.99</v>
      </c>
      <c r="G624" s="233">
        <v>4064584.65</v>
      </c>
      <c r="H624" s="630" t="s">
        <v>1053</v>
      </c>
      <c r="I624" s="424"/>
    </row>
    <row r="625" spans="1:9" s="183" customFormat="1" ht="12.75">
      <c r="A625" s="203">
        <v>41831</v>
      </c>
      <c r="B625" s="171" t="s">
        <v>999</v>
      </c>
      <c r="C625" s="171" t="s">
        <v>24</v>
      </c>
      <c r="D625" s="193" t="s">
        <v>977</v>
      </c>
      <c r="E625" s="171" t="s">
        <v>11</v>
      </c>
      <c r="F625" s="233">
        <v>71541.320000000007</v>
      </c>
      <c r="G625" s="233">
        <v>2134077.58</v>
      </c>
      <c r="H625" s="630" t="s">
        <v>1001</v>
      </c>
      <c r="I625" s="424"/>
    </row>
    <row r="626" spans="1:9" s="183" customFormat="1" ht="12.75">
      <c r="A626" s="203">
        <v>41831</v>
      </c>
      <c r="B626" s="171" t="s">
        <v>1000</v>
      </c>
      <c r="C626" s="171" t="s">
        <v>24</v>
      </c>
      <c r="D626" s="193" t="s">
        <v>977</v>
      </c>
      <c r="E626" s="171" t="s">
        <v>11</v>
      </c>
      <c r="F626" s="233">
        <v>28840.14</v>
      </c>
      <c r="G626" s="233">
        <v>860301.38</v>
      </c>
      <c r="H626" s="630" t="s">
        <v>1002</v>
      </c>
      <c r="I626" s="424"/>
    </row>
    <row r="627" spans="1:9" ht="15" customHeight="1">
      <c r="A627" s="203">
        <v>41836</v>
      </c>
      <c r="B627" s="171" t="s">
        <v>1009</v>
      </c>
      <c r="C627" s="171" t="s">
        <v>24</v>
      </c>
      <c r="D627" s="193" t="s">
        <v>1010</v>
      </c>
      <c r="E627" s="171" t="s">
        <v>11</v>
      </c>
      <c r="F627" s="233">
        <v>206000</v>
      </c>
      <c r="G627" s="233">
        <v>6239740</v>
      </c>
      <c r="H627" s="630" t="s">
        <v>1060</v>
      </c>
    </row>
    <row r="628" spans="1:9" ht="15" customHeight="1">
      <c r="A628" s="203">
        <v>41808</v>
      </c>
      <c r="B628" s="216" t="s">
        <v>948</v>
      </c>
      <c r="C628" s="216" t="s">
        <v>24</v>
      </c>
      <c r="D628" s="193" t="s">
        <v>949</v>
      </c>
      <c r="E628" s="216" t="s">
        <v>38</v>
      </c>
      <c r="F628" s="427">
        <v>92350.26</v>
      </c>
      <c r="G628" s="427">
        <v>3738338.52</v>
      </c>
      <c r="H628" s="1020" t="s">
        <v>1061</v>
      </c>
    </row>
    <row r="629" spans="1:9" ht="15" customHeight="1">
      <c r="A629" s="201">
        <v>41739</v>
      </c>
      <c r="B629" s="171" t="s">
        <v>820</v>
      </c>
      <c r="C629" s="171" t="s">
        <v>289</v>
      </c>
      <c r="D629" s="171" t="s">
        <v>477</v>
      </c>
      <c r="E629" s="171" t="s">
        <v>37</v>
      </c>
      <c r="F629" s="187">
        <v>96490</v>
      </c>
      <c r="G629" s="187">
        <v>2856104</v>
      </c>
      <c r="H629" s="627" t="s">
        <v>1061</v>
      </c>
    </row>
    <row r="630" spans="1:9" ht="15" customHeight="1">
      <c r="A630" s="203">
        <v>41824</v>
      </c>
      <c r="B630" s="171" t="s">
        <v>980</v>
      </c>
      <c r="C630" s="171" t="s">
        <v>24</v>
      </c>
      <c r="D630" s="193" t="s">
        <v>981</v>
      </c>
      <c r="E630" s="171" t="s">
        <v>11</v>
      </c>
      <c r="F630" s="233">
        <v>54226</v>
      </c>
      <c r="G630" s="233">
        <v>1618646.1</v>
      </c>
      <c r="H630" s="1008" t="s">
        <v>1061</v>
      </c>
    </row>
    <row r="631" spans="1:9" ht="15" customHeight="1">
      <c r="A631" s="203">
        <v>41841</v>
      </c>
      <c r="B631" s="171" t="s">
        <v>1016</v>
      </c>
      <c r="C631" s="171" t="s">
        <v>24</v>
      </c>
      <c r="D631" s="193" t="s">
        <v>134</v>
      </c>
      <c r="E631" s="171" t="s">
        <v>11</v>
      </c>
      <c r="F631" s="233">
        <v>213541.5</v>
      </c>
      <c r="G631" s="233">
        <v>6382755.4400000004</v>
      </c>
      <c r="H631" s="1008" t="s">
        <v>1061</v>
      </c>
    </row>
    <row r="632" spans="1:9" ht="15" customHeight="1">
      <c r="A632" s="203">
        <v>41774</v>
      </c>
      <c r="B632" s="171" t="s">
        <v>888</v>
      </c>
      <c r="C632" s="171" t="s">
        <v>31</v>
      </c>
      <c r="D632" s="171" t="s">
        <v>32</v>
      </c>
      <c r="E632" s="171" t="s">
        <v>38</v>
      </c>
      <c r="F632" s="233">
        <v>86049.09</v>
      </c>
      <c r="G632" s="233">
        <v>3498756</v>
      </c>
      <c r="H632" s="630" t="s">
        <v>1008</v>
      </c>
    </row>
    <row r="633" spans="1:9" ht="15" customHeight="1">
      <c r="A633" s="203">
        <v>41765</v>
      </c>
      <c r="B633" s="171" t="s">
        <v>860</v>
      </c>
      <c r="C633" s="171" t="s">
        <v>293</v>
      </c>
      <c r="D633" s="171" t="s">
        <v>44</v>
      </c>
      <c r="E633" s="171" t="s">
        <v>38</v>
      </c>
      <c r="F633" s="233">
        <v>20715.12</v>
      </c>
      <c r="G633" s="233">
        <v>848077.01</v>
      </c>
      <c r="H633" s="630" t="s">
        <v>1068</v>
      </c>
    </row>
    <row r="634" spans="1:9" ht="15" customHeight="1">
      <c r="A634" s="203">
        <v>41810</v>
      </c>
      <c r="B634" s="171" t="s">
        <v>952</v>
      </c>
      <c r="C634" s="171" t="s">
        <v>558</v>
      </c>
      <c r="D634" s="171" t="s">
        <v>299</v>
      </c>
      <c r="E634" s="171" t="s">
        <v>38</v>
      </c>
      <c r="F634" s="233">
        <v>20616.419999999998</v>
      </c>
      <c r="G634" s="233">
        <v>838057.47</v>
      </c>
      <c r="H634" s="630" t="s">
        <v>1068</v>
      </c>
    </row>
    <row r="635" spans="1:9" ht="15" customHeight="1">
      <c r="A635" s="433">
        <v>41778</v>
      </c>
      <c r="B635" s="245" t="s">
        <v>893</v>
      </c>
      <c r="C635" s="171" t="s">
        <v>31</v>
      </c>
      <c r="D635" s="171" t="s">
        <v>32</v>
      </c>
      <c r="E635" s="171" t="s">
        <v>38</v>
      </c>
      <c r="F635" s="233">
        <v>35238.910000000003</v>
      </c>
      <c r="G635" s="434">
        <v>1432109.3</v>
      </c>
      <c r="H635" s="998" t="s">
        <v>1069</v>
      </c>
    </row>
    <row r="636" spans="1:9" ht="15" customHeight="1">
      <c r="A636" s="203">
        <v>41828</v>
      </c>
      <c r="B636" s="171" t="s">
        <v>988</v>
      </c>
      <c r="C636" s="171" t="s">
        <v>24</v>
      </c>
      <c r="D636" s="193" t="s">
        <v>977</v>
      </c>
      <c r="E636" s="171" t="s">
        <v>11</v>
      </c>
      <c r="F636" s="233">
        <v>138499.13</v>
      </c>
      <c r="G636" s="233">
        <v>4132814.04</v>
      </c>
      <c r="H636" s="998" t="s">
        <v>1069</v>
      </c>
    </row>
    <row r="637" spans="1:9" ht="15" customHeight="1">
      <c r="A637" s="222">
        <v>41843</v>
      </c>
      <c r="B637" s="421" t="s">
        <v>1018</v>
      </c>
      <c r="C637" s="421" t="s">
        <v>24</v>
      </c>
      <c r="D637" s="435" t="s">
        <v>134</v>
      </c>
      <c r="E637" s="421" t="s">
        <v>11</v>
      </c>
      <c r="F637" s="230">
        <v>361270.37</v>
      </c>
      <c r="G637" s="423">
        <v>10816434.880000001</v>
      </c>
      <c r="H637" s="998" t="s">
        <v>1069</v>
      </c>
    </row>
    <row r="638" spans="1:9" ht="15" customHeight="1">
      <c r="A638" s="203">
        <v>41844</v>
      </c>
      <c r="B638" s="171" t="s">
        <v>1024</v>
      </c>
      <c r="C638" s="171" t="s">
        <v>24</v>
      </c>
      <c r="D638" s="436" t="s">
        <v>1025</v>
      </c>
      <c r="E638" s="171" t="s">
        <v>37</v>
      </c>
      <c r="F638" s="233">
        <v>129696.08</v>
      </c>
      <c r="G638" s="434">
        <v>3883100.64</v>
      </c>
      <c r="H638" s="998" t="s">
        <v>1070</v>
      </c>
    </row>
    <row r="639" spans="1:9" ht="15" customHeight="1">
      <c r="A639" s="433">
        <v>41779</v>
      </c>
      <c r="B639" s="245" t="s">
        <v>895</v>
      </c>
      <c r="C639" s="171" t="s">
        <v>31</v>
      </c>
      <c r="D639" s="171" t="s">
        <v>32</v>
      </c>
      <c r="E639" s="171" t="s">
        <v>38</v>
      </c>
      <c r="F639" s="233">
        <v>40809.46</v>
      </c>
      <c r="G639" s="434">
        <v>1659312.64</v>
      </c>
      <c r="H639" s="998" t="s">
        <v>1030</v>
      </c>
    </row>
    <row r="640" spans="1:9" ht="15" customHeight="1">
      <c r="A640" s="433">
        <v>41779</v>
      </c>
      <c r="B640" s="245" t="s">
        <v>896</v>
      </c>
      <c r="C640" s="171" t="s">
        <v>31</v>
      </c>
      <c r="D640" s="171" t="s">
        <v>32</v>
      </c>
      <c r="E640" s="171" t="s">
        <v>38</v>
      </c>
      <c r="F640" s="233">
        <v>59633.64</v>
      </c>
      <c r="G640" s="434">
        <v>2424703.7999999998</v>
      </c>
      <c r="H640" s="998" t="s">
        <v>1030</v>
      </c>
    </row>
    <row r="641" spans="1:9" ht="15" customHeight="1">
      <c r="A641" s="201">
        <v>41827</v>
      </c>
      <c r="B641" s="171" t="s">
        <v>985</v>
      </c>
      <c r="C641" s="171" t="s">
        <v>534</v>
      </c>
      <c r="D641" s="171" t="s">
        <v>986</v>
      </c>
      <c r="E641" s="171" t="s">
        <v>14</v>
      </c>
      <c r="F641" s="187">
        <v>16204.26</v>
      </c>
      <c r="G641" s="187">
        <v>661133.81000000006</v>
      </c>
      <c r="H641" s="998" t="s">
        <v>1030</v>
      </c>
    </row>
    <row r="642" spans="1:9" ht="15" customHeight="1">
      <c r="A642" s="203">
        <v>41823</v>
      </c>
      <c r="B642" s="216" t="s">
        <v>978</v>
      </c>
      <c r="C642" s="216" t="s">
        <v>24</v>
      </c>
      <c r="D642" s="193" t="s">
        <v>949</v>
      </c>
      <c r="E642" s="216" t="s">
        <v>38</v>
      </c>
      <c r="F642" s="427">
        <v>124915.6</v>
      </c>
      <c r="G642" s="427">
        <v>5085314.08</v>
      </c>
      <c r="H642" s="998" t="s">
        <v>1030</v>
      </c>
    </row>
    <row r="643" spans="1:9" ht="15" customHeight="1">
      <c r="A643" s="203">
        <v>41843</v>
      </c>
      <c r="B643" s="216" t="s">
        <v>1021</v>
      </c>
      <c r="C643" s="216" t="s">
        <v>24</v>
      </c>
      <c r="D643" s="193" t="s">
        <v>949</v>
      </c>
      <c r="E643" s="216" t="s">
        <v>38</v>
      </c>
      <c r="F643" s="427">
        <v>79097.62</v>
      </c>
      <c r="G643" s="427">
        <v>3187634.09</v>
      </c>
      <c r="H643" s="998" t="s">
        <v>1030</v>
      </c>
    </row>
    <row r="644" spans="1:9" ht="15" customHeight="1">
      <c r="A644" s="203">
        <v>41827</v>
      </c>
      <c r="B644" s="171" t="s">
        <v>982</v>
      </c>
      <c r="C644" s="171" t="s">
        <v>558</v>
      </c>
      <c r="D644" s="171" t="s">
        <v>299</v>
      </c>
      <c r="E644" s="171" t="s">
        <v>38</v>
      </c>
      <c r="F644" s="233">
        <v>12238.6</v>
      </c>
      <c r="G644" s="233">
        <v>496275.23</v>
      </c>
      <c r="H644" s="630" t="s">
        <v>1080</v>
      </c>
    </row>
    <row r="645" spans="1:9" s="183" customFormat="1" ht="12.75">
      <c r="A645" s="203">
        <v>41857</v>
      </c>
      <c r="B645" s="171" t="s">
        <v>1056</v>
      </c>
      <c r="C645" s="171" t="s">
        <v>24</v>
      </c>
      <c r="D645" s="193" t="s">
        <v>225</v>
      </c>
      <c r="E645" s="171" t="s">
        <v>11</v>
      </c>
      <c r="F645" s="233">
        <v>46421.03</v>
      </c>
      <c r="G645" s="233">
        <v>1394951.95</v>
      </c>
      <c r="H645" s="630" t="s">
        <v>1083</v>
      </c>
      <c r="I645" s="424"/>
    </row>
    <row r="646" spans="1:9" s="91" customFormat="1" ht="12.75">
      <c r="A646" s="203">
        <v>41792</v>
      </c>
      <c r="B646" s="171" t="s">
        <v>926</v>
      </c>
      <c r="C646" s="171" t="s">
        <v>31</v>
      </c>
      <c r="D646" s="171" t="s">
        <v>32</v>
      </c>
      <c r="E646" s="171" t="s">
        <v>38</v>
      </c>
      <c r="F646" s="233">
        <v>95421.1</v>
      </c>
      <c r="G646" s="233">
        <v>3864554.55</v>
      </c>
      <c r="H646" s="630" t="s">
        <v>1089</v>
      </c>
      <c r="I646" s="1247"/>
    </row>
    <row r="647" spans="1:9" s="91" customFormat="1" ht="12.75">
      <c r="A647" s="409">
        <v>41792</v>
      </c>
      <c r="B647" s="208" t="s">
        <v>927</v>
      </c>
      <c r="C647" s="208" t="s">
        <v>31</v>
      </c>
      <c r="D647" s="208" t="s">
        <v>32</v>
      </c>
      <c r="E647" s="208" t="s">
        <v>38</v>
      </c>
      <c r="F647" s="437">
        <v>75543.75</v>
      </c>
      <c r="G647" s="437">
        <v>3059521.88</v>
      </c>
      <c r="H647" s="631" t="s">
        <v>1089</v>
      </c>
      <c r="I647" s="1247"/>
    </row>
    <row r="648" spans="1:9" ht="15" customHeight="1">
      <c r="A648" s="222">
        <v>41845</v>
      </c>
      <c r="B648" s="421" t="s">
        <v>1022</v>
      </c>
      <c r="C648" s="421" t="s">
        <v>24</v>
      </c>
      <c r="D648" s="439" t="s">
        <v>1023</v>
      </c>
      <c r="E648" s="421" t="s">
        <v>37</v>
      </c>
      <c r="F648" s="230">
        <v>194887.65</v>
      </c>
      <c r="G648" s="429">
        <v>5834936.2400000002</v>
      </c>
      <c r="H648" s="998" t="s">
        <v>1089</v>
      </c>
    </row>
    <row r="649" spans="1:9" ht="15" customHeight="1">
      <c r="A649" s="222">
        <v>41850</v>
      </c>
      <c r="B649" s="421" t="s">
        <v>1037</v>
      </c>
      <c r="C649" s="440" t="s">
        <v>24</v>
      </c>
      <c r="D649" s="441" t="s">
        <v>1023</v>
      </c>
      <c r="E649" s="421" t="s">
        <v>37</v>
      </c>
      <c r="F649" s="230">
        <v>300392.49</v>
      </c>
      <c r="G649" s="442">
        <v>9011774.6999999993</v>
      </c>
      <c r="H649" s="998" t="s">
        <v>1089</v>
      </c>
    </row>
    <row r="650" spans="1:9" ht="15" customHeight="1">
      <c r="A650" s="222">
        <v>41851</v>
      </c>
      <c r="B650" s="421" t="s">
        <v>1038</v>
      </c>
      <c r="C650" s="421" t="s">
        <v>24</v>
      </c>
      <c r="D650" s="435" t="s">
        <v>1023</v>
      </c>
      <c r="E650" s="421" t="s">
        <v>37</v>
      </c>
      <c r="F650" s="230">
        <v>12590.35</v>
      </c>
      <c r="G650" s="423">
        <v>377710.5</v>
      </c>
      <c r="H650" s="998" t="s">
        <v>1089</v>
      </c>
    </row>
    <row r="651" spans="1:9" ht="15" customHeight="1">
      <c r="A651" s="3"/>
      <c r="B651" s="3"/>
      <c r="C651" s="3"/>
      <c r="D651" s="3"/>
      <c r="E651" s="3"/>
      <c r="G651" s="283"/>
      <c r="H651" s="998"/>
    </row>
    <row r="652" spans="1:9" ht="15" customHeight="1">
      <c r="A652" s="431" t="s">
        <v>500</v>
      </c>
      <c r="B652" s="432">
        <v>2014</v>
      </c>
      <c r="C652" s="3"/>
      <c r="D652" s="3"/>
      <c r="E652" s="3"/>
      <c r="G652" s="283"/>
      <c r="H652" s="998"/>
    </row>
    <row r="653" spans="1:9" ht="15" customHeight="1">
      <c r="A653" s="3"/>
      <c r="B653" s="3"/>
      <c r="C653" s="3"/>
      <c r="D653" s="3"/>
      <c r="E653" s="3"/>
      <c r="G653" s="283"/>
      <c r="H653" s="998"/>
    </row>
    <row r="654" spans="1:9" ht="15" customHeight="1">
      <c r="A654" s="203">
        <v>41841</v>
      </c>
      <c r="B654" s="171" t="s">
        <v>1017</v>
      </c>
      <c r="C654" s="171" t="s">
        <v>24</v>
      </c>
      <c r="D654" s="443" t="s">
        <v>977</v>
      </c>
      <c r="E654" s="171" t="s">
        <v>11</v>
      </c>
      <c r="F654" s="233">
        <v>313021.65999999997</v>
      </c>
      <c r="G654" s="233">
        <v>9356217.4199999999</v>
      </c>
      <c r="H654" s="998" t="s">
        <v>1092</v>
      </c>
    </row>
    <row r="655" spans="1:9" ht="15" customHeight="1">
      <c r="A655" s="203">
        <v>41855</v>
      </c>
      <c r="B655" s="171" t="s">
        <v>1048</v>
      </c>
      <c r="C655" s="171" t="s">
        <v>24</v>
      </c>
      <c r="D655" s="193" t="s">
        <v>225</v>
      </c>
      <c r="E655" s="171" t="s">
        <v>11</v>
      </c>
      <c r="F655" s="233">
        <v>20498.62</v>
      </c>
      <c r="G655" s="233">
        <v>615163.59</v>
      </c>
      <c r="H655" s="630" t="s">
        <v>1049</v>
      </c>
    </row>
    <row r="656" spans="1:9" ht="15" customHeight="1">
      <c r="A656" s="203">
        <v>41857</v>
      </c>
      <c r="B656" s="171" t="s">
        <v>1054</v>
      </c>
      <c r="C656" s="171" t="s">
        <v>24</v>
      </c>
      <c r="D656" s="193" t="s">
        <v>225</v>
      </c>
      <c r="E656" s="171" t="s">
        <v>11</v>
      </c>
      <c r="F656" s="233">
        <v>483083.57</v>
      </c>
      <c r="G656" s="233">
        <v>14516661.279999999</v>
      </c>
      <c r="H656" s="630" t="s">
        <v>1055</v>
      </c>
    </row>
    <row r="657" spans="1:8" ht="15" customHeight="1">
      <c r="A657" s="203">
        <v>41858</v>
      </c>
      <c r="B657" s="171" t="s">
        <v>1058</v>
      </c>
      <c r="C657" s="171" t="s">
        <v>24</v>
      </c>
      <c r="D657" s="193" t="s">
        <v>1023</v>
      </c>
      <c r="E657" s="171" t="s">
        <v>37</v>
      </c>
      <c r="F657" s="233">
        <v>497678.96</v>
      </c>
      <c r="G657" s="233">
        <v>14950275.960000001</v>
      </c>
      <c r="H657" s="630" t="s">
        <v>1059</v>
      </c>
    </row>
    <row r="658" spans="1:8" ht="15" customHeight="1">
      <c r="A658" s="203">
        <v>41862</v>
      </c>
      <c r="B658" s="171" t="s">
        <v>1063</v>
      </c>
      <c r="C658" s="171" t="s">
        <v>24</v>
      </c>
      <c r="D658" s="193" t="s">
        <v>977</v>
      </c>
      <c r="E658" s="171" t="s">
        <v>37</v>
      </c>
      <c r="F658" s="233">
        <v>5093.2299999999996</v>
      </c>
      <c r="G658" s="233">
        <v>152949.70000000001</v>
      </c>
      <c r="H658" s="630" t="s">
        <v>1064</v>
      </c>
    </row>
    <row r="659" spans="1:8" ht="15" customHeight="1">
      <c r="A659" s="203">
        <v>41855</v>
      </c>
      <c r="B659" s="171" t="s">
        <v>1047</v>
      </c>
      <c r="C659" s="171" t="s">
        <v>24</v>
      </c>
      <c r="D659" s="193" t="s">
        <v>981</v>
      </c>
      <c r="E659" s="171" t="s">
        <v>11</v>
      </c>
      <c r="F659" s="233">
        <v>13465.11</v>
      </c>
      <c r="G659" s="434">
        <v>404087.95</v>
      </c>
      <c r="H659" s="702" t="s">
        <v>1095</v>
      </c>
    </row>
    <row r="660" spans="1:8" ht="15" customHeight="1">
      <c r="A660" s="203">
        <v>41852</v>
      </c>
      <c r="B660" s="171" t="s">
        <v>1042</v>
      </c>
      <c r="C660" s="171" t="s">
        <v>24</v>
      </c>
      <c r="D660" s="443" t="s">
        <v>977</v>
      </c>
      <c r="E660" s="171" t="s">
        <v>11</v>
      </c>
      <c r="F660" s="233">
        <v>168620.53</v>
      </c>
      <c r="G660" s="233">
        <v>5061988.3099999996</v>
      </c>
      <c r="H660" s="630" t="s">
        <v>1095</v>
      </c>
    </row>
    <row r="661" spans="1:8" ht="15" customHeight="1">
      <c r="A661" s="203">
        <v>41850</v>
      </c>
      <c r="B661" s="171" t="s">
        <v>1036</v>
      </c>
      <c r="C661" s="171" t="s">
        <v>24</v>
      </c>
      <c r="D661" s="436" t="s">
        <v>52</v>
      </c>
      <c r="E661" s="171" t="s">
        <v>37</v>
      </c>
      <c r="F661" s="233">
        <v>199650.03</v>
      </c>
      <c r="G661" s="434">
        <v>5989500.9000000004</v>
      </c>
      <c r="H661" s="702" t="s">
        <v>1103</v>
      </c>
    </row>
    <row r="662" spans="1:8" ht="15" customHeight="1">
      <c r="A662" s="203">
        <v>41852</v>
      </c>
      <c r="B662" s="171" t="s">
        <v>1043</v>
      </c>
      <c r="C662" s="171" t="s">
        <v>24</v>
      </c>
      <c r="D662" s="193" t="s">
        <v>225</v>
      </c>
      <c r="E662" s="171" t="s">
        <v>37</v>
      </c>
      <c r="F662" s="233">
        <v>96153.54</v>
      </c>
      <c r="G662" s="233">
        <v>2886529.27</v>
      </c>
      <c r="H662" s="998" t="s">
        <v>1104</v>
      </c>
    </row>
    <row r="663" spans="1:8" ht="15" customHeight="1">
      <c r="A663" s="224">
        <v>41829</v>
      </c>
      <c r="B663" s="216" t="s">
        <v>997</v>
      </c>
      <c r="C663" s="216" t="s">
        <v>285</v>
      </c>
      <c r="D663" s="216" t="s">
        <v>220</v>
      </c>
      <c r="E663" s="216" t="s">
        <v>37</v>
      </c>
      <c r="F663" s="232">
        <v>54349.69</v>
      </c>
      <c r="G663" s="232">
        <v>1621251.25</v>
      </c>
      <c r="H663" s="998" t="s">
        <v>1104</v>
      </c>
    </row>
    <row r="664" spans="1:8" ht="15" customHeight="1">
      <c r="A664" s="224">
        <v>41843</v>
      </c>
      <c r="B664" s="216" t="s">
        <v>1019</v>
      </c>
      <c r="C664" s="216" t="s">
        <v>285</v>
      </c>
      <c r="D664" s="216" t="s">
        <v>970</v>
      </c>
      <c r="E664" s="216" t="s">
        <v>11</v>
      </c>
      <c r="F664" s="232">
        <v>82963.55</v>
      </c>
      <c r="G664" s="232">
        <v>2483928.69</v>
      </c>
      <c r="H664" s="998" t="s">
        <v>1104</v>
      </c>
    </row>
    <row r="665" spans="1:8" ht="15" customHeight="1">
      <c r="A665" s="224">
        <v>41862</v>
      </c>
      <c r="B665" s="216" t="s">
        <v>1065</v>
      </c>
      <c r="C665" s="216" t="s">
        <v>285</v>
      </c>
      <c r="D665" s="216" t="s">
        <v>1066</v>
      </c>
      <c r="E665" s="216" t="s">
        <v>37</v>
      </c>
      <c r="F665" s="232">
        <v>87856.63</v>
      </c>
      <c r="G665" s="232">
        <v>2638334.6</v>
      </c>
      <c r="H665" s="998" t="s">
        <v>1104</v>
      </c>
    </row>
    <row r="666" spans="1:8" ht="15" customHeight="1">
      <c r="A666" s="224">
        <v>41870</v>
      </c>
      <c r="B666" s="216" t="s">
        <v>1071</v>
      </c>
      <c r="C666" s="216" t="s">
        <v>285</v>
      </c>
      <c r="D666" s="216" t="s">
        <v>1066</v>
      </c>
      <c r="E666" s="216" t="s">
        <v>37</v>
      </c>
      <c r="F666" s="232">
        <v>73118.42</v>
      </c>
      <c r="G666" s="232">
        <v>2198670.89</v>
      </c>
      <c r="H666" s="998" t="s">
        <v>1104</v>
      </c>
    </row>
    <row r="667" spans="1:8" ht="15" customHeight="1">
      <c r="A667" s="203">
        <v>41859</v>
      </c>
      <c r="B667" s="171" t="s">
        <v>1062</v>
      </c>
      <c r="C667" s="171" t="s">
        <v>24</v>
      </c>
      <c r="D667" s="193" t="s">
        <v>52</v>
      </c>
      <c r="E667" s="171" t="s">
        <v>37</v>
      </c>
      <c r="F667" s="233">
        <v>165391.4</v>
      </c>
      <c r="G667" s="233">
        <v>4971665.4800000004</v>
      </c>
      <c r="H667" s="998" t="s">
        <v>1109</v>
      </c>
    </row>
    <row r="668" spans="1:8" ht="15" customHeight="1">
      <c r="A668" s="202">
        <v>41852</v>
      </c>
      <c r="B668" s="171" t="s">
        <v>1041</v>
      </c>
      <c r="C668" s="171" t="s">
        <v>534</v>
      </c>
      <c r="D668" s="171" t="s">
        <v>702</v>
      </c>
      <c r="E668" s="171" t="s">
        <v>38</v>
      </c>
      <c r="F668" s="217">
        <v>17117.72</v>
      </c>
      <c r="G668" s="187">
        <v>688988.23</v>
      </c>
      <c r="H668" s="998" t="s">
        <v>1110</v>
      </c>
    </row>
    <row r="669" spans="1:8" ht="15" customHeight="1">
      <c r="A669" s="203">
        <v>41843</v>
      </c>
      <c r="B669" s="171" t="s">
        <v>1020</v>
      </c>
      <c r="C669" s="171" t="s">
        <v>558</v>
      </c>
      <c r="D669" s="171" t="s">
        <v>299</v>
      </c>
      <c r="E669" s="171" t="s">
        <v>38</v>
      </c>
      <c r="F669" s="233">
        <v>15136</v>
      </c>
      <c r="G669" s="233">
        <v>609980.80000000005</v>
      </c>
      <c r="H669" s="998" t="s">
        <v>1110</v>
      </c>
    </row>
    <row r="670" spans="1:8" ht="15" customHeight="1">
      <c r="A670" s="203">
        <v>41813</v>
      </c>
      <c r="B670" s="171" t="s">
        <v>956</v>
      </c>
      <c r="C670" s="171" t="s">
        <v>31</v>
      </c>
      <c r="D670" s="171" t="s">
        <v>32</v>
      </c>
      <c r="E670" s="171" t="s">
        <v>38</v>
      </c>
      <c r="F670" s="233">
        <v>108619.34</v>
      </c>
      <c r="G670" s="233">
        <v>4411031.4000000004</v>
      </c>
      <c r="H670" s="998" t="s">
        <v>1115</v>
      </c>
    </row>
    <row r="671" spans="1:8" ht="15" customHeight="1">
      <c r="A671" s="203">
        <v>41813</v>
      </c>
      <c r="B671" s="171" t="s">
        <v>957</v>
      </c>
      <c r="C671" s="171" t="s">
        <v>31</v>
      </c>
      <c r="D671" s="171" t="s">
        <v>32</v>
      </c>
      <c r="E671" s="171" t="s">
        <v>38</v>
      </c>
      <c r="F671" s="233">
        <v>19317.29</v>
      </c>
      <c r="G671" s="233">
        <v>784475.15</v>
      </c>
      <c r="H671" s="998" t="s">
        <v>1118</v>
      </c>
    </row>
    <row r="672" spans="1:8" ht="15" customHeight="1">
      <c r="A672" s="203">
        <v>41813</v>
      </c>
      <c r="B672" s="171" t="s">
        <v>958</v>
      </c>
      <c r="C672" s="171" t="s">
        <v>31</v>
      </c>
      <c r="D672" s="171" t="s">
        <v>32</v>
      </c>
      <c r="E672" s="171" t="s">
        <v>38</v>
      </c>
      <c r="F672" s="233">
        <v>44649.27</v>
      </c>
      <c r="G672" s="233">
        <v>1813206.85</v>
      </c>
      <c r="H672" s="998" t="s">
        <v>1118</v>
      </c>
    </row>
    <row r="673" spans="1:8" ht="15" customHeight="1">
      <c r="A673" s="203">
        <v>41850</v>
      </c>
      <c r="B673" s="171" t="s">
        <v>1039</v>
      </c>
      <c r="C673" s="171" t="s">
        <v>558</v>
      </c>
      <c r="D673" s="171" t="s">
        <v>299</v>
      </c>
      <c r="E673" s="171" t="s">
        <v>38</v>
      </c>
      <c r="F673" s="233">
        <v>22882.63</v>
      </c>
      <c r="G673" s="233">
        <v>920339.38</v>
      </c>
      <c r="H673" s="998" t="s">
        <v>1118</v>
      </c>
    </row>
    <row r="674" spans="1:8" ht="15" customHeight="1">
      <c r="A674" s="222">
        <v>41872</v>
      </c>
      <c r="B674" s="421" t="s">
        <v>1076</v>
      </c>
      <c r="C674" s="421" t="s">
        <v>24</v>
      </c>
      <c r="D674" s="422" t="s">
        <v>1077</v>
      </c>
      <c r="E674" s="421" t="s">
        <v>11</v>
      </c>
      <c r="F674" s="230">
        <v>161875.65</v>
      </c>
      <c r="G674" s="423">
        <v>4877313.33</v>
      </c>
      <c r="H674" s="998" t="s">
        <v>1118</v>
      </c>
    </row>
    <row r="675" spans="1:8" ht="15" customHeight="1">
      <c r="A675" s="222">
        <v>41879</v>
      </c>
      <c r="B675" s="421" t="s">
        <v>1084</v>
      </c>
      <c r="C675" s="421" t="s">
        <v>24</v>
      </c>
      <c r="D675" s="422" t="s">
        <v>1023</v>
      </c>
      <c r="E675" s="421" t="s">
        <v>37</v>
      </c>
      <c r="F675" s="230">
        <v>539932.5</v>
      </c>
      <c r="G675" s="423">
        <v>16289763.529999999</v>
      </c>
      <c r="H675" s="998" t="s">
        <v>1118</v>
      </c>
    </row>
    <row r="676" spans="1:8" ht="15" customHeight="1">
      <c r="A676" s="222">
        <v>41890</v>
      </c>
      <c r="B676" s="421" t="s">
        <v>1100</v>
      </c>
      <c r="C676" s="421" t="s">
        <v>24</v>
      </c>
      <c r="D676" s="422" t="s">
        <v>977</v>
      </c>
      <c r="E676" s="421" t="s">
        <v>11</v>
      </c>
      <c r="F676" s="230">
        <v>14550.39</v>
      </c>
      <c r="G676" s="423">
        <v>444514.41</v>
      </c>
      <c r="H676" s="998" t="s">
        <v>1118</v>
      </c>
    </row>
    <row r="677" spans="1:8" ht="15" customHeight="1">
      <c r="A677" s="203">
        <v>41870</v>
      </c>
      <c r="B677" s="171" t="s">
        <v>1072</v>
      </c>
      <c r="C677" s="171" t="s">
        <v>24</v>
      </c>
      <c r="D677" s="193" t="s">
        <v>225</v>
      </c>
      <c r="E677" s="171" t="s">
        <v>37</v>
      </c>
      <c r="F677" s="233">
        <v>393673.08</v>
      </c>
      <c r="G677" s="233">
        <v>11837749.52</v>
      </c>
      <c r="H677" s="998" t="s">
        <v>1118</v>
      </c>
    </row>
    <row r="678" spans="1:8" ht="15" customHeight="1">
      <c r="A678" s="203">
        <v>41870</v>
      </c>
      <c r="B678" s="171" t="s">
        <v>1073</v>
      </c>
      <c r="C678" s="171" t="s">
        <v>24</v>
      </c>
      <c r="D678" s="193" t="s">
        <v>1023</v>
      </c>
      <c r="E678" s="171" t="s">
        <v>37</v>
      </c>
      <c r="F678" s="233">
        <v>220005.46</v>
      </c>
      <c r="G678" s="233">
        <v>6615564.1799999997</v>
      </c>
      <c r="H678" s="998" t="s">
        <v>1118</v>
      </c>
    </row>
    <row r="679" spans="1:8" ht="15" customHeight="1">
      <c r="A679" s="203">
        <v>41814</v>
      </c>
      <c r="B679" s="171" t="s">
        <v>959</v>
      </c>
      <c r="C679" s="171" t="s">
        <v>31</v>
      </c>
      <c r="D679" s="171" t="s">
        <v>32</v>
      </c>
      <c r="E679" s="171" t="s">
        <v>38</v>
      </c>
      <c r="F679" s="233">
        <v>6363.45</v>
      </c>
      <c r="G679" s="233">
        <v>258292.44</v>
      </c>
      <c r="H679" s="630" t="s">
        <v>1031</v>
      </c>
    </row>
    <row r="680" spans="1:8" ht="15" customHeight="1">
      <c r="A680" s="203">
        <v>41814</v>
      </c>
      <c r="B680" s="171" t="s">
        <v>960</v>
      </c>
      <c r="C680" s="171" t="s">
        <v>31</v>
      </c>
      <c r="D680" s="171" t="s">
        <v>32</v>
      </c>
      <c r="E680" s="171" t="s">
        <v>38</v>
      </c>
      <c r="F680" s="233">
        <v>136046.51999999999</v>
      </c>
      <c r="G680" s="233">
        <v>5522128.25</v>
      </c>
      <c r="H680" s="630" t="s">
        <v>1031</v>
      </c>
    </row>
    <row r="681" spans="1:8" ht="15" customHeight="1">
      <c r="A681" s="222">
        <v>41879</v>
      </c>
      <c r="B681" s="421" t="s">
        <v>1085</v>
      </c>
      <c r="C681" s="421" t="s">
        <v>24</v>
      </c>
      <c r="D681" s="422" t="s">
        <v>1023</v>
      </c>
      <c r="E681" s="421" t="s">
        <v>37</v>
      </c>
      <c r="F681" s="230">
        <v>41266.1</v>
      </c>
      <c r="G681" s="423">
        <v>1244998.24</v>
      </c>
      <c r="H681" s="998" t="s">
        <v>1123</v>
      </c>
    </row>
    <row r="682" spans="1:8" ht="15" customHeight="1">
      <c r="A682" s="222">
        <v>41880</v>
      </c>
      <c r="B682" s="421" t="s">
        <v>1091</v>
      </c>
      <c r="C682" s="421" t="s">
        <v>24</v>
      </c>
      <c r="D682" s="422" t="s">
        <v>1023</v>
      </c>
      <c r="E682" s="421" t="s">
        <v>37</v>
      </c>
      <c r="F682" s="230">
        <v>110358.65</v>
      </c>
      <c r="G682" s="423">
        <v>3338349.16</v>
      </c>
      <c r="H682" s="998" t="s">
        <v>1127</v>
      </c>
    </row>
    <row r="683" spans="1:8" ht="15" customHeight="1">
      <c r="A683" s="203">
        <v>41794</v>
      </c>
      <c r="B683" s="171" t="s">
        <v>933</v>
      </c>
      <c r="C683" s="171" t="s">
        <v>293</v>
      </c>
      <c r="D683" s="171" t="s">
        <v>44</v>
      </c>
      <c r="E683" s="171" t="s">
        <v>38</v>
      </c>
      <c r="F683" s="233">
        <v>58943.25</v>
      </c>
      <c r="G683" s="233">
        <v>2387791.06</v>
      </c>
      <c r="H683" s="998" t="s">
        <v>1127</v>
      </c>
    </row>
    <row r="684" spans="1:8" ht="15" customHeight="1">
      <c r="A684" s="203">
        <v>41855</v>
      </c>
      <c r="B684" s="171" t="s">
        <v>1046</v>
      </c>
      <c r="C684" s="171" t="s">
        <v>558</v>
      </c>
      <c r="D684" s="171" t="s">
        <v>299</v>
      </c>
      <c r="E684" s="171" t="s">
        <v>38</v>
      </c>
      <c r="F684" s="233">
        <v>23477.06</v>
      </c>
      <c r="G684" s="233">
        <v>945655.98</v>
      </c>
      <c r="H684" s="998" t="s">
        <v>1127</v>
      </c>
    </row>
    <row r="685" spans="1:8" ht="15" customHeight="1">
      <c r="A685" s="3"/>
      <c r="B685" s="3"/>
      <c r="C685" s="3"/>
      <c r="D685" s="3"/>
      <c r="E685" s="3"/>
      <c r="G685" s="283"/>
      <c r="H685" s="998"/>
    </row>
    <row r="686" spans="1:8" ht="15" customHeight="1">
      <c r="A686" s="431" t="s">
        <v>1128</v>
      </c>
      <c r="B686" s="432">
        <v>2014</v>
      </c>
      <c r="C686" s="3"/>
      <c r="D686" s="3"/>
      <c r="E686" s="3"/>
      <c r="G686" s="283"/>
      <c r="H686" s="998"/>
    </row>
    <row r="687" spans="1:8" ht="15" customHeight="1">
      <c r="A687" s="3"/>
      <c r="B687" s="3"/>
      <c r="C687" s="3"/>
      <c r="D687" s="3"/>
      <c r="E687" s="3"/>
      <c r="G687" s="283"/>
      <c r="H687" s="998"/>
    </row>
    <row r="688" spans="1:8" ht="15" customHeight="1">
      <c r="A688" s="201">
        <v>41894</v>
      </c>
      <c r="B688" s="171" t="s">
        <v>1113</v>
      </c>
      <c r="C688" s="171" t="s">
        <v>1097</v>
      </c>
      <c r="D688" s="171" t="s">
        <v>1114</v>
      </c>
      <c r="E688" s="171" t="s">
        <v>38</v>
      </c>
      <c r="F688" s="171">
        <v>87263.03</v>
      </c>
      <c r="G688" s="444">
        <v>3452998.1</v>
      </c>
      <c r="H688" s="998" t="s">
        <v>1129</v>
      </c>
    </row>
    <row r="689" spans="1:8" ht="15" customHeight="1">
      <c r="A689" s="201">
        <v>41891</v>
      </c>
      <c r="B689" s="280" t="s">
        <v>1107</v>
      </c>
      <c r="C689" s="171" t="s">
        <v>1097</v>
      </c>
      <c r="D689" s="193" t="s">
        <v>1108</v>
      </c>
      <c r="E689" s="280" t="s">
        <v>11</v>
      </c>
      <c r="F689" s="280">
        <v>171123.55</v>
      </c>
      <c r="G689" s="280">
        <v>5244936.8099999996</v>
      </c>
      <c r="H689" s="998" t="s">
        <v>1137</v>
      </c>
    </row>
    <row r="690" spans="1:8" ht="15" customHeight="1">
      <c r="A690" s="203">
        <v>41876</v>
      </c>
      <c r="B690" s="171" t="s">
        <v>1078</v>
      </c>
      <c r="C690" s="171" t="s">
        <v>24</v>
      </c>
      <c r="D690" s="193" t="s">
        <v>1079</v>
      </c>
      <c r="E690" s="171" t="s">
        <v>11</v>
      </c>
      <c r="F690" s="233">
        <v>96841.72</v>
      </c>
      <c r="G690" s="233">
        <v>2921714.69</v>
      </c>
      <c r="H690" s="630" t="s">
        <v>1140</v>
      </c>
    </row>
    <row r="691" spans="1:8" ht="15" customHeight="1">
      <c r="A691" s="203">
        <v>41838</v>
      </c>
      <c r="B691" s="171" t="s">
        <v>1012</v>
      </c>
      <c r="C691" s="171" t="s">
        <v>31</v>
      </c>
      <c r="D691" s="171" t="s">
        <v>32</v>
      </c>
      <c r="E691" s="171" t="s">
        <v>14</v>
      </c>
      <c r="F691" s="233">
        <v>157959.81</v>
      </c>
      <c r="G691" s="233">
        <v>6481091</v>
      </c>
      <c r="H691" s="630" t="s">
        <v>1140</v>
      </c>
    </row>
    <row r="692" spans="1:8" ht="15" customHeight="1">
      <c r="A692" s="203">
        <v>41887</v>
      </c>
      <c r="B692" s="171" t="s">
        <v>1093</v>
      </c>
      <c r="C692" s="171" t="s">
        <v>24</v>
      </c>
      <c r="D692" s="193" t="s">
        <v>1023</v>
      </c>
      <c r="E692" s="171" t="s">
        <v>37</v>
      </c>
      <c r="F692" s="233">
        <v>173038.72</v>
      </c>
      <c r="G692" s="233">
        <v>5269029.0199999996</v>
      </c>
      <c r="H692" s="1008" t="s">
        <v>1140</v>
      </c>
    </row>
    <row r="693" spans="1:8" ht="15" customHeight="1">
      <c r="A693" s="203">
        <v>41887</v>
      </c>
      <c r="B693" s="171" t="s">
        <v>1094</v>
      </c>
      <c r="C693" s="171" t="s">
        <v>24</v>
      </c>
      <c r="D693" s="193" t="s">
        <v>225</v>
      </c>
      <c r="E693" s="171" t="s">
        <v>11</v>
      </c>
      <c r="F693" s="233">
        <v>1150356.18</v>
      </c>
      <c r="G693" s="233">
        <v>35028345.68</v>
      </c>
      <c r="H693" s="1008" t="s">
        <v>1140</v>
      </c>
    </row>
    <row r="694" spans="1:8" ht="15" customHeight="1">
      <c r="A694" s="203">
        <v>41894</v>
      </c>
      <c r="B694" s="171" t="s">
        <v>1111</v>
      </c>
      <c r="C694" s="171" t="s">
        <v>24</v>
      </c>
      <c r="D694" s="193" t="s">
        <v>1023</v>
      </c>
      <c r="E694" s="277" t="s">
        <v>11</v>
      </c>
      <c r="F694" s="233">
        <v>228450.87</v>
      </c>
      <c r="G694" s="233">
        <v>6997450.1500000004</v>
      </c>
      <c r="H694" s="1008" t="s">
        <v>1146</v>
      </c>
    </row>
    <row r="695" spans="1:8" ht="15" customHeight="1">
      <c r="A695" s="433">
        <v>41905</v>
      </c>
      <c r="B695" s="245" t="s">
        <v>1119</v>
      </c>
      <c r="C695" s="171" t="s">
        <v>24</v>
      </c>
      <c r="D695" s="193" t="s">
        <v>1023</v>
      </c>
      <c r="E695" s="445" t="s">
        <v>37</v>
      </c>
      <c r="F695" s="233">
        <v>1610498.67</v>
      </c>
      <c r="G695" s="233">
        <v>49442309.170000002</v>
      </c>
      <c r="H695" s="998" t="s">
        <v>1146</v>
      </c>
    </row>
    <row r="696" spans="1:8" ht="15" customHeight="1">
      <c r="A696" s="446">
        <v>41912</v>
      </c>
      <c r="B696" s="208" t="s">
        <v>1125</v>
      </c>
      <c r="C696" s="208" t="s">
        <v>35</v>
      </c>
      <c r="D696" s="208" t="s">
        <v>137</v>
      </c>
      <c r="E696" s="208" t="s">
        <v>38</v>
      </c>
      <c r="F696" s="217">
        <v>178599.28</v>
      </c>
      <c r="G696" s="217">
        <v>6981445.8600000003</v>
      </c>
      <c r="H696" s="998" t="s">
        <v>1147</v>
      </c>
    </row>
    <row r="697" spans="1:8" ht="15" customHeight="1">
      <c r="A697" s="203">
        <v>41879</v>
      </c>
      <c r="B697" s="216" t="s">
        <v>1088</v>
      </c>
      <c r="C697" s="216" t="s">
        <v>285</v>
      </c>
      <c r="D697" s="216" t="s">
        <v>1066</v>
      </c>
      <c r="E697" s="216" t="s">
        <v>37</v>
      </c>
      <c r="F697" s="232">
        <v>102099.72</v>
      </c>
      <c r="G697" s="232">
        <v>3080348.55</v>
      </c>
      <c r="H697" s="998" t="s">
        <v>1148</v>
      </c>
    </row>
    <row r="698" spans="1:8" ht="15" customHeight="1">
      <c r="A698" s="201">
        <v>41890</v>
      </c>
      <c r="B698" s="171" t="s">
        <v>1099</v>
      </c>
      <c r="C698" s="171" t="s">
        <v>1097</v>
      </c>
      <c r="D698" s="171" t="s">
        <v>381</v>
      </c>
      <c r="E698" s="171" t="s">
        <v>38</v>
      </c>
      <c r="F698" s="171">
        <v>302907.99</v>
      </c>
      <c r="G698" s="171">
        <v>11967894.68</v>
      </c>
      <c r="H698" s="1008" t="s">
        <v>1032</v>
      </c>
    </row>
    <row r="699" spans="1:8" ht="15" customHeight="1">
      <c r="A699" s="203">
        <v>41841</v>
      </c>
      <c r="B699" s="171" t="s">
        <v>1015</v>
      </c>
      <c r="C699" s="171" t="s">
        <v>31</v>
      </c>
      <c r="D699" s="171" t="s">
        <v>32</v>
      </c>
      <c r="E699" s="171" t="s">
        <v>38</v>
      </c>
      <c r="F699" s="233">
        <v>78431.8</v>
      </c>
      <c r="G699" s="233">
        <v>3175703.58</v>
      </c>
      <c r="H699" s="630" t="s">
        <v>1032</v>
      </c>
    </row>
    <row r="700" spans="1:8" ht="15" customHeight="1">
      <c r="A700" s="203">
        <v>41880</v>
      </c>
      <c r="B700" s="171" t="s">
        <v>1090</v>
      </c>
      <c r="C700" s="171" t="s">
        <v>558</v>
      </c>
      <c r="D700" s="171" t="s">
        <v>299</v>
      </c>
      <c r="E700" s="171" t="s">
        <v>38</v>
      </c>
      <c r="F700" s="233">
        <v>25813.42</v>
      </c>
      <c r="G700" s="233">
        <v>1028664.79</v>
      </c>
      <c r="H700" s="630" t="s">
        <v>1151</v>
      </c>
    </row>
    <row r="701" spans="1:8" ht="15" customHeight="1">
      <c r="A701" s="201">
        <v>41891</v>
      </c>
      <c r="B701" s="171" t="s">
        <v>1105</v>
      </c>
      <c r="C701" s="171" t="s">
        <v>1097</v>
      </c>
      <c r="D701" s="171" t="s">
        <v>1106</v>
      </c>
      <c r="E701" s="171" t="s">
        <v>11</v>
      </c>
      <c r="F701" s="444">
        <v>109540.9</v>
      </c>
      <c r="G701" s="171">
        <v>3357428.59</v>
      </c>
      <c r="H701" s="998" t="s">
        <v>1155</v>
      </c>
    </row>
    <row r="702" spans="1:8" ht="15" customHeight="1">
      <c r="A702" s="203">
        <v>41897</v>
      </c>
      <c r="B702" s="171" t="s">
        <v>1120</v>
      </c>
      <c r="C702" s="171" t="s">
        <v>24</v>
      </c>
      <c r="D702" s="193" t="s">
        <v>891</v>
      </c>
      <c r="E702" s="171" t="s">
        <v>11</v>
      </c>
      <c r="F702" s="233">
        <v>141049.44</v>
      </c>
      <c r="G702" s="233">
        <v>4316112.8600000003</v>
      </c>
      <c r="H702" s="630" t="s">
        <v>1156</v>
      </c>
    </row>
    <row r="703" spans="1:8" ht="15" customHeight="1">
      <c r="A703" s="201">
        <v>41890</v>
      </c>
      <c r="B703" s="214" t="s">
        <v>1101</v>
      </c>
      <c r="C703" s="214" t="s">
        <v>1101</v>
      </c>
      <c r="D703" s="422" t="s">
        <v>1102</v>
      </c>
      <c r="E703" s="214" t="s">
        <v>38</v>
      </c>
      <c r="F703" s="447">
        <v>203559.96</v>
      </c>
      <c r="G703" s="447">
        <v>8042654.0199999996</v>
      </c>
      <c r="H703" s="998" t="s">
        <v>1158</v>
      </c>
    </row>
    <row r="704" spans="1:8" ht="15" customHeight="1">
      <c r="A704" s="203">
        <v>41879</v>
      </c>
      <c r="B704" s="171" t="s">
        <v>1086</v>
      </c>
      <c r="C704" s="171" t="s">
        <v>558</v>
      </c>
      <c r="D704" s="171" t="s">
        <v>299</v>
      </c>
      <c r="E704" s="171" t="s">
        <v>38</v>
      </c>
      <c r="F704" s="233">
        <v>22824.73</v>
      </c>
      <c r="G704" s="233">
        <v>909565.49</v>
      </c>
      <c r="H704" s="998" t="s">
        <v>1159</v>
      </c>
    </row>
    <row r="705" spans="1:8" ht="15" customHeight="1">
      <c r="A705" s="433">
        <v>41919</v>
      </c>
      <c r="B705" s="245" t="s">
        <v>1139</v>
      </c>
      <c r="C705" s="171" t="s">
        <v>24</v>
      </c>
      <c r="D705" s="193" t="s">
        <v>1023</v>
      </c>
      <c r="E705" s="171" t="s">
        <v>11</v>
      </c>
      <c r="F705" s="448">
        <v>172709</v>
      </c>
      <c r="G705" s="434">
        <v>5334981.01</v>
      </c>
      <c r="H705" s="998" t="s">
        <v>1159</v>
      </c>
    </row>
    <row r="706" spans="1:8" ht="15" customHeight="1">
      <c r="A706" s="201">
        <v>41824</v>
      </c>
      <c r="B706" s="171" t="s">
        <v>979</v>
      </c>
      <c r="C706" s="171" t="s">
        <v>289</v>
      </c>
      <c r="D706" s="171" t="s">
        <v>477</v>
      </c>
      <c r="E706" s="171" t="s">
        <v>37</v>
      </c>
      <c r="F706" s="187">
        <v>74610.52</v>
      </c>
      <c r="G706" s="187">
        <v>2227124.02</v>
      </c>
      <c r="H706" s="998" t="s">
        <v>1160</v>
      </c>
    </row>
    <row r="707" spans="1:8" ht="15" customHeight="1">
      <c r="A707" s="3"/>
      <c r="B707" s="3"/>
      <c r="C707" s="3"/>
      <c r="D707" s="3"/>
      <c r="E707" s="3"/>
      <c r="G707" s="283"/>
      <c r="H707" s="998"/>
    </row>
    <row r="708" spans="1:8" ht="15" customHeight="1">
      <c r="A708" s="3"/>
      <c r="B708" s="3"/>
      <c r="C708" s="3"/>
      <c r="D708" s="3"/>
      <c r="E708" s="3"/>
      <c r="G708" s="283"/>
      <c r="H708" s="998"/>
    </row>
    <row r="709" spans="1:8" ht="15" customHeight="1">
      <c r="A709" s="431" t="s">
        <v>1161</v>
      </c>
      <c r="B709" s="432">
        <v>2014</v>
      </c>
      <c r="C709" s="212"/>
      <c r="D709" s="212"/>
      <c r="E709" s="212"/>
      <c r="F709" s="449"/>
      <c r="G709" s="449"/>
      <c r="H709" s="989"/>
    </row>
    <row r="710" spans="1:8" ht="15" customHeight="1">
      <c r="A710" s="203">
        <v>41870</v>
      </c>
      <c r="B710" s="171" t="s">
        <v>1075</v>
      </c>
      <c r="C710" s="171" t="s">
        <v>31</v>
      </c>
      <c r="D710" s="171" t="s">
        <v>32</v>
      </c>
      <c r="E710" s="171" t="s">
        <v>38</v>
      </c>
      <c r="F710" s="233">
        <v>127817.06</v>
      </c>
      <c r="G710" s="233">
        <v>5133133.13</v>
      </c>
      <c r="H710" s="630" t="s">
        <v>1143</v>
      </c>
    </row>
    <row r="711" spans="1:8" ht="15" customHeight="1">
      <c r="A711" s="201">
        <v>41906</v>
      </c>
      <c r="B711" s="171" t="s">
        <v>1121</v>
      </c>
      <c r="C711" s="171" t="s">
        <v>1122</v>
      </c>
      <c r="D711" s="171" t="s">
        <v>826</v>
      </c>
      <c r="E711" s="171" t="s">
        <v>38</v>
      </c>
      <c r="F711" s="171">
        <v>5259.22</v>
      </c>
      <c r="G711" s="171">
        <v>208002.15</v>
      </c>
      <c r="H711" s="627" t="s">
        <v>1162</v>
      </c>
    </row>
    <row r="712" spans="1:8" ht="15" customHeight="1">
      <c r="A712" s="433">
        <v>41897</v>
      </c>
      <c r="B712" s="245" t="s">
        <v>1116</v>
      </c>
      <c r="C712" s="171" t="s">
        <v>558</v>
      </c>
      <c r="D712" s="171" t="s">
        <v>299</v>
      </c>
      <c r="E712" s="171" t="s">
        <v>38</v>
      </c>
      <c r="F712" s="233">
        <v>34054.76</v>
      </c>
      <c r="G712" s="434">
        <v>1350611.78</v>
      </c>
      <c r="H712" s="702" t="s">
        <v>1117</v>
      </c>
    </row>
    <row r="713" spans="1:8" ht="15" customHeight="1">
      <c r="A713" s="210">
        <v>41856</v>
      </c>
      <c r="B713" s="211" t="s">
        <v>1051</v>
      </c>
      <c r="C713" s="171" t="s">
        <v>289</v>
      </c>
      <c r="D713" s="171" t="s">
        <v>477</v>
      </c>
      <c r="E713" s="171" t="s">
        <v>37</v>
      </c>
      <c r="F713" s="187">
        <v>115636.86</v>
      </c>
      <c r="G713" s="187">
        <v>3470262.17</v>
      </c>
      <c r="H713" s="627" t="s">
        <v>1052</v>
      </c>
    </row>
    <row r="714" spans="1:8" ht="15" customHeight="1">
      <c r="A714" s="203">
        <v>41914</v>
      </c>
      <c r="B714" s="171" t="s">
        <v>1134</v>
      </c>
      <c r="C714" s="171" t="s">
        <v>24</v>
      </c>
      <c r="D714" s="193" t="s">
        <v>1023</v>
      </c>
      <c r="E714" s="171" t="s">
        <v>11</v>
      </c>
      <c r="F714" s="233">
        <v>198289.48</v>
      </c>
      <c r="G714" s="233">
        <v>6119213.3499999996</v>
      </c>
      <c r="H714" s="630" t="s">
        <v>1165</v>
      </c>
    </row>
    <row r="715" spans="1:8" ht="15" customHeight="1">
      <c r="A715" s="203">
        <v>41914</v>
      </c>
      <c r="B715" s="216" t="s">
        <v>1133</v>
      </c>
      <c r="C715" s="216" t="s">
        <v>285</v>
      </c>
      <c r="D715" s="216" t="s">
        <v>1066</v>
      </c>
      <c r="E715" s="216" t="s">
        <v>37</v>
      </c>
      <c r="F715" s="232">
        <v>71692.98</v>
      </c>
      <c r="G715" s="232">
        <v>2212445.36</v>
      </c>
      <c r="H715" s="1008" t="s">
        <v>1165</v>
      </c>
    </row>
    <row r="716" spans="1:8" ht="15" customHeight="1">
      <c r="A716" s="203">
        <v>41915</v>
      </c>
      <c r="B716" s="216" t="s">
        <v>1136</v>
      </c>
      <c r="C716" s="216" t="s">
        <v>285</v>
      </c>
      <c r="D716" s="216" t="s">
        <v>1066</v>
      </c>
      <c r="E716" s="216" t="s">
        <v>37</v>
      </c>
      <c r="F716" s="232">
        <v>29360.84</v>
      </c>
      <c r="G716" s="232">
        <v>906075.52</v>
      </c>
      <c r="H716" s="1008" t="s">
        <v>1165</v>
      </c>
    </row>
    <row r="717" spans="1:8" ht="15" customHeight="1">
      <c r="A717" s="222">
        <v>41858</v>
      </c>
      <c r="B717" s="184" t="s">
        <v>1057</v>
      </c>
      <c r="C717" s="184" t="s">
        <v>31</v>
      </c>
      <c r="D717" s="184" t="s">
        <v>32</v>
      </c>
      <c r="E717" s="184" t="s">
        <v>38</v>
      </c>
      <c r="F717" s="230">
        <v>80740.44</v>
      </c>
      <c r="G717" s="230">
        <v>3246573.09</v>
      </c>
      <c r="H717" s="1014" t="s">
        <v>1141</v>
      </c>
    </row>
    <row r="718" spans="1:8" ht="15" customHeight="1">
      <c r="A718" s="201">
        <v>41836</v>
      </c>
      <c r="B718" s="171" t="s">
        <v>1011</v>
      </c>
      <c r="C718" s="171" t="s">
        <v>289</v>
      </c>
      <c r="D718" s="171" t="s">
        <v>477</v>
      </c>
      <c r="E718" s="171" t="s">
        <v>37</v>
      </c>
      <c r="F718" s="187">
        <v>190416.23</v>
      </c>
      <c r="G718" s="187">
        <v>5767707.6100000003</v>
      </c>
      <c r="H718" s="998" t="s">
        <v>1166</v>
      </c>
    </row>
    <row r="719" spans="1:8" ht="15" customHeight="1">
      <c r="A719" s="203">
        <v>41844</v>
      </c>
      <c r="B719" s="216" t="s">
        <v>1026</v>
      </c>
      <c r="C719" s="216" t="s">
        <v>737</v>
      </c>
      <c r="D719" s="193" t="s">
        <v>1027</v>
      </c>
      <c r="E719" s="216" t="s">
        <v>38</v>
      </c>
      <c r="F719" s="450">
        <v>47837.06</v>
      </c>
      <c r="G719" s="450">
        <v>1927355.15</v>
      </c>
      <c r="H719" s="998" t="s">
        <v>1170</v>
      </c>
    </row>
    <row r="720" spans="1:8" ht="15" customHeight="1">
      <c r="A720" s="203">
        <v>41870</v>
      </c>
      <c r="B720" s="171" t="s">
        <v>1074</v>
      </c>
      <c r="C720" s="171" t="s">
        <v>31</v>
      </c>
      <c r="D720" s="171" t="s">
        <v>32</v>
      </c>
      <c r="E720" s="171" t="s">
        <v>38</v>
      </c>
      <c r="F720" s="233">
        <v>7736.4</v>
      </c>
      <c r="G720" s="233">
        <v>310693.82</v>
      </c>
      <c r="H720" s="630" t="s">
        <v>1142</v>
      </c>
    </row>
    <row r="721" spans="1:9" ht="15" customHeight="1">
      <c r="A721" s="433">
        <v>41912</v>
      </c>
      <c r="B721" s="245" t="s">
        <v>1126</v>
      </c>
      <c r="C721" s="171" t="s">
        <v>558</v>
      </c>
      <c r="D721" s="171" t="s">
        <v>299</v>
      </c>
      <c r="E721" s="171" t="s">
        <v>38</v>
      </c>
      <c r="F721" s="233">
        <v>18835.72</v>
      </c>
      <c r="G721" s="434">
        <v>736288.29</v>
      </c>
      <c r="H721" s="702" t="s">
        <v>1142</v>
      </c>
    </row>
    <row r="722" spans="1:9" ht="15" customHeight="1">
      <c r="A722" s="203">
        <v>41879</v>
      </c>
      <c r="B722" s="171" t="s">
        <v>1087</v>
      </c>
      <c r="C722" s="171" t="s">
        <v>31</v>
      </c>
      <c r="D722" s="171" t="s">
        <v>32</v>
      </c>
      <c r="E722" s="171" t="s">
        <v>38</v>
      </c>
      <c r="F722" s="233">
        <v>34013.25</v>
      </c>
      <c r="G722" s="233">
        <v>1355428.01</v>
      </c>
      <c r="H722" s="702" t="s">
        <v>1144</v>
      </c>
    </row>
    <row r="723" spans="1:9" ht="15" customHeight="1">
      <c r="A723" s="410">
        <v>41914</v>
      </c>
      <c r="B723" s="411" t="s">
        <v>1132</v>
      </c>
      <c r="C723" s="208" t="s">
        <v>558</v>
      </c>
      <c r="D723" s="208" t="s">
        <v>299</v>
      </c>
      <c r="E723" s="208" t="s">
        <v>38</v>
      </c>
      <c r="F723" s="448">
        <v>7785.02</v>
      </c>
      <c r="G723" s="448">
        <v>303927.18</v>
      </c>
      <c r="H723" s="1021" t="s">
        <v>1176</v>
      </c>
    </row>
    <row r="724" spans="1:9" ht="15" customHeight="1">
      <c r="A724" s="201">
        <v>41927</v>
      </c>
      <c r="B724" s="171" t="s">
        <v>1152</v>
      </c>
      <c r="C724" s="171" t="s">
        <v>35</v>
      </c>
      <c r="D724" s="171" t="s">
        <v>1153</v>
      </c>
      <c r="E724" s="171" t="s">
        <v>38</v>
      </c>
      <c r="F724" s="171">
        <v>341470.54</v>
      </c>
      <c r="G724" s="171">
        <v>13327595.18</v>
      </c>
      <c r="H724" s="627" t="s">
        <v>1154</v>
      </c>
    </row>
    <row r="725" spans="1:9" ht="15" customHeight="1">
      <c r="A725" s="202"/>
      <c r="B725" s="171"/>
      <c r="C725" s="171"/>
      <c r="D725" s="171"/>
      <c r="E725" s="171"/>
      <c r="F725" s="208"/>
      <c r="G725" s="171"/>
      <c r="H725" s="1022"/>
    </row>
    <row r="726" spans="1:9" ht="15" customHeight="1">
      <c r="A726" s="209" t="s">
        <v>497</v>
      </c>
      <c r="B726" s="432">
        <v>2014</v>
      </c>
      <c r="C726" s="194"/>
      <c r="D726" s="194"/>
      <c r="E726" s="194"/>
      <c r="F726" s="207"/>
      <c r="G726" s="194"/>
      <c r="H726" s="1023"/>
    </row>
    <row r="727" spans="1:9" ht="15" customHeight="1">
      <c r="A727" s="202">
        <v>41927</v>
      </c>
      <c r="B727" s="171" t="s">
        <v>1150</v>
      </c>
      <c r="C727" s="171" t="s">
        <v>1122</v>
      </c>
      <c r="D727" s="171" t="s">
        <v>826</v>
      </c>
      <c r="E727" s="171" t="s">
        <v>38</v>
      </c>
      <c r="F727" s="451">
        <v>31028.2</v>
      </c>
      <c r="G727" s="171">
        <v>1219408.26</v>
      </c>
      <c r="H727" s="1022" t="s">
        <v>1180</v>
      </c>
    </row>
    <row r="728" spans="1:9" ht="15" customHeight="1">
      <c r="A728" s="203">
        <v>41913</v>
      </c>
      <c r="B728" s="204" t="s">
        <v>1130</v>
      </c>
      <c r="C728" s="204" t="s">
        <v>35</v>
      </c>
      <c r="D728" s="204" t="s">
        <v>1131</v>
      </c>
      <c r="E728" s="204" t="s">
        <v>38</v>
      </c>
      <c r="F728" s="205">
        <v>229856.67</v>
      </c>
      <c r="G728" s="205">
        <v>8952917.3000000007</v>
      </c>
      <c r="H728" s="630" t="s">
        <v>1180</v>
      </c>
    </row>
    <row r="729" spans="1:9" ht="15" customHeight="1">
      <c r="A729" s="201">
        <v>41890</v>
      </c>
      <c r="B729" s="171" t="s">
        <v>1096</v>
      </c>
      <c r="C729" s="171" t="s">
        <v>1097</v>
      </c>
      <c r="D729" s="171" t="s">
        <v>1098</v>
      </c>
      <c r="E729" s="171" t="s">
        <v>38</v>
      </c>
      <c r="F729" s="171">
        <v>85327.96</v>
      </c>
      <c r="G729" s="171">
        <v>3371307.7</v>
      </c>
      <c r="H729" s="627" t="s">
        <v>1183</v>
      </c>
    </row>
    <row r="730" spans="1:9" ht="15" customHeight="1">
      <c r="A730" s="201">
        <v>41864</v>
      </c>
      <c r="B730" s="171" t="s">
        <v>1067</v>
      </c>
      <c r="C730" s="171" t="s">
        <v>289</v>
      </c>
      <c r="D730" s="171" t="s">
        <v>477</v>
      </c>
      <c r="E730" s="171" t="s">
        <v>37</v>
      </c>
      <c r="F730" s="187">
        <v>36460.800000000003</v>
      </c>
      <c r="G730" s="187">
        <v>1096376.26</v>
      </c>
      <c r="H730" s="627" t="s">
        <v>1182</v>
      </c>
    </row>
    <row r="731" spans="1:9" ht="15" customHeight="1">
      <c r="A731" s="201">
        <v>41970</v>
      </c>
      <c r="B731" s="171" t="s">
        <v>1174</v>
      </c>
      <c r="C731" s="171" t="s">
        <v>1122</v>
      </c>
      <c r="D731" s="171" t="s">
        <v>826</v>
      </c>
      <c r="E731" s="171" t="s">
        <v>38</v>
      </c>
      <c r="F731" s="444">
        <v>3393.96</v>
      </c>
      <c r="G731" s="171">
        <v>131651.71</v>
      </c>
      <c r="H731" s="627" t="s">
        <v>1182</v>
      </c>
    </row>
    <row r="732" spans="1:9" s="6" customFormat="1" ht="15" customHeight="1">
      <c r="A732" s="206">
        <v>41947</v>
      </c>
      <c r="B732" s="184" t="s">
        <v>1163</v>
      </c>
      <c r="C732" s="184" t="s">
        <v>1122</v>
      </c>
      <c r="D732" s="184" t="s">
        <v>826</v>
      </c>
      <c r="E732" s="184" t="s">
        <v>38</v>
      </c>
      <c r="F732" s="452">
        <v>3426.59</v>
      </c>
      <c r="G732" s="184">
        <v>132883.16</v>
      </c>
      <c r="H732" s="1024" t="s">
        <v>1184</v>
      </c>
      <c r="I732" s="1244"/>
    </row>
    <row r="733" spans="1:9" s="182" customFormat="1" ht="12.75">
      <c r="A733" s="453">
        <v>41956</v>
      </c>
      <c r="B733" s="244" t="s">
        <v>1167</v>
      </c>
      <c r="C733" s="244" t="s">
        <v>558</v>
      </c>
      <c r="D733" s="244" t="s">
        <v>299</v>
      </c>
      <c r="E733" s="244" t="s">
        <v>38</v>
      </c>
      <c r="F733" s="230">
        <v>10496.41</v>
      </c>
      <c r="G733" s="230">
        <v>405161.43</v>
      </c>
      <c r="H733" s="1014" t="s">
        <v>1186</v>
      </c>
      <c r="I733" s="1246"/>
    </row>
    <row r="734" spans="1:9" s="91" customFormat="1" ht="12.75">
      <c r="A734" s="202">
        <v>41943</v>
      </c>
      <c r="B734" s="216" t="s">
        <v>1173</v>
      </c>
      <c r="C734" s="216" t="s">
        <v>1102</v>
      </c>
      <c r="D734" s="193" t="s">
        <v>618</v>
      </c>
      <c r="E734" s="216" t="s">
        <v>38</v>
      </c>
      <c r="F734" s="454">
        <v>114939.5</v>
      </c>
      <c r="G734" s="450">
        <v>4471146.55</v>
      </c>
      <c r="H734" s="1020" t="s">
        <v>1187</v>
      </c>
      <c r="I734" s="1247"/>
    </row>
    <row r="735" spans="1:9" s="91" customFormat="1" ht="12.75">
      <c r="A735" s="201">
        <v>41915</v>
      </c>
      <c r="B735" s="171" t="s">
        <v>1135</v>
      </c>
      <c r="C735" s="171" t="s">
        <v>35</v>
      </c>
      <c r="D735" s="171" t="s">
        <v>1098</v>
      </c>
      <c r="E735" s="171" t="s">
        <v>38</v>
      </c>
      <c r="F735" s="171">
        <v>99807.42</v>
      </c>
      <c r="G735" s="171">
        <v>3897479.75</v>
      </c>
      <c r="H735" s="627" t="s">
        <v>1187</v>
      </c>
      <c r="I735" s="1247"/>
    </row>
    <row r="736" spans="1:9" s="91" customFormat="1" ht="12.75">
      <c r="A736" s="195">
        <v>41918</v>
      </c>
      <c r="B736" s="196" t="s">
        <v>1138</v>
      </c>
      <c r="C736" s="171" t="s">
        <v>35</v>
      </c>
      <c r="D736" s="171" t="s">
        <v>1131</v>
      </c>
      <c r="E736" s="171" t="s">
        <v>38</v>
      </c>
      <c r="F736" s="197">
        <v>248522.77</v>
      </c>
      <c r="G736" s="198">
        <v>9630257.3399999999</v>
      </c>
      <c r="H736" s="1022" t="s">
        <v>1187</v>
      </c>
      <c r="I736" s="1247"/>
    </row>
    <row r="737" spans="1:8" ht="15" customHeight="1">
      <c r="A737" s="210">
        <v>41877</v>
      </c>
      <c r="B737" s="211" t="s">
        <v>1081</v>
      </c>
      <c r="C737" s="171" t="s">
        <v>289</v>
      </c>
      <c r="D737" s="171" t="s">
        <v>477</v>
      </c>
      <c r="E737" s="171" t="s">
        <v>37</v>
      </c>
      <c r="F737" s="187">
        <v>260829.76</v>
      </c>
      <c r="G737" s="187">
        <v>7869233.8600000003</v>
      </c>
      <c r="H737" s="1022" t="s">
        <v>1188</v>
      </c>
    </row>
    <row r="738" spans="1:8" ht="15" customHeight="1">
      <c r="A738" s="210">
        <v>41877</v>
      </c>
      <c r="B738" s="211" t="s">
        <v>1082</v>
      </c>
      <c r="C738" s="171" t="s">
        <v>289</v>
      </c>
      <c r="D738" s="171" t="s">
        <v>477</v>
      </c>
      <c r="E738" s="171" t="s">
        <v>37</v>
      </c>
      <c r="F738" s="187">
        <v>29494.44</v>
      </c>
      <c r="G738" s="187">
        <v>889847.25</v>
      </c>
      <c r="H738" s="1022" t="s">
        <v>1188</v>
      </c>
    </row>
    <row r="739" spans="1:8" ht="15" customHeight="1">
      <c r="A739" s="201">
        <v>41970</v>
      </c>
      <c r="B739" s="171" t="s">
        <v>1175</v>
      </c>
      <c r="C739" s="171" t="s">
        <v>285</v>
      </c>
      <c r="D739" s="171" t="s">
        <v>977</v>
      </c>
      <c r="E739" s="171" t="s">
        <v>11</v>
      </c>
      <c r="F739" s="187">
        <v>745164.75</v>
      </c>
      <c r="G739" s="187">
        <v>23115010.550000001</v>
      </c>
      <c r="H739" s="627" t="s">
        <v>1193</v>
      </c>
    </row>
    <row r="740" spans="1:8" ht="15" customHeight="1">
      <c r="A740" s="201">
        <v>41976</v>
      </c>
      <c r="B740" s="171" t="s">
        <v>1178</v>
      </c>
      <c r="C740" s="171" t="s">
        <v>285</v>
      </c>
      <c r="D740" s="171" t="s">
        <v>977</v>
      </c>
      <c r="E740" s="171" t="s">
        <v>11</v>
      </c>
      <c r="F740" s="187">
        <v>509918.77</v>
      </c>
      <c r="G740" s="187">
        <v>15848275.369999999</v>
      </c>
      <c r="H740" s="998" t="s">
        <v>1193</v>
      </c>
    </row>
    <row r="741" spans="1:8" ht="15" customHeight="1">
      <c r="A741" s="203">
        <v>41894</v>
      </c>
      <c r="B741" s="171" t="s">
        <v>1112</v>
      </c>
      <c r="C741" s="171" t="s">
        <v>31</v>
      </c>
      <c r="D741" s="171" t="s">
        <v>32</v>
      </c>
      <c r="E741" s="171" t="s">
        <v>38</v>
      </c>
      <c r="F741" s="233">
        <v>27284.94</v>
      </c>
      <c r="G741" s="233">
        <v>1079665.08</v>
      </c>
      <c r="H741" s="630" t="s">
        <v>1145</v>
      </c>
    </row>
    <row r="742" spans="1:8" ht="15" customHeight="1">
      <c r="A742" s="3"/>
      <c r="B742" s="3"/>
      <c r="C742" s="3"/>
      <c r="D742" s="3"/>
      <c r="E742" s="3"/>
      <c r="G742" s="283"/>
      <c r="H742" s="998"/>
    </row>
    <row r="743" spans="1:8" ht="15" customHeight="1">
      <c r="A743" s="3"/>
      <c r="B743" s="3"/>
      <c r="C743" s="3"/>
      <c r="D743" s="3"/>
      <c r="E743" s="3"/>
      <c r="G743" s="283"/>
      <c r="H743" s="998"/>
    </row>
    <row r="744" spans="1:8" ht="15" customHeight="1">
      <c r="A744" s="209" t="s">
        <v>1196</v>
      </c>
      <c r="B744" s="432">
        <v>2015</v>
      </c>
      <c r="C744" s="194"/>
      <c r="D744" s="194"/>
      <c r="E744" s="194"/>
      <c r="F744" s="207"/>
      <c r="G744" s="194"/>
      <c r="H744" s="1023"/>
    </row>
    <row r="745" spans="1:8" ht="15" customHeight="1">
      <c r="A745" s="455">
        <v>41997</v>
      </c>
      <c r="B745" s="214" t="s">
        <v>1194</v>
      </c>
      <c r="C745" s="214" t="s">
        <v>285</v>
      </c>
      <c r="D745" s="422" t="s">
        <v>1023</v>
      </c>
      <c r="E745" s="214" t="s">
        <v>37</v>
      </c>
      <c r="F745" s="190">
        <v>482385.68</v>
      </c>
      <c r="G745" s="190">
        <v>15055257.07</v>
      </c>
      <c r="H745" s="627" t="s">
        <v>1201</v>
      </c>
    </row>
    <row r="746" spans="1:8" ht="15" customHeight="1">
      <c r="A746" s="201">
        <v>41997</v>
      </c>
      <c r="B746" s="171" t="s">
        <v>1192</v>
      </c>
      <c r="C746" s="171" t="s">
        <v>1190</v>
      </c>
      <c r="D746" s="171" t="s">
        <v>1191</v>
      </c>
      <c r="E746" s="171" t="s">
        <v>37</v>
      </c>
      <c r="F746" s="187">
        <v>60263.43</v>
      </c>
      <c r="G746" s="187">
        <v>1880821.65</v>
      </c>
      <c r="H746" s="627" t="s">
        <v>1202</v>
      </c>
    </row>
    <row r="747" spans="1:8" ht="15" customHeight="1">
      <c r="A747" s="203">
        <v>41925</v>
      </c>
      <c r="B747" s="171" t="s">
        <v>1149</v>
      </c>
      <c r="C747" s="171" t="s">
        <v>31</v>
      </c>
      <c r="D747" s="171" t="s">
        <v>32</v>
      </c>
      <c r="E747" s="171" t="s">
        <v>38</v>
      </c>
      <c r="F747" s="233">
        <v>16863.25</v>
      </c>
      <c r="G747" s="233">
        <v>660196.24</v>
      </c>
      <c r="H747" s="630" t="s">
        <v>1200</v>
      </c>
    </row>
    <row r="748" spans="1:8" ht="15" customHeight="1">
      <c r="A748" s="203">
        <v>41961</v>
      </c>
      <c r="B748" s="171" t="s">
        <v>1169</v>
      </c>
      <c r="C748" s="171" t="s">
        <v>558</v>
      </c>
      <c r="D748" s="171" t="s">
        <v>299</v>
      </c>
      <c r="E748" s="171" t="s">
        <v>38</v>
      </c>
      <c r="F748" s="233">
        <v>24521.23</v>
      </c>
      <c r="G748" s="233">
        <v>948726.39</v>
      </c>
      <c r="H748" s="702" t="s">
        <v>1203</v>
      </c>
    </row>
    <row r="749" spans="1:8" ht="15" customHeight="1">
      <c r="A749" s="201">
        <v>41995</v>
      </c>
      <c r="B749" s="214" t="s">
        <v>1195</v>
      </c>
      <c r="C749" s="214" t="s">
        <v>35</v>
      </c>
      <c r="D749" s="422" t="s">
        <v>1131</v>
      </c>
      <c r="E749" s="214" t="s">
        <v>11</v>
      </c>
      <c r="F749" s="190">
        <v>147564.79999999999</v>
      </c>
      <c r="G749" s="190">
        <v>4601070.46</v>
      </c>
      <c r="H749" s="627" t="s">
        <v>1205</v>
      </c>
    </row>
    <row r="750" spans="1:8" ht="15" customHeight="1">
      <c r="A750" s="203">
        <v>41997</v>
      </c>
      <c r="B750" s="204" t="s">
        <v>1189</v>
      </c>
      <c r="C750" s="204" t="s">
        <v>1190</v>
      </c>
      <c r="D750" s="204" t="s">
        <v>1191</v>
      </c>
      <c r="E750" s="204" t="s">
        <v>37</v>
      </c>
      <c r="F750" s="205">
        <v>10941.6</v>
      </c>
      <c r="G750" s="205">
        <v>341487.34</v>
      </c>
      <c r="H750" s="1020" t="s">
        <v>1205</v>
      </c>
    </row>
    <row r="751" spans="1:8" ht="15" customHeight="1">
      <c r="A751" s="203">
        <v>41968</v>
      </c>
      <c r="B751" s="171" t="s">
        <v>1171</v>
      </c>
      <c r="C751" s="171" t="s">
        <v>558</v>
      </c>
      <c r="D751" s="171" t="s">
        <v>299</v>
      </c>
      <c r="E751" s="171" t="s">
        <v>38</v>
      </c>
      <c r="F751" s="233">
        <v>11994.04</v>
      </c>
      <c r="G751" s="233">
        <v>462730.06</v>
      </c>
      <c r="H751" s="630" t="s">
        <v>1205</v>
      </c>
    </row>
    <row r="752" spans="1:8" ht="15" customHeight="1">
      <c r="A752" s="203">
        <v>41932</v>
      </c>
      <c r="B752" s="171" t="s">
        <v>1157</v>
      </c>
      <c r="C752" s="171" t="s">
        <v>31</v>
      </c>
      <c r="D752" s="171" t="s">
        <v>32</v>
      </c>
      <c r="E752" s="171" t="s">
        <v>38</v>
      </c>
      <c r="F752" s="233">
        <v>49024.800000000003</v>
      </c>
      <c r="G752" s="233">
        <v>1925203.9</v>
      </c>
      <c r="H752" s="1025" t="s">
        <v>1207</v>
      </c>
    </row>
    <row r="753" spans="1:8" ht="15" customHeight="1">
      <c r="A753" s="201">
        <v>41971</v>
      </c>
      <c r="B753" s="171" t="s">
        <v>1177</v>
      </c>
      <c r="C753" s="171" t="s">
        <v>35</v>
      </c>
      <c r="D753" s="171" t="s">
        <v>1153</v>
      </c>
      <c r="E753" s="171" t="s">
        <v>38</v>
      </c>
      <c r="F753" s="171">
        <v>336991.76</v>
      </c>
      <c r="G753" s="171">
        <v>13021361.609999999</v>
      </c>
      <c r="H753" s="627" t="s">
        <v>1208</v>
      </c>
    </row>
    <row r="754" spans="1:8" ht="15" customHeight="1">
      <c r="A754" s="201">
        <v>41988</v>
      </c>
      <c r="B754" s="171" t="s">
        <v>1185</v>
      </c>
      <c r="C754" s="171" t="s">
        <v>35</v>
      </c>
      <c r="D754" s="171" t="s">
        <v>1153</v>
      </c>
      <c r="E754" s="171" t="s">
        <v>38</v>
      </c>
      <c r="F754" s="171">
        <v>319207.67999999999</v>
      </c>
      <c r="G754" s="171">
        <v>12334184.76</v>
      </c>
      <c r="H754" s="627" t="s">
        <v>1208</v>
      </c>
    </row>
    <row r="755" spans="1:8" ht="15" customHeight="1">
      <c r="A755" s="433">
        <v>41976</v>
      </c>
      <c r="B755" s="245" t="s">
        <v>1179</v>
      </c>
      <c r="C755" s="171" t="s">
        <v>558</v>
      </c>
      <c r="D755" s="171" t="s">
        <v>299</v>
      </c>
      <c r="E755" s="171" t="s">
        <v>38</v>
      </c>
      <c r="F755" s="233">
        <v>7437.7</v>
      </c>
      <c r="G755" s="233">
        <v>286202.7</v>
      </c>
      <c r="H755" s="702" t="s">
        <v>1209</v>
      </c>
    </row>
    <row r="756" spans="1:8" ht="15" customHeight="1">
      <c r="A756" s="3"/>
      <c r="B756" s="3"/>
      <c r="C756" s="3"/>
      <c r="D756" s="3"/>
      <c r="E756" s="3"/>
      <c r="G756" s="283"/>
      <c r="H756" s="998"/>
    </row>
    <row r="757" spans="1:8" ht="15" customHeight="1">
      <c r="A757" s="209" t="s">
        <v>694</v>
      </c>
      <c r="B757" s="432">
        <v>2015</v>
      </c>
      <c r="C757" s="194"/>
      <c r="D757" s="194"/>
      <c r="E757" s="194"/>
      <c r="F757" s="207"/>
      <c r="G757" s="194"/>
      <c r="H757" s="1023"/>
    </row>
    <row r="758" spans="1:8" ht="15" customHeight="1">
      <c r="A758" s="203">
        <v>41947</v>
      </c>
      <c r="B758" s="171" t="s">
        <v>1164</v>
      </c>
      <c r="C758" s="171" t="s">
        <v>31</v>
      </c>
      <c r="D758" s="171" t="s">
        <v>32</v>
      </c>
      <c r="E758" s="171" t="s">
        <v>38</v>
      </c>
      <c r="F758" s="233">
        <v>174218.13</v>
      </c>
      <c r="G758" s="233">
        <v>6756179.0800000001</v>
      </c>
      <c r="H758" s="1026" t="s">
        <v>1217</v>
      </c>
    </row>
    <row r="759" spans="1:8" ht="15" customHeight="1">
      <c r="A759" s="201">
        <v>42009</v>
      </c>
      <c r="B759" s="171" t="s">
        <v>1197</v>
      </c>
      <c r="C759" s="171" t="s">
        <v>1198</v>
      </c>
      <c r="D759" s="171" t="s">
        <v>826</v>
      </c>
      <c r="E759" s="171" t="s">
        <v>14</v>
      </c>
      <c r="F759" s="187">
        <v>37412.32</v>
      </c>
      <c r="G759" s="171">
        <v>1425409.39</v>
      </c>
      <c r="H759" s="627" t="s">
        <v>1218</v>
      </c>
    </row>
    <row r="760" spans="1:8" ht="15" customHeight="1">
      <c r="A760" s="203">
        <v>41960</v>
      </c>
      <c r="B760" s="171" t="s">
        <v>1168</v>
      </c>
      <c r="C760" s="171" t="s">
        <v>31</v>
      </c>
      <c r="D760" s="171" t="s">
        <v>32</v>
      </c>
      <c r="E760" s="171" t="s">
        <v>38</v>
      </c>
      <c r="F760" s="233">
        <v>82134.11</v>
      </c>
      <c r="G760" s="233">
        <v>3194195.54</v>
      </c>
      <c r="H760" s="630" t="s">
        <v>1222</v>
      </c>
    </row>
    <row r="761" spans="1:8" ht="15" customHeight="1">
      <c r="A761" s="203">
        <v>41968</v>
      </c>
      <c r="B761" s="171" t="s">
        <v>1172</v>
      </c>
      <c r="C761" s="171" t="s">
        <v>31</v>
      </c>
      <c r="D761" s="171" t="s">
        <v>32</v>
      </c>
      <c r="E761" s="171" t="s">
        <v>38</v>
      </c>
      <c r="F761" s="233">
        <v>114309.17</v>
      </c>
      <c r="G761" s="233">
        <v>4410047.78</v>
      </c>
      <c r="H761" s="630" t="s">
        <v>1225</v>
      </c>
    </row>
    <row r="762" spans="1:8" ht="15" customHeight="1">
      <c r="A762" s="433">
        <v>42011</v>
      </c>
      <c r="B762" s="245" t="s">
        <v>1199</v>
      </c>
      <c r="C762" s="171" t="s">
        <v>558</v>
      </c>
      <c r="D762" s="171" t="s">
        <v>299</v>
      </c>
      <c r="E762" s="171" t="s">
        <v>38</v>
      </c>
      <c r="F762" s="233">
        <v>20858.95</v>
      </c>
      <c r="G762" s="233">
        <v>779916.14</v>
      </c>
      <c r="H762" s="702" t="s">
        <v>1224</v>
      </c>
    </row>
    <row r="763" spans="1:8" ht="15" customHeight="1">
      <c r="A763" s="201">
        <v>42053</v>
      </c>
      <c r="B763" s="171" t="s">
        <v>1223</v>
      </c>
      <c r="C763" s="171" t="s">
        <v>285</v>
      </c>
      <c r="D763" s="171" t="s">
        <v>1023</v>
      </c>
      <c r="E763" s="171" t="s">
        <v>37</v>
      </c>
      <c r="F763" s="187">
        <v>358106.4</v>
      </c>
      <c r="G763" s="187">
        <v>11667106.51</v>
      </c>
      <c r="H763" s="627" t="s">
        <v>1224</v>
      </c>
    </row>
    <row r="764" spans="1:8" ht="15" customHeight="1">
      <c r="A764" s="201"/>
      <c r="B764" s="171"/>
      <c r="C764" s="171"/>
      <c r="D764" s="171"/>
      <c r="E764" s="171"/>
      <c r="F764" s="187"/>
      <c r="G764" s="187"/>
      <c r="H764" s="627"/>
    </row>
    <row r="765" spans="1:8" ht="15" customHeight="1">
      <c r="A765" s="209" t="s">
        <v>1259</v>
      </c>
      <c r="B765" s="432">
        <v>2015</v>
      </c>
      <c r="C765" s="194"/>
      <c r="D765" s="194"/>
      <c r="E765" s="194"/>
      <c r="F765" s="207"/>
      <c r="G765" s="194"/>
      <c r="H765" s="1023"/>
    </row>
    <row r="766" spans="1:8" ht="25.5" customHeight="1">
      <c r="A766" s="203">
        <v>42033</v>
      </c>
      <c r="B766" s="216" t="s">
        <v>1213</v>
      </c>
      <c r="C766" s="216" t="s">
        <v>35</v>
      </c>
      <c r="D766" s="193" t="s">
        <v>1214</v>
      </c>
      <c r="E766" s="216" t="s">
        <v>38</v>
      </c>
      <c r="F766" s="450">
        <v>229347.19</v>
      </c>
      <c r="G766" s="450">
        <v>8345944.2400000002</v>
      </c>
      <c r="H766" s="1020" t="s">
        <v>1229</v>
      </c>
    </row>
    <row r="767" spans="1:8" ht="15" customHeight="1">
      <c r="A767" s="203">
        <v>41981</v>
      </c>
      <c r="B767" s="171" t="s">
        <v>1181</v>
      </c>
      <c r="C767" s="171" t="s">
        <v>31</v>
      </c>
      <c r="D767" s="171" t="s">
        <v>32</v>
      </c>
      <c r="E767" s="171" t="s">
        <v>38</v>
      </c>
      <c r="F767" s="233">
        <v>109297.8</v>
      </c>
      <c r="G767" s="233">
        <v>4180640.85</v>
      </c>
      <c r="H767" s="630" t="s">
        <v>1231</v>
      </c>
    </row>
    <row r="768" spans="1:8" ht="15" customHeight="1">
      <c r="A768" s="201">
        <v>42065</v>
      </c>
      <c r="B768" s="171" t="s">
        <v>1226</v>
      </c>
      <c r="C768" s="171" t="s">
        <v>285</v>
      </c>
      <c r="D768" s="171" t="s">
        <v>1023</v>
      </c>
      <c r="E768" s="171" t="s">
        <v>37</v>
      </c>
      <c r="F768" s="187">
        <v>202765.92</v>
      </c>
      <c r="G768" s="187">
        <v>6691275.3600000003</v>
      </c>
      <c r="H768" s="627" t="s">
        <v>1230</v>
      </c>
    </row>
    <row r="769" spans="1:9" ht="36" customHeight="1">
      <c r="A769" s="201">
        <v>42066</v>
      </c>
      <c r="B769" s="171" t="s">
        <v>1228</v>
      </c>
      <c r="C769" s="171" t="s">
        <v>285</v>
      </c>
      <c r="D769" s="171" t="s">
        <v>1023</v>
      </c>
      <c r="E769" s="171" t="s">
        <v>37</v>
      </c>
      <c r="F769" s="187">
        <v>292397.76</v>
      </c>
      <c r="G769" s="187">
        <v>9660821.9900000002</v>
      </c>
      <c r="H769" s="627" t="s">
        <v>1230</v>
      </c>
    </row>
    <row r="770" spans="1:9" ht="42" customHeight="1">
      <c r="A770" s="201">
        <v>42066</v>
      </c>
      <c r="B770" s="171" t="s">
        <v>1228</v>
      </c>
      <c r="C770" s="171" t="s">
        <v>285</v>
      </c>
      <c r="D770" s="171" t="s">
        <v>1023</v>
      </c>
      <c r="E770" s="171" t="s">
        <v>37</v>
      </c>
      <c r="F770" s="187">
        <v>150389.92000000001</v>
      </c>
      <c r="G770" s="187">
        <f>F770*34.23</f>
        <v>5147846.9616</v>
      </c>
      <c r="H770" s="627" t="s">
        <v>1233</v>
      </c>
    </row>
    <row r="771" spans="1:9" ht="15" customHeight="1">
      <c r="A771" s="203">
        <v>42032</v>
      </c>
      <c r="B771" s="171" t="s">
        <v>1211</v>
      </c>
      <c r="C771" s="171" t="s">
        <v>558</v>
      </c>
      <c r="D771" s="171" t="s">
        <v>299</v>
      </c>
      <c r="E771" s="171" t="s">
        <v>38</v>
      </c>
      <c r="F771" s="233">
        <v>6108.7</v>
      </c>
      <c r="G771" s="233">
        <v>223395.16</v>
      </c>
      <c r="H771" s="702" t="s">
        <v>1240</v>
      </c>
    </row>
    <row r="772" spans="1:9" ht="36.75" customHeight="1">
      <c r="A772" s="203">
        <v>42065</v>
      </c>
      <c r="B772" s="216" t="s">
        <v>1227</v>
      </c>
      <c r="C772" s="216" t="s">
        <v>35</v>
      </c>
      <c r="D772" s="193" t="s">
        <v>1214</v>
      </c>
      <c r="E772" s="216" t="s">
        <v>38</v>
      </c>
      <c r="F772" s="450">
        <v>256584.95</v>
      </c>
      <c r="G772" s="450">
        <v>9462852.9600000009</v>
      </c>
      <c r="H772" s="1020" t="s">
        <v>1245</v>
      </c>
    </row>
    <row r="773" spans="1:9" ht="15" customHeight="1">
      <c r="A773" s="203">
        <v>42033</v>
      </c>
      <c r="B773" s="216" t="s">
        <v>1213</v>
      </c>
      <c r="C773" s="216" t="s">
        <v>35</v>
      </c>
      <c r="D773" s="193" t="s">
        <v>1214</v>
      </c>
      <c r="E773" s="216" t="s">
        <v>38</v>
      </c>
      <c r="F773" s="427">
        <v>203000</v>
      </c>
      <c r="G773" s="427">
        <v>7732270</v>
      </c>
      <c r="H773" s="1020" t="s">
        <v>1245</v>
      </c>
    </row>
    <row r="774" spans="1:9" ht="15" customHeight="1">
      <c r="A774" s="203">
        <v>42039</v>
      </c>
      <c r="B774" s="171" t="s">
        <v>1216</v>
      </c>
      <c r="C774" s="171" t="s">
        <v>558</v>
      </c>
      <c r="D774" s="171" t="s">
        <v>299</v>
      </c>
      <c r="E774" s="171" t="s">
        <v>38</v>
      </c>
      <c r="F774" s="233">
        <v>27325.8</v>
      </c>
      <c r="G774" s="233">
        <v>1009141.79</v>
      </c>
      <c r="H774" s="702" t="s">
        <v>1249</v>
      </c>
    </row>
    <row r="775" spans="1:9" ht="15" customHeight="1">
      <c r="A775" s="203">
        <v>42065</v>
      </c>
      <c r="B775" s="216" t="s">
        <v>1227</v>
      </c>
      <c r="C775" s="216" t="s">
        <v>35</v>
      </c>
      <c r="D775" s="193" t="s">
        <v>1214</v>
      </c>
      <c r="E775" s="216" t="s">
        <v>38</v>
      </c>
      <c r="F775" s="427">
        <v>230000</v>
      </c>
      <c r="G775" s="454">
        <v>8792900</v>
      </c>
      <c r="H775" s="1020" t="s">
        <v>1258</v>
      </c>
    </row>
    <row r="776" spans="1:9" ht="15" customHeight="1">
      <c r="A776" s="201">
        <v>42066</v>
      </c>
      <c r="B776" s="171" t="s">
        <v>1228</v>
      </c>
      <c r="C776" s="171" t="s">
        <v>285</v>
      </c>
      <c r="D776" s="171" t="s">
        <v>1023</v>
      </c>
      <c r="E776" s="171" t="s">
        <v>37</v>
      </c>
      <c r="F776" s="187">
        <v>106294.78</v>
      </c>
      <c r="G776" s="187">
        <v>3730946.77</v>
      </c>
      <c r="H776" s="998" t="s">
        <v>1260</v>
      </c>
    </row>
    <row r="777" spans="1:9" ht="15" customHeight="1">
      <c r="A777" s="3"/>
      <c r="B777" s="3"/>
      <c r="C777" s="3"/>
      <c r="D777" s="3"/>
      <c r="E777" s="3"/>
      <c r="G777" s="283"/>
      <c r="H777" s="998"/>
    </row>
    <row r="778" spans="1:9" ht="15" customHeight="1">
      <c r="A778" s="209" t="s">
        <v>803</v>
      </c>
      <c r="B778" s="432">
        <v>2015</v>
      </c>
      <c r="C778" s="194"/>
      <c r="D778" s="194"/>
      <c r="E778" s="194"/>
      <c r="F778" s="207"/>
      <c r="G778" s="194"/>
      <c r="H778" s="1023"/>
    </row>
    <row r="779" spans="1:9" ht="15" customHeight="1">
      <c r="A779" s="203">
        <v>42045</v>
      </c>
      <c r="B779" s="171" t="s">
        <v>1219</v>
      </c>
      <c r="C779" s="171" t="s">
        <v>558</v>
      </c>
      <c r="D779" s="171" t="s">
        <v>299</v>
      </c>
      <c r="E779" s="171" t="s">
        <v>38</v>
      </c>
      <c r="F779" s="233">
        <v>18817.8</v>
      </c>
      <c r="G779" s="233">
        <v>690236.9</v>
      </c>
      <c r="H779" s="702" t="s">
        <v>1262</v>
      </c>
    </row>
    <row r="780" spans="1:9" s="91" customFormat="1" ht="12.75">
      <c r="A780" s="201">
        <v>42090</v>
      </c>
      <c r="B780" s="171" t="s">
        <v>1254</v>
      </c>
      <c r="C780" s="171" t="s">
        <v>285</v>
      </c>
      <c r="D780" s="171" t="s">
        <v>1255</v>
      </c>
      <c r="E780" s="171" t="s">
        <v>37</v>
      </c>
      <c r="F780" s="217">
        <v>50753.31</v>
      </c>
      <c r="G780" s="198">
        <v>1812400.7</v>
      </c>
      <c r="H780" s="1022" t="s">
        <v>1268</v>
      </c>
      <c r="I780" s="1247"/>
    </row>
    <row r="781" spans="1:9" s="183" customFormat="1" ht="12.75">
      <c r="A781" s="203">
        <v>42018</v>
      </c>
      <c r="B781" s="171" t="s">
        <v>1204</v>
      </c>
      <c r="C781" s="171" t="s">
        <v>31</v>
      </c>
      <c r="D781" s="171" t="s">
        <v>32</v>
      </c>
      <c r="E781" s="171" t="s">
        <v>38</v>
      </c>
      <c r="F781" s="233">
        <v>61650.09</v>
      </c>
      <c r="G781" s="233">
        <v>2373528.4700000002</v>
      </c>
      <c r="H781" s="630" t="s">
        <v>1268</v>
      </c>
      <c r="I781" s="424"/>
    </row>
    <row r="782" spans="1:9" s="183" customFormat="1" ht="12.75">
      <c r="A782" s="203">
        <v>42023</v>
      </c>
      <c r="B782" s="171" t="s">
        <v>1206</v>
      </c>
      <c r="C782" s="171" t="s">
        <v>31</v>
      </c>
      <c r="D782" s="171" t="s">
        <v>32</v>
      </c>
      <c r="E782" s="171" t="s">
        <v>38</v>
      </c>
      <c r="F782" s="233">
        <v>27229.23</v>
      </c>
      <c r="G782" s="233">
        <v>1048325.36</v>
      </c>
      <c r="H782" s="630" t="s">
        <v>1268</v>
      </c>
      <c r="I782" s="424"/>
    </row>
    <row r="783" spans="1:9" ht="15" customHeight="1">
      <c r="A783" s="201">
        <v>42108</v>
      </c>
      <c r="B783" s="171" t="s">
        <v>1266</v>
      </c>
      <c r="C783" s="171" t="s">
        <v>285</v>
      </c>
      <c r="D783" s="171" t="s">
        <v>977</v>
      </c>
      <c r="E783" s="171" t="s">
        <v>37</v>
      </c>
      <c r="F783" s="187">
        <v>366737.32</v>
      </c>
      <c r="G783" s="187">
        <v>13162202.41</v>
      </c>
      <c r="H783" s="1022" t="s">
        <v>1272</v>
      </c>
    </row>
    <row r="784" spans="1:9" ht="25.5" customHeight="1">
      <c r="A784" s="201">
        <v>42090</v>
      </c>
      <c r="B784" s="171" t="s">
        <v>1254</v>
      </c>
      <c r="C784" s="171" t="s">
        <v>285</v>
      </c>
      <c r="D784" s="171" t="s">
        <v>1255</v>
      </c>
      <c r="E784" s="171" t="s">
        <v>37</v>
      </c>
      <c r="F784" s="217">
        <v>968839.61</v>
      </c>
      <c r="G784" s="198">
        <v>34597262.469999999</v>
      </c>
      <c r="H784" s="998" t="s">
        <v>1272</v>
      </c>
    </row>
    <row r="785" spans="1:9" ht="15" customHeight="1">
      <c r="A785" s="201">
        <v>42108</v>
      </c>
      <c r="B785" s="171" t="s">
        <v>1264</v>
      </c>
      <c r="C785" s="171" t="s">
        <v>285</v>
      </c>
      <c r="D785" s="171" t="s">
        <v>981</v>
      </c>
      <c r="E785" s="171" t="s">
        <v>37</v>
      </c>
      <c r="F785" s="187">
        <v>31151.27</v>
      </c>
      <c r="G785" s="187">
        <v>1118019.08</v>
      </c>
      <c r="H785" s="1022" t="s">
        <v>1279</v>
      </c>
    </row>
    <row r="786" spans="1:9" ht="15" customHeight="1">
      <c r="A786" s="203">
        <v>42030</v>
      </c>
      <c r="B786" s="171" t="s">
        <v>1210</v>
      </c>
      <c r="C786" s="171" t="s">
        <v>31</v>
      </c>
      <c r="D786" s="171" t="s">
        <v>32</v>
      </c>
      <c r="E786" s="171" t="s">
        <v>38</v>
      </c>
      <c r="F786" s="233">
        <v>80267.72</v>
      </c>
      <c r="G786" s="233">
        <v>2900875.4</v>
      </c>
      <c r="H786" s="630" t="s">
        <v>1279</v>
      </c>
    </row>
    <row r="787" spans="1:9" ht="15" customHeight="1">
      <c r="A787" s="201">
        <v>42118</v>
      </c>
      <c r="B787" s="171" t="s">
        <v>1276</v>
      </c>
      <c r="C787" s="171" t="s">
        <v>285</v>
      </c>
      <c r="D787" s="171" t="s">
        <v>232</v>
      </c>
      <c r="E787" s="171" t="s">
        <v>37</v>
      </c>
      <c r="F787" s="187">
        <v>247598.59</v>
      </c>
      <c r="G787" s="187">
        <v>8814509.8000000007</v>
      </c>
      <c r="H787" s="1022" t="s">
        <v>1278</v>
      </c>
    </row>
    <row r="788" spans="1:9" ht="15" customHeight="1">
      <c r="A788" s="3"/>
      <c r="B788" s="3"/>
      <c r="C788" s="3"/>
      <c r="D788" s="3"/>
      <c r="E788" s="3"/>
      <c r="G788" s="283"/>
      <c r="H788" s="998"/>
    </row>
    <row r="789" spans="1:9" ht="15" customHeight="1">
      <c r="A789" s="3"/>
      <c r="B789" s="3"/>
      <c r="C789" s="3"/>
      <c r="D789" s="3"/>
      <c r="E789" s="3"/>
      <c r="G789" s="283"/>
      <c r="H789" s="998"/>
    </row>
    <row r="790" spans="1:9" ht="15" customHeight="1">
      <c r="A790" s="209" t="s">
        <v>866</v>
      </c>
      <c r="B790" s="432">
        <v>2015</v>
      </c>
      <c r="C790" s="194"/>
      <c r="D790" s="194"/>
      <c r="E790" s="194"/>
      <c r="F790" s="207"/>
      <c r="G790" s="194"/>
      <c r="H790" s="1023"/>
    </row>
    <row r="791" spans="1:9" s="182" customFormat="1" ht="12.75">
      <c r="A791" s="221">
        <v>42076</v>
      </c>
      <c r="B791" s="225" t="s">
        <v>1237</v>
      </c>
      <c r="C791" s="227" t="s">
        <v>613</v>
      </c>
      <c r="D791" s="227" t="s">
        <v>702</v>
      </c>
      <c r="E791" s="227" t="s">
        <v>38</v>
      </c>
      <c r="F791" s="229">
        <v>11966.04</v>
      </c>
      <c r="G791" s="229">
        <v>446333.29</v>
      </c>
      <c r="H791" s="1015" t="s">
        <v>1294</v>
      </c>
      <c r="I791" s="1246"/>
    </row>
    <row r="792" spans="1:9" s="189" customFormat="1" ht="12.75">
      <c r="A792" s="222">
        <v>42034</v>
      </c>
      <c r="B792" s="226" t="s">
        <v>1215</v>
      </c>
      <c r="C792" s="226" t="s">
        <v>31</v>
      </c>
      <c r="D792" s="226" t="s">
        <v>32</v>
      </c>
      <c r="E792" s="226" t="s">
        <v>38</v>
      </c>
      <c r="F792" s="230">
        <v>26680.5</v>
      </c>
      <c r="G792" s="230">
        <v>974905.47</v>
      </c>
      <c r="H792" s="1014" t="s">
        <v>1294</v>
      </c>
      <c r="I792" s="1248"/>
    </row>
    <row r="793" spans="1:9" s="182" customFormat="1" ht="12.75">
      <c r="A793" s="223">
        <v>42089</v>
      </c>
      <c r="B793" s="227" t="s">
        <v>1257</v>
      </c>
      <c r="C793" s="227" t="s">
        <v>35</v>
      </c>
      <c r="D793" s="228" t="s">
        <v>381</v>
      </c>
      <c r="E793" s="227" t="s">
        <v>11</v>
      </c>
      <c r="F793" s="231">
        <v>200000</v>
      </c>
      <c r="G793" s="231">
        <f>F793*35.83</f>
        <v>7166000</v>
      </c>
      <c r="H793" s="1015" t="s">
        <v>1294</v>
      </c>
      <c r="I793" s="1246"/>
    </row>
    <row r="794" spans="1:9" ht="15" customHeight="1">
      <c r="A794" s="220">
        <v>42110</v>
      </c>
      <c r="B794" s="171" t="s">
        <v>1267</v>
      </c>
      <c r="C794" s="171" t="s">
        <v>285</v>
      </c>
      <c r="D794" s="171" t="s">
        <v>1023</v>
      </c>
      <c r="E794" s="171" t="s">
        <v>37</v>
      </c>
      <c r="F794" s="187">
        <v>113866.62</v>
      </c>
      <c r="G794" s="187">
        <v>4077563.66</v>
      </c>
      <c r="H794" s="627" t="s">
        <v>1298</v>
      </c>
    </row>
    <row r="795" spans="1:9" ht="27" customHeight="1">
      <c r="A795" s="218">
        <v>42123</v>
      </c>
      <c r="B795" s="171" t="s">
        <v>1284</v>
      </c>
      <c r="C795" s="171" t="s">
        <v>285</v>
      </c>
      <c r="D795" s="171" t="s">
        <v>977</v>
      </c>
      <c r="E795" s="171" t="s">
        <v>37</v>
      </c>
      <c r="F795" s="187">
        <v>116300.42</v>
      </c>
      <c r="G795" s="187">
        <v>4089122.77</v>
      </c>
      <c r="H795" s="627" t="s">
        <v>1300</v>
      </c>
    </row>
    <row r="796" spans="1:9" ht="15" customHeight="1">
      <c r="A796" s="224">
        <v>42086</v>
      </c>
      <c r="B796" s="216" t="s">
        <v>1247</v>
      </c>
      <c r="C796" s="216" t="s">
        <v>289</v>
      </c>
      <c r="D796" s="216" t="s">
        <v>1243</v>
      </c>
      <c r="E796" s="216" t="s">
        <v>37</v>
      </c>
      <c r="F796" s="232">
        <v>218297.86</v>
      </c>
      <c r="G796" s="232">
        <v>7845625.0899999999</v>
      </c>
      <c r="H796" s="1020" t="s">
        <v>1302</v>
      </c>
    </row>
    <row r="797" spans="1:9" ht="26.25" customHeight="1">
      <c r="A797" s="201">
        <v>42090</v>
      </c>
      <c r="B797" s="171" t="s">
        <v>1254</v>
      </c>
      <c r="C797" s="171" t="s">
        <v>285</v>
      </c>
      <c r="D797" s="171" t="s">
        <v>1255</v>
      </c>
      <c r="E797" s="171" t="s">
        <v>37</v>
      </c>
      <c r="F797" s="217">
        <v>428074.2</v>
      </c>
      <c r="G797" s="198">
        <f>F797*35.71</f>
        <v>15286529.682</v>
      </c>
      <c r="H797" s="1022" t="s">
        <v>1302</v>
      </c>
    </row>
    <row r="798" spans="1:9" ht="15" customHeight="1">
      <c r="A798" s="203">
        <v>42033</v>
      </c>
      <c r="B798" s="171" t="s">
        <v>1212</v>
      </c>
      <c r="C798" s="171" t="s">
        <v>31</v>
      </c>
      <c r="D798" s="171" t="s">
        <v>32</v>
      </c>
      <c r="E798" s="171" t="s">
        <v>38</v>
      </c>
      <c r="F798" s="233">
        <v>47478.15</v>
      </c>
      <c r="G798" s="233">
        <v>1727729.88</v>
      </c>
      <c r="H798" s="630" t="s">
        <v>1304</v>
      </c>
    </row>
    <row r="799" spans="1:9" ht="15" customHeight="1">
      <c r="A799" s="220">
        <v>42108</v>
      </c>
      <c r="B799" s="171" t="s">
        <v>1263</v>
      </c>
      <c r="C799" s="171" t="s">
        <v>285</v>
      </c>
      <c r="D799" s="171" t="s">
        <v>977</v>
      </c>
      <c r="E799" s="171" t="s">
        <v>37</v>
      </c>
      <c r="F799" s="187">
        <v>257363.82</v>
      </c>
      <c r="G799" s="187">
        <v>9236787.5</v>
      </c>
      <c r="H799" s="627" t="s">
        <v>1304</v>
      </c>
    </row>
    <row r="800" spans="1:9" ht="15" customHeight="1">
      <c r="A800" s="201">
        <v>42130</v>
      </c>
      <c r="B800" s="171" t="s">
        <v>1299</v>
      </c>
      <c r="C800" s="171" t="s">
        <v>285</v>
      </c>
      <c r="D800" s="171" t="s">
        <v>232</v>
      </c>
      <c r="E800" s="171" t="s">
        <v>37</v>
      </c>
      <c r="F800" s="187">
        <v>503917.52</v>
      </c>
      <c r="G800" s="187">
        <v>17359958.559999999</v>
      </c>
      <c r="H800" s="627" t="s">
        <v>1310</v>
      </c>
    </row>
    <row r="801" spans="1:8" ht="15" customHeight="1">
      <c r="A801" s="203">
        <v>42047</v>
      </c>
      <c r="B801" s="171" t="s">
        <v>1220</v>
      </c>
      <c r="C801" s="171" t="s">
        <v>31</v>
      </c>
      <c r="D801" s="171" t="s">
        <v>32</v>
      </c>
      <c r="E801" s="171" t="s">
        <v>38</v>
      </c>
      <c r="F801" s="233">
        <v>118163.3</v>
      </c>
      <c r="G801" s="233">
        <v>4333048.21</v>
      </c>
      <c r="H801" s="630" t="s">
        <v>1314</v>
      </c>
    </row>
    <row r="802" spans="1:8" ht="15" customHeight="1">
      <c r="A802" s="203">
        <v>42047</v>
      </c>
      <c r="B802" s="171" t="s">
        <v>1221</v>
      </c>
      <c r="C802" s="171" t="s">
        <v>31</v>
      </c>
      <c r="D802" s="171" t="s">
        <v>32</v>
      </c>
      <c r="E802" s="171" t="s">
        <v>38</v>
      </c>
      <c r="F802" s="233">
        <v>35319.42</v>
      </c>
      <c r="G802" s="233">
        <v>1295163.1299999999</v>
      </c>
      <c r="H802" s="630" t="s">
        <v>1315</v>
      </c>
    </row>
    <row r="803" spans="1:8" ht="15" customHeight="1">
      <c r="A803" s="201">
        <v>42090</v>
      </c>
      <c r="B803" s="171" t="s">
        <v>1254</v>
      </c>
      <c r="C803" s="171" t="s">
        <v>285</v>
      </c>
      <c r="D803" s="171" t="s">
        <v>1255</v>
      </c>
      <c r="E803" s="171" t="s">
        <v>37</v>
      </c>
      <c r="F803" s="217">
        <v>171312.68</v>
      </c>
      <c r="G803" s="198">
        <f>F803*34.59</f>
        <v>5925705.6012000004</v>
      </c>
      <c r="H803" s="1022" t="s">
        <v>1315</v>
      </c>
    </row>
    <row r="804" spans="1:8" ht="15" customHeight="1">
      <c r="A804" s="218">
        <v>42123</v>
      </c>
      <c r="B804" s="214" t="s">
        <v>1288</v>
      </c>
      <c r="C804" s="214" t="s">
        <v>285</v>
      </c>
      <c r="D804" s="422" t="s">
        <v>1066</v>
      </c>
      <c r="E804" s="214" t="s">
        <v>11</v>
      </c>
      <c r="F804" s="190">
        <v>3890.25</v>
      </c>
      <c r="G804" s="190">
        <v>136781.19</v>
      </c>
      <c r="H804" s="1027" t="s">
        <v>1322</v>
      </c>
    </row>
    <row r="805" spans="1:8" ht="15" customHeight="1">
      <c r="A805" s="218">
        <v>42123</v>
      </c>
      <c r="B805" s="214" t="s">
        <v>1289</v>
      </c>
      <c r="C805" s="214" t="s">
        <v>285</v>
      </c>
      <c r="D805" s="422" t="s">
        <v>1066</v>
      </c>
      <c r="E805" s="214" t="s">
        <v>11</v>
      </c>
      <c r="F805" s="190">
        <v>109836.34</v>
      </c>
      <c r="G805" s="190">
        <v>3861845.71</v>
      </c>
      <c r="H805" s="1027" t="s">
        <v>1322</v>
      </c>
    </row>
    <row r="806" spans="1:8" ht="15" customHeight="1">
      <c r="A806" s="218">
        <v>42124</v>
      </c>
      <c r="B806" s="214" t="s">
        <v>1290</v>
      </c>
      <c r="C806" s="214" t="s">
        <v>285</v>
      </c>
      <c r="D806" s="422" t="s">
        <v>1066</v>
      </c>
      <c r="E806" s="214" t="s">
        <v>11</v>
      </c>
      <c r="F806" s="190">
        <v>50932.44</v>
      </c>
      <c r="G806" s="190">
        <v>1761753.1</v>
      </c>
      <c r="H806" s="1027" t="s">
        <v>1322</v>
      </c>
    </row>
    <row r="807" spans="1:8" ht="15" customHeight="1">
      <c r="A807" s="203">
        <v>42079</v>
      </c>
      <c r="B807" s="214" t="s">
        <v>1238</v>
      </c>
      <c r="C807" s="214" t="s">
        <v>1235</v>
      </c>
      <c r="D807" s="422" t="s">
        <v>1239</v>
      </c>
      <c r="E807" s="214" t="s">
        <v>37</v>
      </c>
      <c r="F807" s="190">
        <v>431549.8</v>
      </c>
      <c r="G807" s="456">
        <v>15384750.369999999</v>
      </c>
      <c r="H807" s="1028" t="s">
        <v>1328</v>
      </c>
    </row>
    <row r="808" spans="1:8" ht="15" customHeight="1">
      <c r="A808" s="201">
        <v>42123</v>
      </c>
      <c r="B808" s="171" t="s">
        <v>1286</v>
      </c>
      <c r="C808" s="171" t="s">
        <v>285</v>
      </c>
      <c r="D808" s="171" t="s">
        <v>981</v>
      </c>
      <c r="E808" s="171" t="s">
        <v>37</v>
      </c>
      <c r="F808" s="187">
        <v>25429.83</v>
      </c>
      <c r="G808" s="187">
        <v>894112.82</v>
      </c>
      <c r="H808" s="998" t="s">
        <v>1333</v>
      </c>
    </row>
    <row r="809" spans="1:8" ht="15" customHeight="1">
      <c r="A809" s="220">
        <v>42115</v>
      </c>
      <c r="B809" s="171" t="s">
        <v>1270</v>
      </c>
      <c r="C809" s="171" t="s">
        <v>285</v>
      </c>
      <c r="D809" s="171" t="s">
        <v>977</v>
      </c>
      <c r="E809" s="171" t="s">
        <v>37</v>
      </c>
      <c r="F809" s="187">
        <v>337721.55</v>
      </c>
      <c r="G809" s="187">
        <v>12060036.550000001</v>
      </c>
      <c r="H809" s="998" t="s">
        <v>1333</v>
      </c>
    </row>
    <row r="810" spans="1:8" ht="15" customHeight="1">
      <c r="A810" s="220">
        <v>42118</v>
      </c>
      <c r="B810" s="171" t="s">
        <v>1277</v>
      </c>
      <c r="C810" s="171" t="s">
        <v>285</v>
      </c>
      <c r="D810" s="171" t="s">
        <v>1066</v>
      </c>
      <c r="E810" s="171" t="s">
        <v>37</v>
      </c>
      <c r="F810" s="187">
        <v>29438.6</v>
      </c>
      <c r="G810" s="187">
        <v>1048014.16</v>
      </c>
      <c r="H810" s="627" t="s">
        <v>1333</v>
      </c>
    </row>
    <row r="811" spans="1:8" ht="15" customHeight="1">
      <c r="A811" s="220">
        <v>42115</v>
      </c>
      <c r="B811" s="171" t="s">
        <v>1269</v>
      </c>
      <c r="C811" s="171" t="s">
        <v>285</v>
      </c>
      <c r="D811" s="171" t="s">
        <v>1066</v>
      </c>
      <c r="E811" s="171" t="s">
        <v>37</v>
      </c>
      <c r="F811" s="187">
        <v>122862.82</v>
      </c>
      <c r="G811" s="187">
        <v>4387431.3</v>
      </c>
      <c r="H811" s="998" t="s">
        <v>1333</v>
      </c>
    </row>
    <row r="812" spans="1:8" ht="15" customHeight="1">
      <c r="A812" s="201">
        <v>42123</v>
      </c>
      <c r="B812" s="171" t="s">
        <v>1285</v>
      </c>
      <c r="C812" s="171" t="s">
        <v>285</v>
      </c>
      <c r="D812" s="171" t="s">
        <v>1287</v>
      </c>
      <c r="E812" s="171" t="s">
        <v>37</v>
      </c>
      <c r="F812" s="187">
        <v>46065.51</v>
      </c>
      <c r="G812" s="187">
        <v>1619663.33</v>
      </c>
      <c r="H812" s="627" t="s">
        <v>1333</v>
      </c>
    </row>
    <row r="813" spans="1:8" ht="15" customHeight="1">
      <c r="A813" s="224">
        <v>42082</v>
      </c>
      <c r="B813" s="216" t="s">
        <v>1242</v>
      </c>
      <c r="C813" s="216" t="s">
        <v>289</v>
      </c>
      <c r="D813" s="216" t="s">
        <v>1243</v>
      </c>
      <c r="E813" s="216" t="s">
        <v>37</v>
      </c>
      <c r="F813" s="232">
        <v>170501.35</v>
      </c>
      <c r="G813" s="232">
        <v>6061322.9900000002</v>
      </c>
      <c r="H813" s="1020" t="s">
        <v>1333</v>
      </c>
    </row>
    <row r="814" spans="1:8" ht="15" customHeight="1">
      <c r="A814" s="220">
        <v>42108</v>
      </c>
      <c r="B814" s="171" t="s">
        <v>1265</v>
      </c>
      <c r="C814" s="171" t="s">
        <v>285</v>
      </c>
      <c r="D814" s="171" t="s">
        <v>977</v>
      </c>
      <c r="E814" s="171" t="s">
        <v>37</v>
      </c>
      <c r="F814" s="187">
        <v>310947.75</v>
      </c>
      <c r="G814" s="187">
        <v>11159914.75</v>
      </c>
      <c r="H814" s="627" t="s">
        <v>1335</v>
      </c>
    </row>
    <row r="815" spans="1:8" ht="15" customHeight="1">
      <c r="A815" s="224">
        <v>42074</v>
      </c>
      <c r="B815" s="216" t="s">
        <v>1232</v>
      </c>
      <c r="C815" s="216" t="s">
        <v>613</v>
      </c>
      <c r="D815" s="216" t="s">
        <v>702</v>
      </c>
      <c r="E815" s="216" t="s">
        <v>38</v>
      </c>
      <c r="F815" s="232">
        <v>21202.59</v>
      </c>
      <c r="G815" s="232">
        <v>787888.24</v>
      </c>
      <c r="H815" s="1020" t="s">
        <v>1341</v>
      </c>
    </row>
    <row r="816" spans="1:8" ht="15" customHeight="1">
      <c r="A816" s="220">
        <v>42118</v>
      </c>
      <c r="B816" s="171" t="s">
        <v>1274</v>
      </c>
      <c r="C816" s="171" t="s">
        <v>285</v>
      </c>
      <c r="D816" s="171" t="s">
        <v>1275</v>
      </c>
      <c r="E816" s="171" t="s">
        <v>37</v>
      </c>
      <c r="F816" s="187">
        <v>785220.27</v>
      </c>
      <c r="G816" s="187">
        <v>27953841.609999999</v>
      </c>
      <c r="H816" s="627" t="s">
        <v>1343</v>
      </c>
    </row>
    <row r="817" spans="1:9" ht="15" customHeight="1">
      <c r="A817" s="220"/>
      <c r="B817" s="171"/>
      <c r="C817" s="171"/>
      <c r="D817" s="171"/>
      <c r="E817" s="171"/>
      <c r="F817" s="187"/>
      <c r="G817" s="198"/>
      <c r="H817" s="1022"/>
    </row>
    <row r="818" spans="1:9" ht="15" customHeight="1">
      <c r="A818" s="209" t="s">
        <v>936</v>
      </c>
      <c r="B818" s="432">
        <v>2015</v>
      </c>
      <c r="C818" s="194"/>
      <c r="D818" s="194"/>
      <c r="E818" s="194"/>
      <c r="F818" s="207"/>
      <c r="G818" s="194"/>
      <c r="H818" s="1023"/>
    </row>
    <row r="819" spans="1:9" ht="15" customHeight="1">
      <c r="A819" s="203">
        <v>42089</v>
      </c>
      <c r="B819" s="216" t="s">
        <v>1253</v>
      </c>
      <c r="C819" s="216" t="s">
        <v>1235</v>
      </c>
      <c r="D819" s="193" t="s">
        <v>1239</v>
      </c>
      <c r="E819" s="216" t="s">
        <v>37</v>
      </c>
      <c r="F819" s="427">
        <v>162259.19</v>
      </c>
      <c r="G819" s="457">
        <v>5820237.1500000004</v>
      </c>
      <c r="H819" s="1029" t="s">
        <v>1353</v>
      </c>
    </row>
    <row r="820" spans="1:9" ht="15" customHeight="1">
      <c r="A820" s="224">
        <v>42083</v>
      </c>
      <c r="B820" s="216" t="s">
        <v>1244</v>
      </c>
      <c r="C820" s="216" t="s">
        <v>289</v>
      </c>
      <c r="D820" s="216" t="s">
        <v>1243</v>
      </c>
      <c r="E820" s="216" t="s">
        <v>37</v>
      </c>
      <c r="F820" s="232">
        <v>44486.15</v>
      </c>
      <c r="G820" s="232">
        <v>1592604.17</v>
      </c>
      <c r="H820" s="1020" t="s">
        <v>1353</v>
      </c>
    </row>
    <row r="821" spans="1:9" ht="15" customHeight="1">
      <c r="A821" s="234">
        <v>42152</v>
      </c>
      <c r="B821" s="184" t="s">
        <v>1346</v>
      </c>
      <c r="C821" s="184" t="s">
        <v>285</v>
      </c>
      <c r="D821" s="184" t="s">
        <v>1345</v>
      </c>
      <c r="E821" s="184" t="s">
        <v>37</v>
      </c>
      <c r="F821" s="235">
        <v>156905.18</v>
      </c>
      <c r="G821" s="236">
        <v>5480697.9400000004</v>
      </c>
      <c r="H821" s="1024" t="s">
        <v>1355</v>
      </c>
    </row>
    <row r="822" spans="1:9" ht="15" customHeight="1">
      <c r="A822" s="222">
        <v>42076</v>
      </c>
      <c r="B822" s="227" t="s">
        <v>1234</v>
      </c>
      <c r="C822" s="227" t="s">
        <v>1235</v>
      </c>
      <c r="D822" s="228" t="s">
        <v>1236</v>
      </c>
      <c r="E822" s="227" t="s">
        <v>37</v>
      </c>
      <c r="F822" s="414">
        <v>199030</v>
      </c>
      <c r="G822" s="414">
        <v>6985953</v>
      </c>
      <c r="H822" s="1015" t="s">
        <v>1362</v>
      </c>
    </row>
    <row r="823" spans="1:9" ht="15" customHeight="1">
      <c r="A823" s="234">
        <v>42135</v>
      </c>
      <c r="B823" s="184" t="s">
        <v>1301</v>
      </c>
      <c r="C823" s="184" t="s">
        <v>285</v>
      </c>
      <c r="D823" s="184" t="s">
        <v>1023</v>
      </c>
      <c r="E823" s="184" t="s">
        <v>37</v>
      </c>
      <c r="F823" s="237">
        <v>295933.67</v>
      </c>
      <c r="G823" s="237">
        <v>10236345.65</v>
      </c>
      <c r="H823" s="1016" t="s">
        <v>1363</v>
      </c>
    </row>
    <row r="824" spans="1:9" ht="15" customHeight="1">
      <c r="A824" s="234">
        <v>42137</v>
      </c>
      <c r="B824" s="184" t="s">
        <v>1308</v>
      </c>
      <c r="C824" s="184" t="s">
        <v>285</v>
      </c>
      <c r="D824" s="184" t="s">
        <v>1023</v>
      </c>
      <c r="E824" s="184" t="s">
        <v>37</v>
      </c>
      <c r="F824" s="237">
        <v>534448.19999999995</v>
      </c>
      <c r="G824" s="237">
        <v>18443807.379999999</v>
      </c>
      <c r="H824" s="994" t="s">
        <v>1363</v>
      </c>
    </row>
    <row r="825" spans="1:9" ht="40.5" customHeight="1">
      <c r="A825" s="234">
        <v>42137</v>
      </c>
      <c r="B825" s="184" t="s">
        <v>1307</v>
      </c>
      <c r="C825" s="184" t="s">
        <v>285</v>
      </c>
      <c r="D825" s="184" t="s">
        <v>1309</v>
      </c>
      <c r="E825" s="184" t="s">
        <v>37</v>
      </c>
      <c r="F825" s="237">
        <v>415190.08</v>
      </c>
      <c r="G825" s="237">
        <v>14328209.66</v>
      </c>
      <c r="H825" s="994" t="s">
        <v>1363</v>
      </c>
    </row>
    <row r="826" spans="1:9" ht="15" customHeight="1">
      <c r="A826" s="234">
        <v>42123</v>
      </c>
      <c r="B826" s="184" t="s">
        <v>1285</v>
      </c>
      <c r="C826" s="184" t="s">
        <v>285</v>
      </c>
      <c r="D826" s="184" t="s">
        <v>1287</v>
      </c>
      <c r="E826" s="184" t="s">
        <v>37</v>
      </c>
      <c r="F826" s="237">
        <v>30619.73</v>
      </c>
      <c r="G826" s="237">
        <f>F826*34.83</f>
        <v>1066485.1958999999</v>
      </c>
      <c r="H826" s="1016" t="s">
        <v>1364</v>
      </c>
    </row>
    <row r="827" spans="1:9" ht="15" customHeight="1">
      <c r="A827" s="222">
        <v>42081</v>
      </c>
      <c r="B827" s="184" t="s">
        <v>1241</v>
      </c>
      <c r="C827" s="184" t="s">
        <v>31</v>
      </c>
      <c r="D827" s="184" t="s">
        <v>32</v>
      </c>
      <c r="E827" s="184" t="s">
        <v>38</v>
      </c>
      <c r="F827" s="230">
        <v>40716.43</v>
      </c>
      <c r="G827" s="230">
        <v>1540302.55</v>
      </c>
      <c r="H827" s="1018" t="s">
        <v>1373</v>
      </c>
    </row>
    <row r="828" spans="1:9" s="91" customFormat="1" ht="12.75">
      <c r="A828" s="234">
        <v>42143</v>
      </c>
      <c r="B828" s="184" t="s">
        <v>1318</v>
      </c>
      <c r="C828" s="184" t="s">
        <v>285</v>
      </c>
      <c r="D828" s="184" t="s">
        <v>1023</v>
      </c>
      <c r="E828" s="184" t="s">
        <v>37</v>
      </c>
      <c r="F828" s="237">
        <v>351238.07</v>
      </c>
      <c r="G828" s="237">
        <v>12026391.52</v>
      </c>
      <c r="H828" s="1016" t="s">
        <v>1374</v>
      </c>
      <c r="I828" s="1247"/>
    </row>
    <row r="829" spans="1:9" s="91" customFormat="1" ht="12.75">
      <c r="A829" s="234">
        <v>42137</v>
      </c>
      <c r="B829" s="184" t="s">
        <v>1307</v>
      </c>
      <c r="C829" s="184" t="s">
        <v>285</v>
      </c>
      <c r="D829" s="184" t="s">
        <v>1309</v>
      </c>
      <c r="E829" s="184" t="s">
        <v>37</v>
      </c>
      <c r="F829" s="237">
        <v>112862.33</v>
      </c>
      <c r="G829" s="237">
        <f>F829*34.5</f>
        <v>3893750.3850000002</v>
      </c>
      <c r="H829" s="1016" t="s">
        <v>1374</v>
      </c>
      <c r="I829" s="1247"/>
    </row>
    <row r="830" spans="1:9" s="91" customFormat="1" ht="12.75">
      <c r="A830" s="234">
        <v>42145</v>
      </c>
      <c r="B830" s="184" t="s">
        <v>1325</v>
      </c>
      <c r="C830" s="184" t="s">
        <v>285</v>
      </c>
      <c r="D830" s="184" t="s">
        <v>1023</v>
      </c>
      <c r="E830" s="184" t="s">
        <v>37</v>
      </c>
      <c r="F830" s="235">
        <v>423777.8</v>
      </c>
      <c r="G830" s="236">
        <v>14700851.880000001</v>
      </c>
      <c r="H830" s="1016" t="s">
        <v>1374</v>
      </c>
      <c r="I830" s="1247"/>
    </row>
    <row r="831" spans="1:9" s="91" customFormat="1" ht="12.75">
      <c r="A831" s="234">
        <v>42149</v>
      </c>
      <c r="B831" s="184" t="s">
        <v>1334</v>
      </c>
      <c r="C831" s="184" t="s">
        <v>285</v>
      </c>
      <c r="D831" s="184" t="s">
        <v>1023</v>
      </c>
      <c r="E831" s="184" t="s">
        <v>37</v>
      </c>
      <c r="F831" s="235">
        <v>205423.44</v>
      </c>
      <c r="G831" s="236">
        <v>7154898.4199999999</v>
      </c>
      <c r="H831" s="1016" t="s">
        <v>1374</v>
      </c>
      <c r="I831" s="1247"/>
    </row>
    <row r="832" spans="1:9" ht="15" customHeight="1">
      <c r="A832" s="201">
        <v>42150</v>
      </c>
      <c r="B832" s="171" t="s">
        <v>1336</v>
      </c>
      <c r="C832" s="171" t="s">
        <v>285</v>
      </c>
      <c r="D832" s="245" t="s">
        <v>1339</v>
      </c>
      <c r="E832" s="171" t="s">
        <v>37</v>
      </c>
      <c r="F832" s="217">
        <v>320688.42</v>
      </c>
      <c r="G832" s="198">
        <v>11185612.09</v>
      </c>
      <c r="H832" s="1022" t="s">
        <v>1377</v>
      </c>
    </row>
    <row r="833" spans="1:9" ht="15" customHeight="1">
      <c r="A833" s="201">
        <v>42150</v>
      </c>
      <c r="B833" s="171" t="s">
        <v>1337</v>
      </c>
      <c r="C833" s="171" t="s">
        <v>285</v>
      </c>
      <c r="D833" s="171" t="s">
        <v>1340</v>
      </c>
      <c r="E833" s="171" t="s">
        <v>37</v>
      </c>
      <c r="F833" s="217">
        <v>185972.97</v>
      </c>
      <c r="G833" s="198">
        <v>6486737.1900000004</v>
      </c>
      <c r="H833" s="1022" t="s">
        <v>1378</v>
      </c>
    </row>
    <row r="834" spans="1:9" ht="15" customHeight="1">
      <c r="A834" s="201">
        <v>42150</v>
      </c>
      <c r="B834" s="171" t="s">
        <v>1338</v>
      </c>
      <c r="C834" s="171" t="s">
        <v>285</v>
      </c>
      <c r="D834" s="171" t="s">
        <v>1340</v>
      </c>
      <c r="E834" s="171" t="s">
        <v>37</v>
      </c>
      <c r="F834" s="217">
        <v>86997.85</v>
      </c>
      <c r="G834" s="198">
        <v>3034485.01</v>
      </c>
      <c r="H834" s="1022" t="s">
        <v>1378</v>
      </c>
    </row>
    <row r="835" spans="1:9" ht="15" customHeight="1">
      <c r="A835" s="203">
        <v>42086</v>
      </c>
      <c r="B835" s="171" t="s">
        <v>1246</v>
      </c>
      <c r="C835" s="171" t="s">
        <v>31</v>
      </c>
      <c r="D835" s="171" t="s">
        <v>32</v>
      </c>
      <c r="E835" s="171" t="s">
        <v>38</v>
      </c>
      <c r="F835" s="233">
        <v>18746.64</v>
      </c>
      <c r="G835" s="233">
        <v>728869.36</v>
      </c>
      <c r="H835" s="630" t="s">
        <v>1379</v>
      </c>
    </row>
    <row r="836" spans="1:9" ht="15" customHeight="1">
      <c r="A836" s="201">
        <v>42129</v>
      </c>
      <c r="B836" s="171" t="s">
        <v>1295</v>
      </c>
      <c r="C836" s="171" t="s">
        <v>285</v>
      </c>
      <c r="D836" s="171" t="s">
        <v>1066</v>
      </c>
      <c r="E836" s="171" t="s">
        <v>37</v>
      </c>
      <c r="F836" s="187">
        <v>145487.51</v>
      </c>
      <c r="G836" s="187">
        <v>5014954.47</v>
      </c>
      <c r="H836" s="998" t="s">
        <v>1379</v>
      </c>
    </row>
    <row r="837" spans="1:9" ht="15" customHeight="1">
      <c r="A837" s="238">
        <v>42115</v>
      </c>
      <c r="B837" s="458" t="s">
        <v>1271</v>
      </c>
      <c r="C837" s="216" t="s">
        <v>613</v>
      </c>
      <c r="D837" s="216" t="s">
        <v>702</v>
      </c>
      <c r="E837" s="216" t="s">
        <v>38</v>
      </c>
      <c r="F837" s="232">
        <v>5454.08</v>
      </c>
      <c r="G837" s="232">
        <v>210091.16</v>
      </c>
      <c r="H837" s="1020" t="s">
        <v>1382</v>
      </c>
    </row>
    <row r="838" spans="1:9" ht="15" customHeight="1">
      <c r="A838" s="224">
        <v>42089</v>
      </c>
      <c r="B838" s="216" t="s">
        <v>1250</v>
      </c>
      <c r="C838" s="216" t="s">
        <v>289</v>
      </c>
      <c r="D838" s="216" t="s">
        <v>1243</v>
      </c>
      <c r="E838" s="216" t="s">
        <v>37</v>
      </c>
      <c r="F838" s="232">
        <v>122444.95</v>
      </c>
      <c r="G838" s="232">
        <v>4392100.3600000003</v>
      </c>
      <c r="H838" s="1020" t="s">
        <v>1382</v>
      </c>
    </row>
    <row r="839" spans="1:9" ht="15" customHeight="1">
      <c r="A839" s="224">
        <v>42089</v>
      </c>
      <c r="B839" s="216" t="s">
        <v>1251</v>
      </c>
      <c r="C839" s="216" t="s">
        <v>289</v>
      </c>
      <c r="D839" s="216" t="s">
        <v>1243</v>
      </c>
      <c r="E839" s="216" t="s">
        <v>37</v>
      </c>
      <c r="F839" s="232">
        <v>60611.05</v>
      </c>
      <c r="G839" s="232">
        <v>2174118.36</v>
      </c>
      <c r="H839" s="1020" t="s">
        <v>1382</v>
      </c>
    </row>
    <row r="840" spans="1:9" ht="15" customHeight="1">
      <c r="A840" s="224">
        <v>42089</v>
      </c>
      <c r="B840" s="216" t="s">
        <v>1252</v>
      </c>
      <c r="C840" s="216" t="s">
        <v>289</v>
      </c>
      <c r="D840" s="216" t="s">
        <v>1243</v>
      </c>
      <c r="E840" s="216" t="s">
        <v>37</v>
      </c>
      <c r="F840" s="232">
        <v>71430.75</v>
      </c>
      <c r="G840" s="232">
        <v>2562221</v>
      </c>
      <c r="H840" s="1020" t="s">
        <v>1382</v>
      </c>
    </row>
    <row r="841" spans="1:9" ht="15" customHeight="1">
      <c r="A841" s="201">
        <v>42123</v>
      </c>
      <c r="B841" s="171" t="s">
        <v>1284</v>
      </c>
      <c r="C841" s="171" t="s">
        <v>285</v>
      </c>
      <c r="D841" s="171" t="s">
        <v>977</v>
      </c>
      <c r="E841" s="171" t="s">
        <v>37</v>
      </c>
      <c r="F841" s="187">
        <v>25506.35</v>
      </c>
      <c r="G841" s="187">
        <f>F841*34.47</f>
        <v>879203.88449999993</v>
      </c>
      <c r="H841" s="627" t="s">
        <v>1382</v>
      </c>
    </row>
    <row r="842" spans="1:9" ht="15" customHeight="1">
      <c r="A842" s="203">
        <v>42087</v>
      </c>
      <c r="B842" s="171" t="s">
        <v>1248</v>
      </c>
      <c r="C842" s="171" t="s">
        <v>31</v>
      </c>
      <c r="D842" s="171" t="s">
        <v>32</v>
      </c>
      <c r="E842" s="171" t="s">
        <v>38</v>
      </c>
      <c r="F842" s="233">
        <v>57525.17</v>
      </c>
      <c r="G842" s="233">
        <v>2254411.41</v>
      </c>
      <c r="H842" s="630" t="s">
        <v>1383</v>
      </c>
    </row>
    <row r="843" spans="1:9" s="6" customFormat="1" ht="15" customHeight="1">
      <c r="A843" s="223">
        <v>42137</v>
      </c>
      <c r="B843" s="227" t="s">
        <v>1305</v>
      </c>
      <c r="C843" s="227" t="s">
        <v>289</v>
      </c>
      <c r="D843" s="227" t="s">
        <v>1243</v>
      </c>
      <c r="E843" s="227" t="s">
        <v>37</v>
      </c>
      <c r="F843" s="229">
        <v>149781.87</v>
      </c>
      <c r="G843" s="229">
        <v>5168972.33</v>
      </c>
      <c r="H843" s="1015" t="s">
        <v>1390</v>
      </c>
      <c r="I843" s="1244"/>
    </row>
    <row r="844" spans="1:9" s="6" customFormat="1" ht="15" customHeight="1">
      <c r="A844" s="223">
        <v>42137</v>
      </c>
      <c r="B844" s="227" t="s">
        <v>1306</v>
      </c>
      <c r="C844" s="227" t="s">
        <v>289</v>
      </c>
      <c r="D844" s="227" t="s">
        <v>1243</v>
      </c>
      <c r="E844" s="227" t="s">
        <v>37</v>
      </c>
      <c r="F844" s="229">
        <v>86313.65</v>
      </c>
      <c r="G844" s="229">
        <v>2978684.06</v>
      </c>
      <c r="H844" s="1015" t="s">
        <v>1390</v>
      </c>
      <c r="I844" s="1244"/>
    </row>
    <row r="845" spans="1:9" ht="15" customHeight="1">
      <c r="A845" s="222">
        <v>42093</v>
      </c>
      <c r="B845" s="184" t="s">
        <v>1261</v>
      </c>
      <c r="C845" s="184" t="s">
        <v>31</v>
      </c>
      <c r="D845" s="184" t="s">
        <v>32</v>
      </c>
      <c r="E845" s="184" t="s">
        <v>38</v>
      </c>
      <c r="F845" s="230">
        <v>65344.09</v>
      </c>
      <c r="G845" s="230">
        <v>2546459.19</v>
      </c>
      <c r="H845" s="1014" t="s">
        <v>1312</v>
      </c>
    </row>
    <row r="846" spans="1:9" ht="15" customHeight="1">
      <c r="A846" s="222"/>
      <c r="B846" s="184"/>
      <c r="C846" s="243"/>
      <c r="D846" s="184"/>
      <c r="E846" s="184"/>
      <c r="F846" s="230"/>
      <c r="G846" s="230"/>
      <c r="H846" s="1014"/>
    </row>
    <row r="847" spans="1:9" ht="15" customHeight="1">
      <c r="A847" s="209" t="s">
        <v>989</v>
      </c>
      <c r="B847" s="432">
        <v>2015</v>
      </c>
      <c r="C847" s="194"/>
      <c r="D847" s="194"/>
      <c r="E847" s="194"/>
      <c r="F847" s="207"/>
      <c r="G847" s="194"/>
      <c r="H847" s="1023"/>
    </row>
    <row r="848" spans="1:9" ht="15" customHeight="1">
      <c r="A848" s="203">
        <v>42136</v>
      </c>
      <c r="B848" s="171" t="s">
        <v>1303</v>
      </c>
      <c r="C848" s="277" t="s">
        <v>31</v>
      </c>
      <c r="D848" s="171" t="s">
        <v>32</v>
      </c>
      <c r="E848" s="171" t="s">
        <v>38</v>
      </c>
      <c r="F848" s="233">
        <v>45363.01</v>
      </c>
      <c r="G848" s="233">
        <v>1751919.45</v>
      </c>
      <c r="H848" s="630" t="s">
        <v>1389</v>
      </c>
    </row>
    <row r="849" spans="1:9" ht="15" customHeight="1">
      <c r="A849" s="201">
        <v>42129</v>
      </c>
      <c r="B849" s="171" t="s">
        <v>1296</v>
      </c>
      <c r="C849" s="171" t="s">
        <v>285</v>
      </c>
      <c r="D849" s="171" t="s">
        <v>1297</v>
      </c>
      <c r="E849" s="171" t="s">
        <v>38</v>
      </c>
      <c r="F849" s="187">
        <v>31861.57</v>
      </c>
      <c r="G849" s="171">
        <v>1222847.06</v>
      </c>
      <c r="H849" s="627" t="s">
        <v>1394</v>
      </c>
    </row>
    <row r="850" spans="1:9" ht="30.75" customHeight="1">
      <c r="A850" s="201">
        <v>42179</v>
      </c>
      <c r="B850" s="171" t="s">
        <v>1386</v>
      </c>
      <c r="C850" s="171" t="s">
        <v>285</v>
      </c>
      <c r="D850" s="239" t="s">
        <v>1387</v>
      </c>
      <c r="E850" s="171" t="s">
        <v>37</v>
      </c>
      <c r="F850" s="217">
        <v>382414.25</v>
      </c>
      <c r="G850" s="198">
        <v>13265950.33</v>
      </c>
      <c r="H850" s="1022" t="s">
        <v>1394</v>
      </c>
    </row>
    <row r="851" spans="1:9" ht="15" customHeight="1">
      <c r="A851" s="203">
        <v>42122</v>
      </c>
      <c r="B851" s="171" t="s">
        <v>1281</v>
      </c>
      <c r="C851" s="459" t="s">
        <v>31</v>
      </c>
      <c r="D851" s="208" t="s">
        <v>32</v>
      </c>
      <c r="E851" s="208" t="s">
        <v>38</v>
      </c>
      <c r="F851" s="448">
        <v>35407.06</v>
      </c>
      <c r="G851" s="448">
        <v>1368482.87</v>
      </c>
      <c r="H851" s="1021" t="s">
        <v>1395</v>
      </c>
    </row>
    <row r="852" spans="1:9" ht="15" customHeight="1">
      <c r="A852" s="224">
        <v>42151</v>
      </c>
      <c r="B852" s="216" t="s">
        <v>1342</v>
      </c>
      <c r="C852" s="216" t="s">
        <v>289</v>
      </c>
      <c r="D852" s="216" t="s">
        <v>1317</v>
      </c>
      <c r="E852" s="216" t="s">
        <v>37</v>
      </c>
      <c r="F852" s="232">
        <v>118496.41</v>
      </c>
      <c r="G852" s="232">
        <v>4139079.6</v>
      </c>
      <c r="H852" s="630" t="s">
        <v>1395</v>
      </c>
    </row>
    <row r="853" spans="1:9" ht="31.5" customHeight="1">
      <c r="A853" s="201">
        <v>42152</v>
      </c>
      <c r="B853" s="171" t="s">
        <v>1344</v>
      </c>
      <c r="C853" s="171" t="s">
        <v>285</v>
      </c>
      <c r="D853" s="171" t="s">
        <v>1345</v>
      </c>
      <c r="E853" s="171" t="s">
        <v>37</v>
      </c>
      <c r="F853" s="217">
        <v>664487.88</v>
      </c>
      <c r="G853" s="198">
        <v>23210561.649999999</v>
      </c>
      <c r="H853" s="998" t="s">
        <v>1395</v>
      </c>
    </row>
    <row r="854" spans="1:9" ht="28.5" customHeight="1">
      <c r="A854" s="201">
        <v>42174</v>
      </c>
      <c r="B854" s="171" t="s">
        <v>1376</v>
      </c>
      <c r="C854" s="171" t="s">
        <v>285</v>
      </c>
      <c r="D854" s="171" t="s">
        <v>977</v>
      </c>
      <c r="E854" s="171" t="s">
        <v>37</v>
      </c>
      <c r="F854" s="187">
        <v>586300.42000000004</v>
      </c>
      <c r="G854" s="187">
        <v>20274268.52</v>
      </c>
      <c r="H854" s="998" t="s">
        <v>1402</v>
      </c>
    </row>
    <row r="855" spans="1:9" ht="28.5" customHeight="1">
      <c r="A855" s="201">
        <v>42171</v>
      </c>
      <c r="B855" s="171" t="s">
        <v>1367</v>
      </c>
      <c r="C855" s="171" t="s">
        <v>285</v>
      </c>
      <c r="D855" s="171" t="s">
        <v>1023</v>
      </c>
      <c r="E855" s="171" t="s">
        <v>37</v>
      </c>
      <c r="F855" s="187">
        <v>918558.41</v>
      </c>
      <c r="G855" s="187">
        <v>31837234.489999998</v>
      </c>
      <c r="H855" s="998" t="s">
        <v>1402</v>
      </c>
    </row>
    <row r="856" spans="1:9" ht="25.5" customHeight="1">
      <c r="A856" s="201">
        <v>42164</v>
      </c>
      <c r="B856" s="171" t="s">
        <v>1360</v>
      </c>
      <c r="C856" s="171" t="s">
        <v>285</v>
      </c>
      <c r="D856" s="239" t="s">
        <v>1023</v>
      </c>
      <c r="E856" s="171" t="s">
        <v>37</v>
      </c>
      <c r="F856" s="217">
        <v>80148</v>
      </c>
      <c r="G856" s="198">
        <v>2765106</v>
      </c>
      <c r="H856" s="998" t="s">
        <v>1402</v>
      </c>
    </row>
    <row r="857" spans="1:9" ht="30.75" customHeight="1">
      <c r="A857" s="201">
        <v>42179</v>
      </c>
      <c r="B857" s="171" t="s">
        <v>1388</v>
      </c>
      <c r="C857" s="171" t="s">
        <v>285</v>
      </c>
      <c r="D857" s="171" t="s">
        <v>52</v>
      </c>
      <c r="E857" s="171" t="s">
        <v>37</v>
      </c>
      <c r="F857" s="187">
        <v>392118.2</v>
      </c>
      <c r="G857" s="187">
        <v>13602580.359999999</v>
      </c>
      <c r="H857" s="627" t="s">
        <v>1403</v>
      </c>
    </row>
    <row r="858" spans="1:9" ht="27.75" customHeight="1">
      <c r="A858" s="201">
        <v>42179</v>
      </c>
      <c r="B858" s="171" t="s">
        <v>1384</v>
      </c>
      <c r="C858" s="171" t="s">
        <v>285</v>
      </c>
      <c r="D858" s="171" t="s">
        <v>1023</v>
      </c>
      <c r="E858" s="171" t="s">
        <v>37</v>
      </c>
      <c r="F858" s="187">
        <v>287765.63</v>
      </c>
      <c r="G858" s="187">
        <v>9996977.9900000002</v>
      </c>
      <c r="H858" s="627" t="s">
        <v>1404</v>
      </c>
    </row>
    <row r="859" spans="1:9" s="91" customFormat="1" ht="12.75">
      <c r="A859" s="201">
        <v>42174</v>
      </c>
      <c r="B859" s="171" t="s">
        <v>1376</v>
      </c>
      <c r="C859" s="171" t="s">
        <v>285</v>
      </c>
      <c r="D859" s="171" t="s">
        <v>977</v>
      </c>
      <c r="E859" s="171" t="s">
        <v>37</v>
      </c>
      <c r="F859" s="187">
        <v>2554.08</v>
      </c>
      <c r="G859" s="187">
        <v>504545.05</v>
      </c>
      <c r="H859" s="627" t="s">
        <v>1404</v>
      </c>
      <c r="I859" s="1247"/>
    </row>
    <row r="860" spans="1:9" s="91" customFormat="1" ht="12.75">
      <c r="A860" s="201">
        <v>42179</v>
      </c>
      <c r="B860" s="171" t="s">
        <v>1388</v>
      </c>
      <c r="C860" s="171" t="s">
        <v>285</v>
      </c>
      <c r="D860" s="171" t="s">
        <v>52</v>
      </c>
      <c r="E860" s="171" t="s">
        <v>37</v>
      </c>
      <c r="F860" s="187">
        <v>296381</v>
      </c>
      <c r="G860" s="187">
        <f>F860*35.01</f>
        <v>10376298.809999999</v>
      </c>
      <c r="H860" s="627" t="s">
        <v>1404</v>
      </c>
      <c r="I860" s="1247"/>
    </row>
    <row r="861" spans="1:9" s="91" customFormat="1" ht="12.75">
      <c r="A861" s="201">
        <v>42152</v>
      </c>
      <c r="B861" s="171" t="s">
        <v>1344</v>
      </c>
      <c r="C861" s="171" t="s">
        <v>285</v>
      </c>
      <c r="D861" s="171" t="s">
        <v>1345</v>
      </c>
      <c r="E861" s="171" t="s">
        <v>37</v>
      </c>
      <c r="F861" s="217">
        <v>132203.06</v>
      </c>
      <c r="G861" s="198">
        <f>F861*34.88</f>
        <v>4611242.7328000003</v>
      </c>
      <c r="H861" s="1022" t="s">
        <v>1404</v>
      </c>
      <c r="I861" s="1247"/>
    </row>
    <row r="862" spans="1:9" s="91" customFormat="1" ht="12.75">
      <c r="A862" s="201">
        <v>42160</v>
      </c>
      <c r="B862" s="171" t="s">
        <v>1356</v>
      </c>
      <c r="C862" s="171" t="s">
        <v>285</v>
      </c>
      <c r="D862" s="171" t="s">
        <v>1023</v>
      </c>
      <c r="E862" s="171" t="s">
        <v>37</v>
      </c>
      <c r="F862" s="217">
        <v>112257.62</v>
      </c>
      <c r="G862" s="198">
        <v>3888603.96</v>
      </c>
      <c r="H862" s="1022" t="s">
        <v>1404</v>
      </c>
      <c r="I862" s="1247"/>
    </row>
    <row r="863" spans="1:9" s="91" customFormat="1" ht="12.75">
      <c r="A863" s="201">
        <v>42159</v>
      </c>
      <c r="B863" s="171" t="s">
        <v>1354</v>
      </c>
      <c r="C863" s="171" t="s">
        <v>285</v>
      </c>
      <c r="D863" s="171" t="s">
        <v>1023</v>
      </c>
      <c r="E863" s="171" t="s">
        <v>37</v>
      </c>
      <c r="F863" s="217">
        <v>81119.429999999993</v>
      </c>
      <c r="G863" s="198">
        <v>2809977.06</v>
      </c>
      <c r="H863" s="1022" t="s">
        <v>1404</v>
      </c>
      <c r="I863" s="1247"/>
    </row>
    <row r="864" spans="1:9" s="91" customFormat="1" ht="12.75">
      <c r="A864" s="201">
        <v>42171</v>
      </c>
      <c r="B864" s="171" t="s">
        <v>1367</v>
      </c>
      <c r="C864" s="171" t="s">
        <v>285</v>
      </c>
      <c r="D864" s="171" t="s">
        <v>1023</v>
      </c>
      <c r="E864" s="171" t="s">
        <v>37</v>
      </c>
      <c r="F864" s="187">
        <v>158382.9</v>
      </c>
      <c r="G864" s="187">
        <v>5544985.3300000001</v>
      </c>
      <c r="H864" s="627" t="s">
        <v>1407</v>
      </c>
      <c r="I864" s="1247"/>
    </row>
    <row r="865" spans="1:9" s="91" customFormat="1" ht="12.75">
      <c r="A865" s="201">
        <v>42174</v>
      </c>
      <c r="B865" s="171" t="s">
        <v>1376</v>
      </c>
      <c r="C865" s="171" t="s">
        <v>285</v>
      </c>
      <c r="D865" s="171" t="s">
        <v>977</v>
      </c>
      <c r="E865" s="171" t="s">
        <v>37</v>
      </c>
      <c r="F865" s="187">
        <v>504545.05</v>
      </c>
      <c r="G865" s="187">
        <f>F865*35.03</f>
        <v>17674213.101500001</v>
      </c>
      <c r="H865" s="627" t="s">
        <v>1407</v>
      </c>
      <c r="I865" s="1247"/>
    </row>
    <row r="866" spans="1:9" s="91" customFormat="1" ht="12.75">
      <c r="A866" s="201">
        <v>42200</v>
      </c>
      <c r="B866" s="171" t="s">
        <v>1406</v>
      </c>
      <c r="C866" s="171" t="s">
        <v>1102</v>
      </c>
      <c r="D866" s="171" t="s">
        <v>229</v>
      </c>
      <c r="E866" s="171" t="s">
        <v>37</v>
      </c>
      <c r="F866" s="237">
        <v>626663.31999999995</v>
      </c>
      <c r="G866" s="187">
        <v>21939482.829999998</v>
      </c>
      <c r="H866" s="627" t="s">
        <v>1408</v>
      </c>
      <c r="I866" s="1247"/>
    </row>
    <row r="867" spans="1:9" s="182" customFormat="1" ht="12.75">
      <c r="A867" s="221">
        <v>42138</v>
      </c>
      <c r="B867" s="225" t="s">
        <v>1311</v>
      </c>
      <c r="C867" s="227" t="s">
        <v>613</v>
      </c>
      <c r="D867" s="227" t="s">
        <v>702</v>
      </c>
      <c r="E867" s="227" t="s">
        <v>38</v>
      </c>
      <c r="F867" s="229">
        <v>4676.71</v>
      </c>
      <c r="G867" s="229">
        <v>182859.36</v>
      </c>
      <c r="H867" s="1017" t="s">
        <v>1408</v>
      </c>
      <c r="I867" s="1246"/>
    </row>
    <row r="868" spans="1:9" s="91" customFormat="1" ht="12.75">
      <c r="A868" s="201">
        <v>42171</v>
      </c>
      <c r="B868" s="171" t="s">
        <v>1367</v>
      </c>
      <c r="C868" s="171" t="s">
        <v>285</v>
      </c>
      <c r="D868" s="171" t="s">
        <v>1023</v>
      </c>
      <c r="E868" s="171" t="s">
        <v>37</v>
      </c>
      <c r="F868" s="187">
        <v>168832.84</v>
      </c>
      <c r="G868" s="187">
        <v>5939539.3099999996</v>
      </c>
      <c r="H868" s="627" t="s">
        <v>1409</v>
      </c>
      <c r="I868" s="1247"/>
    </row>
    <row r="869" spans="1:9" s="91" customFormat="1" ht="12.75">
      <c r="A869" s="201">
        <v>42179</v>
      </c>
      <c r="B869" s="171" t="s">
        <v>1386</v>
      </c>
      <c r="C869" s="171" t="s">
        <v>285</v>
      </c>
      <c r="D869" s="171" t="s">
        <v>1387</v>
      </c>
      <c r="E869" s="171" t="s">
        <v>37</v>
      </c>
      <c r="F869" s="237">
        <v>175400.28</v>
      </c>
      <c r="G869" s="187">
        <f>F869*34.81</f>
        <v>6105683.7468000008</v>
      </c>
      <c r="H869" s="627" t="s">
        <v>1409</v>
      </c>
      <c r="I869" s="1247"/>
    </row>
    <row r="870" spans="1:9" s="91" customFormat="1" ht="12.75">
      <c r="A870" s="201">
        <v>42179</v>
      </c>
      <c r="B870" s="171" t="s">
        <v>1384</v>
      </c>
      <c r="C870" s="171" t="s">
        <v>285</v>
      </c>
      <c r="D870" s="171" t="s">
        <v>1023</v>
      </c>
      <c r="E870" s="171" t="s">
        <v>37</v>
      </c>
      <c r="F870" s="237">
        <v>213017.35</v>
      </c>
      <c r="G870" s="187">
        <f>F870*35.01</f>
        <v>7457737.4234999996</v>
      </c>
      <c r="H870" s="627" t="s">
        <v>1409</v>
      </c>
      <c r="I870" s="1247"/>
    </row>
    <row r="871" spans="1:9" s="91" customFormat="1" ht="12.75">
      <c r="A871" s="201">
        <v>42181</v>
      </c>
      <c r="B871" s="171" t="s">
        <v>1385</v>
      </c>
      <c r="C871" s="171" t="s">
        <v>285</v>
      </c>
      <c r="D871" s="171" t="s">
        <v>1066</v>
      </c>
      <c r="E871" s="171" t="s">
        <v>37</v>
      </c>
      <c r="F871" s="237">
        <v>110855.05</v>
      </c>
      <c r="G871" s="187">
        <v>5329263.13</v>
      </c>
      <c r="H871" s="627" t="s">
        <v>1410</v>
      </c>
      <c r="I871" s="1247"/>
    </row>
    <row r="872" spans="1:9" s="91" customFormat="1" ht="12.75">
      <c r="A872" s="201">
        <v>42185</v>
      </c>
      <c r="B872" s="171" t="s">
        <v>1391</v>
      </c>
      <c r="C872" s="171" t="s">
        <v>285</v>
      </c>
      <c r="D872" s="171" t="s">
        <v>1392</v>
      </c>
      <c r="E872" s="171" t="s">
        <v>37</v>
      </c>
      <c r="F872" s="237">
        <v>67140.88</v>
      </c>
      <c r="G872" s="187">
        <v>2332474.17</v>
      </c>
      <c r="H872" s="627" t="s">
        <v>1411</v>
      </c>
      <c r="I872" s="1247"/>
    </row>
    <row r="873" spans="1:9" ht="15" customHeight="1">
      <c r="A873" s="224">
        <v>42153</v>
      </c>
      <c r="B873" s="216" t="s">
        <v>1351</v>
      </c>
      <c r="C873" s="216" t="s">
        <v>613</v>
      </c>
      <c r="D873" s="216" t="s">
        <v>702</v>
      </c>
      <c r="E873" s="216" t="s">
        <v>38</v>
      </c>
      <c r="F873" s="232">
        <v>1794.48</v>
      </c>
      <c r="G873" s="232">
        <v>68620.92</v>
      </c>
      <c r="H873" s="1020" t="s">
        <v>1411</v>
      </c>
    </row>
    <row r="874" spans="1:9" ht="15" customHeight="1">
      <c r="A874" s="224">
        <v>42153</v>
      </c>
      <c r="B874" s="216" t="s">
        <v>1352</v>
      </c>
      <c r="C874" s="216" t="s">
        <v>613</v>
      </c>
      <c r="D874" s="216" t="s">
        <v>702</v>
      </c>
      <c r="E874" s="216" t="s">
        <v>38</v>
      </c>
      <c r="F874" s="232">
        <v>1569.4</v>
      </c>
      <c r="G874" s="232">
        <v>60013.86</v>
      </c>
      <c r="H874" s="1020" t="s">
        <v>1411</v>
      </c>
    </row>
    <row r="875" spans="1:9" ht="15" customHeight="1">
      <c r="A875" s="203">
        <v>42117</v>
      </c>
      <c r="B875" s="171" t="s">
        <v>1292</v>
      </c>
      <c r="C875" s="171" t="s">
        <v>31</v>
      </c>
      <c r="D875" s="171" t="s">
        <v>32</v>
      </c>
      <c r="E875" s="171" t="s">
        <v>38</v>
      </c>
      <c r="F875" s="233">
        <v>3915</v>
      </c>
      <c r="G875" s="233">
        <v>149670.45000000001</v>
      </c>
      <c r="H875" s="630" t="s">
        <v>1413</v>
      </c>
    </row>
    <row r="876" spans="1:9" ht="15" customHeight="1">
      <c r="A876" s="224">
        <v>42123</v>
      </c>
      <c r="B876" s="216" t="s">
        <v>1283</v>
      </c>
      <c r="C876" s="216" t="s">
        <v>289</v>
      </c>
      <c r="D876" s="216" t="s">
        <v>1243</v>
      </c>
      <c r="E876" s="216" t="s">
        <v>37</v>
      </c>
      <c r="F876" s="232">
        <v>171224.6</v>
      </c>
      <c r="G876" s="232">
        <v>6020256.9400000004</v>
      </c>
      <c r="H876" s="1020" t="s">
        <v>1413</v>
      </c>
    </row>
    <row r="877" spans="1:9" ht="15" customHeight="1">
      <c r="A877" s="224">
        <v>42118</v>
      </c>
      <c r="B877" s="216" t="s">
        <v>1273</v>
      </c>
      <c r="C877" s="216" t="s">
        <v>289</v>
      </c>
      <c r="D877" s="216" t="s">
        <v>1243</v>
      </c>
      <c r="E877" s="216" t="s">
        <v>37</v>
      </c>
      <c r="F877" s="232">
        <v>94680.68</v>
      </c>
      <c r="G877" s="232">
        <v>3370632.21</v>
      </c>
      <c r="H877" s="1020" t="s">
        <v>1414</v>
      </c>
    </row>
    <row r="878" spans="1:9" ht="15" customHeight="1">
      <c r="A878" s="224">
        <v>42122</v>
      </c>
      <c r="B878" s="216" t="s">
        <v>1282</v>
      </c>
      <c r="C878" s="216" t="s">
        <v>289</v>
      </c>
      <c r="D878" s="216" t="s">
        <v>1243</v>
      </c>
      <c r="E878" s="216" t="s">
        <v>37</v>
      </c>
      <c r="F878" s="232">
        <v>72227.25</v>
      </c>
      <c r="G878" s="232">
        <v>2567678.7400000002</v>
      </c>
      <c r="H878" s="1020" t="s">
        <v>1414</v>
      </c>
    </row>
    <row r="879" spans="1:9" ht="15" customHeight="1">
      <c r="A879" s="201">
        <v>42171</v>
      </c>
      <c r="B879" s="171" t="s">
        <v>1367</v>
      </c>
      <c r="C879" s="171" t="s">
        <v>285</v>
      </c>
      <c r="D879" s="171" t="s">
        <v>1023</v>
      </c>
      <c r="E879" s="171" t="s">
        <v>37</v>
      </c>
      <c r="F879" s="187">
        <v>36376.31</v>
      </c>
      <c r="G879" s="187">
        <f>F879*35.03</f>
        <v>1274262.1392999999</v>
      </c>
      <c r="H879" s="627" t="s">
        <v>1415</v>
      </c>
    </row>
    <row r="880" spans="1:9" ht="15" customHeight="1">
      <c r="A880" s="201">
        <v>42172</v>
      </c>
      <c r="B880" s="216" t="s">
        <v>1371</v>
      </c>
      <c r="C880" s="216" t="s">
        <v>1372</v>
      </c>
      <c r="D880" s="193" t="s">
        <v>381</v>
      </c>
      <c r="E880" s="216" t="s">
        <v>37</v>
      </c>
      <c r="F880" s="427">
        <v>584720</v>
      </c>
      <c r="G880" s="427">
        <v>20272242.399999999</v>
      </c>
      <c r="H880" s="1020" t="s">
        <v>1419</v>
      </c>
    </row>
    <row r="881" spans="1:9" ht="15" customHeight="1">
      <c r="A881" s="201">
        <v>42191</v>
      </c>
      <c r="B881" s="171" t="s">
        <v>1396</v>
      </c>
      <c r="C881" s="171" t="s">
        <v>1102</v>
      </c>
      <c r="D881" s="171" t="s">
        <v>1023</v>
      </c>
      <c r="E881" s="171" t="s">
        <v>37</v>
      </c>
      <c r="F881" s="187">
        <v>188021.56</v>
      </c>
      <c r="G881" s="187">
        <v>6558192.0099999998</v>
      </c>
      <c r="H881" s="1020" t="s">
        <v>1419</v>
      </c>
    </row>
    <row r="882" spans="1:9" ht="15" customHeight="1">
      <c r="A882" s="201">
        <v>42187</v>
      </c>
      <c r="B882" s="171" t="s">
        <v>1393</v>
      </c>
      <c r="C882" s="171" t="s">
        <v>1102</v>
      </c>
      <c r="D882" s="171" t="s">
        <v>1309</v>
      </c>
      <c r="E882" s="171" t="s">
        <v>37</v>
      </c>
      <c r="F882" s="187">
        <v>137316.38</v>
      </c>
      <c r="G882" s="187">
        <v>4779983.1900000004</v>
      </c>
      <c r="H882" s="1020" t="s">
        <v>1419</v>
      </c>
    </row>
    <row r="883" spans="1:9" ht="32.25" customHeight="1">
      <c r="A883" s="201">
        <v>42192</v>
      </c>
      <c r="B883" s="171" t="s">
        <v>1399</v>
      </c>
      <c r="C883" s="171" t="s">
        <v>1102</v>
      </c>
      <c r="D883" s="171" t="s">
        <v>1023</v>
      </c>
      <c r="E883" s="171" t="s">
        <v>37</v>
      </c>
      <c r="F883" s="187">
        <v>278060.63</v>
      </c>
      <c r="G883" s="187">
        <v>9698754.7699999996</v>
      </c>
      <c r="H883" s="1008" t="s">
        <v>1419</v>
      </c>
    </row>
    <row r="884" spans="1:9" ht="15" customHeight="1">
      <c r="A884" s="203">
        <v>42178</v>
      </c>
      <c r="B884" s="216" t="s">
        <v>1380</v>
      </c>
      <c r="C884" s="216" t="s">
        <v>1235</v>
      </c>
      <c r="D884" s="193" t="s">
        <v>1381</v>
      </c>
      <c r="E884" s="216" t="s">
        <v>37</v>
      </c>
      <c r="F884" s="427">
        <v>223524</v>
      </c>
      <c r="G884" s="457">
        <v>7738400.8799999999</v>
      </c>
      <c r="H884" s="1029" t="s">
        <v>1419</v>
      </c>
    </row>
    <row r="885" spans="1:9" ht="15" customHeight="1">
      <c r="A885" s="3"/>
      <c r="B885" s="3"/>
      <c r="C885" s="3"/>
      <c r="D885" s="3"/>
      <c r="E885" s="3"/>
      <c r="G885" s="283"/>
      <c r="H885" s="1030"/>
    </row>
    <row r="886" spans="1:9" ht="15" customHeight="1">
      <c r="A886" s="209" t="s">
        <v>501</v>
      </c>
      <c r="B886" s="432">
        <v>2015</v>
      </c>
      <c r="C886" s="194"/>
      <c r="D886" s="194"/>
      <c r="E886" s="194"/>
      <c r="F886" s="207"/>
      <c r="G886" s="194"/>
      <c r="H886" s="1023"/>
    </row>
    <row r="887" spans="1:9" s="6" customFormat="1" ht="15" customHeight="1">
      <c r="A887" s="242"/>
      <c r="B887" s="460"/>
      <c r="C887" s="243"/>
      <c r="D887" s="184"/>
      <c r="E887" s="184"/>
      <c r="F887" s="244"/>
      <c r="G887" s="184"/>
      <c r="H887" s="1024"/>
      <c r="I887" s="1244"/>
    </row>
    <row r="888" spans="1:9" s="189" customFormat="1" ht="12.75">
      <c r="A888" s="222">
        <v>42121</v>
      </c>
      <c r="B888" s="184" t="s">
        <v>1280</v>
      </c>
      <c r="C888" s="243" t="s">
        <v>31</v>
      </c>
      <c r="D888" s="184" t="s">
        <v>32</v>
      </c>
      <c r="E888" s="184" t="s">
        <v>38</v>
      </c>
      <c r="F888" s="230">
        <v>24060.15</v>
      </c>
      <c r="G888" s="230">
        <v>928481.19</v>
      </c>
      <c r="H888" s="1018" t="s">
        <v>1421</v>
      </c>
      <c r="I888" s="1248"/>
    </row>
    <row r="889" spans="1:9" s="189" customFormat="1" ht="12.75">
      <c r="A889" s="222">
        <v>42123</v>
      </c>
      <c r="B889" s="184" t="s">
        <v>1291</v>
      </c>
      <c r="C889" s="243" t="s">
        <v>31</v>
      </c>
      <c r="D889" s="184" t="s">
        <v>32</v>
      </c>
      <c r="E889" s="184" t="s">
        <v>38</v>
      </c>
      <c r="F889" s="230">
        <v>18211.23</v>
      </c>
      <c r="G889" s="230">
        <v>703681.93</v>
      </c>
      <c r="H889" s="1014" t="s">
        <v>1421</v>
      </c>
      <c r="I889" s="1248"/>
    </row>
    <row r="890" spans="1:9" s="182" customFormat="1" ht="12.75">
      <c r="A890" s="234">
        <v>42181</v>
      </c>
      <c r="B890" s="184" t="s">
        <v>1385</v>
      </c>
      <c r="C890" s="184" t="s">
        <v>285</v>
      </c>
      <c r="D890" s="184" t="s">
        <v>1066</v>
      </c>
      <c r="E890" s="184" t="s">
        <v>37</v>
      </c>
      <c r="F890" s="237">
        <v>42505.04</v>
      </c>
      <c r="G890" s="237">
        <f>F890*35.03</f>
        <v>1488951.5512000001</v>
      </c>
      <c r="H890" s="234" t="s">
        <v>1424</v>
      </c>
      <c r="I890" s="1246"/>
    </row>
    <row r="891" spans="1:9" s="182" customFormat="1" ht="12.75">
      <c r="A891" s="234">
        <v>42192</v>
      </c>
      <c r="B891" s="184" t="s">
        <v>1399</v>
      </c>
      <c r="C891" s="184" t="s">
        <v>1102</v>
      </c>
      <c r="D891" s="184" t="s">
        <v>1023</v>
      </c>
      <c r="E891" s="184" t="s">
        <v>37</v>
      </c>
      <c r="F891" s="237">
        <v>131328.15</v>
      </c>
      <c r="G891" s="237">
        <f>F891*34.98</f>
        <v>4593858.686999999</v>
      </c>
      <c r="H891" s="234" t="s">
        <v>1424</v>
      </c>
      <c r="I891" s="1246"/>
    </row>
    <row r="892" spans="1:9" s="182" customFormat="1" ht="12.75">
      <c r="A892" s="201">
        <v>42192</v>
      </c>
      <c r="B892" s="171" t="s">
        <v>1400</v>
      </c>
      <c r="C892" s="171" t="s">
        <v>1102</v>
      </c>
      <c r="D892" s="171" t="s">
        <v>1066</v>
      </c>
      <c r="E892" s="171" t="s">
        <v>37</v>
      </c>
      <c r="F892" s="187">
        <v>109341.22</v>
      </c>
      <c r="G892" s="187">
        <v>3813821.75</v>
      </c>
      <c r="H892" s="201" t="s">
        <v>1424</v>
      </c>
      <c r="I892" s="1246"/>
    </row>
    <row r="893" spans="1:9" s="6" customFormat="1" ht="15" customHeight="1">
      <c r="A893" s="238">
        <v>42153</v>
      </c>
      <c r="B893" s="458" t="s">
        <v>1348</v>
      </c>
      <c r="C893" s="216" t="s">
        <v>613</v>
      </c>
      <c r="D893" s="216" t="s">
        <v>702</v>
      </c>
      <c r="E893" s="216" t="s">
        <v>38</v>
      </c>
      <c r="F893" s="232">
        <v>2135</v>
      </c>
      <c r="G893" s="232">
        <v>81642.399999999994</v>
      </c>
      <c r="H893" s="238" t="s">
        <v>1430</v>
      </c>
      <c r="I893" s="1244"/>
    </row>
    <row r="894" spans="1:9" s="6" customFormat="1" ht="15" customHeight="1">
      <c r="A894" s="238">
        <v>42153</v>
      </c>
      <c r="B894" s="458" t="s">
        <v>1349</v>
      </c>
      <c r="C894" s="216" t="s">
        <v>613</v>
      </c>
      <c r="D894" s="216" t="s">
        <v>702</v>
      </c>
      <c r="E894" s="216" t="s">
        <v>38</v>
      </c>
      <c r="F894" s="232">
        <v>2729</v>
      </c>
      <c r="G894" s="232">
        <v>104356.96</v>
      </c>
      <c r="H894" s="238" t="s">
        <v>1430</v>
      </c>
      <c r="I894" s="1244"/>
    </row>
    <row r="895" spans="1:9" ht="15" customHeight="1">
      <c r="A895" s="238">
        <v>42153</v>
      </c>
      <c r="B895" s="458" t="s">
        <v>1350</v>
      </c>
      <c r="C895" s="216" t="s">
        <v>613</v>
      </c>
      <c r="D895" s="216" t="s">
        <v>702</v>
      </c>
      <c r="E895" s="216" t="s">
        <v>38</v>
      </c>
      <c r="F895" s="232">
        <v>2897.26</v>
      </c>
      <c r="G895" s="232">
        <v>110791.22</v>
      </c>
      <c r="H895" s="238" t="s">
        <v>1430</v>
      </c>
    </row>
    <row r="896" spans="1:9" ht="15" customHeight="1">
      <c r="A896" s="203">
        <v>42124</v>
      </c>
      <c r="B896" s="171" t="s">
        <v>1293</v>
      </c>
      <c r="C896" s="277" t="s">
        <v>31</v>
      </c>
      <c r="D896" s="171" t="s">
        <v>32</v>
      </c>
      <c r="E896" s="171" t="s">
        <v>38</v>
      </c>
      <c r="F896" s="233">
        <v>6741</v>
      </c>
      <c r="G896" s="233">
        <v>259393.68</v>
      </c>
      <c r="H896" s="630" t="s">
        <v>1430</v>
      </c>
    </row>
    <row r="897" spans="1:8" ht="15" customHeight="1">
      <c r="A897" s="201">
        <v>42213</v>
      </c>
      <c r="B897" s="171" t="s">
        <v>1412</v>
      </c>
      <c r="C897" s="171" t="s">
        <v>1102</v>
      </c>
      <c r="D897" s="171" t="s">
        <v>977</v>
      </c>
      <c r="E897" s="171" t="s">
        <v>37</v>
      </c>
      <c r="F897" s="237">
        <v>1131859.22</v>
      </c>
      <c r="G897" s="187">
        <v>39535842.549999997</v>
      </c>
      <c r="H897" s="195" t="s">
        <v>1431</v>
      </c>
    </row>
    <row r="898" spans="1:8" ht="15" customHeight="1">
      <c r="A898" s="201">
        <v>42193</v>
      </c>
      <c r="B898" s="171" t="s">
        <v>1401</v>
      </c>
      <c r="C898" s="171" t="s">
        <v>1102</v>
      </c>
      <c r="D898" s="171" t="s">
        <v>977</v>
      </c>
      <c r="E898" s="171" t="s">
        <v>37</v>
      </c>
      <c r="F898" s="237">
        <v>116992.27</v>
      </c>
      <c r="G898" s="187">
        <v>4098239.22</v>
      </c>
      <c r="H898" s="201" t="s">
        <v>1431</v>
      </c>
    </row>
    <row r="899" spans="1:8" ht="15" customHeight="1">
      <c r="A899" s="203">
        <v>42146</v>
      </c>
      <c r="B899" s="171" t="s">
        <v>1332</v>
      </c>
      <c r="C899" s="171" t="s">
        <v>31</v>
      </c>
      <c r="D899" s="171" t="s">
        <v>32</v>
      </c>
      <c r="E899" s="171" t="s">
        <v>38</v>
      </c>
      <c r="F899" s="233">
        <v>52115.17</v>
      </c>
      <c r="G899" s="233">
        <v>2015293.62</v>
      </c>
      <c r="H899" s="630" t="s">
        <v>1427</v>
      </c>
    </row>
    <row r="900" spans="1:8" ht="32.25" customHeight="1">
      <c r="A900" s="201">
        <v>42220</v>
      </c>
      <c r="B900" s="171" t="s">
        <v>1425</v>
      </c>
      <c r="C900" s="171" t="s">
        <v>1102</v>
      </c>
      <c r="D900" s="171" t="s">
        <v>977</v>
      </c>
      <c r="E900" s="171" t="s">
        <v>37</v>
      </c>
      <c r="F900" s="237">
        <v>92580.11</v>
      </c>
      <c r="G900" s="187">
        <v>3238452.25</v>
      </c>
      <c r="H900" s="201" t="s">
        <v>1432</v>
      </c>
    </row>
    <row r="901" spans="1:8" ht="15" customHeight="1">
      <c r="A901" s="224">
        <v>42139</v>
      </c>
      <c r="B901" s="216" t="s">
        <v>1313</v>
      </c>
      <c r="C901" s="216" t="s">
        <v>289</v>
      </c>
      <c r="D901" s="216" t="s">
        <v>1243</v>
      </c>
      <c r="E901" s="216" t="s">
        <v>37</v>
      </c>
      <c r="F901" s="232">
        <v>126376.18</v>
      </c>
      <c r="G901" s="232">
        <v>4320801.59</v>
      </c>
      <c r="H901" s="704" t="s">
        <v>1439</v>
      </c>
    </row>
    <row r="902" spans="1:8" ht="15" customHeight="1">
      <c r="A902" s="203">
        <v>42143</v>
      </c>
      <c r="B902" s="171" t="s">
        <v>1319</v>
      </c>
      <c r="C902" s="171" t="s">
        <v>31</v>
      </c>
      <c r="D902" s="171" t="s">
        <v>32</v>
      </c>
      <c r="E902" s="171" t="s">
        <v>38</v>
      </c>
      <c r="F902" s="233">
        <v>76179.199999999997</v>
      </c>
      <c r="G902" s="233">
        <v>2948896.83</v>
      </c>
      <c r="H902" s="630" t="s">
        <v>1441</v>
      </c>
    </row>
    <row r="903" spans="1:8" ht="15" customHeight="1">
      <c r="A903" s="203">
        <v>42143</v>
      </c>
      <c r="B903" s="171" t="s">
        <v>1320</v>
      </c>
      <c r="C903" s="171" t="s">
        <v>31</v>
      </c>
      <c r="D903" s="171" t="s">
        <v>32</v>
      </c>
      <c r="E903" s="171" t="s">
        <v>38</v>
      </c>
      <c r="F903" s="233">
        <v>9990</v>
      </c>
      <c r="G903" s="233">
        <v>386712.9</v>
      </c>
      <c r="H903" s="630" t="s">
        <v>1441</v>
      </c>
    </row>
    <row r="904" spans="1:8" ht="15" customHeight="1">
      <c r="A904" s="203">
        <v>42143</v>
      </c>
      <c r="B904" s="171" t="s">
        <v>1321</v>
      </c>
      <c r="C904" s="171" t="s">
        <v>31</v>
      </c>
      <c r="D904" s="171" t="s">
        <v>32</v>
      </c>
      <c r="E904" s="171" t="s">
        <v>38</v>
      </c>
      <c r="F904" s="233">
        <v>76187.259999999995</v>
      </c>
      <c r="G904" s="233">
        <v>2949208.83</v>
      </c>
      <c r="H904" s="630" t="s">
        <v>1441</v>
      </c>
    </row>
    <row r="905" spans="1:8" ht="15" customHeight="1">
      <c r="A905" s="224">
        <v>42142</v>
      </c>
      <c r="B905" s="216" t="s">
        <v>1316</v>
      </c>
      <c r="C905" s="216" t="s">
        <v>289</v>
      </c>
      <c r="D905" s="216" t="s">
        <v>1317</v>
      </c>
      <c r="E905" s="216" t="s">
        <v>37</v>
      </c>
      <c r="F905" s="232">
        <v>19361.16</v>
      </c>
      <c r="G905" s="232">
        <v>661958.06000000006</v>
      </c>
      <c r="H905" s="630" t="s">
        <v>1440</v>
      </c>
    </row>
    <row r="906" spans="1:8" ht="15" customHeight="1">
      <c r="A906" s="224">
        <v>42144</v>
      </c>
      <c r="B906" s="216" t="s">
        <v>1324</v>
      </c>
      <c r="C906" s="216" t="s">
        <v>289</v>
      </c>
      <c r="D906" s="216" t="s">
        <v>1317</v>
      </c>
      <c r="E906" s="216" t="s">
        <v>37</v>
      </c>
      <c r="F906" s="232">
        <v>93618.22</v>
      </c>
      <c r="G906" s="232">
        <v>3214849.67</v>
      </c>
      <c r="H906" s="630" t="s">
        <v>1440</v>
      </c>
    </row>
    <row r="907" spans="1:8" ht="15" customHeight="1">
      <c r="A907" s="203">
        <v>42152</v>
      </c>
      <c r="B907" s="171" t="s">
        <v>1347</v>
      </c>
      <c r="C907" s="171" t="s">
        <v>31</v>
      </c>
      <c r="D907" s="171" t="s">
        <v>32</v>
      </c>
      <c r="E907" s="171" t="s">
        <v>38</v>
      </c>
      <c r="F907" s="233">
        <v>60381.72</v>
      </c>
      <c r="G907" s="233">
        <v>2301751.17</v>
      </c>
      <c r="H907" s="630" t="s">
        <v>1443</v>
      </c>
    </row>
    <row r="908" spans="1:8" ht="15" customHeight="1">
      <c r="A908" s="224">
        <v>42145</v>
      </c>
      <c r="B908" s="216" t="s">
        <v>1326</v>
      </c>
      <c r="C908" s="216" t="s">
        <v>289</v>
      </c>
      <c r="D908" s="216" t="s">
        <v>1317</v>
      </c>
      <c r="E908" s="216" t="s">
        <v>37</v>
      </c>
      <c r="F908" s="232">
        <v>54866.7</v>
      </c>
      <c r="G908" s="232">
        <v>1903325.82</v>
      </c>
      <c r="H908" s="203" t="s">
        <v>1443</v>
      </c>
    </row>
    <row r="909" spans="1:8" ht="15" customHeight="1">
      <c r="A909" s="224">
        <v>42145</v>
      </c>
      <c r="B909" s="216" t="s">
        <v>1327</v>
      </c>
      <c r="C909" s="216" t="s">
        <v>289</v>
      </c>
      <c r="D909" s="216" t="s">
        <v>1317</v>
      </c>
      <c r="E909" s="216" t="s">
        <v>37</v>
      </c>
      <c r="F909" s="232">
        <v>281128.84999999998</v>
      </c>
      <c r="G909" s="232">
        <v>9752359.8100000005</v>
      </c>
      <c r="H909" s="203" t="s">
        <v>1443</v>
      </c>
    </row>
    <row r="910" spans="1:8" ht="15" customHeight="1">
      <c r="A910" s="224">
        <v>42171</v>
      </c>
      <c r="B910" s="216" t="s">
        <v>1368</v>
      </c>
      <c r="C910" s="216" t="s">
        <v>289</v>
      </c>
      <c r="D910" s="216" t="s">
        <v>1317</v>
      </c>
      <c r="E910" s="216" t="s">
        <v>37</v>
      </c>
      <c r="F910" s="232">
        <v>11088.09</v>
      </c>
      <c r="G910" s="232">
        <v>384313.2</v>
      </c>
      <c r="H910" s="630" t="s">
        <v>1443</v>
      </c>
    </row>
    <row r="911" spans="1:8" ht="15" customHeight="1">
      <c r="A911" s="201">
        <v>42195</v>
      </c>
      <c r="B911" s="171" t="s">
        <v>1405</v>
      </c>
      <c r="C911" s="171" t="s">
        <v>1102</v>
      </c>
      <c r="D911" s="171" t="s">
        <v>977</v>
      </c>
      <c r="E911" s="171" t="s">
        <v>37</v>
      </c>
      <c r="F911" s="187">
        <v>267106.78000000003</v>
      </c>
      <c r="G911" s="187">
        <v>9351408.3699999992</v>
      </c>
      <c r="H911" s="201" t="s">
        <v>1440</v>
      </c>
    </row>
    <row r="912" spans="1:8" ht="15" customHeight="1">
      <c r="A912" s="74"/>
      <c r="B912" s="74"/>
      <c r="C912" s="74"/>
      <c r="D912" s="74"/>
      <c r="E912" s="74"/>
      <c r="F912" s="461"/>
      <c r="G912" s="461"/>
      <c r="H912" s="73"/>
    </row>
    <row r="913" spans="1:9" s="182" customFormat="1" ht="12.75">
      <c r="A913" s="201">
        <v>42222</v>
      </c>
      <c r="B913" s="171" t="s">
        <v>1426</v>
      </c>
      <c r="C913" s="171" t="s">
        <v>1102</v>
      </c>
      <c r="D913" s="171" t="s">
        <v>977</v>
      </c>
      <c r="E913" s="171" t="s">
        <v>37</v>
      </c>
      <c r="F913" s="187">
        <v>509620.83</v>
      </c>
      <c r="G913" s="187">
        <v>17836729.050000001</v>
      </c>
      <c r="H913" s="195" t="s">
        <v>1455</v>
      </c>
      <c r="I913" s="1246"/>
    </row>
    <row r="914" spans="1:9" s="182" customFormat="1" ht="12.75">
      <c r="A914" s="224">
        <v>42144</v>
      </c>
      <c r="B914" s="216" t="s">
        <v>1323</v>
      </c>
      <c r="C914" s="216" t="s">
        <v>289</v>
      </c>
      <c r="D914" s="216" t="s">
        <v>1317</v>
      </c>
      <c r="E914" s="216" t="s">
        <v>37</v>
      </c>
      <c r="F914" s="232">
        <v>6110.91</v>
      </c>
      <c r="G914" s="232">
        <v>209848.65</v>
      </c>
      <c r="H914" s="630" t="s">
        <v>1455</v>
      </c>
      <c r="I914" s="1246"/>
    </row>
    <row r="915" spans="1:9" s="182" customFormat="1" ht="12.75">
      <c r="A915" s="201">
        <v>42146</v>
      </c>
      <c r="B915" s="171" t="s">
        <v>1329</v>
      </c>
      <c r="C915" s="171" t="s">
        <v>1330</v>
      </c>
      <c r="D915" s="171" t="s">
        <v>1331</v>
      </c>
      <c r="E915" s="171" t="s">
        <v>38</v>
      </c>
      <c r="F915" s="187">
        <v>11352.87</v>
      </c>
      <c r="G915" s="187">
        <v>439015.48</v>
      </c>
      <c r="H915" s="201" t="s">
        <v>1455</v>
      </c>
      <c r="I915" s="1246"/>
    </row>
    <row r="916" spans="1:9" s="91" customFormat="1" ht="12.75">
      <c r="A916" s="201">
        <v>42228</v>
      </c>
      <c r="B916" s="245" t="s">
        <v>1438</v>
      </c>
      <c r="C916" s="171" t="s">
        <v>1102</v>
      </c>
      <c r="D916" s="171" t="s">
        <v>977</v>
      </c>
      <c r="E916" s="171" t="s">
        <v>37</v>
      </c>
      <c r="F916" s="217">
        <v>564153.97</v>
      </c>
      <c r="G916" s="198">
        <v>19677690.469999999</v>
      </c>
      <c r="H916" s="195" t="s">
        <v>1456</v>
      </c>
      <c r="I916" s="1247"/>
    </row>
    <row r="917" spans="1:9" s="91" customFormat="1" ht="12.75">
      <c r="A917" s="201">
        <v>42220</v>
      </c>
      <c r="B917" s="171" t="s">
        <v>1425</v>
      </c>
      <c r="C917" s="171" t="s">
        <v>1102</v>
      </c>
      <c r="D917" s="171" t="s">
        <v>977</v>
      </c>
      <c r="E917" s="171" t="s">
        <v>37</v>
      </c>
      <c r="F917" s="187">
        <v>12647.39</v>
      </c>
      <c r="G917" s="187">
        <v>3238452.25</v>
      </c>
      <c r="H917" s="201" t="s">
        <v>1456</v>
      </c>
      <c r="I917" s="1247"/>
    </row>
    <row r="918" spans="1:9" s="91" customFormat="1" ht="12.75">
      <c r="A918" s="201">
        <v>42223</v>
      </c>
      <c r="B918" s="171" t="s">
        <v>1428</v>
      </c>
      <c r="C918" s="171" t="s">
        <v>1102</v>
      </c>
      <c r="D918" s="171" t="s">
        <v>977</v>
      </c>
      <c r="E918" s="171" t="s">
        <v>37</v>
      </c>
      <c r="F918" s="217">
        <v>120149.56</v>
      </c>
      <c r="G918" s="198">
        <v>4205234.5999999996</v>
      </c>
      <c r="H918" s="195" t="s">
        <v>1456</v>
      </c>
      <c r="I918" s="1247"/>
    </row>
    <row r="919" spans="1:9" ht="15" customHeight="1">
      <c r="A919" s="224">
        <v>42219</v>
      </c>
      <c r="B919" s="216" t="s">
        <v>1422</v>
      </c>
      <c r="C919" s="216" t="s">
        <v>289</v>
      </c>
      <c r="D919" s="216" t="s">
        <v>1317</v>
      </c>
      <c r="E919" s="216" t="s">
        <v>37</v>
      </c>
      <c r="F919" s="232">
        <v>58571.83</v>
      </c>
      <c r="G919" s="232">
        <v>2044156.87</v>
      </c>
      <c r="H919" s="630" t="s">
        <v>1423</v>
      </c>
    </row>
    <row r="920" spans="1:9" ht="15" customHeight="1">
      <c r="A920" s="203">
        <v>42191</v>
      </c>
      <c r="B920" s="216" t="s">
        <v>1397</v>
      </c>
      <c r="C920" s="216" t="s">
        <v>1235</v>
      </c>
      <c r="D920" s="193" t="s">
        <v>381</v>
      </c>
      <c r="E920" s="216" t="s">
        <v>37</v>
      </c>
      <c r="F920" s="427">
        <v>258518.18</v>
      </c>
      <c r="G920" s="457">
        <v>9017114.1199999992</v>
      </c>
      <c r="H920" s="238" t="s">
        <v>1398</v>
      </c>
    </row>
    <row r="921" spans="1:9" ht="15" customHeight="1">
      <c r="A921" s="3"/>
      <c r="B921" s="3"/>
      <c r="C921" s="3"/>
      <c r="D921" s="3"/>
      <c r="E921" s="3"/>
      <c r="G921" s="283"/>
      <c r="H921" s="1030"/>
    </row>
    <row r="922" spans="1:9" ht="15" customHeight="1">
      <c r="A922" s="209" t="s">
        <v>500</v>
      </c>
      <c r="B922" s="432">
        <v>2015</v>
      </c>
      <c r="C922" s="194"/>
      <c r="D922" s="194"/>
      <c r="E922" s="194"/>
      <c r="F922" s="207"/>
      <c r="G922" s="194"/>
      <c r="H922" s="1023"/>
    </row>
    <row r="923" spans="1:9" ht="15" customHeight="1">
      <c r="A923" s="3"/>
      <c r="B923" s="3"/>
      <c r="C923" s="3"/>
      <c r="D923" s="3"/>
      <c r="E923" s="3"/>
      <c r="G923" s="283"/>
      <c r="H923" s="1030"/>
    </row>
    <row r="924" spans="1:9" ht="15" customHeight="1">
      <c r="A924" s="203">
        <v>42163</v>
      </c>
      <c r="B924" s="216" t="s">
        <v>1358</v>
      </c>
      <c r="C924" s="216" t="s">
        <v>1235</v>
      </c>
      <c r="D924" s="193" t="s">
        <v>1359</v>
      </c>
      <c r="E924" s="216" t="s">
        <v>37</v>
      </c>
      <c r="F924" s="427">
        <v>205915.06</v>
      </c>
      <c r="G924" s="427">
        <v>7153489.1799999997</v>
      </c>
      <c r="H924" s="224" t="s">
        <v>1461</v>
      </c>
    </row>
    <row r="925" spans="1:9" ht="15" customHeight="1">
      <c r="A925" s="201">
        <v>42223</v>
      </c>
      <c r="B925" s="171" t="s">
        <v>1429</v>
      </c>
      <c r="C925" s="171" t="s">
        <v>1102</v>
      </c>
      <c r="D925" s="171" t="s">
        <v>977</v>
      </c>
      <c r="E925" s="171" t="s">
        <v>37</v>
      </c>
      <c r="F925" s="237">
        <v>203000.38</v>
      </c>
      <c r="G925" s="187">
        <v>7105013.2999999998</v>
      </c>
      <c r="H925" s="201" t="s">
        <v>1464</v>
      </c>
    </row>
    <row r="926" spans="1:9" ht="15" customHeight="1">
      <c r="A926" s="203">
        <v>42163</v>
      </c>
      <c r="B926" s="171" t="s">
        <v>1357</v>
      </c>
      <c r="C926" s="171" t="s">
        <v>31</v>
      </c>
      <c r="D926" s="171" t="s">
        <v>32</v>
      </c>
      <c r="E926" s="239" t="s">
        <v>38</v>
      </c>
      <c r="F926" s="233">
        <v>26870.53</v>
      </c>
      <c r="G926" s="462">
        <v>1036396.34</v>
      </c>
      <c r="H926" s="1031" t="s">
        <v>1466</v>
      </c>
    </row>
    <row r="927" spans="1:9" ht="15" customHeight="1">
      <c r="A927" s="203">
        <v>42164</v>
      </c>
      <c r="B927" s="216" t="s">
        <v>1361</v>
      </c>
      <c r="C927" s="216" t="s">
        <v>1235</v>
      </c>
      <c r="D927" s="193" t="s">
        <v>1236</v>
      </c>
      <c r="E927" s="216" t="s">
        <v>37</v>
      </c>
      <c r="F927" s="427">
        <v>118074.62</v>
      </c>
      <c r="G927" s="457">
        <v>4073574.39</v>
      </c>
      <c r="H927" s="238" t="s">
        <v>1467</v>
      </c>
    </row>
    <row r="928" spans="1:9" ht="15" customHeight="1">
      <c r="A928" s="224">
        <v>42247</v>
      </c>
      <c r="B928" s="216" t="s">
        <v>1458</v>
      </c>
      <c r="C928" s="216" t="s">
        <v>613</v>
      </c>
      <c r="D928" s="216" t="s">
        <v>826</v>
      </c>
      <c r="E928" s="216" t="s">
        <v>38</v>
      </c>
      <c r="F928" s="463">
        <v>2931.5</v>
      </c>
      <c r="G928" s="216">
        <v>114563.02</v>
      </c>
      <c r="H928" s="224" t="s">
        <v>1471</v>
      </c>
    </row>
    <row r="929" spans="1:8" ht="15" customHeight="1">
      <c r="A929" s="203">
        <v>42170</v>
      </c>
      <c r="B929" s="171" t="s">
        <v>1366</v>
      </c>
      <c r="C929" s="171" t="s">
        <v>31</v>
      </c>
      <c r="D929" s="171" t="s">
        <v>32</v>
      </c>
      <c r="E929" s="239" t="s">
        <v>38</v>
      </c>
      <c r="F929" s="233">
        <v>40636.89</v>
      </c>
      <c r="G929" s="462">
        <v>1580368.65</v>
      </c>
      <c r="H929" s="1031" t="s">
        <v>1472</v>
      </c>
    </row>
    <row r="930" spans="1:8" ht="15" customHeight="1">
      <c r="A930" s="203">
        <v>42171</v>
      </c>
      <c r="B930" s="171" t="s">
        <v>1369</v>
      </c>
      <c r="C930" s="171" t="s">
        <v>31</v>
      </c>
      <c r="D930" s="171" t="s">
        <v>32</v>
      </c>
      <c r="E930" s="239" t="s">
        <v>38</v>
      </c>
      <c r="F930" s="233">
        <v>11328.21</v>
      </c>
      <c r="G930" s="462">
        <v>443159.58</v>
      </c>
      <c r="H930" s="1031" t="s">
        <v>1472</v>
      </c>
    </row>
    <row r="931" spans="1:8" ht="15" customHeight="1">
      <c r="A931" s="224">
        <v>42170</v>
      </c>
      <c r="B931" s="216" t="s">
        <v>1365</v>
      </c>
      <c r="C931" s="216" t="s">
        <v>289</v>
      </c>
      <c r="D931" s="216" t="s">
        <v>1317</v>
      </c>
      <c r="E931" s="216" t="s">
        <v>37</v>
      </c>
      <c r="F931" s="232">
        <v>13054.03</v>
      </c>
      <c r="G931" s="232">
        <v>452713.76</v>
      </c>
      <c r="H931" s="630" t="s">
        <v>1472</v>
      </c>
    </row>
    <row r="932" spans="1:8" ht="15" customHeight="1">
      <c r="A932" s="224">
        <v>42172</v>
      </c>
      <c r="B932" s="216" t="s">
        <v>1370</v>
      </c>
      <c r="C932" s="216" t="s">
        <v>289</v>
      </c>
      <c r="D932" s="216" t="s">
        <v>1317</v>
      </c>
      <c r="E932" s="216" t="s">
        <v>37</v>
      </c>
      <c r="F932" s="232">
        <v>82238.039999999994</v>
      </c>
      <c r="G932" s="232">
        <v>2851192.85</v>
      </c>
      <c r="H932" s="203" t="s">
        <v>1473</v>
      </c>
    </row>
    <row r="933" spans="1:8" ht="15" customHeight="1">
      <c r="A933" s="203">
        <v>42173</v>
      </c>
      <c r="B933" s="171" t="s">
        <v>1375</v>
      </c>
      <c r="C933" s="171" t="s">
        <v>31</v>
      </c>
      <c r="D933" s="171" t="s">
        <v>32</v>
      </c>
      <c r="E933" s="239" t="s">
        <v>38</v>
      </c>
      <c r="F933" s="233">
        <v>5737.58</v>
      </c>
      <c r="G933" s="462">
        <v>225601.65</v>
      </c>
      <c r="H933" s="1031" t="s">
        <v>1476</v>
      </c>
    </row>
    <row r="934" spans="1:8" ht="15" customHeight="1">
      <c r="A934" s="224">
        <v>42247</v>
      </c>
      <c r="B934" s="216" t="s">
        <v>1459</v>
      </c>
      <c r="C934" s="216" t="s">
        <v>613</v>
      </c>
      <c r="D934" s="216" t="s">
        <v>826</v>
      </c>
      <c r="E934" s="216" t="s">
        <v>38</v>
      </c>
      <c r="F934" s="216">
        <v>2639.15</v>
      </c>
      <c r="G934" s="216">
        <v>103137.98</v>
      </c>
      <c r="H934" s="224" t="s">
        <v>1477</v>
      </c>
    </row>
    <row r="935" spans="1:8" ht="36" customHeight="1">
      <c r="A935" s="201">
        <v>42250</v>
      </c>
      <c r="B935" s="171" t="s">
        <v>1462</v>
      </c>
      <c r="C935" s="171" t="s">
        <v>1102</v>
      </c>
      <c r="D935" s="171" t="s">
        <v>1463</v>
      </c>
      <c r="E935" s="171" t="s">
        <v>37</v>
      </c>
      <c r="F935" s="237">
        <v>239315.65</v>
      </c>
      <c r="G935" s="187">
        <v>8323398.3099999996</v>
      </c>
      <c r="H935" s="201" t="s">
        <v>1477</v>
      </c>
    </row>
    <row r="936" spans="1:8" ht="15" customHeight="1">
      <c r="A936" s="218">
        <v>42251</v>
      </c>
      <c r="B936" s="245" t="s">
        <v>1465</v>
      </c>
      <c r="C936" s="171" t="s">
        <v>1102</v>
      </c>
      <c r="D936" s="171" t="s">
        <v>977</v>
      </c>
      <c r="E936" s="171" t="s">
        <v>37</v>
      </c>
      <c r="F936" s="237">
        <v>129965.09</v>
      </c>
      <c r="G936" s="187">
        <v>4539680.59</v>
      </c>
      <c r="H936" s="201" t="s">
        <v>1482</v>
      </c>
    </row>
    <row r="937" spans="1:8" ht="15" customHeight="1">
      <c r="A937" s="218"/>
      <c r="B937" s="245"/>
      <c r="C937" s="171"/>
      <c r="D937" s="171"/>
      <c r="E937" s="171"/>
      <c r="F937" s="237"/>
      <c r="G937" s="187"/>
      <c r="H937" s="201"/>
    </row>
    <row r="938" spans="1:8" ht="15" customHeight="1">
      <c r="A938" s="218"/>
      <c r="B938" s="245"/>
      <c r="C938" s="171"/>
      <c r="D938" s="171"/>
      <c r="E938" s="171"/>
      <c r="F938" s="237"/>
      <c r="G938" s="187"/>
      <c r="H938" s="201"/>
    </row>
    <row r="939" spans="1:8" ht="15" customHeight="1">
      <c r="A939" s="209" t="s">
        <v>1128</v>
      </c>
      <c r="B939" s="432">
        <v>2015</v>
      </c>
      <c r="C939" s="194"/>
      <c r="D939" s="194"/>
      <c r="E939" s="194"/>
      <c r="F939" s="207"/>
      <c r="G939" s="194"/>
      <c r="H939" s="1023"/>
    </row>
    <row r="940" spans="1:8" ht="15" customHeight="1">
      <c r="A940" s="224">
        <v>42214</v>
      </c>
      <c r="B940" s="216" t="s">
        <v>1416</v>
      </c>
      <c r="C940" s="216" t="s">
        <v>289</v>
      </c>
      <c r="D940" s="216" t="s">
        <v>1317</v>
      </c>
      <c r="E940" s="216" t="s">
        <v>37</v>
      </c>
      <c r="F940" s="232">
        <v>7278.72</v>
      </c>
      <c r="G940" s="232">
        <v>253517.82</v>
      </c>
      <c r="H940" s="630" t="s">
        <v>1483</v>
      </c>
    </row>
    <row r="941" spans="1:8" ht="15" customHeight="1">
      <c r="A941" s="203">
        <v>42227</v>
      </c>
      <c r="B941" s="216" t="s">
        <v>1435</v>
      </c>
      <c r="C941" s="216" t="s">
        <v>35</v>
      </c>
      <c r="D941" s="193" t="s">
        <v>1436</v>
      </c>
      <c r="E941" s="216" t="s">
        <v>37</v>
      </c>
      <c r="F941" s="427">
        <v>625057.81999999995</v>
      </c>
      <c r="G941" s="427">
        <v>21833269.649999999</v>
      </c>
      <c r="H941" s="224" t="s">
        <v>1483</v>
      </c>
    </row>
    <row r="942" spans="1:8" ht="15" customHeight="1">
      <c r="A942" s="201">
        <v>42250</v>
      </c>
      <c r="B942" s="171" t="s">
        <v>1462</v>
      </c>
      <c r="C942" s="171" t="s">
        <v>1102</v>
      </c>
      <c r="D942" s="171" t="s">
        <v>1463</v>
      </c>
      <c r="E942" s="171" t="s">
        <v>37</v>
      </c>
      <c r="F942" s="187">
        <v>93449.63</v>
      </c>
      <c r="G942" s="187">
        <v>3266999.06</v>
      </c>
      <c r="H942" s="201" t="s">
        <v>1486</v>
      </c>
    </row>
    <row r="943" spans="1:8" ht="15" customHeight="1">
      <c r="A943" s="464">
        <v>42270</v>
      </c>
      <c r="B943" s="214" t="s">
        <v>1479</v>
      </c>
      <c r="C943" s="214" t="s">
        <v>289</v>
      </c>
      <c r="D943" s="214" t="s">
        <v>1317</v>
      </c>
      <c r="E943" s="214" t="s">
        <v>37</v>
      </c>
      <c r="F943" s="465">
        <v>99760.05</v>
      </c>
      <c r="G943" s="465">
        <v>3482623.35</v>
      </c>
      <c r="H943" s="630" t="s">
        <v>1483</v>
      </c>
    </row>
    <row r="944" spans="1:8" ht="15" customHeight="1">
      <c r="A944" s="224">
        <v>42215</v>
      </c>
      <c r="B944" s="216" t="s">
        <v>1417</v>
      </c>
      <c r="C944" s="216" t="s">
        <v>289</v>
      </c>
      <c r="D944" s="216" t="s">
        <v>1317</v>
      </c>
      <c r="E944" s="216" t="s">
        <v>37</v>
      </c>
      <c r="F944" s="232">
        <v>122479.01</v>
      </c>
      <c r="G944" s="232">
        <v>4278191.82</v>
      </c>
      <c r="H944" s="203" t="s">
        <v>1497</v>
      </c>
    </row>
    <row r="945" spans="1:8" ht="15" customHeight="1">
      <c r="A945" s="224">
        <v>42215</v>
      </c>
      <c r="B945" s="216" t="s">
        <v>1418</v>
      </c>
      <c r="C945" s="216" t="s">
        <v>289</v>
      </c>
      <c r="D945" s="216" t="s">
        <v>1317</v>
      </c>
      <c r="E945" s="216" t="s">
        <v>37</v>
      </c>
      <c r="F945" s="232">
        <v>180911.27</v>
      </c>
      <c r="G945" s="232">
        <v>6319230.6600000001</v>
      </c>
      <c r="H945" s="203" t="s">
        <v>1497</v>
      </c>
    </row>
    <row r="946" spans="1:8" ht="15" customHeight="1">
      <c r="A946" s="3"/>
      <c r="B946" s="3"/>
      <c r="C946" s="3"/>
      <c r="D946" s="3"/>
      <c r="E946" s="3"/>
      <c r="G946" s="283"/>
      <c r="H946" s="1030"/>
    </row>
    <row r="947" spans="1:8" ht="15" customHeight="1">
      <c r="A947" s="209" t="s">
        <v>1161</v>
      </c>
      <c r="B947" s="432">
        <v>2015</v>
      </c>
      <c r="C947" s="194"/>
      <c r="D947" s="194"/>
      <c r="E947" s="194"/>
      <c r="F947" s="207"/>
      <c r="G947" s="194"/>
      <c r="H947" s="1023"/>
    </row>
    <row r="948" spans="1:8" ht="15" customHeight="1">
      <c r="A948" s="224">
        <v>42216</v>
      </c>
      <c r="B948" s="216" t="s">
        <v>1420</v>
      </c>
      <c r="C948" s="216" t="s">
        <v>289</v>
      </c>
      <c r="D948" s="466" t="s">
        <v>1317</v>
      </c>
      <c r="E948" s="216" t="s">
        <v>37</v>
      </c>
      <c r="F948" s="232">
        <v>42552.9</v>
      </c>
      <c r="G948" s="232">
        <v>1488500.44</v>
      </c>
      <c r="H948" s="630" t="s">
        <v>1500</v>
      </c>
    </row>
    <row r="949" spans="1:8" ht="15" customHeight="1">
      <c r="A949" s="224">
        <v>42219</v>
      </c>
      <c r="B949" s="216" t="s">
        <v>1422</v>
      </c>
      <c r="C949" s="216" t="s">
        <v>289</v>
      </c>
      <c r="D949" s="466" t="s">
        <v>1317</v>
      </c>
      <c r="E949" s="216" t="s">
        <v>37</v>
      </c>
      <c r="F949" s="232">
        <v>58571.83</v>
      </c>
      <c r="G949" s="232">
        <v>2044156.87</v>
      </c>
      <c r="H949" s="630" t="s">
        <v>1499</v>
      </c>
    </row>
    <row r="950" spans="1:8" ht="15" customHeight="1">
      <c r="A950" s="203">
        <v>42227</v>
      </c>
      <c r="B950" s="216" t="s">
        <v>1437</v>
      </c>
      <c r="C950" s="216" t="s">
        <v>1235</v>
      </c>
      <c r="D950" s="193" t="s">
        <v>1236</v>
      </c>
      <c r="E950" s="216" t="s">
        <v>37</v>
      </c>
      <c r="F950" s="427">
        <v>241900.79999999999</v>
      </c>
      <c r="G950" s="457">
        <v>8449594.9399999995</v>
      </c>
      <c r="H950" s="238" t="s">
        <v>1501</v>
      </c>
    </row>
    <row r="951" spans="1:8" ht="15" customHeight="1">
      <c r="A951" s="224">
        <v>42234</v>
      </c>
      <c r="B951" s="216" t="s">
        <v>1448</v>
      </c>
      <c r="C951" s="216" t="s">
        <v>289</v>
      </c>
      <c r="D951" s="466" t="s">
        <v>1317</v>
      </c>
      <c r="E951" s="216" t="s">
        <v>37</v>
      </c>
      <c r="F951" s="232">
        <v>56175.58</v>
      </c>
      <c r="G951" s="232">
        <v>1961089.5</v>
      </c>
      <c r="H951" s="630" t="s">
        <v>1504</v>
      </c>
    </row>
    <row r="952" spans="1:8" ht="15" customHeight="1">
      <c r="A952" s="224">
        <v>42234</v>
      </c>
      <c r="B952" s="216" t="s">
        <v>1449</v>
      </c>
      <c r="C952" s="216" t="s">
        <v>289</v>
      </c>
      <c r="D952" s="466" t="s">
        <v>1317</v>
      </c>
      <c r="E952" s="216" t="s">
        <v>37</v>
      </c>
      <c r="F952" s="232">
        <v>20012.62</v>
      </c>
      <c r="G952" s="232">
        <v>698640.56</v>
      </c>
      <c r="H952" s="630" t="s">
        <v>1504</v>
      </c>
    </row>
    <row r="953" spans="1:8" ht="15" customHeight="1">
      <c r="A953" s="224">
        <v>42227</v>
      </c>
      <c r="B953" s="216" t="s">
        <v>1433</v>
      </c>
      <c r="C953" s="216" t="s">
        <v>289</v>
      </c>
      <c r="D953" s="466" t="s">
        <v>1317</v>
      </c>
      <c r="E953" s="216" t="s">
        <v>37</v>
      </c>
      <c r="F953" s="232">
        <v>34829.46</v>
      </c>
      <c r="G953" s="232">
        <v>1216593.04</v>
      </c>
      <c r="H953" s="630" t="s">
        <v>1505</v>
      </c>
    </row>
    <row r="954" spans="1:8" ht="15" customHeight="1">
      <c r="A954" s="203">
        <v>42227</v>
      </c>
      <c r="B954" s="171" t="s">
        <v>1434</v>
      </c>
      <c r="C954" s="171" t="s">
        <v>31</v>
      </c>
      <c r="D954" s="171" t="s">
        <v>32</v>
      </c>
      <c r="E954" s="239" t="s">
        <v>38</v>
      </c>
      <c r="F954" s="233">
        <v>28007.55</v>
      </c>
      <c r="G954" s="462">
        <v>1074649.69</v>
      </c>
      <c r="H954" s="720" t="s">
        <v>1508</v>
      </c>
    </row>
    <row r="955" spans="1:8" ht="15" customHeight="1">
      <c r="A955" s="224">
        <v>42235</v>
      </c>
      <c r="B955" s="216" t="s">
        <v>1445</v>
      </c>
      <c r="C955" s="216" t="s">
        <v>289</v>
      </c>
      <c r="D955" s="466" t="s">
        <v>1317</v>
      </c>
      <c r="E955" s="216" t="s">
        <v>37</v>
      </c>
      <c r="F955" s="232">
        <v>60785.73</v>
      </c>
      <c r="G955" s="232">
        <v>2123245.5499999998</v>
      </c>
      <c r="H955" s="630" t="s">
        <v>1506</v>
      </c>
    </row>
    <row r="956" spans="1:8" ht="15" customHeight="1">
      <c r="A956" s="203">
        <v>42235</v>
      </c>
      <c r="B956" s="171" t="s">
        <v>1442</v>
      </c>
      <c r="C956" s="171" t="s">
        <v>31</v>
      </c>
      <c r="D956" s="171" t="s">
        <v>32</v>
      </c>
      <c r="E956" s="239" t="s">
        <v>38</v>
      </c>
      <c r="F956" s="233">
        <v>119972.1</v>
      </c>
      <c r="G956" s="462">
        <v>4632122.78</v>
      </c>
      <c r="H956" s="720" t="s">
        <v>1507</v>
      </c>
    </row>
    <row r="957" spans="1:8" ht="15" customHeight="1">
      <c r="A957" s="203">
        <v>42235</v>
      </c>
      <c r="B957" s="171" t="s">
        <v>1446</v>
      </c>
      <c r="C957" s="171" t="s">
        <v>31</v>
      </c>
      <c r="D957" s="171" t="s">
        <v>32</v>
      </c>
      <c r="E957" s="239" t="s">
        <v>38</v>
      </c>
      <c r="F957" s="233">
        <v>22518.45</v>
      </c>
      <c r="G957" s="462">
        <v>869437.35</v>
      </c>
      <c r="H957" s="720" t="s">
        <v>1507</v>
      </c>
    </row>
    <row r="958" spans="1:8" ht="15" customHeight="1">
      <c r="A958" s="203">
        <v>42235</v>
      </c>
      <c r="B958" s="171" t="s">
        <v>1447</v>
      </c>
      <c r="C958" s="171" t="s">
        <v>31</v>
      </c>
      <c r="D958" s="171" t="s">
        <v>32</v>
      </c>
      <c r="E958" s="239" t="s">
        <v>38</v>
      </c>
      <c r="F958" s="434">
        <v>3843</v>
      </c>
      <c r="G958" s="467">
        <v>148378.23000000001</v>
      </c>
      <c r="H958" s="720" t="s">
        <v>1507</v>
      </c>
    </row>
    <row r="959" spans="1:8" ht="15" customHeight="1">
      <c r="A959" s="224">
        <v>42235</v>
      </c>
      <c r="B959" s="216" t="s">
        <v>1444</v>
      </c>
      <c r="C959" s="216" t="s">
        <v>289</v>
      </c>
      <c r="D959" s="466" t="s">
        <v>1317</v>
      </c>
      <c r="E959" s="216" t="s">
        <v>37</v>
      </c>
      <c r="F959" s="232">
        <v>14970.88</v>
      </c>
      <c r="G959" s="232">
        <v>522932.84</v>
      </c>
      <c r="H959" s="630" t="s">
        <v>1509</v>
      </c>
    </row>
    <row r="960" spans="1:8" ht="15" customHeight="1">
      <c r="A960" s="224">
        <v>42236</v>
      </c>
      <c r="B960" s="216" t="s">
        <v>1450</v>
      </c>
      <c r="C960" s="216" t="s">
        <v>289</v>
      </c>
      <c r="D960" s="468" t="s">
        <v>1451</v>
      </c>
      <c r="E960" s="469" t="s">
        <v>37</v>
      </c>
      <c r="F960" s="470">
        <v>132510.75</v>
      </c>
      <c r="G960" s="470">
        <v>4619324.75</v>
      </c>
      <c r="H960" s="630" t="s">
        <v>1509</v>
      </c>
    </row>
    <row r="961" spans="1:9" ht="15" customHeight="1">
      <c r="A961" s="224">
        <v>42236</v>
      </c>
      <c r="B961" s="216" t="s">
        <v>1452</v>
      </c>
      <c r="C961" s="216" t="s">
        <v>289</v>
      </c>
      <c r="D961" s="466" t="s">
        <v>1317</v>
      </c>
      <c r="E961" s="216" t="s">
        <v>37</v>
      </c>
      <c r="F961" s="232">
        <v>205352.05</v>
      </c>
      <c r="G961" s="232">
        <v>7158572.46</v>
      </c>
      <c r="H961" s="630" t="s">
        <v>1509</v>
      </c>
    </row>
    <row r="962" spans="1:9" ht="15" customHeight="1">
      <c r="A962" s="224">
        <v>42231</v>
      </c>
      <c r="B962" s="216" t="s">
        <v>1453</v>
      </c>
      <c r="C962" s="216" t="s">
        <v>289</v>
      </c>
      <c r="D962" s="466" t="s">
        <v>1317</v>
      </c>
      <c r="E962" s="216" t="s">
        <v>37</v>
      </c>
      <c r="F962" s="232">
        <v>12450.95</v>
      </c>
      <c r="G962" s="232">
        <v>432421.49</v>
      </c>
      <c r="H962" s="630" t="s">
        <v>1510</v>
      </c>
    </row>
    <row r="963" spans="1:9" ht="15" customHeight="1">
      <c r="A963" s="224">
        <v>42240</v>
      </c>
      <c r="B963" s="216" t="s">
        <v>1454</v>
      </c>
      <c r="C963" s="216" t="s">
        <v>289</v>
      </c>
      <c r="D963" s="466" t="s">
        <v>1451</v>
      </c>
      <c r="E963" s="216" t="s">
        <v>37</v>
      </c>
      <c r="F963" s="232">
        <v>165405.56</v>
      </c>
      <c r="G963" s="232">
        <v>5724686.4299999997</v>
      </c>
      <c r="H963" s="630" t="s">
        <v>1510</v>
      </c>
    </row>
    <row r="964" spans="1:9" ht="15" customHeight="1">
      <c r="A964" s="203">
        <v>42255</v>
      </c>
      <c r="B964" s="216" t="s">
        <v>1468</v>
      </c>
      <c r="C964" s="216" t="s">
        <v>1235</v>
      </c>
      <c r="D964" s="193" t="s">
        <v>1359</v>
      </c>
      <c r="E964" s="216" t="s">
        <v>37</v>
      </c>
      <c r="F964" s="427">
        <v>178107.76</v>
      </c>
      <c r="G964" s="457">
        <v>6212398.6699999999</v>
      </c>
      <c r="H964" s="238" t="s">
        <v>1510</v>
      </c>
    </row>
    <row r="965" spans="1:9" ht="15" customHeight="1">
      <c r="A965" s="203">
        <v>42262</v>
      </c>
      <c r="B965" s="171" t="s">
        <v>1475</v>
      </c>
      <c r="C965" s="171" t="s">
        <v>31</v>
      </c>
      <c r="D965" s="171" t="s">
        <v>32</v>
      </c>
      <c r="E965" s="171" t="s">
        <v>38</v>
      </c>
      <c r="F965" s="233">
        <v>47885.9</v>
      </c>
      <c r="G965" s="233">
        <v>1883352.45</v>
      </c>
      <c r="H965" s="636" t="s">
        <v>1515</v>
      </c>
    </row>
    <row r="966" spans="1:9" ht="15" customHeight="1">
      <c r="A966" s="3"/>
      <c r="B966" s="3"/>
      <c r="C966" s="3"/>
      <c r="D966" s="3"/>
      <c r="E966" s="3"/>
      <c r="G966" s="283"/>
      <c r="H966" s="1030"/>
    </row>
    <row r="967" spans="1:9" ht="15" customHeight="1">
      <c r="A967" s="3"/>
      <c r="B967" s="3"/>
      <c r="C967" s="3"/>
      <c r="D967" s="3"/>
      <c r="E967" s="3"/>
      <c r="G967" s="283"/>
      <c r="H967" s="1030"/>
    </row>
    <row r="968" spans="1:9" ht="15" customHeight="1">
      <c r="A968" s="209" t="s">
        <v>1161</v>
      </c>
      <c r="B968" s="432">
        <v>2015</v>
      </c>
      <c r="C968" s="194"/>
      <c r="D968" s="194"/>
      <c r="E968" s="194"/>
      <c r="F968" s="207"/>
      <c r="G968" s="194"/>
      <c r="H968" s="1023"/>
    </row>
    <row r="969" spans="1:9" ht="15" customHeight="1">
      <c r="A969" s="224">
        <v>42247</v>
      </c>
      <c r="B969" s="216" t="s">
        <v>1460</v>
      </c>
      <c r="C969" s="216" t="s">
        <v>289</v>
      </c>
      <c r="D969" s="466" t="s">
        <v>1317</v>
      </c>
      <c r="E969" s="216" t="s">
        <v>37</v>
      </c>
      <c r="F969" s="232">
        <v>153366.82</v>
      </c>
      <c r="G969" s="232">
        <v>5321828.6500000004</v>
      </c>
      <c r="H969" s="630" t="s">
        <v>1516</v>
      </c>
    </row>
    <row r="970" spans="1:9" ht="15" customHeight="1">
      <c r="A970" s="203">
        <v>42341</v>
      </c>
      <c r="B970" s="214" t="s">
        <v>1518</v>
      </c>
      <c r="C970" s="214" t="s">
        <v>285</v>
      </c>
      <c r="D970" s="422" t="s">
        <v>52</v>
      </c>
      <c r="E970" s="214" t="s">
        <v>37</v>
      </c>
      <c r="F970" s="190">
        <v>102568.43</v>
      </c>
      <c r="G970" s="190">
        <v>3677078.22</v>
      </c>
      <c r="H970" s="464" t="s">
        <v>1521</v>
      </c>
    </row>
    <row r="971" spans="1:9" ht="15" customHeight="1">
      <c r="A971" s="203">
        <v>42255</v>
      </c>
      <c r="B971" s="216" t="s">
        <v>1469</v>
      </c>
      <c r="C971" s="216" t="s">
        <v>1235</v>
      </c>
      <c r="D971" s="193" t="s">
        <v>1470</v>
      </c>
      <c r="E971" s="216" t="s">
        <v>37</v>
      </c>
      <c r="F971" s="427">
        <v>337676.79</v>
      </c>
      <c r="G971" s="457">
        <v>11778166.439999999</v>
      </c>
      <c r="H971" s="238" t="s">
        <v>1521</v>
      </c>
    </row>
    <row r="972" spans="1:9" ht="15" customHeight="1">
      <c r="A972" s="203">
        <v>42341</v>
      </c>
      <c r="B972" s="214" t="s">
        <v>1519</v>
      </c>
      <c r="C972" s="214" t="s">
        <v>285</v>
      </c>
      <c r="D972" s="422" t="s">
        <v>1023</v>
      </c>
      <c r="E972" s="214" t="s">
        <v>37</v>
      </c>
      <c r="F972" s="190">
        <v>571821</v>
      </c>
      <c r="G972" s="190">
        <v>20499782.850000001</v>
      </c>
      <c r="H972" s="464" t="s">
        <v>1523</v>
      </c>
    </row>
    <row r="973" spans="1:9" ht="15" customHeight="1">
      <c r="A973" s="3"/>
      <c r="B973" s="3"/>
      <c r="C973" s="3"/>
      <c r="D973" s="3"/>
      <c r="E973" s="3"/>
      <c r="G973" s="283"/>
      <c r="H973" s="1030"/>
    </row>
    <row r="974" spans="1:9" ht="15" customHeight="1">
      <c r="A974" s="3"/>
      <c r="B974" s="3"/>
      <c r="C974" s="3"/>
      <c r="D974" s="3"/>
      <c r="E974" s="3"/>
      <c r="G974" s="283"/>
      <c r="H974" s="1030"/>
    </row>
    <row r="975" spans="1:9" ht="15" customHeight="1">
      <c r="A975" s="209" t="s">
        <v>497</v>
      </c>
      <c r="B975" s="432">
        <v>2015</v>
      </c>
      <c r="C975" s="194"/>
      <c r="D975" s="194"/>
      <c r="E975" s="194"/>
      <c r="F975" s="207"/>
      <c r="G975" s="194"/>
      <c r="H975" s="1023"/>
    </row>
    <row r="976" spans="1:9" s="182" customFormat="1" ht="12.75">
      <c r="A976" s="222">
        <v>42297</v>
      </c>
      <c r="B976" s="227" t="s">
        <v>1495</v>
      </c>
      <c r="C976" s="227" t="s">
        <v>1235</v>
      </c>
      <c r="D976" s="228" t="s">
        <v>1359</v>
      </c>
      <c r="E976" s="227" t="s">
        <v>37</v>
      </c>
      <c r="F976" s="414">
        <v>231796.91</v>
      </c>
      <c r="G976" s="428">
        <v>8092030.1299999999</v>
      </c>
      <c r="H976" s="223" t="s">
        <v>1524</v>
      </c>
      <c r="I976" s="1246"/>
    </row>
    <row r="977" spans="1:8" ht="15" customHeight="1">
      <c r="A977" s="224">
        <v>42262</v>
      </c>
      <c r="B977" s="216" t="s">
        <v>1474</v>
      </c>
      <c r="C977" s="216" t="s">
        <v>289</v>
      </c>
      <c r="D977" s="466" t="s">
        <v>1317</v>
      </c>
      <c r="E977" s="216" t="s">
        <v>37</v>
      </c>
      <c r="F977" s="232">
        <v>51750.22</v>
      </c>
      <c r="G977" s="471">
        <v>1797285.14</v>
      </c>
      <c r="H977" s="702" t="s">
        <v>1525</v>
      </c>
    </row>
    <row r="978" spans="1:8" ht="15" customHeight="1">
      <c r="A978" s="203">
        <v>42333</v>
      </c>
      <c r="B978" s="214" t="s">
        <v>1514</v>
      </c>
      <c r="C978" s="214" t="s">
        <v>285</v>
      </c>
      <c r="D978" s="422" t="s">
        <v>1023</v>
      </c>
      <c r="E978" s="214" t="s">
        <v>37</v>
      </c>
      <c r="F978" s="190">
        <v>1465642.64</v>
      </c>
      <c r="G978" s="190">
        <v>52499319.359999999</v>
      </c>
      <c r="H978" s="464" t="s">
        <v>1540</v>
      </c>
    </row>
    <row r="979" spans="1:8" ht="15" customHeight="1">
      <c r="A979" s="203">
        <v>42272</v>
      </c>
      <c r="B979" s="216" t="s">
        <v>1478</v>
      </c>
      <c r="C979" s="216" t="s">
        <v>35</v>
      </c>
      <c r="D979" s="193" t="s">
        <v>1106</v>
      </c>
      <c r="E979" s="216" t="s">
        <v>37</v>
      </c>
      <c r="F979" s="427">
        <v>146142.69</v>
      </c>
      <c r="G979" s="427">
        <v>5126685.57</v>
      </c>
      <c r="H979" s="224" t="s">
        <v>1539</v>
      </c>
    </row>
    <row r="980" spans="1:8" ht="15" customHeight="1">
      <c r="A980" s="224">
        <v>42276</v>
      </c>
      <c r="B980" s="216" t="s">
        <v>1480</v>
      </c>
      <c r="C980" s="216" t="s">
        <v>289</v>
      </c>
      <c r="D980" s="466" t="s">
        <v>1317</v>
      </c>
      <c r="E980" s="216" t="s">
        <v>37</v>
      </c>
      <c r="F980" s="232">
        <v>37034.18</v>
      </c>
      <c r="G980" s="232">
        <v>1298048.01</v>
      </c>
      <c r="H980" s="630" t="s">
        <v>1541</v>
      </c>
    </row>
    <row r="981" spans="1:8" ht="15" customHeight="1">
      <c r="A981" s="224">
        <v>42276</v>
      </c>
      <c r="B981" s="216" t="s">
        <v>1481</v>
      </c>
      <c r="C981" s="216" t="s">
        <v>289</v>
      </c>
      <c r="D981" s="466" t="s">
        <v>1451</v>
      </c>
      <c r="E981" s="216" t="s">
        <v>37</v>
      </c>
      <c r="F981" s="232">
        <v>41880.239999999998</v>
      </c>
      <c r="G981" s="232">
        <v>1467902.41</v>
      </c>
      <c r="H981" s="630" t="s">
        <v>1541</v>
      </c>
    </row>
    <row r="982" spans="1:8" ht="15" customHeight="1">
      <c r="A982" s="203">
        <v>42279</v>
      </c>
      <c r="B982" s="216" t="s">
        <v>1484</v>
      </c>
      <c r="C982" s="216" t="s">
        <v>35</v>
      </c>
      <c r="D982" s="436" t="s">
        <v>1239</v>
      </c>
      <c r="E982" s="216" t="s">
        <v>37</v>
      </c>
      <c r="F982" s="472">
        <v>214402.01</v>
      </c>
      <c r="G982" s="457">
        <v>7542662.71</v>
      </c>
      <c r="H982" s="224" t="s">
        <v>1542</v>
      </c>
    </row>
    <row r="983" spans="1:8" ht="15" customHeight="1">
      <c r="A983" s="203">
        <v>42279</v>
      </c>
      <c r="B983" s="216" t="s">
        <v>1485</v>
      </c>
      <c r="C983" s="469" t="s">
        <v>35</v>
      </c>
      <c r="D983" s="473" t="s">
        <v>1106</v>
      </c>
      <c r="E983" s="469" t="s">
        <v>37</v>
      </c>
      <c r="F983" s="472">
        <v>265303.84999999998</v>
      </c>
      <c r="G983" s="472">
        <v>9333389.4399999995</v>
      </c>
      <c r="H983" s="224" t="s">
        <v>1542</v>
      </c>
    </row>
    <row r="984" spans="1:8" ht="33" customHeight="1">
      <c r="A984" s="203">
        <v>42333</v>
      </c>
      <c r="B984" s="214" t="s">
        <v>1514</v>
      </c>
      <c r="C984" s="214" t="s">
        <v>285</v>
      </c>
      <c r="D984" s="422" t="s">
        <v>1023</v>
      </c>
      <c r="E984" s="214" t="s">
        <v>37</v>
      </c>
      <c r="F984" s="190">
        <v>920555.56</v>
      </c>
      <c r="G984" s="190">
        <f>F984*35.5</f>
        <v>32679722.380000003</v>
      </c>
      <c r="H984" s="1032" t="s">
        <v>1542</v>
      </c>
    </row>
    <row r="985" spans="1:8" ht="32.25" customHeight="1">
      <c r="A985" s="433">
        <v>42367</v>
      </c>
      <c r="B985" s="474" t="s">
        <v>1543</v>
      </c>
      <c r="C985" s="214" t="s">
        <v>285</v>
      </c>
      <c r="D985" s="422" t="s">
        <v>1529</v>
      </c>
      <c r="E985" s="214" t="s">
        <v>37</v>
      </c>
      <c r="F985" s="190">
        <v>224465.71</v>
      </c>
      <c r="G985" s="190">
        <v>7964043.3899999997</v>
      </c>
      <c r="H985" s="1033" t="s">
        <v>1542</v>
      </c>
    </row>
    <row r="986" spans="1:8" ht="15" customHeight="1">
      <c r="A986" s="3"/>
      <c r="B986" s="3"/>
      <c r="C986" s="3"/>
      <c r="D986" s="3"/>
      <c r="E986" s="3"/>
      <c r="G986" s="283"/>
      <c r="H986" s="1030"/>
    </row>
    <row r="987" spans="1:8" ht="15" customHeight="1">
      <c r="A987" s="209" t="s">
        <v>1196</v>
      </c>
      <c r="B987" s="432">
        <v>2016</v>
      </c>
      <c r="C987" s="194"/>
      <c r="D987" s="194"/>
      <c r="E987" s="194"/>
      <c r="F987" s="207"/>
      <c r="G987" s="194"/>
      <c r="H987" s="1023"/>
    </row>
    <row r="988" spans="1:8" ht="15" customHeight="1">
      <c r="A988" s="276"/>
      <c r="B988" s="475"/>
      <c r="C988" s="171"/>
      <c r="D988" s="171"/>
      <c r="E988" s="171"/>
      <c r="F988" s="208"/>
      <c r="G988" s="171"/>
      <c r="H988" s="1022"/>
    </row>
    <row r="989" spans="1:8" ht="15" customHeight="1">
      <c r="A989" s="203">
        <v>42333</v>
      </c>
      <c r="B989" s="216" t="s">
        <v>1514</v>
      </c>
      <c r="C989" s="216" t="s">
        <v>285</v>
      </c>
      <c r="D989" s="193" t="s">
        <v>1023</v>
      </c>
      <c r="E989" s="216" t="s">
        <v>37</v>
      </c>
      <c r="F989" s="427">
        <v>527901.13</v>
      </c>
      <c r="G989" s="427">
        <f>F989*35.5</f>
        <v>18740490.114999998</v>
      </c>
      <c r="H989" s="1034" t="s">
        <v>1551</v>
      </c>
    </row>
    <row r="990" spans="1:8" ht="27.75" customHeight="1">
      <c r="A990" s="433">
        <v>42356</v>
      </c>
      <c r="B990" s="474" t="s">
        <v>1534</v>
      </c>
      <c r="C990" s="214" t="s">
        <v>285</v>
      </c>
      <c r="D990" s="422" t="s">
        <v>1529</v>
      </c>
      <c r="E990" s="214" t="s">
        <v>37</v>
      </c>
      <c r="F990" s="190">
        <v>1032301.5</v>
      </c>
      <c r="G990" s="190">
        <v>36698318.329999998</v>
      </c>
      <c r="H990" s="1033" t="s">
        <v>1551</v>
      </c>
    </row>
    <row r="991" spans="1:8" ht="35.25" customHeight="1">
      <c r="A991" s="433">
        <v>42367</v>
      </c>
      <c r="B991" s="474" t="s">
        <v>1543</v>
      </c>
      <c r="C991" s="214" t="s">
        <v>285</v>
      </c>
      <c r="D991" s="422" t="s">
        <v>1529</v>
      </c>
      <c r="E991" s="214" t="s">
        <v>37</v>
      </c>
      <c r="F991" s="190">
        <v>218557.6</v>
      </c>
      <c r="G991" s="190">
        <f>F991*35.5</f>
        <v>7758794.7999999998</v>
      </c>
      <c r="H991" s="1033" t="s">
        <v>1551</v>
      </c>
    </row>
    <row r="992" spans="1:8" ht="39" customHeight="1">
      <c r="A992" s="433">
        <v>42367</v>
      </c>
      <c r="B992" s="474" t="s">
        <v>1544</v>
      </c>
      <c r="C992" s="214" t="s">
        <v>285</v>
      </c>
      <c r="D992" s="422" t="s">
        <v>1529</v>
      </c>
      <c r="E992" s="214" t="s">
        <v>37</v>
      </c>
      <c r="F992" s="190">
        <v>486469.05</v>
      </c>
      <c r="G992" s="190">
        <v>17259921.890000001</v>
      </c>
      <c r="H992" s="1033" t="s">
        <v>1551</v>
      </c>
    </row>
    <row r="993" spans="1:9" ht="15" customHeight="1">
      <c r="A993" s="224">
        <v>42285</v>
      </c>
      <c r="B993" s="216" t="s">
        <v>1487</v>
      </c>
      <c r="C993" s="216" t="s">
        <v>289</v>
      </c>
      <c r="D993" s="466" t="s">
        <v>1317</v>
      </c>
      <c r="E993" s="216" t="s">
        <v>37</v>
      </c>
      <c r="F993" s="232">
        <v>21262.15</v>
      </c>
      <c r="G993" s="232">
        <v>746726.71</v>
      </c>
      <c r="H993" s="630" t="s">
        <v>1553</v>
      </c>
    </row>
    <row r="994" spans="1:9" ht="15" customHeight="1">
      <c r="A994" s="224">
        <v>42290</v>
      </c>
      <c r="B994" s="216" t="s">
        <v>1488</v>
      </c>
      <c r="C994" s="216" t="s">
        <v>289</v>
      </c>
      <c r="D994" s="466" t="s">
        <v>1451</v>
      </c>
      <c r="E994" s="216" t="s">
        <v>37</v>
      </c>
      <c r="F994" s="232">
        <v>75569.13</v>
      </c>
      <c r="G994" s="232">
        <v>2641896.7799999998</v>
      </c>
      <c r="H994" s="702" t="s">
        <v>1553</v>
      </c>
    </row>
    <row r="995" spans="1:9" ht="15" customHeight="1">
      <c r="A995" s="224">
        <v>42291</v>
      </c>
      <c r="B995" s="216" t="s">
        <v>1489</v>
      </c>
      <c r="C995" s="216" t="s">
        <v>289</v>
      </c>
      <c r="D995" s="466" t="s">
        <v>1451</v>
      </c>
      <c r="E995" s="216" t="s">
        <v>37</v>
      </c>
      <c r="F995" s="232">
        <v>105739.78</v>
      </c>
      <c r="G995" s="232">
        <v>3693490.52</v>
      </c>
      <c r="H995" s="702" t="s">
        <v>1554</v>
      </c>
    </row>
    <row r="996" spans="1:9" ht="15" customHeight="1">
      <c r="A996" s="224">
        <v>42291</v>
      </c>
      <c r="B996" s="216" t="s">
        <v>1490</v>
      </c>
      <c r="C996" s="216" t="s">
        <v>289</v>
      </c>
      <c r="D996" s="466" t="s">
        <v>1451</v>
      </c>
      <c r="E996" s="216" t="s">
        <v>37</v>
      </c>
      <c r="F996" s="232">
        <v>161293.96</v>
      </c>
      <c r="G996" s="232">
        <v>5633998.0199999996</v>
      </c>
      <c r="H996" s="702" t="s">
        <v>1554</v>
      </c>
    </row>
    <row r="997" spans="1:9" s="182" customFormat="1" ht="12.75">
      <c r="A997" s="223">
        <v>42293</v>
      </c>
      <c r="B997" s="227" t="s">
        <v>1491</v>
      </c>
      <c r="C997" s="227" t="s">
        <v>289</v>
      </c>
      <c r="D997" s="476" t="s">
        <v>1451</v>
      </c>
      <c r="E997" s="227" t="s">
        <v>37</v>
      </c>
      <c r="F997" s="229">
        <v>28347.66</v>
      </c>
      <c r="G997" s="229">
        <v>988766.38</v>
      </c>
      <c r="H997" s="1018" t="s">
        <v>1555</v>
      </c>
      <c r="I997" s="1246"/>
    </row>
    <row r="998" spans="1:9" ht="15" customHeight="1">
      <c r="A998" s="3"/>
      <c r="B998" s="3"/>
      <c r="C998" s="3"/>
      <c r="D998" s="3"/>
      <c r="E998" s="3"/>
      <c r="G998" s="283"/>
      <c r="H998" s="1030"/>
    </row>
    <row r="999" spans="1:9" s="91" customFormat="1" ht="12.75">
      <c r="A999" s="224">
        <v>42296</v>
      </c>
      <c r="B999" s="216" t="s">
        <v>1492</v>
      </c>
      <c r="C999" s="216" t="s">
        <v>289</v>
      </c>
      <c r="D999" s="466" t="s">
        <v>1317</v>
      </c>
      <c r="E999" s="216" t="s">
        <v>37</v>
      </c>
      <c r="F999" s="232">
        <v>7079.61</v>
      </c>
      <c r="G999" s="232">
        <v>246936.8</v>
      </c>
      <c r="H999" s="702" t="s">
        <v>1562</v>
      </c>
      <c r="I999" s="1247"/>
    </row>
    <row r="1000" spans="1:9" s="91" customFormat="1" ht="12.75">
      <c r="A1000" s="203">
        <v>42328</v>
      </c>
      <c r="B1000" s="216" t="s">
        <v>1511</v>
      </c>
      <c r="C1000" s="216" t="s">
        <v>1235</v>
      </c>
      <c r="D1000" s="193" t="s">
        <v>1512</v>
      </c>
      <c r="E1000" s="216" t="s">
        <v>37</v>
      </c>
      <c r="F1000" s="427">
        <v>248221.4</v>
      </c>
      <c r="G1000" s="457">
        <v>8883843.9100000001</v>
      </c>
      <c r="H1000" s="238" t="s">
        <v>1562</v>
      </c>
      <c r="I1000" s="1247"/>
    </row>
    <row r="1001" spans="1:9" s="91" customFormat="1" ht="12.75">
      <c r="A1001" s="409">
        <v>42298</v>
      </c>
      <c r="B1001" s="469" t="s">
        <v>1496</v>
      </c>
      <c r="C1001" s="469" t="s">
        <v>35</v>
      </c>
      <c r="D1001" s="473" t="s">
        <v>1106</v>
      </c>
      <c r="E1001" s="469" t="s">
        <v>37</v>
      </c>
      <c r="F1001" s="477">
        <v>496452</v>
      </c>
      <c r="G1001" s="477">
        <v>17331139.32</v>
      </c>
      <c r="H1001" s="1035" t="s">
        <v>1562</v>
      </c>
      <c r="I1001" s="1247"/>
    </row>
    <row r="1002" spans="1:9" s="183" customFormat="1" ht="12.75">
      <c r="A1002" s="203">
        <v>42297</v>
      </c>
      <c r="B1002" s="171" t="s">
        <v>1494</v>
      </c>
      <c r="C1002" s="171" t="s">
        <v>31</v>
      </c>
      <c r="D1002" s="171" t="s">
        <v>32</v>
      </c>
      <c r="E1002" s="171" t="s">
        <v>38</v>
      </c>
      <c r="F1002" s="233">
        <v>6269.17</v>
      </c>
      <c r="G1002" s="233">
        <v>248196.44</v>
      </c>
      <c r="H1002" s="630" t="s">
        <v>1561</v>
      </c>
      <c r="I1002" s="424"/>
    </row>
    <row r="1003" spans="1:9" s="91" customFormat="1" ht="12.75">
      <c r="A1003" s="224">
        <v>42297</v>
      </c>
      <c r="B1003" s="216" t="s">
        <v>1493</v>
      </c>
      <c r="C1003" s="216" t="s">
        <v>289</v>
      </c>
      <c r="D1003" s="466" t="s">
        <v>1317</v>
      </c>
      <c r="E1003" s="216" t="s">
        <v>37</v>
      </c>
      <c r="F1003" s="232">
        <v>12333.87</v>
      </c>
      <c r="G1003" s="232">
        <v>430575.4</v>
      </c>
      <c r="H1003" s="702" t="s">
        <v>1561</v>
      </c>
      <c r="I1003" s="1247"/>
    </row>
    <row r="1004" spans="1:9" ht="33.75" customHeight="1">
      <c r="A1004" s="433">
        <v>42353</v>
      </c>
      <c r="B1004" s="474" t="s">
        <v>1526</v>
      </c>
      <c r="C1004" s="214" t="s">
        <v>285</v>
      </c>
      <c r="D1004" s="422" t="s">
        <v>1023</v>
      </c>
      <c r="E1004" s="214" t="s">
        <v>37</v>
      </c>
      <c r="F1004" s="190">
        <v>367801.28</v>
      </c>
      <c r="G1004" s="190">
        <v>13042233.390000001</v>
      </c>
      <c r="H1004" s="464" t="s">
        <v>1564</v>
      </c>
    </row>
    <row r="1005" spans="1:9" ht="42.75" customHeight="1">
      <c r="A1005" s="203">
        <v>42367</v>
      </c>
      <c r="B1005" s="214" t="s">
        <v>1543</v>
      </c>
      <c r="C1005" s="214" t="s">
        <v>285</v>
      </c>
      <c r="D1005" s="422" t="s">
        <v>1529</v>
      </c>
      <c r="E1005" s="214" t="s">
        <v>37</v>
      </c>
      <c r="F1005" s="190">
        <v>208233.59</v>
      </c>
      <c r="G1005" s="190">
        <f>F1005*35.63</f>
        <v>7419362.8117000004</v>
      </c>
      <c r="H1005" s="464" t="s">
        <v>1564</v>
      </c>
    </row>
    <row r="1006" spans="1:9" ht="33.75" customHeight="1">
      <c r="A1006" s="410">
        <v>42356</v>
      </c>
      <c r="B1006" s="424" t="s">
        <v>1534</v>
      </c>
      <c r="C1006" s="478" t="s">
        <v>285</v>
      </c>
      <c r="D1006" s="479" t="s">
        <v>1529</v>
      </c>
      <c r="E1006" s="478" t="s">
        <v>37</v>
      </c>
      <c r="F1006" s="480">
        <v>959328.67</v>
      </c>
      <c r="G1006" s="480">
        <f>F1006*35.63</f>
        <v>34180880.512100004</v>
      </c>
      <c r="H1006" s="1036" t="s">
        <v>1564</v>
      </c>
    </row>
    <row r="1007" spans="1:9" s="91" customFormat="1" ht="12.75">
      <c r="A1007" s="201">
        <v>42349</v>
      </c>
      <c r="B1007" s="171" t="s">
        <v>1530</v>
      </c>
      <c r="C1007" s="171" t="s">
        <v>1531</v>
      </c>
      <c r="D1007" s="171" t="s">
        <v>1532</v>
      </c>
      <c r="E1007" s="171" t="s">
        <v>1533</v>
      </c>
      <c r="F1007" s="171"/>
      <c r="G1007" s="444">
        <v>777344.2</v>
      </c>
      <c r="H1007" s="201" t="s">
        <v>1569</v>
      </c>
      <c r="I1007" s="1247"/>
    </row>
    <row r="1008" spans="1:9" ht="15" customHeight="1">
      <c r="A1008" s="433">
        <v>42353</v>
      </c>
      <c r="B1008" s="474" t="s">
        <v>1526</v>
      </c>
      <c r="C1008" s="214" t="s">
        <v>285</v>
      </c>
      <c r="D1008" s="422" t="s">
        <v>1023</v>
      </c>
      <c r="E1008" s="214" t="s">
        <v>37</v>
      </c>
      <c r="F1008" s="190">
        <v>108517.54</v>
      </c>
      <c r="G1008" s="190">
        <f>F1008*35.58</f>
        <v>3861054.0731999995</v>
      </c>
      <c r="H1008" s="464" t="s">
        <v>1571</v>
      </c>
    </row>
    <row r="1009" spans="1:8" ht="36" customHeight="1">
      <c r="A1009" s="203">
        <v>42367</v>
      </c>
      <c r="B1009" s="214" t="s">
        <v>1544</v>
      </c>
      <c r="C1009" s="214" t="s">
        <v>285</v>
      </c>
      <c r="D1009" s="422" t="s">
        <v>1529</v>
      </c>
      <c r="E1009" s="214" t="s">
        <v>37</v>
      </c>
      <c r="F1009" s="190">
        <v>393984.08</v>
      </c>
      <c r="G1009" s="190">
        <f>F1009*35.63</f>
        <v>14037652.770400001</v>
      </c>
      <c r="H1009" s="464" t="s">
        <v>1571</v>
      </c>
    </row>
    <row r="1010" spans="1:8" ht="31.5" customHeight="1">
      <c r="A1010" s="203">
        <v>42367</v>
      </c>
      <c r="B1010" s="214" t="s">
        <v>1543</v>
      </c>
      <c r="C1010" s="214" t="s">
        <v>285</v>
      </c>
      <c r="D1010" s="422" t="s">
        <v>1529</v>
      </c>
      <c r="E1010" s="214" t="s">
        <v>37</v>
      </c>
      <c r="F1010" s="190">
        <v>186484.24</v>
      </c>
      <c r="G1010" s="190">
        <f>F1010*35.58</f>
        <v>6635109.2591999993</v>
      </c>
      <c r="H1010" s="464" t="s">
        <v>1571</v>
      </c>
    </row>
    <row r="1011" spans="1:8" ht="30.75" customHeight="1">
      <c r="A1011" s="203">
        <v>42367</v>
      </c>
      <c r="B1011" s="214" t="s">
        <v>1543</v>
      </c>
      <c r="C1011" s="214" t="s">
        <v>285</v>
      </c>
      <c r="D1011" s="422" t="s">
        <v>1529</v>
      </c>
      <c r="E1011" s="214" t="s">
        <v>37</v>
      </c>
      <c r="F1011" s="190">
        <v>180214.24</v>
      </c>
      <c r="G1011" s="190">
        <f>F1011*35.69</f>
        <v>6431846.2255999995</v>
      </c>
      <c r="H1011" s="464" t="s">
        <v>1577</v>
      </c>
    </row>
    <row r="1012" spans="1:8" ht="15" customHeight="1">
      <c r="A1012" s="224">
        <v>42306</v>
      </c>
      <c r="B1012" s="216" t="s">
        <v>1498</v>
      </c>
      <c r="C1012" s="216" t="s">
        <v>289</v>
      </c>
      <c r="D1012" s="216" t="s">
        <v>1317</v>
      </c>
      <c r="E1012" s="216" t="s">
        <v>37</v>
      </c>
      <c r="F1012" s="232">
        <v>18598.86</v>
      </c>
      <c r="G1012" s="232">
        <v>659887.55000000005</v>
      </c>
      <c r="H1012" s="702" t="s">
        <v>1578</v>
      </c>
    </row>
    <row r="1013" spans="1:8" ht="15" customHeight="1">
      <c r="A1013" s="203">
        <v>42342</v>
      </c>
      <c r="B1013" s="216" t="s">
        <v>1520</v>
      </c>
      <c r="C1013" s="216" t="s">
        <v>1235</v>
      </c>
      <c r="D1013" s="193" t="s">
        <v>1512</v>
      </c>
      <c r="E1013" s="216" t="s">
        <v>37</v>
      </c>
      <c r="F1013" s="427">
        <v>200578.27</v>
      </c>
      <c r="G1013" s="457">
        <v>7120528.5899999999</v>
      </c>
      <c r="H1013" s="238" t="s">
        <v>1578</v>
      </c>
    </row>
    <row r="1014" spans="1:8" ht="15" customHeight="1">
      <c r="A1014" s="203">
        <v>41723</v>
      </c>
      <c r="B1014" s="171" t="s">
        <v>761</v>
      </c>
      <c r="C1014" s="216" t="s">
        <v>293</v>
      </c>
      <c r="D1014" s="171" t="s">
        <v>115</v>
      </c>
      <c r="E1014" s="171" t="s">
        <v>37</v>
      </c>
      <c r="F1014" s="412">
        <v>7386.3</v>
      </c>
      <c r="G1014" s="413">
        <v>218634.48</v>
      </c>
      <c r="H1014" s="203" t="s">
        <v>762</v>
      </c>
    </row>
    <row r="1015" spans="1:8" ht="15" customHeight="1">
      <c r="A1015" s="3"/>
      <c r="B1015" s="3"/>
      <c r="C1015" s="3"/>
      <c r="D1015" s="3"/>
      <c r="E1015" s="3"/>
      <c r="G1015" s="283"/>
      <c r="H1015" s="1030"/>
    </row>
    <row r="1016" spans="1:8" ht="15" customHeight="1">
      <c r="A1016" s="209" t="s">
        <v>694</v>
      </c>
      <c r="B1016" s="432">
        <v>2016</v>
      </c>
      <c r="C1016" s="194"/>
      <c r="D1016" s="194"/>
      <c r="E1016" s="194"/>
      <c r="F1016" s="207"/>
      <c r="G1016" s="194"/>
      <c r="H1016" s="1023"/>
    </row>
    <row r="1017" spans="1:8" ht="55.5" customHeight="1">
      <c r="A1017" s="203">
        <v>42353</v>
      </c>
      <c r="B1017" s="214" t="s">
        <v>1527</v>
      </c>
      <c r="C1017" s="214" t="s">
        <v>285</v>
      </c>
      <c r="D1017" s="422" t="s">
        <v>1023</v>
      </c>
      <c r="E1017" s="214" t="s">
        <v>37</v>
      </c>
      <c r="F1017" s="190">
        <v>397318.5</v>
      </c>
      <c r="G1017" s="190">
        <v>14088914.01</v>
      </c>
      <c r="H1017" s="464" t="s">
        <v>1579</v>
      </c>
    </row>
    <row r="1018" spans="1:8" ht="33" customHeight="1">
      <c r="A1018" s="203">
        <v>42355</v>
      </c>
      <c r="B1018" s="214" t="s">
        <v>1528</v>
      </c>
      <c r="C1018" s="214" t="s">
        <v>285</v>
      </c>
      <c r="D1018" s="422" t="s">
        <v>1529</v>
      </c>
      <c r="E1018" s="214" t="s">
        <v>37</v>
      </c>
      <c r="F1018" s="190">
        <v>1021936.78</v>
      </c>
      <c r="G1018" s="190">
        <v>36380949.369999997</v>
      </c>
      <c r="H1018" s="464" t="s">
        <v>1579</v>
      </c>
    </row>
    <row r="1019" spans="1:8" ht="40.5" customHeight="1">
      <c r="A1019" s="203">
        <v>42356</v>
      </c>
      <c r="B1019" s="214" t="s">
        <v>1534</v>
      </c>
      <c r="C1019" s="214" t="s">
        <v>285</v>
      </c>
      <c r="D1019" s="422" t="s">
        <v>1529</v>
      </c>
      <c r="E1019" s="214" t="s">
        <v>37</v>
      </c>
      <c r="F1019" s="190">
        <v>944898.17</v>
      </c>
      <c r="G1019" s="190">
        <f>F1019*35.58</f>
        <v>33619476.888599999</v>
      </c>
      <c r="H1019" s="464" t="s">
        <v>1579</v>
      </c>
    </row>
    <row r="1020" spans="1:8" ht="40.5" customHeight="1">
      <c r="A1020" s="203">
        <v>42367</v>
      </c>
      <c r="B1020" s="214" t="s">
        <v>1543</v>
      </c>
      <c r="C1020" s="214" t="s">
        <v>285</v>
      </c>
      <c r="D1020" s="422" t="s">
        <v>1529</v>
      </c>
      <c r="E1020" s="214" t="s">
        <v>37</v>
      </c>
      <c r="F1020" s="190">
        <v>174306.13</v>
      </c>
      <c r="G1020" s="190">
        <f>F1020*35.65</f>
        <v>6214013.5345000001</v>
      </c>
      <c r="H1020" s="464" t="s">
        <v>1579</v>
      </c>
    </row>
    <row r="1021" spans="1:8" ht="33" customHeight="1">
      <c r="A1021" s="203">
        <v>42367</v>
      </c>
      <c r="B1021" s="214" t="s">
        <v>1544</v>
      </c>
      <c r="C1021" s="214" t="s">
        <v>285</v>
      </c>
      <c r="D1021" s="422" t="s">
        <v>1529</v>
      </c>
      <c r="E1021" s="214" t="s">
        <v>37</v>
      </c>
      <c r="F1021" s="190">
        <v>368809.08</v>
      </c>
      <c r="G1021" s="190">
        <f>F1021*35.69</f>
        <v>13162796.065199999</v>
      </c>
      <c r="H1021" s="464" t="s">
        <v>1579</v>
      </c>
    </row>
    <row r="1022" spans="1:8" ht="15" customHeight="1">
      <c r="A1022" s="203">
        <v>42353</v>
      </c>
      <c r="B1022" s="216" t="s">
        <v>1527</v>
      </c>
      <c r="C1022" s="216" t="s">
        <v>285</v>
      </c>
      <c r="D1022" s="193" t="s">
        <v>1023</v>
      </c>
      <c r="E1022" s="216" t="s">
        <v>37</v>
      </c>
      <c r="F1022" s="427">
        <v>38630.61</v>
      </c>
      <c r="G1022" s="427">
        <f>F1022*35.58</f>
        <v>1374477.1037999999</v>
      </c>
      <c r="H1022" s="224" t="s">
        <v>1581</v>
      </c>
    </row>
    <row r="1023" spans="1:8" ht="15" customHeight="1">
      <c r="A1023" s="481">
        <v>42317</v>
      </c>
      <c r="B1023" s="426" t="s">
        <v>1502</v>
      </c>
      <c r="C1023" s="216" t="s">
        <v>289</v>
      </c>
      <c r="D1023" s="216" t="s">
        <v>1317</v>
      </c>
      <c r="E1023" s="216" t="s">
        <v>37</v>
      </c>
      <c r="F1023" s="232">
        <v>5019.21</v>
      </c>
      <c r="G1023" s="232">
        <v>180340.22</v>
      </c>
      <c r="H1023" s="702" t="s">
        <v>1581</v>
      </c>
    </row>
    <row r="1024" spans="1:8" ht="15" customHeight="1">
      <c r="A1024" s="481">
        <v>42317</v>
      </c>
      <c r="B1024" s="426" t="s">
        <v>1503</v>
      </c>
      <c r="C1024" s="216" t="s">
        <v>289</v>
      </c>
      <c r="D1024" s="216" t="s">
        <v>1317</v>
      </c>
      <c r="E1024" s="216" t="s">
        <v>37</v>
      </c>
      <c r="F1024" s="232">
        <v>54887.94</v>
      </c>
      <c r="G1024" s="232">
        <v>1972123.68</v>
      </c>
      <c r="H1024" s="702" t="s">
        <v>1581</v>
      </c>
    </row>
    <row r="1025" spans="1:9" ht="47.25" customHeight="1">
      <c r="A1025" s="203">
        <v>42355</v>
      </c>
      <c r="B1025" s="216" t="s">
        <v>1528</v>
      </c>
      <c r="C1025" s="216" t="s">
        <v>285</v>
      </c>
      <c r="D1025" s="193" t="s">
        <v>1529</v>
      </c>
      <c r="E1025" s="216" t="s">
        <v>37</v>
      </c>
      <c r="F1025" s="427">
        <v>172445.66</v>
      </c>
      <c r="G1025" s="427">
        <f>F1025*35.58</f>
        <v>6135616.5828</v>
      </c>
      <c r="H1025" s="224" t="s">
        <v>1583</v>
      </c>
    </row>
    <row r="1026" spans="1:9" ht="42.75" customHeight="1">
      <c r="A1026" s="203">
        <v>42356</v>
      </c>
      <c r="B1026" s="216" t="s">
        <v>1534</v>
      </c>
      <c r="C1026" s="216" t="s">
        <v>285</v>
      </c>
      <c r="D1026" s="193" t="s">
        <v>1529</v>
      </c>
      <c r="E1026" s="216" t="s">
        <v>37</v>
      </c>
      <c r="F1026" s="427">
        <v>65149.96</v>
      </c>
      <c r="G1026" s="427">
        <f>F1026*35.58</f>
        <v>2318035.5767999999</v>
      </c>
      <c r="H1026" s="224" t="s">
        <v>1583</v>
      </c>
    </row>
    <row r="1027" spans="1:9" ht="42.75" customHeight="1">
      <c r="A1027" s="203">
        <v>42367</v>
      </c>
      <c r="B1027" s="216" t="s">
        <v>1544</v>
      </c>
      <c r="C1027" s="216" t="s">
        <v>285</v>
      </c>
      <c r="D1027" s="193" t="s">
        <v>1529</v>
      </c>
      <c r="E1027" s="216" t="s">
        <v>37</v>
      </c>
      <c r="F1027" s="427">
        <v>317135.65999999997</v>
      </c>
      <c r="G1027" s="427">
        <f>F1027*35.58</f>
        <v>11283686.782799998</v>
      </c>
      <c r="H1027" s="224" t="s">
        <v>1583</v>
      </c>
    </row>
    <row r="1028" spans="1:9" ht="15" customHeight="1">
      <c r="A1028" s="201">
        <v>42384</v>
      </c>
      <c r="B1028" s="211" t="s">
        <v>1565</v>
      </c>
      <c r="C1028" s="171" t="s">
        <v>1531</v>
      </c>
      <c r="D1028" s="171" t="s">
        <v>1532</v>
      </c>
      <c r="E1028" s="171" t="s">
        <v>1533</v>
      </c>
      <c r="F1028" s="277"/>
      <c r="G1028" s="451">
        <v>582869.56999999995</v>
      </c>
      <c r="H1028" s="195" t="s">
        <v>1583</v>
      </c>
    </row>
    <row r="1029" spans="1:9" ht="15" customHeight="1">
      <c r="A1029" s="203">
        <v>42355</v>
      </c>
      <c r="B1029" s="216" t="s">
        <v>1528</v>
      </c>
      <c r="C1029" s="216" t="s">
        <v>285</v>
      </c>
      <c r="D1029" s="193" t="s">
        <v>1529</v>
      </c>
      <c r="E1029" s="216" t="s">
        <v>37</v>
      </c>
      <c r="F1029" s="427">
        <v>33354.26</v>
      </c>
      <c r="G1029" s="427">
        <f>F1029*35.28</f>
        <v>1176738.2928000002</v>
      </c>
      <c r="H1029" s="224" t="s">
        <v>1584</v>
      </c>
    </row>
    <row r="1030" spans="1:9" ht="15" customHeight="1">
      <c r="A1030" s="203">
        <v>42356</v>
      </c>
      <c r="B1030" s="216" t="s">
        <v>1534</v>
      </c>
      <c r="C1030" s="216" t="s">
        <v>285</v>
      </c>
      <c r="D1030" s="193" t="s">
        <v>1529</v>
      </c>
      <c r="E1030" s="216" t="s">
        <v>37</v>
      </c>
      <c r="F1030" s="427">
        <v>1162.06</v>
      </c>
      <c r="G1030" s="427">
        <f>F1030*35.28</f>
        <v>40997.476799999997</v>
      </c>
      <c r="H1030" s="224" t="s">
        <v>1585</v>
      </c>
    </row>
    <row r="1031" spans="1:9" ht="15" customHeight="1">
      <c r="A1031" s="203">
        <v>42367</v>
      </c>
      <c r="B1031" s="214" t="s">
        <v>1543</v>
      </c>
      <c r="C1031" s="214" t="s">
        <v>285</v>
      </c>
      <c r="D1031" s="422" t="s">
        <v>1529</v>
      </c>
      <c r="E1031" s="214" t="s">
        <v>37</v>
      </c>
      <c r="F1031" s="190">
        <v>163491.32999999999</v>
      </c>
      <c r="G1031" s="190">
        <f>F1031*35.58</f>
        <v>5817021.521399999</v>
      </c>
      <c r="H1031" s="464" t="s">
        <v>1586</v>
      </c>
    </row>
    <row r="1032" spans="1:9" ht="15" customHeight="1">
      <c r="A1032" s="203">
        <v>42367</v>
      </c>
      <c r="B1032" s="214" t="s">
        <v>1544</v>
      </c>
      <c r="C1032" s="214" t="s">
        <v>285</v>
      </c>
      <c r="D1032" s="422" t="s">
        <v>1529</v>
      </c>
      <c r="E1032" s="214" t="s">
        <v>37</v>
      </c>
      <c r="F1032" s="190">
        <v>296266.06</v>
      </c>
      <c r="G1032" s="190">
        <f>F1032*35.28</f>
        <v>10452266.596799999</v>
      </c>
      <c r="H1032" s="464" t="s">
        <v>1586</v>
      </c>
    </row>
    <row r="1033" spans="1:9" ht="15" customHeight="1">
      <c r="A1033" s="203">
        <v>42368</v>
      </c>
      <c r="B1033" s="214" t="s">
        <v>1545</v>
      </c>
      <c r="C1033" s="214" t="s">
        <v>285</v>
      </c>
      <c r="D1033" s="422" t="s">
        <v>1023</v>
      </c>
      <c r="E1033" s="214" t="s">
        <v>37</v>
      </c>
      <c r="F1033" s="190">
        <v>443265.58</v>
      </c>
      <c r="G1033" s="190">
        <v>15735928.09</v>
      </c>
      <c r="H1033" s="464" t="s">
        <v>1586</v>
      </c>
    </row>
    <row r="1034" spans="1:9" s="6" customFormat="1" ht="15" customHeight="1">
      <c r="A1034" s="234">
        <v>42375</v>
      </c>
      <c r="B1034" s="279" t="s">
        <v>1552</v>
      </c>
      <c r="C1034" s="184" t="s">
        <v>1531</v>
      </c>
      <c r="D1034" s="184" t="s">
        <v>1532</v>
      </c>
      <c r="E1034" s="184" t="s">
        <v>1533</v>
      </c>
      <c r="F1034" s="243"/>
      <c r="G1034" s="452">
        <v>1953398.6</v>
      </c>
      <c r="H1034" s="500" t="s">
        <v>1587</v>
      </c>
      <c r="I1034" s="1244"/>
    </row>
    <row r="1035" spans="1:9" ht="15" customHeight="1">
      <c r="A1035" s="224">
        <v>42339</v>
      </c>
      <c r="B1035" s="216" t="s">
        <v>1522</v>
      </c>
      <c r="C1035" s="216" t="s">
        <v>289</v>
      </c>
      <c r="D1035" s="216" t="s">
        <v>1317</v>
      </c>
      <c r="E1035" s="216" t="s">
        <v>37</v>
      </c>
      <c r="F1035" s="232">
        <v>8553.6</v>
      </c>
      <c r="G1035" s="232">
        <v>306988.7</v>
      </c>
      <c r="H1035" s="630" t="s">
        <v>1589</v>
      </c>
    </row>
    <row r="1036" spans="1:9" ht="15" customHeight="1">
      <c r="A1036" s="224">
        <v>42340</v>
      </c>
      <c r="B1036" s="216" t="s">
        <v>1517</v>
      </c>
      <c r="C1036" s="216" t="s">
        <v>289</v>
      </c>
      <c r="D1036" s="216" t="s">
        <v>1317</v>
      </c>
      <c r="E1036" s="216" t="s">
        <v>37</v>
      </c>
      <c r="F1036" s="232">
        <v>88905.46</v>
      </c>
      <c r="G1036" s="232">
        <v>3185482.63</v>
      </c>
      <c r="H1036" s="630" t="s">
        <v>1589</v>
      </c>
    </row>
    <row r="1037" spans="1:9" ht="15" customHeight="1">
      <c r="A1037" s="224">
        <v>42331</v>
      </c>
      <c r="B1037" s="216" t="s">
        <v>1513</v>
      </c>
      <c r="C1037" s="216" t="s">
        <v>289</v>
      </c>
      <c r="D1037" s="216" t="s">
        <v>1317</v>
      </c>
      <c r="E1037" s="216" t="s">
        <v>37</v>
      </c>
      <c r="F1037" s="232">
        <v>7187.94</v>
      </c>
      <c r="G1037" s="232">
        <v>257615.77</v>
      </c>
      <c r="H1037" s="630" t="s">
        <v>1589</v>
      </c>
    </row>
    <row r="1038" spans="1:9" ht="15" customHeight="1">
      <c r="A1038" s="224">
        <v>42360</v>
      </c>
      <c r="B1038" s="216" t="s">
        <v>1536</v>
      </c>
      <c r="C1038" s="216" t="s">
        <v>289</v>
      </c>
      <c r="D1038" s="216" t="s">
        <v>1317</v>
      </c>
      <c r="E1038" s="216" t="s">
        <v>37</v>
      </c>
      <c r="F1038" s="232">
        <v>53628.59</v>
      </c>
      <c r="G1038" s="232">
        <v>1906496.37</v>
      </c>
      <c r="H1038" s="630" t="s">
        <v>1596</v>
      </c>
    </row>
    <row r="1039" spans="1:9" ht="30.75" customHeight="1">
      <c r="A1039" s="203">
        <v>42396</v>
      </c>
      <c r="B1039" s="214" t="s">
        <v>1573</v>
      </c>
      <c r="C1039" s="214" t="s">
        <v>285</v>
      </c>
      <c r="D1039" s="422" t="s">
        <v>1023</v>
      </c>
      <c r="E1039" s="214" t="s">
        <v>37</v>
      </c>
      <c r="F1039" s="190">
        <v>576655.63</v>
      </c>
      <c r="G1039" s="190">
        <v>20569306.32</v>
      </c>
      <c r="H1039" s="464" t="s">
        <v>1596</v>
      </c>
    </row>
    <row r="1040" spans="1:9" ht="15" customHeight="1">
      <c r="A1040" s="203">
        <v>42396</v>
      </c>
      <c r="B1040" s="216" t="s">
        <v>1574</v>
      </c>
      <c r="C1040" s="216" t="s">
        <v>35</v>
      </c>
      <c r="D1040" s="193" t="s">
        <v>1575</v>
      </c>
      <c r="E1040" s="216" t="s">
        <v>14</v>
      </c>
      <c r="F1040" s="450">
        <v>215533.84</v>
      </c>
      <c r="G1040" s="450">
        <v>8356246.9800000004</v>
      </c>
      <c r="H1040" s="224" t="s">
        <v>1597</v>
      </c>
    </row>
    <row r="1041" spans="1:9" ht="15" customHeight="1">
      <c r="A1041" s="203">
        <v>42387</v>
      </c>
      <c r="B1041" s="216" t="s">
        <v>1556</v>
      </c>
      <c r="C1041" s="216" t="s">
        <v>35</v>
      </c>
      <c r="D1041" s="193" t="s">
        <v>1557</v>
      </c>
      <c r="E1041" s="216" t="s">
        <v>37</v>
      </c>
      <c r="F1041" s="427">
        <v>96743.41</v>
      </c>
      <c r="G1041" s="427">
        <v>3442130.53</v>
      </c>
      <c r="H1041" s="224" t="s">
        <v>1597</v>
      </c>
    </row>
    <row r="1042" spans="1:9" ht="15" customHeight="1">
      <c r="A1042" s="3"/>
      <c r="B1042" s="3"/>
      <c r="C1042" s="3"/>
      <c r="D1042" s="3"/>
      <c r="E1042" s="3"/>
      <c r="G1042" s="283"/>
      <c r="H1042" s="1030"/>
    </row>
    <row r="1043" spans="1:9" ht="15" customHeight="1">
      <c r="A1043" s="209" t="s">
        <v>695</v>
      </c>
      <c r="B1043" s="432">
        <v>2016</v>
      </c>
      <c r="C1043" s="194"/>
      <c r="D1043" s="194"/>
      <c r="E1043" s="194"/>
      <c r="F1043" s="207"/>
      <c r="G1043" s="194"/>
      <c r="H1043" s="1023"/>
    </row>
    <row r="1044" spans="1:9" ht="15" customHeight="1">
      <c r="A1044" s="224">
        <v>42360</v>
      </c>
      <c r="B1044" s="216" t="s">
        <v>1535</v>
      </c>
      <c r="C1044" s="216" t="s">
        <v>289</v>
      </c>
      <c r="D1044" s="216" t="s">
        <v>1317</v>
      </c>
      <c r="E1044" s="216" t="s">
        <v>37</v>
      </c>
      <c r="F1044" s="232">
        <v>43772.639999999999</v>
      </c>
      <c r="G1044" s="232">
        <v>1556117.35</v>
      </c>
      <c r="H1044" s="630" t="s">
        <v>1599</v>
      </c>
    </row>
    <row r="1045" spans="1:9" ht="26.25" customHeight="1">
      <c r="A1045" s="203">
        <v>42396</v>
      </c>
      <c r="B1045" s="214" t="s">
        <v>1573</v>
      </c>
      <c r="C1045" s="214" t="s">
        <v>285</v>
      </c>
      <c r="D1045" s="422" t="s">
        <v>1023</v>
      </c>
      <c r="E1045" s="214" t="s">
        <v>37</v>
      </c>
      <c r="F1045" s="190">
        <v>367592.68</v>
      </c>
      <c r="G1045" s="190">
        <f>F1045*                                                                                                                                               35.31</f>
        <v>12979697.5308</v>
      </c>
      <c r="H1045" s="464" t="s">
        <v>1599</v>
      </c>
    </row>
    <row r="1046" spans="1:9" ht="15" customHeight="1">
      <c r="A1046" s="224">
        <v>42362</v>
      </c>
      <c r="B1046" s="216" t="s">
        <v>1546</v>
      </c>
      <c r="C1046" s="216" t="s">
        <v>289</v>
      </c>
      <c r="D1046" s="216" t="s">
        <v>1317</v>
      </c>
      <c r="E1046" s="216" t="s">
        <v>37</v>
      </c>
      <c r="F1046" s="232">
        <v>4345.38</v>
      </c>
      <c r="G1046" s="232">
        <v>154260.99</v>
      </c>
      <c r="H1046" s="630" t="s">
        <v>1605</v>
      </c>
    </row>
    <row r="1047" spans="1:9" ht="15" customHeight="1">
      <c r="A1047" s="203">
        <v>42396</v>
      </c>
      <c r="B1047" s="214" t="s">
        <v>1573</v>
      </c>
      <c r="C1047" s="214" t="s">
        <v>285</v>
      </c>
      <c r="D1047" s="422" t="s">
        <v>1023</v>
      </c>
      <c r="E1047" s="214" t="s">
        <v>37</v>
      </c>
      <c r="F1047" s="190">
        <v>241288.32000000001</v>
      </c>
      <c r="G1047" s="190">
        <f>F1047*35.46</f>
        <v>8556083.8272000011</v>
      </c>
      <c r="H1047" s="464" t="s">
        <v>1617</v>
      </c>
    </row>
    <row r="1048" spans="1:9" ht="27.75" customHeight="1">
      <c r="A1048" s="203">
        <v>42424</v>
      </c>
      <c r="B1048" s="214" t="s">
        <v>1590</v>
      </c>
      <c r="C1048" s="214" t="s">
        <v>285</v>
      </c>
      <c r="D1048" s="422" t="s">
        <v>1023</v>
      </c>
      <c r="E1048" s="214" t="s">
        <v>37</v>
      </c>
      <c r="F1048" s="190">
        <v>496511.22</v>
      </c>
      <c r="G1048" s="190">
        <v>17417613.600000001</v>
      </c>
      <c r="H1048" s="1030" t="s">
        <v>1617</v>
      </c>
    </row>
    <row r="1049" spans="1:9" ht="41.25" customHeight="1">
      <c r="A1049" s="203">
        <v>42411</v>
      </c>
      <c r="B1049" s="214" t="s">
        <v>1582</v>
      </c>
      <c r="C1049" s="214" t="s">
        <v>285</v>
      </c>
      <c r="D1049" s="422" t="s">
        <v>1023</v>
      </c>
      <c r="E1049" s="214" t="s">
        <v>37</v>
      </c>
      <c r="F1049" s="190">
        <v>570545.01</v>
      </c>
      <c r="G1049" s="190">
        <v>20100300.699999999</v>
      </c>
      <c r="H1049" s="1030" t="s">
        <v>1617</v>
      </c>
    </row>
    <row r="1050" spans="1:9" ht="15" customHeight="1">
      <c r="A1050" s="203">
        <v>42389</v>
      </c>
      <c r="B1050" s="216" t="s">
        <v>1560</v>
      </c>
      <c r="C1050" s="216" t="s">
        <v>285</v>
      </c>
      <c r="D1050" s="193" t="s">
        <v>1023</v>
      </c>
      <c r="E1050" s="216" t="s">
        <v>37</v>
      </c>
      <c r="F1050" s="427">
        <v>407472.94</v>
      </c>
      <c r="G1050" s="427">
        <v>14477513.560000001</v>
      </c>
      <c r="H1050" s="224" t="s">
        <v>1617</v>
      </c>
    </row>
    <row r="1051" spans="1:9" ht="15" customHeight="1">
      <c r="A1051" s="201">
        <v>42394</v>
      </c>
      <c r="B1051" s="211" t="s">
        <v>1570</v>
      </c>
      <c r="C1051" s="171" t="s">
        <v>1531</v>
      </c>
      <c r="D1051" s="171" t="s">
        <v>1532</v>
      </c>
      <c r="E1051" s="171" t="s">
        <v>1533</v>
      </c>
      <c r="F1051" s="277"/>
      <c r="G1051" s="451">
        <v>629428.4</v>
      </c>
      <c r="H1051" s="195" t="s">
        <v>1619</v>
      </c>
    </row>
    <row r="1052" spans="1:9" ht="15" customHeight="1">
      <c r="A1052" s="201">
        <v>42395</v>
      </c>
      <c r="B1052" s="171" t="s">
        <v>1568</v>
      </c>
      <c r="C1052" s="171" t="s">
        <v>1531</v>
      </c>
      <c r="D1052" s="171" t="s">
        <v>1532</v>
      </c>
      <c r="E1052" s="171" t="s">
        <v>1533</v>
      </c>
      <c r="F1052" s="277"/>
      <c r="G1052" s="451">
        <v>1156380.8600000001</v>
      </c>
      <c r="H1052" s="195" t="s">
        <v>1619</v>
      </c>
    </row>
    <row r="1053" spans="1:9" s="91" customFormat="1" ht="12.75">
      <c r="A1053" s="201">
        <v>42405</v>
      </c>
      <c r="B1053" s="171" t="s">
        <v>1580</v>
      </c>
      <c r="C1053" s="171" t="s">
        <v>1531</v>
      </c>
      <c r="D1053" s="171" t="s">
        <v>1532</v>
      </c>
      <c r="E1053" s="171" t="s">
        <v>1533</v>
      </c>
      <c r="F1053" s="277"/>
      <c r="G1053" s="451">
        <v>1551843.03</v>
      </c>
      <c r="H1053" s="195" t="s">
        <v>1623</v>
      </c>
      <c r="I1053" s="1247"/>
    </row>
    <row r="1054" spans="1:9" ht="15" customHeight="1">
      <c r="A1054" s="224">
        <v>42361</v>
      </c>
      <c r="B1054" s="216" t="s">
        <v>1537</v>
      </c>
      <c r="C1054" s="216" t="s">
        <v>289</v>
      </c>
      <c r="D1054" s="216" t="s">
        <v>47</v>
      </c>
      <c r="E1054" s="216" t="s">
        <v>37</v>
      </c>
      <c r="F1054" s="232">
        <v>153621.16</v>
      </c>
      <c r="G1054" s="232">
        <v>5453551.1799999997</v>
      </c>
      <c r="H1054" s="630" t="s">
        <v>1625</v>
      </c>
    </row>
    <row r="1055" spans="1:9" ht="15" customHeight="1">
      <c r="A1055" s="224">
        <v>42361</v>
      </c>
      <c r="B1055" s="216" t="s">
        <v>1538</v>
      </c>
      <c r="C1055" s="216" t="s">
        <v>289</v>
      </c>
      <c r="D1055" s="216" t="s">
        <v>47</v>
      </c>
      <c r="E1055" s="216" t="s">
        <v>37</v>
      </c>
      <c r="F1055" s="232">
        <v>240951.33</v>
      </c>
      <c r="G1055" s="232">
        <v>8553772.2200000007</v>
      </c>
      <c r="H1055" s="630" t="s">
        <v>1625</v>
      </c>
    </row>
    <row r="1056" spans="1:9" ht="36" customHeight="1">
      <c r="A1056" s="203">
        <v>42411</v>
      </c>
      <c r="B1056" s="214" t="s">
        <v>1582</v>
      </c>
      <c r="C1056" s="214" t="s">
        <v>285</v>
      </c>
      <c r="D1056" s="422" t="s">
        <v>1023</v>
      </c>
      <c r="E1056" s="214" t="s">
        <v>37</v>
      </c>
      <c r="F1056" s="190">
        <v>560417.53</v>
      </c>
      <c r="G1056" s="190">
        <f>F1056*35.42</f>
        <v>19849988.912600003</v>
      </c>
      <c r="H1056" s="464" t="s">
        <v>1627</v>
      </c>
    </row>
    <row r="1057" spans="1:8" ht="30" customHeight="1">
      <c r="A1057" s="203">
        <v>42411</v>
      </c>
      <c r="B1057" s="214" t="s">
        <v>1582</v>
      </c>
      <c r="C1057" s="214" t="s">
        <v>285</v>
      </c>
      <c r="D1057" s="422" t="s">
        <v>1023</v>
      </c>
      <c r="E1057" s="214" t="s">
        <v>37</v>
      </c>
      <c r="F1057" s="190">
        <v>560417.53</v>
      </c>
      <c r="G1057" s="190">
        <f>F1057*35.42</f>
        <v>19849988.912600003</v>
      </c>
      <c r="H1057" s="464" t="s">
        <v>1628</v>
      </c>
    </row>
    <row r="1058" spans="1:8" ht="15" customHeight="1">
      <c r="A1058" s="224">
        <v>42368</v>
      </c>
      <c r="B1058" s="216" t="s">
        <v>1547</v>
      </c>
      <c r="C1058" s="216" t="s">
        <v>289</v>
      </c>
      <c r="D1058" s="216" t="s">
        <v>1451</v>
      </c>
      <c r="E1058" s="216" t="s">
        <v>37</v>
      </c>
      <c r="F1058" s="232">
        <v>181774.67</v>
      </c>
      <c r="G1058" s="232">
        <v>6453000.79</v>
      </c>
      <c r="H1058" s="630" t="s">
        <v>1633</v>
      </c>
    </row>
    <row r="1059" spans="1:8" ht="43.5" customHeight="1">
      <c r="A1059" s="203">
        <v>42411</v>
      </c>
      <c r="B1059" s="214" t="s">
        <v>1582</v>
      </c>
      <c r="C1059" s="214" t="s">
        <v>285</v>
      </c>
      <c r="D1059" s="422" t="s">
        <v>1023</v>
      </c>
      <c r="E1059" s="214" t="s">
        <v>37</v>
      </c>
      <c r="F1059" s="190">
        <v>367505.15</v>
      </c>
      <c r="G1059" s="190">
        <f>F1059*36.07</f>
        <v>13255910.760500001</v>
      </c>
      <c r="H1059" s="464" t="s">
        <v>1639</v>
      </c>
    </row>
    <row r="1060" spans="1:8" ht="15" customHeight="1">
      <c r="A1060" s="203">
        <v>42396</v>
      </c>
      <c r="B1060" s="216" t="s">
        <v>1576</v>
      </c>
      <c r="C1060" s="216" t="s">
        <v>35</v>
      </c>
      <c r="D1060" s="193" t="s">
        <v>381</v>
      </c>
      <c r="E1060" s="216" t="s">
        <v>14</v>
      </c>
      <c r="F1060" s="450">
        <v>152236.04999999999</v>
      </c>
      <c r="G1060" s="450">
        <v>5902191.6600000001</v>
      </c>
      <c r="H1060" s="224">
        <v>31.031600000000001</v>
      </c>
    </row>
    <row r="1061" spans="1:8" ht="15" customHeight="1">
      <c r="A1061" s="203">
        <v>41733</v>
      </c>
      <c r="B1061" s="171" t="s">
        <v>798</v>
      </c>
      <c r="C1061" s="216" t="s">
        <v>293</v>
      </c>
      <c r="D1061" s="171" t="s">
        <v>799</v>
      </c>
      <c r="E1061" s="171" t="s">
        <v>37</v>
      </c>
      <c r="F1061" s="412">
        <v>79180.639999999999</v>
      </c>
      <c r="G1061" s="413">
        <f>F1061*36.6</f>
        <v>2898011.4240000001</v>
      </c>
      <c r="H1061" s="203" t="s">
        <v>1640</v>
      </c>
    </row>
    <row r="1062" spans="1:8" ht="60.75" customHeight="1">
      <c r="A1062" s="203">
        <v>41737</v>
      </c>
      <c r="B1062" s="171" t="s">
        <v>809</v>
      </c>
      <c r="C1062" s="216" t="s">
        <v>293</v>
      </c>
      <c r="D1062" s="171" t="s">
        <v>808</v>
      </c>
      <c r="E1062" s="171" t="s">
        <v>37</v>
      </c>
      <c r="F1062" s="412">
        <v>55681.69</v>
      </c>
      <c r="G1062" s="413">
        <v>1650962.11</v>
      </c>
      <c r="H1062" s="203" t="s">
        <v>1640</v>
      </c>
    </row>
    <row r="1063" spans="1:8" ht="60.75" customHeight="1">
      <c r="A1063" s="203"/>
      <c r="B1063" s="171"/>
      <c r="C1063" s="216"/>
      <c r="D1063" s="171"/>
      <c r="E1063" s="171"/>
      <c r="F1063" s="412"/>
      <c r="G1063" s="413"/>
      <c r="H1063" s="203"/>
    </row>
    <row r="1064" spans="1:8" ht="15" customHeight="1">
      <c r="A1064" s="209" t="s">
        <v>1643</v>
      </c>
      <c r="B1064" s="432">
        <v>2016</v>
      </c>
      <c r="C1064" s="194"/>
      <c r="D1064" s="194"/>
      <c r="E1064" s="194"/>
      <c r="F1064" s="207"/>
      <c r="G1064" s="194"/>
      <c r="H1064" s="1023"/>
    </row>
    <row r="1065" spans="1:8" ht="15" customHeight="1">
      <c r="A1065" s="203">
        <v>42411</v>
      </c>
      <c r="B1065" s="216" t="s">
        <v>1582</v>
      </c>
      <c r="C1065" s="216" t="s">
        <v>285</v>
      </c>
      <c r="D1065" s="193" t="s">
        <v>1023</v>
      </c>
      <c r="E1065" s="216" t="s">
        <v>37</v>
      </c>
      <c r="F1065" s="427">
        <v>101813.08</v>
      </c>
      <c r="G1065" s="427">
        <f>F1065*36.07361</f>
        <v>3672765.3408188005</v>
      </c>
      <c r="H1065" s="224" t="s">
        <v>1642</v>
      </c>
    </row>
    <row r="1066" spans="1:8" ht="38.25" customHeight="1">
      <c r="A1066" s="203">
        <v>42424</v>
      </c>
      <c r="B1066" s="214" t="s">
        <v>1590</v>
      </c>
      <c r="C1066" s="214" t="s">
        <v>285</v>
      </c>
      <c r="D1066" s="422" t="s">
        <v>1023</v>
      </c>
      <c r="E1066" s="214" t="s">
        <v>37</v>
      </c>
      <c r="F1066" s="190">
        <v>339920.74</v>
      </c>
      <c r="G1066" s="190">
        <f>F1066*35.42</f>
        <v>12039992.6108</v>
      </c>
      <c r="H1066" s="464" t="s">
        <v>1644</v>
      </c>
    </row>
    <row r="1067" spans="1:8" ht="15" customHeight="1">
      <c r="A1067" s="203">
        <v>42424</v>
      </c>
      <c r="B1067" s="214" t="s">
        <v>1590</v>
      </c>
      <c r="C1067" s="214" t="s">
        <v>285</v>
      </c>
      <c r="D1067" s="422" t="s">
        <v>1023</v>
      </c>
      <c r="E1067" s="214" t="s">
        <v>37</v>
      </c>
      <c r="F1067" s="190">
        <v>87113.1</v>
      </c>
      <c r="G1067" s="190">
        <f>F1067*35.9</f>
        <v>3127360.29</v>
      </c>
      <c r="H1067" s="464" t="s">
        <v>1645</v>
      </c>
    </row>
    <row r="1068" spans="1:8" ht="15" customHeight="1">
      <c r="A1068" s="203">
        <v>42433</v>
      </c>
      <c r="B1068" s="214" t="s">
        <v>1616</v>
      </c>
      <c r="C1068" s="214" t="s">
        <v>285</v>
      </c>
      <c r="D1068" s="422" t="s">
        <v>1023</v>
      </c>
      <c r="E1068" s="214" t="s">
        <v>37</v>
      </c>
      <c r="F1068" s="190">
        <v>534003.30000000005</v>
      </c>
      <c r="G1068" s="190">
        <v>18914396.890000001</v>
      </c>
      <c r="H1068" s="464" t="s">
        <v>1645</v>
      </c>
    </row>
    <row r="1069" spans="1:8" ht="15" customHeight="1">
      <c r="A1069" s="224">
        <v>42384</v>
      </c>
      <c r="B1069" s="216" t="s">
        <v>1566</v>
      </c>
      <c r="C1069" s="216" t="s">
        <v>289</v>
      </c>
      <c r="D1069" s="216" t="s">
        <v>1451</v>
      </c>
      <c r="E1069" s="216" t="s">
        <v>37</v>
      </c>
      <c r="F1069" s="232">
        <v>177621.9</v>
      </c>
      <c r="G1069" s="232">
        <v>6319787.2000000002</v>
      </c>
      <c r="H1069" s="630" t="s">
        <v>1646</v>
      </c>
    </row>
    <row r="1070" spans="1:8" ht="15" customHeight="1">
      <c r="A1070" s="201">
        <v>42424</v>
      </c>
      <c r="B1070" s="171" t="s">
        <v>1591</v>
      </c>
      <c r="C1070" s="171" t="s">
        <v>1531</v>
      </c>
      <c r="D1070" s="171" t="s">
        <v>1532</v>
      </c>
      <c r="E1070" s="171" t="s">
        <v>1533</v>
      </c>
      <c r="F1070" s="171"/>
      <c r="G1070" s="444">
        <v>1648234.07</v>
      </c>
      <c r="H1070" s="195" t="s">
        <v>1647</v>
      </c>
    </row>
    <row r="1071" spans="1:8" ht="15" customHeight="1">
      <c r="A1071" s="201">
        <v>42430</v>
      </c>
      <c r="B1071" s="171" t="s">
        <v>1604</v>
      </c>
      <c r="C1071" s="171" t="s">
        <v>1531</v>
      </c>
      <c r="D1071" s="171" t="s">
        <v>1532</v>
      </c>
      <c r="E1071" s="171" t="s">
        <v>1533</v>
      </c>
      <c r="F1071" s="171"/>
      <c r="G1071" s="444">
        <v>1531468.98</v>
      </c>
      <c r="H1071" s="195" t="s">
        <v>1646</v>
      </c>
    </row>
    <row r="1072" spans="1:8" ht="37.5" customHeight="1">
      <c r="A1072" s="433">
        <v>42459</v>
      </c>
      <c r="B1072" s="474" t="s">
        <v>1638</v>
      </c>
      <c r="C1072" s="214" t="s">
        <v>285</v>
      </c>
      <c r="D1072" s="422" t="s">
        <v>1023</v>
      </c>
      <c r="E1072" s="214" t="s">
        <v>37</v>
      </c>
      <c r="F1072" s="482">
        <v>381667.3</v>
      </c>
      <c r="G1072" s="456">
        <v>13243855.310000001</v>
      </c>
      <c r="H1072" s="1033" t="s">
        <v>1649</v>
      </c>
    </row>
    <row r="1073" spans="1:9" ht="15" customHeight="1">
      <c r="A1073" s="201">
        <v>42426</v>
      </c>
      <c r="B1073" s="171" t="s">
        <v>1594</v>
      </c>
      <c r="C1073" s="171" t="s">
        <v>1595</v>
      </c>
      <c r="D1073" s="171" t="s">
        <v>381</v>
      </c>
      <c r="E1073" s="171" t="s">
        <v>38</v>
      </c>
      <c r="F1073" s="171">
        <v>98263.12</v>
      </c>
      <c r="G1073" s="171">
        <v>3840122.73</v>
      </c>
      <c r="H1073" s="201" t="s">
        <v>1645</v>
      </c>
    </row>
    <row r="1074" spans="1:9" ht="15" customHeight="1">
      <c r="A1074" s="195">
        <v>42433</v>
      </c>
      <c r="B1074" s="196" t="s">
        <v>1611</v>
      </c>
      <c r="C1074" s="196" t="s">
        <v>1595</v>
      </c>
      <c r="D1074" s="196" t="s">
        <v>381</v>
      </c>
      <c r="E1074" s="196" t="s">
        <v>38</v>
      </c>
      <c r="F1074" s="483">
        <v>147859.73000000001</v>
      </c>
      <c r="G1074" s="484">
        <v>5734000.3300000001</v>
      </c>
      <c r="H1074" s="195" t="s">
        <v>1649</v>
      </c>
    </row>
    <row r="1075" spans="1:9" ht="15" customHeight="1">
      <c r="A1075" s="224">
        <v>42384</v>
      </c>
      <c r="B1075" s="216" t="s">
        <v>1567</v>
      </c>
      <c r="C1075" s="216" t="s">
        <v>289</v>
      </c>
      <c r="D1075" s="216" t="s">
        <v>1317</v>
      </c>
      <c r="E1075" s="216" t="s">
        <v>37</v>
      </c>
      <c r="F1075" s="232">
        <v>69328.14</v>
      </c>
      <c r="G1075" s="232">
        <v>2466695.2200000002</v>
      </c>
      <c r="H1075" s="630" t="s">
        <v>1650</v>
      </c>
    </row>
    <row r="1076" spans="1:9" ht="15" customHeight="1">
      <c r="A1076" s="224">
        <v>42387</v>
      </c>
      <c r="B1076" s="216" t="s">
        <v>1558</v>
      </c>
      <c r="C1076" s="216" t="s">
        <v>289</v>
      </c>
      <c r="D1076" s="216" t="s">
        <v>1317</v>
      </c>
      <c r="E1076" s="216" t="s">
        <v>37</v>
      </c>
      <c r="F1076" s="232">
        <v>177331.18</v>
      </c>
      <c r="G1076" s="232">
        <v>6309443.3799999999</v>
      </c>
      <c r="H1076" s="630" t="s">
        <v>1650</v>
      </c>
    </row>
    <row r="1077" spans="1:9" ht="15" customHeight="1">
      <c r="A1077" s="433">
        <v>42459</v>
      </c>
      <c r="B1077" s="474" t="s">
        <v>1638</v>
      </c>
      <c r="C1077" s="214" t="s">
        <v>285</v>
      </c>
      <c r="D1077" s="422" t="s">
        <v>1023</v>
      </c>
      <c r="E1077" s="214" t="s">
        <v>37</v>
      </c>
      <c r="F1077" s="482">
        <v>64180.07</v>
      </c>
      <c r="G1077" s="456">
        <v>13243855.310000001</v>
      </c>
      <c r="H1077" s="1037" t="s">
        <v>1650</v>
      </c>
    </row>
    <row r="1078" spans="1:9" ht="15" customHeight="1">
      <c r="A1078" s="224">
        <v>42419</v>
      </c>
      <c r="B1078" s="216" t="s">
        <v>1588</v>
      </c>
      <c r="C1078" s="216" t="s">
        <v>289</v>
      </c>
      <c r="D1078" s="216" t="s">
        <v>1317</v>
      </c>
      <c r="E1078" s="216" t="s">
        <v>37</v>
      </c>
      <c r="F1078" s="232">
        <v>48535.64</v>
      </c>
      <c r="G1078" s="232">
        <v>1702630.25</v>
      </c>
      <c r="H1078" s="630" t="s">
        <v>1651</v>
      </c>
    </row>
    <row r="1079" spans="1:9" ht="15" customHeight="1">
      <c r="A1079" s="3"/>
      <c r="B1079" s="3"/>
      <c r="C1079" s="3"/>
      <c r="D1079" s="3"/>
      <c r="E1079" s="3"/>
      <c r="G1079" s="283"/>
      <c r="H1079" s="1030"/>
    </row>
    <row r="1080" spans="1:9" s="91" customFormat="1" ht="12.75">
      <c r="A1080" s="203">
        <v>42424</v>
      </c>
      <c r="B1080" s="216" t="s">
        <v>1593</v>
      </c>
      <c r="C1080" s="216" t="s">
        <v>35</v>
      </c>
      <c r="D1080" s="193" t="s">
        <v>381</v>
      </c>
      <c r="E1080" s="216" t="s">
        <v>38</v>
      </c>
      <c r="F1080" s="450">
        <v>57904.480000000003</v>
      </c>
      <c r="G1080" s="450">
        <v>2239745.29</v>
      </c>
      <c r="H1080" s="238" t="s">
        <v>1654</v>
      </c>
      <c r="I1080" s="1247"/>
    </row>
    <row r="1081" spans="1:9" s="164" customFormat="1" ht="12.75">
      <c r="A1081" s="224">
        <v>42389</v>
      </c>
      <c r="B1081" s="216" t="s">
        <v>1559</v>
      </c>
      <c r="C1081" s="216" t="s">
        <v>289</v>
      </c>
      <c r="D1081" s="216" t="s">
        <v>1317</v>
      </c>
      <c r="E1081" s="216" t="s">
        <v>37</v>
      </c>
      <c r="F1081" s="232">
        <v>9082.98</v>
      </c>
      <c r="G1081" s="232">
        <v>322718.28000000003</v>
      </c>
      <c r="H1081" s="630" t="s">
        <v>1655</v>
      </c>
      <c r="I1081" s="214"/>
    </row>
    <row r="1082" spans="1:9" ht="15" customHeight="1">
      <c r="A1082" s="224">
        <v>42390</v>
      </c>
      <c r="B1082" s="216" t="s">
        <v>1563</v>
      </c>
      <c r="C1082" s="216" t="s">
        <v>289</v>
      </c>
      <c r="D1082" s="216" t="s">
        <v>1317</v>
      </c>
      <c r="E1082" s="216" t="s">
        <v>37</v>
      </c>
      <c r="F1082" s="232">
        <v>231413.54</v>
      </c>
      <c r="G1082" s="232">
        <v>8233693.75</v>
      </c>
      <c r="H1082" s="630" t="s">
        <v>1657</v>
      </c>
    </row>
    <row r="1083" spans="1:9" ht="15" customHeight="1">
      <c r="A1083" s="201">
        <v>42437</v>
      </c>
      <c r="B1083" s="171" t="s">
        <v>1606</v>
      </c>
      <c r="C1083" s="171" t="s">
        <v>1531</v>
      </c>
      <c r="D1083" s="171" t="s">
        <v>1532</v>
      </c>
      <c r="E1083" s="171" t="s">
        <v>1533</v>
      </c>
      <c r="F1083" s="171"/>
      <c r="G1083" s="444">
        <v>422819.71</v>
      </c>
      <c r="H1083" s="195" t="s">
        <v>1655</v>
      </c>
    </row>
    <row r="1084" spans="1:9" ht="15" customHeight="1">
      <c r="A1084" s="203">
        <v>42424</v>
      </c>
      <c r="B1084" s="216" t="s">
        <v>1592</v>
      </c>
      <c r="C1084" s="216" t="s">
        <v>35</v>
      </c>
      <c r="D1084" s="193" t="s">
        <v>381</v>
      </c>
      <c r="E1084" s="216" t="s">
        <v>38</v>
      </c>
      <c r="F1084" s="450">
        <v>125476.16</v>
      </c>
      <c r="G1084" s="450">
        <v>4853417.87</v>
      </c>
      <c r="H1084" s="238" t="s">
        <v>1637</v>
      </c>
    </row>
    <row r="1085" spans="1:9" ht="15" customHeight="1">
      <c r="A1085" s="203">
        <v>42429</v>
      </c>
      <c r="B1085" s="216" t="s">
        <v>1598</v>
      </c>
      <c r="C1085" s="216" t="s">
        <v>35</v>
      </c>
      <c r="D1085" s="193" t="s">
        <v>381</v>
      </c>
      <c r="E1085" s="216" t="s">
        <v>38</v>
      </c>
      <c r="F1085" s="450">
        <v>24913.5</v>
      </c>
      <c r="G1085" s="450">
        <v>991557.3</v>
      </c>
      <c r="H1085" s="238" t="s">
        <v>1658</v>
      </c>
    </row>
    <row r="1086" spans="1:9" ht="15" customHeight="1">
      <c r="A1086" s="224">
        <v>42394</v>
      </c>
      <c r="B1086" s="216" t="s">
        <v>1572</v>
      </c>
      <c r="C1086" s="216" t="s">
        <v>289</v>
      </c>
      <c r="D1086" s="216" t="s">
        <v>1317</v>
      </c>
      <c r="E1086" s="216" t="s">
        <v>37</v>
      </c>
      <c r="F1086" s="232">
        <v>3108.96</v>
      </c>
      <c r="G1086" s="232">
        <v>111020.96</v>
      </c>
      <c r="H1086" s="630" t="s">
        <v>1658</v>
      </c>
    </row>
    <row r="1087" spans="1:9" ht="15" customHeight="1">
      <c r="A1087" s="210">
        <v>41733</v>
      </c>
      <c r="B1087" s="211" t="s">
        <v>798</v>
      </c>
      <c r="C1087" s="216" t="s">
        <v>293</v>
      </c>
      <c r="D1087" s="171" t="s">
        <v>808</v>
      </c>
      <c r="E1087" s="171" t="s">
        <v>37</v>
      </c>
      <c r="F1087" s="211">
        <v>79180.639999999999</v>
      </c>
      <c r="G1087" s="211">
        <v>2898011.42</v>
      </c>
      <c r="H1087" s="202" t="s">
        <v>1640</v>
      </c>
    </row>
    <row r="1088" spans="1:9" ht="48" customHeight="1">
      <c r="A1088" s="203">
        <v>41737</v>
      </c>
      <c r="B1088" s="171" t="s">
        <v>809</v>
      </c>
      <c r="C1088" s="216" t="s">
        <v>293</v>
      </c>
      <c r="D1088" s="171" t="s">
        <v>808</v>
      </c>
      <c r="E1088" s="171" t="s">
        <v>37</v>
      </c>
      <c r="F1088" s="412">
        <v>55681.69</v>
      </c>
      <c r="G1088" s="413">
        <v>1650962.11</v>
      </c>
      <c r="H1088" s="203" t="s">
        <v>1640</v>
      </c>
    </row>
    <row r="1089" spans="1:8" ht="15" customHeight="1">
      <c r="A1089" s="195">
        <v>42433</v>
      </c>
      <c r="B1089" s="196" t="s">
        <v>1612</v>
      </c>
      <c r="C1089" s="196" t="s">
        <v>1595</v>
      </c>
      <c r="D1089" s="196" t="s">
        <v>381</v>
      </c>
      <c r="E1089" s="196" t="s">
        <v>38</v>
      </c>
      <c r="F1089" s="485">
        <v>24587.97</v>
      </c>
      <c r="G1089" s="196">
        <v>953521.48</v>
      </c>
      <c r="H1089" s="195" t="s">
        <v>1637</v>
      </c>
    </row>
    <row r="1090" spans="1:8" ht="15" customHeight="1">
      <c r="A1090" s="201">
        <v>42445</v>
      </c>
      <c r="B1090" s="171" t="s">
        <v>1622</v>
      </c>
      <c r="C1090" s="171" t="s">
        <v>1531</v>
      </c>
      <c r="D1090" s="171" t="s">
        <v>1532</v>
      </c>
      <c r="E1090" s="171" t="s">
        <v>1533</v>
      </c>
      <c r="F1090" s="171"/>
      <c r="G1090" s="444">
        <v>1392492.36</v>
      </c>
      <c r="H1090" s="195" t="s">
        <v>1637</v>
      </c>
    </row>
    <row r="1091" spans="1:8" ht="15" customHeight="1">
      <c r="A1091" s="74"/>
      <c r="B1091" s="74"/>
      <c r="C1091" s="74"/>
      <c r="D1091" s="74"/>
      <c r="E1091" s="74"/>
      <c r="F1091" s="461"/>
      <c r="G1091" s="461"/>
      <c r="H1091" s="73"/>
    </row>
    <row r="1092" spans="1:8" ht="15" customHeight="1">
      <c r="A1092" s="209" t="s">
        <v>866</v>
      </c>
      <c r="B1092" s="432">
        <v>2016</v>
      </c>
      <c r="C1092" s="194"/>
      <c r="D1092" s="194"/>
      <c r="E1092" s="194"/>
      <c r="F1092" s="207"/>
      <c r="G1092" s="194"/>
      <c r="H1092" s="1023"/>
    </row>
    <row r="1093" spans="1:8" ht="15" customHeight="1">
      <c r="A1093" s="3"/>
      <c r="B1093" s="3"/>
      <c r="C1093" s="3"/>
      <c r="D1093" s="3"/>
      <c r="E1093" s="3"/>
      <c r="G1093" s="283"/>
      <c r="H1093" s="1030"/>
    </row>
    <row r="1094" spans="1:8" ht="15" customHeight="1">
      <c r="A1094" s="203">
        <v>42445</v>
      </c>
      <c r="B1094" s="280" t="s">
        <v>1621</v>
      </c>
      <c r="C1094" s="281" t="s">
        <v>1595</v>
      </c>
      <c r="D1094" s="281" t="s">
        <v>381</v>
      </c>
      <c r="E1094" s="280" t="s">
        <v>38</v>
      </c>
      <c r="F1094" s="280">
        <v>121888.46</v>
      </c>
      <c r="G1094" s="280">
        <v>4721958.9400000004</v>
      </c>
      <c r="H1094" s="1038" t="s">
        <v>1663</v>
      </c>
    </row>
    <row r="1095" spans="1:8" ht="15" customHeight="1">
      <c r="A1095" s="203">
        <v>42454</v>
      </c>
      <c r="B1095" s="216" t="s">
        <v>1632</v>
      </c>
      <c r="C1095" s="216" t="s">
        <v>35</v>
      </c>
      <c r="D1095" s="193" t="s">
        <v>1610</v>
      </c>
      <c r="E1095" s="216" t="s">
        <v>38</v>
      </c>
      <c r="F1095" s="450">
        <v>42075.87</v>
      </c>
      <c r="G1095" s="450">
        <v>1636751.34</v>
      </c>
      <c r="H1095" s="238" t="s">
        <v>1663</v>
      </c>
    </row>
    <row r="1096" spans="1:8" ht="15" customHeight="1">
      <c r="A1096" s="201">
        <v>42451</v>
      </c>
      <c r="B1096" s="171" t="s">
        <v>1624</v>
      </c>
      <c r="C1096" s="171" t="s">
        <v>1531</v>
      </c>
      <c r="D1096" s="171" t="s">
        <v>1532</v>
      </c>
      <c r="E1096" s="171" t="s">
        <v>1533</v>
      </c>
      <c r="F1096" s="171"/>
      <c r="G1096" s="451">
        <v>993384.72</v>
      </c>
      <c r="H1096" s="195" t="s">
        <v>1664</v>
      </c>
    </row>
    <row r="1097" spans="1:8" ht="15" customHeight="1">
      <c r="A1097" s="203">
        <v>42454</v>
      </c>
      <c r="B1097" s="216" t="s">
        <v>1631</v>
      </c>
      <c r="C1097" s="216" t="s">
        <v>35</v>
      </c>
      <c r="D1097" s="193" t="s">
        <v>1610</v>
      </c>
      <c r="E1097" s="216" t="s">
        <v>38</v>
      </c>
      <c r="F1097" s="450">
        <v>97013.18</v>
      </c>
      <c r="G1097" s="450">
        <v>3764111.38</v>
      </c>
      <c r="H1097" s="73" t="s">
        <v>1683</v>
      </c>
    </row>
    <row r="1098" spans="1:8" ht="15" customHeight="1">
      <c r="A1098" s="201">
        <v>42458</v>
      </c>
      <c r="B1098" s="171" t="s">
        <v>1629</v>
      </c>
      <c r="C1098" s="171" t="s">
        <v>1630</v>
      </c>
      <c r="D1098" s="171" t="s">
        <v>1532</v>
      </c>
      <c r="E1098" s="171" t="s">
        <v>1533</v>
      </c>
      <c r="F1098" s="171"/>
      <c r="G1098" s="444">
        <v>961661.32</v>
      </c>
      <c r="H1098" s="195">
        <v>1305.1600000000001</v>
      </c>
    </row>
    <row r="1099" spans="1:8" ht="15" customHeight="1">
      <c r="A1099" s="224">
        <v>42419</v>
      </c>
      <c r="B1099" s="216" t="s">
        <v>1600</v>
      </c>
      <c r="C1099" s="216" t="s">
        <v>289</v>
      </c>
      <c r="D1099" s="216" t="s">
        <v>1317</v>
      </c>
      <c r="E1099" s="216" t="s">
        <v>37</v>
      </c>
      <c r="F1099" s="232">
        <v>41313.82</v>
      </c>
      <c r="G1099" s="232">
        <v>1449288.81</v>
      </c>
      <c r="H1099" s="203" t="s">
        <v>1689</v>
      </c>
    </row>
    <row r="1100" spans="1:8" ht="15" customHeight="1">
      <c r="A1100" s="203">
        <v>42432</v>
      </c>
      <c r="B1100" s="171" t="s">
        <v>1607</v>
      </c>
      <c r="C1100" s="216" t="s">
        <v>1330</v>
      </c>
      <c r="D1100" s="171" t="s">
        <v>1608</v>
      </c>
      <c r="E1100" s="171" t="s">
        <v>38</v>
      </c>
      <c r="F1100" s="412">
        <v>38000</v>
      </c>
      <c r="G1100" s="413">
        <v>1464900</v>
      </c>
      <c r="H1100" s="195" t="s">
        <v>1689</v>
      </c>
    </row>
    <row r="1101" spans="1:8" ht="15" customHeight="1">
      <c r="A1101" s="201">
        <v>42437</v>
      </c>
      <c r="B1101" s="171" t="s">
        <v>1609</v>
      </c>
      <c r="C1101" s="171" t="s">
        <v>1595</v>
      </c>
      <c r="D1101" s="171" t="s">
        <v>1610</v>
      </c>
      <c r="E1101" s="171" t="s">
        <v>38</v>
      </c>
      <c r="F1101" s="444">
        <v>146874.9</v>
      </c>
      <c r="G1101" s="444">
        <v>5728121.0999999996</v>
      </c>
      <c r="H1101" s="201" t="s">
        <v>1695</v>
      </c>
    </row>
    <row r="1102" spans="1:8" ht="31.5" customHeight="1">
      <c r="A1102" s="464">
        <v>42510</v>
      </c>
      <c r="B1102" s="214" t="s">
        <v>1691</v>
      </c>
      <c r="C1102" s="214" t="s">
        <v>1102</v>
      </c>
      <c r="D1102" s="214" t="s">
        <v>1023</v>
      </c>
      <c r="E1102" s="214" t="s">
        <v>37</v>
      </c>
      <c r="F1102" s="214">
        <v>497015.31</v>
      </c>
      <c r="G1102" s="1249">
        <v>17390565.699999999</v>
      </c>
      <c r="H1102" s="464" t="s">
        <v>1698</v>
      </c>
    </row>
    <row r="1103" spans="1:8" ht="15" customHeight="1">
      <c r="A1103" s="201">
        <v>42474</v>
      </c>
      <c r="B1103" s="171" t="s">
        <v>1648</v>
      </c>
      <c r="C1103" s="171" t="s">
        <v>1531</v>
      </c>
      <c r="D1103" s="277" t="s">
        <v>1532</v>
      </c>
      <c r="E1103" s="171" t="s">
        <v>1533</v>
      </c>
      <c r="F1103" s="171"/>
      <c r="G1103" s="444">
        <v>1116354.82</v>
      </c>
      <c r="H1103" s="195" t="s">
        <v>1674</v>
      </c>
    </row>
    <row r="1104" spans="1:8" ht="15" customHeight="1">
      <c r="A1104" s="224">
        <v>42430</v>
      </c>
      <c r="B1104" s="216" t="s">
        <v>1601</v>
      </c>
      <c r="C1104" s="216" t="s">
        <v>289</v>
      </c>
      <c r="D1104" s="216" t="s">
        <v>1317</v>
      </c>
      <c r="E1104" s="216" t="s">
        <v>37</v>
      </c>
      <c r="F1104" s="232">
        <v>145616.57</v>
      </c>
      <c r="G1104" s="232">
        <v>5163563.57</v>
      </c>
      <c r="H1104" s="630" t="s">
        <v>1674</v>
      </c>
    </row>
    <row r="1105" spans="1:9" ht="15" customHeight="1">
      <c r="A1105" s="224">
        <v>42430</v>
      </c>
      <c r="B1105" s="216" t="s">
        <v>1602</v>
      </c>
      <c r="C1105" s="216" t="s">
        <v>289</v>
      </c>
      <c r="D1105" s="216" t="s">
        <v>1317</v>
      </c>
      <c r="E1105" s="216" t="s">
        <v>37</v>
      </c>
      <c r="F1105" s="232">
        <v>36159.93</v>
      </c>
      <c r="G1105" s="232">
        <v>1282231.1200000001</v>
      </c>
      <c r="H1105" s="700" t="s">
        <v>1674</v>
      </c>
    </row>
    <row r="1106" spans="1:9" ht="15" customHeight="1">
      <c r="A1106" s="224">
        <v>42430</v>
      </c>
      <c r="B1106" s="216" t="s">
        <v>1603</v>
      </c>
      <c r="C1106" s="216" t="s">
        <v>289</v>
      </c>
      <c r="D1106" s="216" t="s">
        <v>1317</v>
      </c>
      <c r="E1106" s="216" t="s">
        <v>37</v>
      </c>
      <c r="F1106" s="232">
        <v>30133.89</v>
      </c>
      <c r="G1106" s="232">
        <v>1068547.74</v>
      </c>
      <c r="H1106" s="630" t="s">
        <v>1674</v>
      </c>
    </row>
    <row r="1107" spans="1:9" ht="15" customHeight="1">
      <c r="A1107" s="203">
        <v>41598</v>
      </c>
      <c r="B1107" s="204" t="s">
        <v>468</v>
      </c>
      <c r="C1107" s="1250" t="s">
        <v>25</v>
      </c>
      <c r="D1107" s="204" t="s">
        <v>469</v>
      </c>
      <c r="E1107" s="204" t="s">
        <v>37</v>
      </c>
      <c r="F1107" s="413">
        <v>1007.33</v>
      </c>
      <c r="G1107" s="1251">
        <v>36868.61</v>
      </c>
      <c r="H1107" s="203" t="s">
        <v>1674</v>
      </c>
    </row>
    <row r="1108" spans="1:9" ht="36" customHeight="1">
      <c r="A1108" s="203">
        <v>41605</v>
      </c>
      <c r="B1108" s="204" t="s">
        <v>479</v>
      </c>
      <c r="C1108" s="204" t="s">
        <v>25</v>
      </c>
      <c r="D1108" s="204" t="s">
        <v>460</v>
      </c>
      <c r="E1108" s="204" t="s">
        <v>37</v>
      </c>
      <c r="F1108" s="413">
        <v>141048.35</v>
      </c>
      <c r="G1108" s="1251">
        <v>4222987.5999999996</v>
      </c>
      <c r="H1108" s="203" t="s">
        <v>1674</v>
      </c>
    </row>
    <row r="1109" spans="1:9" ht="15" customHeight="1">
      <c r="A1109" s="203">
        <v>42475</v>
      </c>
      <c r="B1109" s="216" t="s">
        <v>1653</v>
      </c>
      <c r="C1109" s="216" t="s">
        <v>35</v>
      </c>
      <c r="D1109" s="193" t="s">
        <v>381</v>
      </c>
      <c r="E1109" s="216" t="s">
        <v>38</v>
      </c>
      <c r="F1109" s="450">
        <v>130938.65</v>
      </c>
      <c r="G1109" s="450">
        <v>5100060.42</v>
      </c>
      <c r="H1109" s="238" t="s">
        <v>1675</v>
      </c>
    </row>
    <row r="1110" spans="1:9" s="91" customFormat="1" ht="12.75">
      <c r="A1110" s="201">
        <v>42502</v>
      </c>
      <c r="B1110" s="171" t="s">
        <v>1673</v>
      </c>
      <c r="C1110" s="171" t="s">
        <v>1670</v>
      </c>
      <c r="D1110" s="171" t="s">
        <v>1671</v>
      </c>
      <c r="E1110" s="171" t="s">
        <v>1533</v>
      </c>
      <c r="F1110" s="1247"/>
      <c r="G1110" s="451">
        <f>90%*2236.96</f>
        <v>2013.2640000000001</v>
      </c>
      <c r="H1110" s="195" t="s">
        <v>1674</v>
      </c>
      <c r="I1110" s="1247"/>
    </row>
    <row r="1111" spans="1:9" s="91" customFormat="1" ht="12.75">
      <c r="A1111" s="201">
        <v>42502</v>
      </c>
      <c r="B1111" s="171" t="s">
        <v>1673</v>
      </c>
      <c r="C1111" s="171" t="s">
        <v>1670</v>
      </c>
      <c r="D1111" s="171" t="s">
        <v>1671</v>
      </c>
      <c r="E1111" s="171" t="s">
        <v>1533</v>
      </c>
      <c r="F1111" s="1247"/>
      <c r="G1111" s="451">
        <f>90/100*1018194.38</f>
        <v>916374.94200000004</v>
      </c>
      <c r="H1111" s="195" t="s">
        <v>1675</v>
      </c>
      <c r="I1111" s="1247"/>
    </row>
    <row r="1112" spans="1:9" ht="15" customHeight="1">
      <c r="A1112" s="3"/>
      <c r="B1112" s="3"/>
      <c r="C1112" s="3"/>
      <c r="D1112" s="3"/>
      <c r="E1112" s="3"/>
      <c r="G1112" s="283"/>
      <c r="H1112" s="1030"/>
    </row>
    <row r="1113" spans="1:9" ht="15" customHeight="1">
      <c r="A1113" s="209" t="s">
        <v>936</v>
      </c>
      <c r="B1113" s="432">
        <v>2016</v>
      </c>
      <c r="C1113" s="194"/>
      <c r="D1113" s="194"/>
      <c r="E1113" s="194"/>
      <c r="F1113" s="207"/>
      <c r="G1113" s="194"/>
      <c r="H1113" s="1023"/>
    </row>
    <row r="1114" spans="1:9" ht="15" customHeight="1">
      <c r="A1114" s="203">
        <v>42481</v>
      </c>
      <c r="B1114" s="214" t="s">
        <v>1656</v>
      </c>
      <c r="C1114" s="214" t="s">
        <v>35</v>
      </c>
      <c r="D1114" s="422" t="s">
        <v>1610</v>
      </c>
      <c r="E1114" s="214" t="s">
        <v>38</v>
      </c>
      <c r="F1114" s="447">
        <v>84570.7</v>
      </c>
      <c r="G1114" s="447">
        <v>3295720.18</v>
      </c>
      <c r="H1114" s="1033" t="s">
        <v>1676</v>
      </c>
    </row>
    <row r="1115" spans="1:9" ht="15" customHeight="1">
      <c r="A1115" s="203">
        <v>42499</v>
      </c>
      <c r="B1115" s="216" t="s">
        <v>1667</v>
      </c>
      <c r="C1115" s="216" t="s">
        <v>35</v>
      </c>
      <c r="D1115" s="193" t="s">
        <v>381</v>
      </c>
      <c r="E1115" s="216" t="s">
        <v>38</v>
      </c>
      <c r="F1115" s="450">
        <v>91441.83</v>
      </c>
      <c r="G1115" s="450">
        <v>3629326.23</v>
      </c>
      <c r="H1115" s="238" t="s">
        <v>1676</v>
      </c>
    </row>
    <row r="1116" spans="1:9" ht="15" customHeight="1">
      <c r="A1116" s="203">
        <v>42499</v>
      </c>
      <c r="B1116" s="216" t="s">
        <v>1668</v>
      </c>
      <c r="C1116" s="216" t="s">
        <v>35</v>
      </c>
      <c r="D1116" s="193" t="s">
        <v>1610</v>
      </c>
      <c r="E1116" s="216" t="s">
        <v>38</v>
      </c>
      <c r="F1116" s="450">
        <v>64675.93</v>
      </c>
      <c r="G1116" s="450">
        <v>2566987.66</v>
      </c>
      <c r="H1116" s="238" t="s">
        <v>1676</v>
      </c>
    </row>
    <row r="1117" spans="1:9" ht="15" customHeight="1">
      <c r="A1117" s="201">
        <v>42478</v>
      </c>
      <c r="B1117" s="171" t="s">
        <v>1652</v>
      </c>
      <c r="C1117" s="171" t="s">
        <v>1531</v>
      </c>
      <c r="D1117" s="171" t="s">
        <v>1532</v>
      </c>
      <c r="E1117" s="171" t="s">
        <v>1533</v>
      </c>
      <c r="F1117" s="171"/>
      <c r="G1117" s="444">
        <v>1361099.86</v>
      </c>
      <c r="H1117" s="201" t="s">
        <v>1676</v>
      </c>
    </row>
    <row r="1118" spans="1:9" s="91" customFormat="1" ht="12.75">
      <c r="A1118" s="489">
        <v>42502</v>
      </c>
      <c r="B1118" s="490" t="s">
        <v>1673</v>
      </c>
      <c r="C1118" s="490" t="s">
        <v>1670</v>
      </c>
      <c r="D1118" s="490" t="s">
        <v>1671</v>
      </c>
      <c r="E1118" s="490" t="s">
        <v>1533</v>
      </c>
      <c r="F1118" s="1252"/>
      <c r="G1118" s="1253">
        <f>90/100*1120502.34</f>
        <v>1008452.1060000001</v>
      </c>
      <c r="H1118" s="1039" t="s">
        <v>1676</v>
      </c>
      <c r="I1118" s="1247"/>
    </row>
    <row r="1119" spans="1:9" s="91" customFormat="1" ht="12.75">
      <c r="A1119" s="489">
        <v>42502</v>
      </c>
      <c r="B1119" s="490" t="s">
        <v>1673</v>
      </c>
      <c r="C1119" s="490" t="s">
        <v>1670</v>
      </c>
      <c r="D1119" s="490" t="s">
        <v>1671</v>
      </c>
      <c r="E1119" s="490" t="s">
        <v>1533</v>
      </c>
      <c r="F1119" s="1252"/>
      <c r="G1119" s="1253">
        <f>90/100*1156525.13</f>
        <v>1040872.617</v>
      </c>
      <c r="H1119" s="1039" t="s">
        <v>1677</v>
      </c>
      <c r="I1119" s="1247"/>
    </row>
    <row r="1120" spans="1:9" ht="15" customHeight="1">
      <c r="A1120" s="201">
        <v>42502</v>
      </c>
      <c r="B1120" s="171" t="s">
        <v>1673</v>
      </c>
      <c r="C1120" s="171" t="s">
        <v>1670</v>
      </c>
      <c r="D1120" s="171" t="s">
        <v>1671</v>
      </c>
      <c r="E1120" s="171" t="s">
        <v>1533</v>
      </c>
      <c r="F1120" s="461"/>
      <c r="G1120" s="451">
        <f>90/100*107017.28</f>
        <v>96315.551999999996</v>
      </c>
      <c r="H1120" s="195" t="s">
        <v>1678</v>
      </c>
    </row>
    <row r="1121" spans="1:9" ht="15" customHeight="1">
      <c r="A1121" s="224">
        <v>42510</v>
      </c>
      <c r="B1121" s="216" t="s">
        <v>1691</v>
      </c>
      <c r="C1121" s="216" t="s">
        <v>1102</v>
      </c>
      <c r="D1121" s="216" t="s">
        <v>1023</v>
      </c>
      <c r="E1121" s="216" t="s">
        <v>37</v>
      </c>
      <c r="F1121" s="216">
        <v>363366.82</v>
      </c>
      <c r="G1121" s="463">
        <f>F1121*35.02</f>
        <v>12725106.036400001</v>
      </c>
      <c r="H1121" s="224" t="s">
        <v>1679</v>
      </c>
    </row>
    <row r="1122" spans="1:9" ht="15" customHeight="1">
      <c r="A1122" s="224">
        <v>42510</v>
      </c>
      <c r="B1122" s="216" t="s">
        <v>1691</v>
      </c>
      <c r="C1122" s="216" t="s">
        <v>1102</v>
      </c>
      <c r="D1122" s="216" t="s">
        <v>1023</v>
      </c>
      <c r="E1122" s="216" t="s">
        <v>37</v>
      </c>
      <c r="F1122" s="216">
        <v>259716.45</v>
      </c>
      <c r="G1122" s="463">
        <f>F1122*35.02</f>
        <v>9095270.0790000018</v>
      </c>
      <c r="H1122" s="224" t="s">
        <v>1680</v>
      </c>
    </row>
    <row r="1123" spans="1:9" ht="15" customHeight="1">
      <c r="A1123" s="203">
        <v>42439</v>
      </c>
      <c r="B1123" s="216" t="s">
        <v>1613</v>
      </c>
      <c r="C1123" s="216" t="s">
        <v>1614</v>
      </c>
      <c r="D1123" s="193" t="s">
        <v>1615</v>
      </c>
      <c r="E1123" s="216" t="s">
        <v>14</v>
      </c>
      <c r="F1123" s="450">
        <v>60546.28</v>
      </c>
      <c r="G1123" s="450">
        <v>2354644.83</v>
      </c>
      <c r="H1123" s="630" t="s">
        <v>1680</v>
      </c>
    </row>
    <row r="1124" spans="1:9" ht="15" customHeight="1">
      <c r="A1124" s="224">
        <v>42439</v>
      </c>
      <c r="B1124" s="216" t="s">
        <v>1618</v>
      </c>
      <c r="C1124" s="216" t="s">
        <v>289</v>
      </c>
      <c r="D1124" s="216" t="s">
        <v>1317</v>
      </c>
      <c r="E1124" s="216" t="s">
        <v>37</v>
      </c>
      <c r="F1124" s="232">
        <v>156730.54</v>
      </c>
      <c r="G1124" s="232">
        <v>5551395.7300000004</v>
      </c>
      <c r="H1124" s="630" t="s">
        <v>1680</v>
      </c>
    </row>
    <row r="1125" spans="1:9" s="91" customFormat="1" ht="12.75">
      <c r="A1125" s="489">
        <v>42502</v>
      </c>
      <c r="B1125" s="490" t="s">
        <v>1673</v>
      </c>
      <c r="C1125" s="490" t="s">
        <v>1670</v>
      </c>
      <c r="D1125" s="490" t="s">
        <v>1671</v>
      </c>
      <c r="E1125" s="490" t="s">
        <v>1533</v>
      </c>
      <c r="F1125" s="1253">
        <f>90/100*543703.52</f>
        <v>489333.16800000001</v>
      </c>
      <c r="G1125" s="489" t="s">
        <v>1684</v>
      </c>
      <c r="H1125" s="1039" t="s">
        <v>1679</v>
      </c>
      <c r="I1125" s="1247"/>
    </row>
    <row r="1126" spans="1:9" s="91" customFormat="1" ht="12.75">
      <c r="A1126" s="489">
        <v>42502</v>
      </c>
      <c r="B1126" s="490" t="s">
        <v>1673</v>
      </c>
      <c r="C1126" s="490" t="s">
        <v>1670</v>
      </c>
      <c r="D1126" s="490" t="s">
        <v>1671</v>
      </c>
      <c r="E1126" s="490" t="s">
        <v>1533</v>
      </c>
      <c r="F1126" s="1253">
        <f>90/100*912831.02</f>
        <v>821547.91800000006</v>
      </c>
      <c r="G1126" s="489" t="s">
        <v>1685</v>
      </c>
      <c r="H1126" s="1039" t="s">
        <v>1661</v>
      </c>
      <c r="I1126" s="1247"/>
    </row>
    <row r="1127" spans="1:9" s="91" customFormat="1" ht="12.75">
      <c r="A1127" s="489">
        <v>42502</v>
      </c>
      <c r="B1127" s="490" t="s">
        <v>1673</v>
      </c>
      <c r="C1127" s="490" t="s">
        <v>1670</v>
      </c>
      <c r="D1127" s="490" t="s">
        <v>1671</v>
      </c>
      <c r="E1127" s="490" t="s">
        <v>1533</v>
      </c>
      <c r="F1127" s="1253">
        <f>90/100*633122.91</f>
        <v>569810.61900000006</v>
      </c>
      <c r="G1127" s="489" t="s">
        <v>1686</v>
      </c>
      <c r="H1127" s="1039" t="s">
        <v>1680</v>
      </c>
      <c r="I1127" s="1247"/>
    </row>
    <row r="1128" spans="1:9" s="91" customFormat="1" ht="12.75">
      <c r="A1128" s="489">
        <v>42502</v>
      </c>
      <c r="B1128" s="490" t="s">
        <v>1673</v>
      </c>
      <c r="C1128" s="490" t="s">
        <v>1670</v>
      </c>
      <c r="D1128" s="490" t="s">
        <v>1671</v>
      </c>
      <c r="E1128" s="490" t="s">
        <v>1533</v>
      </c>
      <c r="F1128" s="1253">
        <f>90/100*693341.07</f>
        <v>624006.96299999999</v>
      </c>
      <c r="G1128" s="489" t="s">
        <v>1687</v>
      </c>
      <c r="H1128" s="1039" t="s">
        <v>1681</v>
      </c>
      <c r="I1128" s="1247"/>
    </row>
    <row r="1129" spans="1:9" s="91" customFormat="1" ht="12.75">
      <c r="A1129" s="201">
        <v>42502</v>
      </c>
      <c r="B1129" s="171" t="s">
        <v>1673</v>
      </c>
      <c r="C1129" s="171" t="s">
        <v>1670</v>
      </c>
      <c r="D1129" s="171" t="s">
        <v>1671</v>
      </c>
      <c r="E1129" s="171" t="s">
        <v>1533</v>
      </c>
      <c r="F1129" s="451">
        <f>90/100*2214.75</f>
        <v>1993.2750000000001</v>
      </c>
      <c r="G1129" s="195">
        <v>42441</v>
      </c>
      <c r="H1129" s="195">
        <f>G1129+90</f>
        <v>42531</v>
      </c>
      <c r="I1129" s="1247"/>
    </row>
    <row r="1130" spans="1:9" s="91" customFormat="1" ht="12.75">
      <c r="A1130" s="201">
        <v>42502</v>
      </c>
      <c r="B1130" s="171" t="s">
        <v>1673</v>
      </c>
      <c r="C1130" s="171" t="s">
        <v>1670</v>
      </c>
      <c r="D1130" s="171" t="s">
        <v>1671</v>
      </c>
      <c r="E1130" s="171" t="s">
        <v>1533</v>
      </c>
      <c r="F1130" s="451">
        <f>90/100*340528.94</f>
        <v>306476.04600000003</v>
      </c>
      <c r="G1130" s="195">
        <v>42443</v>
      </c>
      <c r="H1130" s="195">
        <f>G1130+90</f>
        <v>42533</v>
      </c>
      <c r="I1130" s="1247"/>
    </row>
    <row r="1131" spans="1:9" s="91" customFormat="1" ht="12.75">
      <c r="A1131" s="201">
        <v>42502</v>
      </c>
      <c r="B1131" s="171" t="s">
        <v>1673</v>
      </c>
      <c r="C1131" s="171" t="s">
        <v>1670</v>
      </c>
      <c r="D1131" s="171" t="s">
        <v>1671</v>
      </c>
      <c r="E1131" s="171" t="s">
        <v>1533</v>
      </c>
      <c r="F1131" s="451">
        <f>90/100*108383.35</f>
        <v>97545.015000000014</v>
      </c>
      <c r="G1131" s="195">
        <v>42444</v>
      </c>
      <c r="H1131" s="195">
        <f>G1131+90</f>
        <v>42534</v>
      </c>
      <c r="I1131" s="1247"/>
    </row>
    <row r="1132" spans="1:9" s="91" customFormat="1" ht="12.75">
      <c r="A1132" s="201">
        <v>42502</v>
      </c>
      <c r="B1132" s="171" t="s">
        <v>1673</v>
      </c>
      <c r="C1132" s="171" t="s">
        <v>1670</v>
      </c>
      <c r="D1132" s="171" t="s">
        <v>1671</v>
      </c>
      <c r="E1132" s="171" t="s">
        <v>1533</v>
      </c>
      <c r="F1132" s="451">
        <f>90/100*398540.13</f>
        <v>358686.11700000003</v>
      </c>
      <c r="G1132" s="195">
        <v>42445</v>
      </c>
      <c r="H1132" s="195">
        <f>G1132+90</f>
        <v>42535</v>
      </c>
      <c r="I1132" s="1247"/>
    </row>
    <row r="1133" spans="1:9" s="91" customFormat="1" ht="12.75">
      <c r="A1133" s="201">
        <v>42502</v>
      </c>
      <c r="B1133" s="171" t="s">
        <v>1673</v>
      </c>
      <c r="C1133" s="171" t="s">
        <v>1670</v>
      </c>
      <c r="D1133" s="171" t="s">
        <v>1671</v>
      </c>
      <c r="E1133" s="171" t="s">
        <v>1533</v>
      </c>
      <c r="F1133" s="451">
        <f>90/100*403342.93</f>
        <v>363008.63699999999</v>
      </c>
      <c r="G1133" s="195">
        <v>42446</v>
      </c>
      <c r="H1133" s="195">
        <f>G1133+90</f>
        <v>42536</v>
      </c>
      <c r="I1133" s="1247"/>
    </row>
    <row r="1134" spans="1:9" ht="15" customHeight="1">
      <c r="A1134" s="203">
        <v>42443</v>
      </c>
      <c r="B1134" s="216" t="s">
        <v>1620</v>
      </c>
      <c r="C1134" s="216" t="s">
        <v>1614</v>
      </c>
      <c r="D1134" s="193" t="s">
        <v>1615</v>
      </c>
      <c r="E1134" s="216" t="s">
        <v>14</v>
      </c>
      <c r="F1134" s="454">
        <v>11686.5</v>
      </c>
      <c r="G1134" s="450">
        <v>407625.12</v>
      </c>
      <c r="H1134" s="630" t="s">
        <v>1719</v>
      </c>
    </row>
    <row r="1135" spans="1:9" ht="15" customHeight="1">
      <c r="A1135" s="224">
        <v>42486</v>
      </c>
      <c r="B1135" s="216" t="s">
        <v>1659</v>
      </c>
      <c r="C1135" s="216" t="s">
        <v>1235</v>
      </c>
      <c r="D1135" s="216" t="s">
        <v>381</v>
      </c>
      <c r="E1135" s="216" t="s">
        <v>37</v>
      </c>
      <c r="F1135" s="216">
        <v>171410.98</v>
      </c>
      <c r="G1135" s="216">
        <v>5941104.5700000003</v>
      </c>
      <c r="H1135" s="224" t="s">
        <v>1660</v>
      </c>
    </row>
    <row r="1136" spans="1:9" s="164" customFormat="1" ht="12.75">
      <c r="A1136" s="464">
        <v>42510</v>
      </c>
      <c r="B1136" s="214" t="s">
        <v>1691</v>
      </c>
      <c r="C1136" s="214" t="s">
        <v>1102</v>
      </c>
      <c r="D1136" s="214" t="s">
        <v>1023</v>
      </c>
      <c r="E1136" s="214" t="s">
        <v>37</v>
      </c>
      <c r="F1136" s="214">
        <v>114068.91</v>
      </c>
      <c r="G1136" s="1249">
        <f>F1136*35.14</f>
        <v>4008381.4974000002</v>
      </c>
      <c r="H1136" s="464" t="s">
        <v>1720</v>
      </c>
      <c r="I1136" s="214"/>
    </row>
    <row r="1137" spans="1:9" s="183" customFormat="1" ht="12.75">
      <c r="A1137" s="705">
        <v>42516</v>
      </c>
      <c r="B1137" s="474" t="s">
        <v>1697</v>
      </c>
      <c r="C1137" s="214" t="s">
        <v>1102</v>
      </c>
      <c r="D1137" s="214" t="s">
        <v>1023</v>
      </c>
      <c r="E1137" s="214" t="s">
        <v>37</v>
      </c>
      <c r="F1137" s="1254">
        <v>303953.38</v>
      </c>
      <c r="G1137" s="1255">
        <v>10644447.369999999</v>
      </c>
      <c r="H1137" s="1033" t="s">
        <v>1720</v>
      </c>
      <c r="I1137" s="424"/>
    </row>
    <row r="1138" spans="1:9" ht="15" customHeight="1">
      <c r="A1138" s="201">
        <v>42492</v>
      </c>
      <c r="B1138" s="171" t="s">
        <v>1662</v>
      </c>
      <c r="C1138" s="171" t="s">
        <v>1531</v>
      </c>
      <c r="D1138" s="171" t="s">
        <v>1532</v>
      </c>
      <c r="E1138" s="171" t="s">
        <v>1533</v>
      </c>
      <c r="F1138" s="171"/>
      <c r="G1138" s="444">
        <v>974876.95</v>
      </c>
      <c r="H1138" s="201" t="s">
        <v>1720</v>
      </c>
    </row>
    <row r="1139" spans="1:9" s="91" customFormat="1" ht="12.75">
      <c r="A1139" s="201">
        <v>42502</v>
      </c>
      <c r="B1139" s="171" t="s">
        <v>1673</v>
      </c>
      <c r="C1139" s="171" t="s">
        <v>1670</v>
      </c>
      <c r="D1139" s="171" t="s">
        <v>1671</v>
      </c>
      <c r="E1139" s="171" t="s">
        <v>1533</v>
      </c>
      <c r="F1139" s="451">
        <f>90/100*560040.25</f>
        <v>504036.22500000003</v>
      </c>
      <c r="G1139" s="195">
        <v>42447</v>
      </c>
      <c r="H1139" s="195">
        <f>G1139+90</f>
        <v>42537</v>
      </c>
      <c r="I1139" s="1247"/>
    </row>
    <row r="1140" spans="1:9" s="91" customFormat="1" ht="12.75">
      <c r="A1140" s="201">
        <v>42496</v>
      </c>
      <c r="B1140" s="171" t="s">
        <v>1669</v>
      </c>
      <c r="C1140" s="171" t="s">
        <v>1670</v>
      </c>
      <c r="D1140" s="171" t="s">
        <v>1671</v>
      </c>
      <c r="E1140" s="171" t="s">
        <v>1533</v>
      </c>
      <c r="F1140" s="1256">
        <v>16583.849999999999</v>
      </c>
      <c r="G1140" s="491">
        <v>42447</v>
      </c>
      <c r="H1140" s="195">
        <f>G1140+90</f>
        <v>42537</v>
      </c>
      <c r="I1140" s="1247"/>
    </row>
    <row r="1141" spans="1:9" s="91" customFormat="1" ht="12.75">
      <c r="A1141" s="201">
        <v>42502</v>
      </c>
      <c r="B1141" s="171" t="s">
        <v>1673</v>
      </c>
      <c r="C1141" s="171" t="s">
        <v>1670</v>
      </c>
      <c r="D1141" s="171" t="s">
        <v>1671</v>
      </c>
      <c r="E1141" s="171" t="s">
        <v>1533</v>
      </c>
      <c r="F1141" s="451">
        <f>90/100*274286.94</f>
        <v>246858.24600000001</v>
      </c>
      <c r="G1141" s="195">
        <v>42448</v>
      </c>
      <c r="H1141" s="195">
        <f>G1141+90</f>
        <v>42538</v>
      </c>
      <c r="I1141" s="1247"/>
    </row>
    <row r="1142" spans="1:9" s="91" customFormat="1" ht="12.75">
      <c r="A1142" s="201">
        <v>42494</v>
      </c>
      <c r="B1142" s="171" t="s">
        <v>1665</v>
      </c>
      <c r="C1142" s="171" t="s">
        <v>1531</v>
      </c>
      <c r="D1142" s="171" t="s">
        <v>1532</v>
      </c>
      <c r="E1142" s="171" t="s">
        <v>1533</v>
      </c>
      <c r="F1142" s="171"/>
      <c r="G1142" s="444">
        <v>792398.4</v>
      </c>
      <c r="H1142" s="201" t="s">
        <v>1723</v>
      </c>
      <c r="I1142" s="1247"/>
    </row>
    <row r="1143" spans="1:9" s="91" customFormat="1" ht="12.75">
      <c r="A1143" s="201">
        <v>42495</v>
      </c>
      <c r="B1143" s="171" t="s">
        <v>1666</v>
      </c>
      <c r="C1143" s="171" t="s">
        <v>1531</v>
      </c>
      <c r="D1143" s="171" t="s">
        <v>1532</v>
      </c>
      <c r="E1143" s="171" t="s">
        <v>1533</v>
      </c>
      <c r="F1143" s="171"/>
      <c r="G1143" s="444">
        <v>981989.11</v>
      </c>
      <c r="H1143" s="201" t="s">
        <v>1723</v>
      </c>
      <c r="I1143" s="1247"/>
    </row>
    <row r="1144" spans="1:9" s="91" customFormat="1" ht="12.75">
      <c r="A1144" s="201">
        <v>42502</v>
      </c>
      <c r="B1144" s="171" t="s">
        <v>1673</v>
      </c>
      <c r="C1144" s="171" t="s">
        <v>1670</v>
      </c>
      <c r="D1144" s="171" t="s">
        <v>1671</v>
      </c>
      <c r="E1144" s="171" t="s">
        <v>1533</v>
      </c>
      <c r="F1144" s="187">
        <f>90/100*1069410.49</f>
        <v>962469.44099999999</v>
      </c>
      <c r="G1144" s="195"/>
      <c r="H1144" s="195">
        <f>G1144+90</f>
        <v>90</v>
      </c>
      <c r="I1144" s="1247"/>
    </row>
    <row r="1145" spans="1:9" s="91" customFormat="1" ht="12.75">
      <c r="A1145" s="201">
        <v>42496</v>
      </c>
      <c r="B1145" s="171" t="s">
        <v>1669</v>
      </c>
      <c r="C1145" s="171" t="s">
        <v>1670</v>
      </c>
      <c r="D1145" s="171" t="s">
        <v>1671</v>
      </c>
      <c r="E1145" s="171" t="s">
        <v>1533</v>
      </c>
      <c r="F1145" s="387">
        <v>685606.44600000011</v>
      </c>
      <c r="G1145" s="491"/>
      <c r="H1145" s="195">
        <f>G1145+90</f>
        <v>90</v>
      </c>
      <c r="I1145" s="1247"/>
    </row>
    <row r="1146" spans="1:9" s="91" customFormat="1" ht="12.75">
      <c r="A1146" s="201">
        <v>42496</v>
      </c>
      <c r="B1146" s="171" t="s">
        <v>1669</v>
      </c>
      <c r="C1146" s="171" t="s">
        <v>1670</v>
      </c>
      <c r="D1146" s="171" t="s">
        <v>1671</v>
      </c>
      <c r="E1146" s="171" t="s">
        <v>1533</v>
      </c>
      <c r="F1146" s="387">
        <v>363805.17300000001</v>
      </c>
      <c r="G1146" s="491"/>
      <c r="H1146" s="195">
        <f>G1146+90</f>
        <v>90</v>
      </c>
      <c r="I1146" s="1247"/>
    </row>
    <row r="1147" spans="1:9" s="91" customFormat="1" ht="12.75">
      <c r="A1147" s="201">
        <v>42496</v>
      </c>
      <c r="B1147" s="171" t="s">
        <v>1669</v>
      </c>
      <c r="C1147" s="171" t="s">
        <v>1670</v>
      </c>
      <c r="D1147" s="171" t="s">
        <v>1671</v>
      </c>
      <c r="E1147" s="171" t="s">
        <v>1533</v>
      </c>
      <c r="F1147" s="387">
        <v>774044.44200000004</v>
      </c>
      <c r="G1147" s="492"/>
      <c r="H1147" s="195">
        <f>G1147+90</f>
        <v>90</v>
      </c>
      <c r="I1147" s="1247"/>
    </row>
    <row r="1148" spans="1:9" ht="15" customHeight="1">
      <c r="A1148" s="201">
        <v>42503</v>
      </c>
      <c r="B1148" s="171" t="s">
        <v>1688</v>
      </c>
      <c r="C1148" s="171" t="s">
        <v>1531</v>
      </c>
      <c r="D1148" s="171" t="s">
        <v>1532</v>
      </c>
      <c r="E1148" s="171" t="s">
        <v>1533</v>
      </c>
      <c r="F1148" s="444">
        <v>1030174.53</v>
      </c>
      <c r="G1148" s="444">
        <v>1030174.53</v>
      </c>
      <c r="H1148" s="699" t="s">
        <v>1724</v>
      </c>
    </row>
    <row r="1149" spans="1:9" ht="15" customHeight="1">
      <c r="A1149" s="224">
        <v>42457</v>
      </c>
      <c r="B1149" s="216" t="s">
        <v>1626</v>
      </c>
      <c r="C1149" s="216" t="s">
        <v>289</v>
      </c>
      <c r="D1149" s="216" t="s">
        <v>1317</v>
      </c>
      <c r="E1149" s="216" t="s">
        <v>37</v>
      </c>
      <c r="F1149" s="232">
        <v>28079.759999999998</v>
      </c>
      <c r="G1149" s="232">
        <v>976333.26</v>
      </c>
      <c r="H1149" s="630" t="s">
        <v>1724</v>
      </c>
    </row>
    <row r="1150" spans="1:9" s="91" customFormat="1" ht="12.75">
      <c r="A1150" s="201">
        <v>42496</v>
      </c>
      <c r="B1150" s="171" t="s">
        <v>1669</v>
      </c>
      <c r="C1150" s="171" t="s">
        <v>1670</v>
      </c>
      <c r="D1150" s="171" t="s">
        <v>1671</v>
      </c>
      <c r="E1150" s="171" t="s">
        <v>1533</v>
      </c>
      <c r="F1150" s="387">
        <v>1486570.014</v>
      </c>
      <c r="G1150" s="492"/>
      <c r="H1150" s="195">
        <f t="shared" ref="H1150:H1158" si="0">G1150+90</f>
        <v>90</v>
      </c>
      <c r="I1150" s="1247"/>
    </row>
    <row r="1151" spans="1:9" s="91" customFormat="1" ht="12.75">
      <c r="A1151" s="201">
        <v>42496</v>
      </c>
      <c r="B1151" s="171" t="s">
        <v>1669</v>
      </c>
      <c r="C1151" s="171" t="s">
        <v>1670</v>
      </c>
      <c r="D1151" s="171" t="s">
        <v>1671</v>
      </c>
      <c r="E1151" s="171" t="s">
        <v>1533</v>
      </c>
      <c r="F1151" s="387">
        <v>1296961.8500000001</v>
      </c>
      <c r="G1151" s="492"/>
      <c r="H1151" s="195">
        <f t="shared" si="0"/>
        <v>90</v>
      </c>
      <c r="I1151" s="1247"/>
    </row>
    <row r="1152" spans="1:9" s="91" customFormat="1" ht="12.75">
      <c r="A1152" s="201">
        <v>42496</v>
      </c>
      <c r="B1152" s="171" t="s">
        <v>1669</v>
      </c>
      <c r="C1152" s="171" t="s">
        <v>1670</v>
      </c>
      <c r="D1152" s="171" t="s">
        <v>1671</v>
      </c>
      <c r="E1152" s="171" t="s">
        <v>1533</v>
      </c>
      <c r="F1152" s="387">
        <v>13952.925000000001</v>
      </c>
      <c r="G1152" s="492"/>
      <c r="H1152" s="195">
        <f t="shared" si="0"/>
        <v>90</v>
      </c>
      <c r="I1152" s="1247"/>
    </row>
    <row r="1153" spans="1:9" s="91" customFormat="1" ht="12.75">
      <c r="A1153" s="201">
        <v>42502</v>
      </c>
      <c r="B1153" s="171" t="s">
        <v>1673</v>
      </c>
      <c r="C1153" s="171" t="s">
        <v>1670</v>
      </c>
      <c r="D1153" s="171" t="s">
        <v>1671</v>
      </c>
      <c r="E1153" s="171" t="s">
        <v>1533</v>
      </c>
      <c r="F1153" s="187">
        <f>90/100*18129</f>
        <v>16316.1</v>
      </c>
      <c r="G1153" s="195"/>
      <c r="H1153" s="195">
        <f t="shared" si="0"/>
        <v>90</v>
      </c>
      <c r="I1153" s="1247"/>
    </row>
    <row r="1154" spans="1:9" s="91" customFormat="1" ht="12.75">
      <c r="A1154" s="201">
        <v>42502</v>
      </c>
      <c r="B1154" s="171" t="s">
        <v>1673</v>
      </c>
      <c r="C1154" s="171" t="s">
        <v>1670</v>
      </c>
      <c r="D1154" s="171" t="s">
        <v>1671</v>
      </c>
      <c r="E1154" s="171" t="s">
        <v>1533</v>
      </c>
      <c r="F1154" s="187">
        <f>90/100*121874.9</f>
        <v>109687.41</v>
      </c>
      <c r="G1154" s="195"/>
      <c r="H1154" s="195">
        <f t="shared" si="0"/>
        <v>90</v>
      </c>
      <c r="I1154" s="1247"/>
    </row>
    <row r="1155" spans="1:9" s="91" customFormat="1" ht="12.75">
      <c r="A1155" s="201">
        <v>42496</v>
      </c>
      <c r="B1155" s="171" t="s">
        <v>1669</v>
      </c>
      <c r="C1155" s="171" t="s">
        <v>1670</v>
      </c>
      <c r="D1155" s="171" t="s">
        <v>1671</v>
      </c>
      <c r="E1155" s="171" t="s">
        <v>1533</v>
      </c>
      <c r="F1155" s="387">
        <v>831331.80900000001</v>
      </c>
      <c r="G1155" s="492"/>
      <c r="H1155" s="195">
        <f t="shared" si="0"/>
        <v>90</v>
      </c>
      <c r="I1155" s="1247"/>
    </row>
    <row r="1156" spans="1:9" s="91" customFormat="1" ht="12.75">
      <c r="A1156" s="201">
        <v>42502</v>
      </c>
      <c r="B1156" s="171" t="s">
        <v>1673</v>
      </c>
      <c r="C1156" s="171" t="s">
        <v>1670</v>
      </c>
      <c r="D1156" s="171" t="s">
        <v>1671</v>
      </c>
      <c r="E1156" s="171" t="s">
        <v>1533</v>
      </c>
      <c r="F1156" s="187">
        <f>90/100*837080.24</f>
        <v>753372.21600000001</v>
      </c>
      <c r="G1156" s="195"/>
      <c r="H1156" s="195">
        <f t="shared" si="0"/>
        <v>90</v>
      </c>
      <c r="I1156" s="1247"/>
    </row>
    <row r="1157" spans="1:9" s="91" customFormat="1" ht="12.75">
      <c r="A1157" s="201">
        <v>42502</v>
      </c>
      <c r="B1157" s="171" t="s">
        <v>1673</v>
      </c>
      <c r="C1157" s="171" t="s">
        <v>1670</v>
      </c>
      <c r="D1157" s="171" t="s">
        <v>1671</v>
      </c>
      <c r="E1157" s="171" t="s">
        <v>1533</v>
      </c>
      <c r="F1157" s="187">
        <v>976602.63</v>
      </c>
      <c r="G1157" s="195"/>
      <c r="H1157" s="195">
        <f t="shared" si="0"/>
        <v>90</v>
      </c>
      <c r="I1157" s="1247"/>
    </row>
    <row r="1158" spans="1:9" s="91" customFormat="1" ht="12.75">
      <c r="A1158" s="201">
        <v>42496</v>
      </c>
      <c r="B1158" s="171" t="s">
        <v>1669</v>
      </c>
      <c r="C1158" s="171" t="s">
        <v>1670</v>
      </c>
      <c r="D1158" s="171" t="s">
        <v>1671</v>
      </c>
      <c r="E1158" s="171" t="s">
        <v>1533</v>
      </c>
      <c r="F1158" s="387">
        <v>44355.447</v>
      </c>
      <c r="G1158" s="492"/>
      <c r="H1158" s="195">
        <f t="shared" si="0"/>
        <v>90</v>
      </c>
      <c r="I1158" s="1247"/>
    </row>
    <row r="1159" spans="1:9" ht="15" customHeight="1">
      <c r="A1159" s="224">
        <v>42459</v>
      </c>
      <c r="B1159" s="216" t="s">
        <v>1634</v>
      </c>
      <c r="C1159" s="216" t="s">
        <v>289</v>
      </c>
      <c r="D1159" s="216" t="s">
        <v>1317</v>
      </c>
      <c r="E1159" s="216" t="s">
        <v>37</v>
      </c>
      <c r="F1159" s="232">
        <v>100503.27</v>
      </c>
      <c r="G1159" s="232"/>
      <c r="H1159" s="630" t="s">
        <v>1672</v>
      </c>
    </row>
    <row r="1160" spans="1:9" ht="15" customHeight="1">
      <c r="A1160" s="224">
        <v>42459</v>
      </c>
      <c r="B1160" s="216" t="s">
        <v>1635</v>
      </c>
      <c r="C1160" s="216" t="s">
        <v>289</v>
      </c>
      <c r="D1160" s="216" t="s">
        <v>1317</v>
      </c>
      <c r="E1160" s="216" t="s">
        <v>37</v>
      </c>
      <c r="F1160" s="232">
        <v>151094.45000000001</v>
      </c>
      <c r="G1160" s="232"/>
      <c r="H1160" s="630" t="s">
        <v>1672</v>
      </c>
    </row>
    <row r="1161" spans="1:9" ht="15" customHeight="1">
      <c r="A1161" s="224">
        <v>42459</v>
      </c>
      <c r="B1161" s="216" t="s">
        <v>1636</v>
      </c>
      <c r="C1161" s="216" t="s">
        <v>289</v>
      </c>
      <c r="D1161" s="216" t="s">
        <v>1317</v>
      </c>
      <c r="E1161" s="216" t="s">
        <v>37</v>
      </c>
      <c r="F1161" s="232">
        <v>137059.16</v>
      </c>
      <c r="G1161" s="232"/>
      <c r="H1161" s="630" t="s">
        <v>1672</v>
      </c>
    </row>
    <row r="1162" spans="1:9" s="91" customFormat="1" ht="12.75">
      <c r="A1162" s="201">
        <v>42496</v>
      </c>
      <c r="B1162" s="171" t="s">
        <v>1669</v>
      </c>
      <c r="C1162" s="171" t="s">
        <v>1670</v>
      </c>
      <c r="D1162" s="171" t="s">
        <v>1671</v>
      </c>
      <c r="E1162" s="171" t="s">
        <v>1533</v>
      </c>
      <c r="F1162" s="387">
        <v>35986.5</v>
      </c>
      <c r="G1162" s="492"/>
      <c r="H1162" s="195">
        <f>G1162+90</f>
        <v>90</v>
      </c>
      <c r="I1162" s="1247"/>
    </row>
    <row r="1163" spans="1:9" s="91" customFormat="1" ht="12.75">
      <c r="A1163" s="201">
        <v>42502</v>
      </c>
      <c r="B1163" s="171" t="s">
        <v>1673</v>
      </c>
      <c r="C1163" s="171" t="s">
        <v>1670</v>
      </c>
      <c r="D1163" s="171" t="s">
        <v>1671</v>
      </c>
      <c r="E1163" s="171" t="s">
        <v>1533</v>
      </c>
      <c r="F1163" s="187">
        <v>2168844.5099999998</v>
      </c>
      <c r="G1163" s="195"/>
      <c r="H1163" s="195">
        <f>G1163+90</f>
        <v>90</v>
      </c>
      <c r="I1163" s="1247"/>
    </row>
    <row r="1164" spans="1:9" s="91" customFormat="1" ht="12.75">
      <c r="A1164" s="201">
        <v>42502</v>
      </c>
      <c r="B1164" s="171" t="s">
        <v>1673</v>
      </c>
      <c r="C1164" s="171" t="s">
        <v>1670</v>
      </c>
      <c r="D1164" s="171" t="s">
        <v>1671</v>
      </c>
      <c r="E1164" s="171" t="s">
        <v>1533</v>
      </c>
      <c r="F1164" s="187">
        <v>925805.22</v>
      </c>
      <c r="G1164" s="195"/>
      <c r="H1164" s="195">
        <f>G1164+90</f>
        <v>90</v>
      </c>
      <c r="I1164" s="1247"/>
    </row>
    <row r="1165" spans="1:9" ht="15" customHeight="1">
      <c r="A1165" s="481">
        <v>42529</v>
      </c>
      <c r="B1165" s="458" t="s">
        <v>1712</v>
      </c>
      <c r="C1165" s="216" t="s">
        <v>35</v>
      </c>
      <c r="D1165" s="1257" t="s">
        <v>1713</v>
      </c>
      <c r="E1165" s="458" t="s">
        <v>38</v>
      </c>
      <c r="F1165" s="472">
        <v>161142.39000000001</v>
      </c>
      <c r="G1165" s="1258">
        <v>6424747.0899999999</v>
      </c>
      <c r="H1165" s="238" t="s">
        <v>1736</v>
      </c>
    </row>
    <row r="1166" spans="1:9" ht="15" customHeight="1">
      <c r="A1166" s="481"/>
      <c r="B1166" s="458"/>
      <c r="C1166" s="216"/>
      <c r="D1166" s="1257"/>
      <c r="E1166" s="458"/>
      <c r="F1166" s="472"/>
      <c r="G1166" s="1259"/>
      <c r="H1166" s="238"/>
    </row>
    <row r="1167" spans="1:9" s="497" customFormat="1" ht="15" customHeight="1">
      <c r="A1167" s="209" t="s">
        <v>989</v>
      </c>
      <c r="B1167" s="432">
        <v>2016</v>
      </c>
      <c r="C1167" s="194"/>
      <c r="D1167" s="194"/>
      <c r="E1167" s="194"/>
      <c r="F1167" s="207"/>
      <c r="G1167" s="194"/>
      <c r="H1167" s="1023"/>
      <c r="I1167" s="1260"/>
    </row>
    <row r="1168" spans="1:9" s="91" customFormat="1" ht="12.75">
      <c r="A1168" s="201">
        <v>42502</v>
      </c>
      <c r="B1168" s="171" t="s">
        <v>1673</v>
      </c>
      <c r="C1168" s="171" t="s">
        <v>1670</v>
      </c>
      <c r="D1168" s="171" t="s">
        <v>1671</v>
      </c>
      <c r="E1168" s="171" t="s">
        <v>1533</v>
      </c>
      <c r="F1168" s="427">
        <v>92764.12</v>
      </c>
      <c r="G1168" s="195"/>
      <c r="H1168" s="195">
        <f t="shared" ref="H1168:H1173" si="1">G1168+90</f>
        <v>90</v>
      </c>
      <c r="I1168" s="1247"/>
    </row>
    <row r="1169" spans="1:9" s="91" customFormat="1" ht="12.75">
      <c r="A1169" s="201">
        <v>42502</v>
      </c>
      <c r="B1169" s="171" t="s">
        <v>1673</v>
      </c>
      <c r="C1169" s="171" t="s">
        <v>1670</v>
      </c>
      <c r="D1169" s="171" t="s">
        <v>1671</v>
      </c>
      <c r="E1169" s="171" t="s">
        <v>1533</v>
      </c>
      <c r="F1169" s="427">
        <v>803852.85</v>
      </c>
      <c r="G1169" s="195"/>
      <c r="H1169" s="195">
        <f t="shared" si="1"/>
        <v>90</v>
      </c>
      <c r="I1169" s="1247"/>
    </row>
    <row r="1170" spans="1:9" s="91" customFormat="1" ht="12.75">
      <c r="A1170" s="201">
        <v>42502</v>
      </c>
      <c r="B1170" s="171" t="s">
        <v>1673</v>
      </c>
      <c r="C1170" s="171" t="s">
        <v>1670</v>
      </c>
      <c r="D1170" s="171" t="s">
        <v>1671</v>
      </c>
      <c r="E1170" s="171" t="s">
        <v>1533</v>
      </c>
      <c r="F1170" s="427">
        <v>838825.59</v>
      </c>
      <c r="G1170" s="195"/>
      <c r="H1170" s="195">
        <f t="shared" si="1"/>
        <v>90</v>
      </c>
      <c r="I1170" s="1247"/>
    </row>
    <row r="1171" spans="1:9" s="91" customFormat="1" ht="12.75">
      <c r="A1171" s="201">
        <v>42502</v>
      </c>
      <c r="B1171" s="171" t="s">
        <v>1673</v>
      </c>
      <c r="C1171" s="171" t="s">
        <v>1670</v>
      </c>
      <c r="D1171" s="171" t="s">
        <v>1671</v>
      </c>
      <c r="E1171" s="171" t="s">
        <v>1533</v>
      </c>
      <c r="F1171" s="427">
        <v>672144.6</v>
      </c>
      <c r="G1171" s="195"/>
      <c r="H1171" s="195">
        <f t="shared" si="1"/>
        <v>90</v>
      </c>
      <c r="I1171" s="1247"/>
    </row>
    <row r="1172" spans="1:9" s="91" customFormat="1" ht="12.75">
      <c r="A1172" s="201">
        <v>42502</v>
      </c>
      <c r="B1172" s="171" t="s">
        <v>1673</v>
      </c>
      <c r="C1172" s="171" t="s">
        <v>1670</v>
      </c>
      <c r="D1172" s="171" t="s">
        <v>1671</v>
      </c>
      <c r="E1172" s="171" t="s">
        <v>1533</v>
      </c>
      <c r="F1172" s="427">
        <v>644190.48</v>
      </c>
      <c r="G1172" s="195"/>
      <c r="H1172" s="195">
        <f t="shared" si="1"/>
        <v>90</v>
      </c>
      <c r="I1172" s="1247"/>
    </row>
    <row r="1173" spans="1:9" s="91" customFormat="1" ht="12.75">
      <c r="A1173" s="201">
        <v>42502</v>
      </c>
      <c r="B1173" s="171" t="s">
        <v>1673</v>
      </c>
      <c r="C1173" s="171" t="s">
        <v>1670</v>
      </c>
      <c r="D1173" s="171" t="s">
        <v>1671</v>
      </c>
      <c r="E1173" s="171" t="s">
        <v>1533</v>
      </c>
      <c r="F1173" s="427">
        <v>1671.05</v>
      </c>
      <c r="G1173" s="195"/>
      <c r="H1173" s="195">
        <f t="shared" si="1"/>
        <v>90</v>
      </c>
      <c r="I1173" s="1247"/>
    </row>
    <row r="1174" spans="1:9" ht="15" customHeight="1">
      <c r="A1174" s="224">
        <v>42465</v>
      </c>
      <c r="B1174" s="216" t="s">
        <v>1641</v>
      </c>
      <c r="C1174" s="216" t="s">
        <v>289</v>
      </c>
      <c r="D1174" s="216" t="s">
        <v>1317</v>
      </c>
      <c r="E1174" s="216" t="s">
        <v>11</v>
      </c>
      <c r="F1174" s="232">
        <v>5364.61</v>
      </c>
      <c r="G1174" s="232">
        <v>185454.57</v>
      </c>
      <c r="H1174" s="630" t="s">
        <v>1682</v>
      </c>
    </row>
    <row r="1175" spans="1:9" ht="15" customHeight="1">
      <c r="A1175" s="224">
        <v>42523</v>
      </c>
      <c r="B1175" s="216" t="s">
        <v>1708</v>
      </c>
      <c r="C1175" s="216" t="s">
        <v>35</v>
      </c>
      <c r="D1175" s="216" t="s">
        <v>1709</v>
      </c>
      <c r="E1175" s="216" t="s">
        <v>37</v>
      </c>
      <c r="F1175" s="463">
        <v>97010.3</v>
      </c>
      <c r="G1175" s="216">
        <v>3414762.56</v>
      </c>
      <c r="H1175" s="224" t="s">
        <v>1741</v>
      </c>
    </row>
    <row r="1176" spans="1:9" ht="15" customHeight="1">
      <c r="A1176" s="481">
        <v>42528</v>
      </c>
      <c r="B1176" s="216" t="s">
        <v>1711</v>
      </c>
      <c r="C1176" s="216" t="s">
        <v>35</v>
      </c>
      <c r="D1176" s="193" t="s">
        <v>1381</v>
      </c>
      <c r="E1176" s="216" t="s">
        <v>38</v>
      </c>
      <c r="F1176" s="427">
        <v>304562.64</v>
      </c>
      <c r="G1176" s="450">
        <v>12127684.32</v>
      </c>
      <c r="H1176" s="224" t="s">
        <v>1742</v>
      </c>
    </row>
    <row r="1177" spans="1:9" ht="15" customHeight="1">
      <c r="A1177" s="201">
        <v>42502</v>
      </c>
      <c r="B1177" s="171" t="s">
        <v>1673</v>
      </c>
      <c r="C1177" s="171" t="s">
        <v>1670</v>
      </c>
      <c r="D1177" s="171" t="s">
        <v>1671</v>
      </c>
      <c r="E1177" s="171" t="s">
        <v>1533</v>
      </c>
      <c r="F1177" s="427">
        <v>664280.80000000005</v>
      </c>
      <c r="G1177" s="195"/>
      <c r="H1177" s="195">
        <f t="shared" ref="H1177:H1186" si="2">G1177+90</f>
        <v>90</v>
      </c>
    </row>
    <row r="1178" spans="1:9" ht="15" customHeight="1">
      <c r="A1178" s="201">
        <v>42496</v>
      </c>
      <c r="B1178" s="171" t="s">
        <v>1669</v>
      </c>
      <c r="C1178" s="171" t="s">
        <v>1670</v>
      </c>
      <c r="D1178" s="171" t="s">
        <v>1671</v>
      </c>
      <c r="E1178" s="171" t="s">
        <v>1533</v>
      </c>
      <c r="F1178" s="427">
        <v>93656.37</v>
      </c>
      <c r="G1178" s="492"/>
      <c r="H1178" s="195">
        <f t="shared" si="2"/>
        <v>90</v>
      </c>
    </row>
    <row r="1179" spans="1:9" ht="15" customHeight="1">
      <c r="A1179" s="201">
        <v>42502</v>
      </c>
      <c r="B1179" s="171" t="s">
        <v>1673</v>
      </c>
      <c r="C1179" s="171" t="s">
        <v>1670</v>
      </c>
      <c r="D1179" s="171" t="s">
        <v>1671</v>
      </c>
      <c r="E1179" s="171" t="s">
        <v>1533</v>
      </c>
      <c r="F1179" s="427">
        <v>283818.71000000002</v>
      </c>
      <c r="G1179" s="195"/>
      <c r="H1179" s="195">
        <f t="shared" si="2"/>
        <v>90</v>
      </c>
    </row>
    <row r="1180" spans="1:9" ht="15" customHeight="1">
      <c r="A1180" s="201">
        <v>42502</v>
      </c>
      <c r="B1180" s="171" t="s">
        <v>1673</v>
      </c>
      <c r="C1180" s="171" t="s">
        <v>1670</v>
      </c>
      <c r="D1180" s="171" t="s">
        <v>1671</v>
      </c>
      <c r="E1180" s="171" t="s">
        <v>1533</v>
      </c>
      <c r="F1180" s="427">
        <v>470443.81</v>
      </c>
      <c r="G1180" s="195"/>
      <c r="H1180" s="195">
        <f t="shared" si="2"/>
        <v>90</v>
      </c>
    </row>
    <row r="1181" spans="1:9" ht="15" customHeight="1">
      <c r="A1181" s="201">
        <v>42502</v>
      </c>
      <c r="B1181" s="171" t="s">
        <v>1673</v>
      </c>
      <c r="C1181" s="171" t="s">
        <v>1670</v>
      </c>
      <c r="D1181" s="171" t="s">
        <v>1671</v>
      </c>
      <c r="E1181" s="171" t="s">
        <v>1533</v>
      </c>
      <c r="F1181" s="427">
        <v>239911.43</v>
      </c>
      <c r="G1181" s="195"/>
      <c r="H1181" s="195">
        <f t="shared" si="2"/>
        <v>90</v>
      </c>
    </row>
    <row r="1182" spans="1:9" ht="15" customHeight="1">
      <c r="A1182" s="201">
        <v>42502</v>
      </c>
      <c r="B1182" s="171" t="s">
        <v>1673</v>
      </c>
      <c r="C1182" s="171" t="s">
        <v>1670</v>
      </c>
      <c r="D1182" s="171" t="s">
        <v>1671</v>
      </c>
      <c r="E1182" s="171" t="s">
        <v>1533</v>
      </c>
      <c r="F1182" s="427">
        <v>326684.08</v>
      </c>
      <c r="G1182" s="195"/>
      <c r="H1182" s="195">
        <f t="shared" si="2"/>
        <v>90</v>
      </c>
    </row>
    <row r="1183" spans="1:9" ht="15" customHeight="1">
      <c r="A1183" s="201">
        <v>42502</v>
      </c>
      <c r="B1183" s="171" t="s">
        <v>1673</v>
      </c>
      <c r="C1183" s="171" t="s">
        <v>1670</v>
      </c>
      <c r="D1183" s="171" t="s">
        <v>1671</v>
      </c>
      <c r="E1183" s="171" t="s">
        <v>1533</v>
      </c>
      <c r="F1183" s="427">
        <v>358567.59</v>
      </c>
      <c r="G1183" s="195"/>
      <c r="H1183" s="195">
        <f t="shared" si="2"/>
        <v>90</v>
      </c>
    </row>
    <row r="1184" spans="1:9" ht="15" customHeight="1">
      <c r="A1184" s="201">
        <v>42502</v>
      </c>
      <c r="B1184" s="171" t="s">
        <v>1673</v>
      </c>
      <c r="C1184" s="171" t="s">
        <v>1670</v>
      </c>
      <c r="D1184" s="171" t="s">
        <v>1671</v>
      </c>
      <c r="E1184" s="171" t="s">
        <v>1533</v>
      </c>
      <c r="F1184" s="427">
        <v>2415.92</v>
      </c>
      <c r="G1184" s="195"/>
      <c r="H1184" s="195">
        <f t="shared" si="2"/>
        <v>90</v>
      </c>
    </row>
    <row r="1185" spans="1:9" ht="15" customHeight="1">
      <c r="A1185" s="201">
        <v>42502</v>
      </c>
      <c r="B1185" s="171" t="s">
        <v>1673</v>
      </c>
      <c r="C1185" s="171" t="s">
        <v>1670</v>
      </c>
      <c r="D1185" s="171" t="s">
        <v>1671</v>
      </c>
      <c r="E1185" s="171" t="s">
        <v>1533</v>
      </c>
      <c r="F1185" s="427">
        <v>519297.93</v>
      </c>
      <c r="G1185" s="195"/>
      <c r="H1185" s="195">
        <f t="shared" si="2"/>
        <v>90</v>
      </c>
    </row>
    <row r="1186" spans="1:9" ht="15" customHeight="1">
      <c r="A1186" s="201">
        <v>42502</v>
      </c>
      <c r="B1186" s="171" t="s">
        <v>1673</v>
      </c>
      <c r="C1186" s="171" t="s">
        <v>1670</v>
      </c>
      <c r="D1186" s="171" t="s">
        <v>1671</v>
      </c>
      <c r="E1186" s="171" t="s">
        <v>1533</v>
      </c>
      <c r="F1186" s="427">
        <v>370779.71</v>
      </c>
      <c r="G1186" s="195"/>
      <c r="H1186" s="195">
        <f t="shared" si="2"/>
        <v>90</v>
      </c>
    </row>
    <row r="1187" spans="1:9" ht="15" customHeight="1">
      <c r="A1187" s="201">
        <v>42520</v>
      </c>
      <c r="B1187" s="171" t="s">
        <v>1699</v>
      </c>
      <c r="C1187" s="171" t="s">
        <v>1531</v>
      </c>
      <c r="D1187" s="171" t="s">
        <v>1532</v>
      </c>
      <c r="E1187" s="171" t="s">
        <v>1533</v>
      </c>
      <c r="F1187" s="171"/>
      <c r="G1187" s="444">
        <v>812452.71</v>
      </c>
      <c r="H1187" s="201" t="s">
        <v>1745</v>
      </c>
    </row>
    <row r="1188" spans="1:9" ht="15" customHeight="1">
      <c r="A1188" s="224">
        <v>42536</v>
      </c>
      <c r="B1188" s="216" t="s">
        <v>1717</v>
      </c>
      <c r="C1188" s="216" t="s">
        <v>35</v>
      </c>
      <c r="D1188" s="193" t="s">
        <v>381</v>
      </c>
      <c r="E1188" s="216" t="s">
        <v>38</v>
      </c>
      <c r="F1188" s="450">
        <v>58574.18</v>
      </c>
      <c r="G1188" s="450">
        <v>2299622.31</v>
      </c>
      <c r="H1188" s="224" t="s">
        <v>1744</v>
      </c>
    </row>
    <row r="1189" spans="1:9" ht="15" customHeight="1">
      <c r="A1189" s="498">
        <v>42522</v>
      </c>
      <c r="B1189" s="171" t="s">
        <v>1705</v>
      </c>
      <c r="C1189" s="277" t="s">
        <v>1531</v>
      </c>
      <c r="D1189" s="171" t="s">
        <v>1532</v>
      </c>
      <c r="E1189" s="171" t="s">
        <v>1533</v>
      </c>
      <c r="F1189" s="171"/>
      <c r="G1189" s="444">
        <v>1792440.89</v>
      </c>
      <c r="H1189" s="201" t="s">
        <v>1746</v>
      </c>
    </row>
    <row r="1190" spans="1:9" ht="15" customHeight="1">
      <c r="A1190" s="464">
        <v>42535</v>
      </c>
      <c r="B1190" s="214" t="s">
        <v>1718</v>
      </c>
      <c r="C1190" s="214" t="s">
        <v>35</v>
      </c>
      <c r="D1190" s="422" t="s">
        <v>381</v>
      </c>
      <c r="E1190" s="214" t="s">
        <v>38</v>
      </c>
      <c r="F1190" s="447">
        <v>65907.649999999994</v>
      </c>
      <c r="G1190" s="447">
        <v>2605329.4</v>
      </c>
      <c r="H1190" s="464" t="s">
        <v>1747</v>
      </c>
    </row>
    <row r="1191" spans="1:9" ht="15" customHeight="1">
      <c r="A1191" s="201">
        <v>42502</v>
      </c>
      <c r="B1191" s="171" t="s">
        <v>1673</v>
      </c>
      <c r="C1191" s="171" t="s">
        <v>1670</v>
      </c>
      <c r="D1191" s="171" t="s">
        <v>1671</v>
      </c>
      <c r="E1191" s="171" t="s">
        <v>1533</v>
      </c>
      <c r="F1191" s="427">
        <v>1537187.01</v>
      </c>
      <c r="G1191" s="195"/>
      <c r="H1191" s="195" t="s">
        <v>1754</v>
      </c>
    </row>
    <row r="1192" spans="1:9" ht="15" customHeight="1">
      <c r="A1192" s="201">
        <v>42510</v>
      </c>
      <c r="B1192" s="171" t="s">
        <v>1692</v>
      </c>
      <c r="C1192" s="171" t="s">
        <v>1693</v>
      </c>
      <c r="D1192" s="171" t="s">
        <v>1694</v>
      </c>
      <c r="E1192" s="171" t="s">
        <v>37</v>
      </c>
      <c r="F1192" s="187">
        <v>45203.4</v>
      </c>
      <c r="G1192" s="444">
        <v>158166.97</v>
      </c>
      <c r="H1192" s="201" t="s">
        <v>1754</v>
      </c>
    </row>
    <row r="1193" spans="1:9" ht="15" customHeight="1">
      <c r="A1193" s="201">
        <v>42502</v>
      </c>
      <c r="B1193" s="171" t="s">
        <v>1673</v>
      </c>
      <c r="C1193" s="171" t="s">
        <v>1670</v>
      </c>
      <c r="D1193" s="171" t="s">
        <v>1671</v>
      </c>
      <c r="E1193" s="171" t="s">
        <v>1533</v>
      </c>
      <c r="F1193" s="427">
        <v>1820411.06</v>
      </c>
      <c r="G1193" s="195"/>
      <c r="H1193" s="195" t="s">
        <v>1755</v>
      </c>
    </row>
    <row r="1194" spans="1:9" ht="15" customHeight="1">
      <c r="A1194" s="201">
        <v>42502</v>
      </c>
      <c r="B1194" s="171" t="s">
        <v>1673</v>
      </c>
      <c r="C1194" s="171" t="s">
        <v>1670</v>
      </c>
      <c r="D1194" s="171" t="s">
        <v>1671</v>
      </c>
      <c r="E1194" s="171" t="s">
        <v>1533</v>
      </c>
      <c r="F1194" s="427">
        <v>1110247.04</v>
      </c>
      <c r="G1194" s="195"/>
      <c r="H1194" s="195" t="s">
        <v>1757</v>
      </c>
    </row>
    <row r="1195" spans="1:9" ht="15" customHeight="1">
      <c r="A1195" s="464">
        <v>42543</v>
      </c>
      <c r="B1195" s="214" t="s">
        <v>1727</v>
      </c>
      <c r="C1195" s="214" t="s">
        <v>35</v>
      </c>
      <c r="D1195" s="422" t="s">
        <v>381</v>
      </c>
      <c r="E1195" s="214" t="s">
        <v>38</v>
      </c>
      <c r="F1195" s="447">
        <v>84572.95</v>
      </c>
      <c r="G1195" s="447">
        <v>3341477.25</v>
      </c>
      <c r="H1195" s="1033" t="s">
        <v>1757</v>
      </c>
    </row>
    <row r="1196" spans="1:9" ht="15" customHeight="1">
      <c r="A1196" s="201">
        <v>42502</v>
      </c>
      <c r="B1196" s="171" t="s">
        <v>1673</v>
      </c>
      <c r="C1196" s="171" t="s">
        <v>1670</v>
      </c>
      <c r="D1196" s="171" t="s">
        <v>1671</v>
      </c>
      <c r="E1196" s="171" t="s">
        <v>1533</v>
      </c>
      <c r="F1196" s="427">
        <v>654731.44999999995</v>
      </c>
      <c r="G1196" s="195"/>
      <c r="H1196" s="195" t="s">
        <v>1758</v>
      </c>
    </row>
    <row r="1197" spans="1:9" ht="15" customHeight="1">
      <c r="A1197" s="3"/>
      <c r="B1197" s="3"/>
      <c r="C1197" s="3"/>
      <c r="D1197" s="3"/>
      <c r="E1197" s="3"/>
      <c r="G1197" s="283"/>
      <c r="H1197" s="1030"/>
    </row>
    <row r="1198" spans="1:9" s="182" customFormat="1" ht="12.75">
      <c r="A1198" s="234">
        <v>42502</v>
      </c>
      <c r="B1198" s="184" t="s">
        <v>1673</v>
      </c>
      <c r="C1198" s="184" t="s">
        <v>1670</v>
      </c>
      <c r="D1198" s="184" t="s">
        <v>1671</v>
      </c>
      <c r="E1198" s="184" t="s">
        <v>1533</v>
      </c>
      <c r="F1198" s="414">
        <v>1022732.34</v>
      </c>
      <c r="G1198" s="500">
        <v>42485</v>
      </c>
      <c r="H1198" s="500" t="s">
        <v>1761</v>
      </c>
      <c r="I1198" s="1246"/>
    </row>
    <row r="1199" spans="1:9" s="182" customFormat="1" ht="12.75">
      <c r="A1199" s="234">
        <v>42502</v>
      </c>
      <c r="B1199" s="184" t="s">
        <v>1673</v>
      </c>
      <c r="C1199" s="184" t="s">
        <v>1670</v>
      </c>
      <c r="D1199" s="184" t="s">
        <v>1671</v>
      </c>
      <c r="E1199" s="184" t="s">
        <v>1533</v>
      </c>
      <c r="F1199" s="414">
        <v>425322.41</v>
      </c>
      <c r="G1199" s="500">
        <v>42486</v>
      </c>
      <c r="H1199" s="500" t="s">
        <v>1761</v>
      </c>
      <c r="I1199" s="1246"/>
    </row>
    <row r="1200" spans="1:9" s="182" customFormat="1" ht="12.75">
      <c r="A1200" s="234">
        <v>42496</v>
      </c>
      <c r="B1200" s="184" t="s">
        <v>1669</v>
      </c>
      <c r="C1200" s="184" t="s">
        <v>1670</v>
      </c>
      <c r="D1200" s="184" t="s">
        <v>1671</v>
      </c>
      <c r="E1200" s="184" t="s">
        <v>1533</v>
      </c>
      <c r="F1200" s="1261">
        <v>1735.02</v>
      </c>
      <c r="G1200" s="504">
        <v>42486</v>
      </c>
      <c r="H1200" s="500" t="s">
        <v>1761</v>
      </c>
      <c r="I1200" s="1246"/>
    </row>
    <row r="1201" spans="1:9" s="182" customFormat="1" ht="12.75">
      <c r="A1201" s="234">
        <v>42502</v>
      </c>
      <c r="B1201" s="184" t="s">
        <v>1673</v>
      </c>
      <c r="C1201" s="184" t="s">
        <v>1670</v>
      </c>
      <c r="D1201" s="184" t="s">
        <v>1671</v>
      </c>
      <c r="E1201" s="184" t="s">
        <v>1533</v>
      </c>
      <c r="F1201" s="414">
        <v>420986.03</v>
      </c>
      <c r="G1201" s="500">
        <v>42487</v>
      </c>
      <c r="H1201" s="500" t="s">
        <v>1763</v>
      </c>
      <c r="I1201" s="1246"/>
    </row>
    <row r="1202" spans="1:9" s="189" customFormat="1" ht="12.75">
      <c r="A1202" s="419">
        <v>42522</v>
      </c>
      <c r="B1202" s="418" t="s">
        <v>1706</v>
      </c>
      <c r="C1202" s="227" t="s">
        <v>1102</v>
      </c>
      <c r="D1202" s="227" t="s">
        <v>1023</v>
      </c>
      <c r="E1202" s="227" t="s">
        <v>37</v>
      </c>
      <c r="F1202" s="1262">
        <v>486370.29</v>
      </c>
      <c r="G1202" s="1263">
        <v>17047278.66</v>
      </c>
      <c r="H1202" s="221" t="s">
        <v>1763</v>
      </c>
      <c r="I1202" s="1248"/>
    </row>
    <row r="1203" spans="1:9" s="182" customFormat="1" ht="12.75">
      <c r="A1203" s="234">
        <v>42496</v>
      </c>
      <c r="B1203" s="184" t="s">
        <v>1669</v>
      </c>
      <c r="C1203" s="184" t="s">
        <v>1670</v>
      </c>
      <c r="D1203" s="184" t="s">
        <v>1671</v>
      </c>
      <c r="E1203" s="184" t="s">
        <v>1533</v>
      </c>
      <c r="F1203" s="1261">
        <v>548443.32299999997</v>
      </c>
      <c r="G1203" s="504">
        <v>42487</v>
      </c>
      <c r="H1203" s="500" t="s">
        <v>1763</v>
      </c>
      <c r="I1203" s="1246"/>
    </row>
    <row r="1204" spans="1:9" s="182" customFormat="1" ht="12.75">
      <c r="A1204" s="234">
        <v>42496</v>
      </c>
      <c r="B1204" s="184" t="s">
        <v>1669</v>
      </c>
      <c r="C1204" s="184" t="s">
        <v>1670</v>
      </c>
      <c r="D1204" s="184" t="s">
        <v>1671</v>
      </c>
      <c r="E1204" s="184" t="s">
        <v>1533</v>
      </c>
      <c r="F1204" s="1261">
        <v>1081841.6159999999</v>
      </c>
      <c r="G1204" s="504">
        <v>42488</v>
      </c>
      <c r="H1204" s="500" t="s">
        <v>1765</v>
      </c>
      <c r="I1204" s="1246"/>
    </row>
    <row r="1205" spans="1:9" s="6" customFormat="1" ht="15" customHeight="1">
      <c r="A1205" s="50"/>
      <c r="B1205" s="50"/>
      <c r="C1205" s="50"/>
      <c r="D1205" s="50"/>
      <c r="E1205" s="50"/>
      <c r="F1205" s="303"/>
      <c r="G1205" s="303"/>
      <c r="H1205" s="1040"/>
      <c r="I1205" s="1244"/>
    </row>
    <row r="1206" spans="1:9" s="182" customFormat="1" ht="12.75">
      <c r="A1206" s="234">
        <v>42496</v>
      </c>
      <c r="B1206" s="184" t="s">
        <v>1669</v>
      </c>
      <c r="C1206" s="184" t="s">
        <v>1670</v>
      </c>
      <c r="D1206" s="184" t="s">
        <v>1671</v>
      </c>
      <c r="E1206" s="184" t="s">
        <v>1533</v>
      </c>
      <c r="F1206" s="1261">
        <v>2087612.2260000003</v>
      </c>
      <c r="G1206" s="504">
        <v>42489</v>
      </c>
      <c r="H1206" s="500" t="s">
        <v>1766</v>
      </c>
      <c r="I1206" s="1246"/>
    </row>
    <row r="1207" spans="1:9" s="182" customFormat="1" ht="12.75">
      <c r="A1207" s="505">
        <v>42536</v>
      </c>
      <c r="B1207" s="184" t="s">
        <v>1716</v>
      </c>
      <c r="C1207" s="243" t="s">
        <v>1531</v>
      </c>
      <c r="D1207" s="184" t="s">
        <v>1532</v>
      </c>
      <c r="E1207" s="184" t="s">
        <v>1533</v>
      </c>
      <c r="F1207" s="243"/>
      <c r="G1207" s="235">
        <v>497225.59</v>
      </c>
      <c r="H1207" s="500" t="s">
        <v>1766</v>
      </c>
      <c r="I1207" s="1246"/>
    </row>
    <row r="1208" spans="1:9" s="6" customFormat="1" ht="15" customHeight="1">
      <c r="A1208" s="50"/>
      <c r="B1208" s="50"/>
      <c r="C1208" s="50"/>
      <c r="D1208" s="50"/>
      <c r="E1208" s="50"/>
      <c r="F1208" s="303"/>
      <c r="G1208" s="303"/>
      <c r="H1208" s="1040"/>
      <c r="I1208" s="1244"/>
    </row>
    <row r="1209" spans="1:9" s="182" customFormat="1" ht="12.75">
      <c r="A1209" s="234">
        <v>42496</v>
      </c>
      <c r="B1209" s="184" t="s">
        <v>1669</v>
      </c>
      <c r="C1209" s="184" t="s">
        <v>1670</v>
      </c>
      <c r="D1209" s="184" t="s">
        <v>1671</v>
      </c>
      <c r="E1209" s="184" t="s">
        <v>1533</v>
      </c>
      <c r="F1209" s="1261">
        <v>224385.65099999995</v>
      </c>
      <c r="G1209" s="506">
        <v>42490</v>
      </c>
      <c r="H1209" s="500" t="s">
        <v>1770</v>
      </c>
      <c r="I1209" s="1246"/>
    </row>
    <row r="1210" spans="1:9" ht="15" customHeight="1">
      <c r="A1210" s="3"/>
      <c r="B1210" s="3"/>
      <c r="C1210" s="3"/>
      <c r="D1210" s="3"/>
      <c r="E1210" s="3"/>
      <c r="G1210" s="283"/>
      <c r="H1210" s="1030"/>
    </row>
    <row r="1211" spans="1:9" s="497" customFormat="1" ht="15" customHeight="1">
      <c r="A1211" s="209" t="s">
        <v>1045</v>
      </c>
      <c r="B1211" s="432">
        <v>2016</v>
      </c>
      <c r="C1211" s="194"/>
      <c r="D1211" s="194"/>
      <c r="E1211" s="194"/>
      <c r="F1211" s="207"/>
      <c r="G1211" s="194"/>
      <c r="H1211" s="1023"/>
      <c r="I1211" s="1260"/>
    </row>
    <row r="1212" spans="1:9" ht="15" customHeight="1">
      <c r="A1212" s="3"/>
      <c r="B1212" s="3"/>
      <c r="C1212" s="3"/>
      <c r="D1212" s="3"/>
      <c r="E1212" s="3"/>
      <c r="G1212" s="283"/>
      <c r="H1212" s="1030"/>
    </row>
    <row r="1213" spans="1:9" s="182" customFormat="1" ht="12.75">
      <c r="A1213" s="234">
        <v>42496</v>
      </c>
      <c r="B1213" s="184" t="s">
        <v>1669</v>
      </c>
      <c r="C1213" s="184" t="s">
        <v>1670</v>
      </c>
      <c r="D1213" s="184" t="s">
        <v>1671</v>
      </c>
      <c r="E1213" s="184" t="s">
        <v>1533</v>
      </c>
      <c r="F1213" s="1261">
        <v>418046.32800000004</v>
      </c>
      <c r="G1213" s="506">
        <v>42492</v>
      </c>
      <c r="H1213" s="500" t="s">
        <v>1773</v>
      </c>
      <c r="I1213" s="1246"/>
    </row>
    <row r="1214" spans="1:9" s="182" customFormat="1" ht="12.75">
      <c r="A1214" s="234">
        <v>42496</v>
      </c>
      <c r="B1214" s="184" t="s">
        <v>1669</v>
      </c>
      <c r="C1214" s="184" t="s">
        <v>1670</v>
      </c>
      <c r="D1214" s="184" t="s">
        <v>1671</v>
      </c>
      <c r="E1214" s="184" t="s">
        <v>1533</v>
      </c>
      <c r="F1214" s="1261">
        <v>301883.14799999999</v>
      </c>
      <c r="G1214" s="506">
        <v>42493</v>
      </c>
      <c r="H1214" s="500" t="s">
        <v>1773</v>
      </c>
      <c r="I1214" s="1246"/>
    </row>
    <row r="1215" spans="1:9" s="189" customFormat="1" ht="12.75">
      <c r="A1215" s="501" t="s">
        <v>1774</v>
      </c>
      <c r="B1215" s="502"/>
      <c r="C1215" s="244" t="s">
        <v>1772</v>
      </c>
      <c r="D1215" s="244"/>
      <c r="E1215" s="244" t="s">
        <v>1533</v>
      </c>
      <c r="F1215" s="1264">
        <v>20000</v>
      </c>
      <c r="G1215" s="500"/>
      <c r="H1215" s="500" t="s">
        <v>1773</v>
      </c>
      <c r="I1215" s="1248"/>
    </row>
    <row r="1216" spans="1:9" s="91" customFormat="1" ht="12.75">
      <c r="A1216" s="201">
        <v>42510</v>
      </c>
      <c r="B1216" s="171" t="s">
        <v>1690</v>
      </c>
      <c r="C1216" s="171" t="s">
        <v>1670</v>
      </c>
      <c r="D1216" s="171" t="s">
        <v>1671</v>
      </c>
      <c r="E1216" s="171" t="s">
        <v>1533</v>
      </c>
      <c r="F1216" s="187">
        <v>761956.11</v>
      </c>
      <c r="G1216" s="195">
        <v>42494</v>
      </c>
      <c r="H1216" s="195" t="s">
        <v>1776</v>
      </c>
      <c r="I1216" s="1247"/>
    </row>
    <row r="1217" spans="1:9" s="91" customFormat="1" ht="12.75">
      <c r="A1217" s="201">
        <v>42510</v>
      </c>
      <c r="B1217" s="171" t="s">
        <v>1690</v>
      </c>
      <c r="C1217" s="171" t="s">
        <v>1670</v>
      </c>
      <c r="D1217" s="171" t="s">
        <v>1671</v>
      </c>
      <c r="E1217" s="171" t="s">
        <v>1533</v>
      </c>
      <c r="F1217" s="187">
        <v>906128.58</v>
      </c>
      <c r="G1217" s="195">
        <v>42495</v>
      </c>
      <c r="H1217" s="195" t="s">
        <v>1776</v>
      </c>
      <c r="I1217" s="1247"/>
    </row>
    <row r="1218" spans="1:9" s="91" customFormat="1" ht="12.75">
      <c r="A1218" s="201">
        <v>42524</v>
      </c>
      <c r="B1218" s="171" t="s">
        <v>1707</v>
      </c>
      <c r="C1218" s="171" t="s">
        <v>1693</v>
      </c>
      <c r="D1218" s="171" t="s">
        <v>1694</v>
      </c>
      <c r="E1218" s="171" t="s">
        <v>37</v>
      </c>
      <c r="F1218" s="187">
        <v>45203.4</v>
      </c>
      <c r="G1218" s="187">
        <v>1593419.85</v>
      </c>
      <c r="H1218" s="201" t="s">
        <v>1776</v>
      </c>
      <c r="I1218" s="1247"/>
    </row>
    <row r="1219" spans="1:9" s="91" customFormat="1" ht="12.75">
      <c r="A1219" s="201">
        <v>42510</v>
      </c>
      <c r="B1219" s="171" t="s">
        <v>1690</v>
      </c>
      <c r="C1219" s="171" t="s">
        <v>1670</v>
      </c>
      <c r="D1219" s="171" t="s">
        <v>1671</v>
      </c>
      <c r="E1219" s="171" t="s">
        <v>1533</v>
      </c>
      <c r="F1219" s="187">
        <v>1021583.99</v>
      </c>
      <c r="G1219" s="195">
        <v>42496</v>
      </c>
      <c r="H1219" s="195" t="s">
        <v>1777</v>
      </c>
      <c r="I1219" s="1247"/>
    </row>
    <row r="1220" spans="1:9" ht="15" customHeight="1">
      <c r="A1220" s="201">
        <v>42510</v>
      </c>
      <c r="B1220" s="171" t="s">
        <v>1690</v>
      </c>
      <c r="C1220" s="171" t="s">
        <v>1670</v>
      </c>
      <c r="D1220" s="171" t="s">
        <v>1671</v>
      </c>
      <c r="E1220" s="171" t="s">
        <v>1533</v>
      </c>
      <c r="F1220" s="187">
        <v>263540.87</v>
      </c>
      <c r="G1220" s="195">
        <v>42497</v>
      </c>
      <c r="H1220" s="195">
        <f>G1220+90</f>
        <v>42587</v>
      </c>
    </row>
    <row r="1221" spans="1:9" ht="15" customHeight="1">
      <c r="A1221" s="201">
        <v>42542</v>
      </c>
      <c r="B1221" s="171" t="s">
        <v>1728</v>
      </c>
      <c r="C1221" s="277" t="s">
        <v>1531</v>
      </c>
      <c r="D1221" s="171" t="s">
        <v>1532</v>
      </c>
      <c r="E1221" s="171" t="s">
        <v>1533</v>
      </c>
      <c r="F1221" s="277"/>
      <c r="G1221" s="217">
        <v>1282318.31</v>
      </c>
      <c r="H1221" s="195" t="s">
        <v>1730</v>
      </c>
    </row>
    <row r="1222" spans="1:9" ht="15" customHeight="1">
      <c r="A1222" s="201">
        <v>42542</v>
      </c>
      <c r="B1222" s="171" t="s">
        <v>1729</v>
      </c>
      <c r="C1222" s="171" t="s">
        <v>1531</v>
      </c>
      <c r="D1222" s="171" t="s">
        <v>1532</v>
      </c>
      <c r="E1222" s="171" t="s">
        <v>1533</v>
      </c>
      <c r="F1222" s="277"/>
      <c r="G1222" s="217">
        <v>900659.33</v>
      </c>
      <c r="H1222" s="195" t="s">
        <v>1731</v>
      </c>
    </row>
    <row r="1223" spans="1:9" ht="15" customHeight="1">
      <c r="A1223" s="201">
        <v>42510</v>
      </c>
      <c r="B1223" s="171" t="s">
        <v>1690</v>
      </c>
      <c r="C1223" s="171" t="s">
        <v>1670</v>
      </c>
      <c r="D1223" s="171" t="s">
        <v>1671</v>
      </c>
      <c r="E1223" s="171" t="s">
        <v>1533</v>
      </c>
      <c r="F1223" s="187">
        <v>174437.55</v>
      </c>
      <c r="G1223" s="195">
        <v>42499</v>
      </c>
      <c r="H1223" s="195" t="s">
        <v>1785</v>
      </c>
    </row>
    <row r="1224" spans="1:9" ht="15" customHeight="1">
      <c r="A1224" s="201">
        <v>42510</v>
      </c>
      <c r="B1224" s="171" t="s">
        <v>1690</v>
      </c>
      <c r="C1224" s="171" t="s">
        <v>1670</v>
      </c>
      <c r="D1224" s="171" t="s">
        <v>1671</v>
      </c>
      <c r="E1224" s="171" t="s">
        <v>1533</v>
      </c>
      <c r="F1224" s="187">
        <v>169756.09</v>
      </c>
      <c r="G1224" s="195">
        <v>42500</v>
      </c>
      <c r="H1224" s="195" t="s">
        <v>1785</v>
      </c>
    </row>
    <row r="1225" spans="1:9" s="91" customFormat="1" ht="12.75">
      <c r="A1225" s="201">
        <v>42510</v>
      </c>
      <c r="B1225" s="171" t="s">
        <v>1690</v>
      </c>
      <c r="C1225" s="171" t="s">
        <v>1670</v>
      </c>
      <c r="D1225" s="171" t="s">
        <v>1671</v>
      </c>
      <c r="E1225" s="171" t="s">
        <v>1533</v>
      </c>
      <c r="F1225" s="187">
        <v>411957.88</v>
      </c>
      <c r="G1225" s="195">
        <v>42501</v>
      </c>
      <c r="H1225" s="195" t="s">
        <v>1787</v>
      </c>
      <c r="I1225" s="1247"/>
    </row>
    <row r="1226" spans="1:9" ht="15" customHeight="1">
      <c r="A1226" s="201">
        <v>42510</v>
      </c>
      <c r="B1226" s="171" t="s">
        <v>1690</v>
      </c>
      <c r="C1226" s="171" t="s">
        <v>1670</v>
      </c>
      <c r="D1226" s="171" t="s">
        <v>1671</v>
      </c>
      <c r="E1226" s="171" t="s">
        <v>1533</v>
      </c>
      <c r="F1226" s="187">
        <v>578721.71</v>
      </c>
      <c r="G1226" s="202">
        <v>42502</v>
      </c>
      <c r="H1226" s="195" t="s">
        <v>1787</v>
      </c>
    </row>
    <row r="1227" spans="1:9" s="183" customFormat="1" ht="12.75">
      <c r="A1227" s="224">
        <v>42549</v>
      </c>
      <c r="B1227" s="216" t="s">
        <v>1734</v>
      </c>
      <c r="C1227" s="216" t="s">
        <v>1102</v>
      </c>
      <c r="D1227" s="469" t="s">
        <v>1023</v>
      </c>
      <c r="E1227" s="469" t="s">
        <v>37</v>
      </c>
      <c r="F1227" s="470">
        <v>531484.44999999995</v>
      </c>
      <c r="G1227" s="470">
        <v>18649789.350000001</v>
      </c>
      <c r="H1227" s="1041" t="s">
        <v>1787</v>
      </c>
      <c r="I1227" s="424"/>
    </row>
    <row r="1228" spans="1:9" s="183" customFormat="1" ht="12.75">
      <c r="A1228" s="481">
        <v>42586</v>
      </c>
      <c r="B1228" s="426" t="s">
        <v>1783</v>
      </c>
      <c r="C1228" s="216" t="s">
        <v>1102</v>
      </c>
      <c r="D1228" s="216" t="s">
        <v>1023</v>
      </c>
      <c r="E1228" s="216" t="s">
        <v>37</v>
      </c>
      <c r="F1228" s="470">
        <v>496805.45</v>
      </c>
      <c r="G1228" s="471">
        <v>17358382.420000002</v>
      </c>
      <c r="H1228" s="238" t="s">
        <v>1787</v>
      </c>
      <c r="I1228" s="424"/>
    </row>
    <row r="1229" spans="1:9" ht="15" customHeight="1">
      <c r="A1229" s="201">
        <v>42521</v>
      </c>
      <c r="B1229" s="171" t="s">
        <v>1700</v>
      </c>
      <c r="C1229" s="171" t="s">
        <v>1670</v>
      </c>
      <c r="D1229" s="171" t="s">
        <v>1671</v>
      </c>
      <c r="E1229" s="171" t="s">
        <v>1533</v>
      </c>
      <c r="F1229" s="187">
        <v>709160.99</v>
      </c>
      <c r="G1229" s="202">
        <v>42503</v>
      </c>
      <c r="H1229" s="195" t="s">
        <v>1790</v>
      </c>
    </row>
    <row r="1230" spans="1:9" s="91" customFormat="1" ht="12.75">
      <c r="A1230" s="201">
        <v>42521</v>
      </c>
      <c r="B1230" s="171" t="s">
        <v>1700</v>
      </c>
      <c r="C1230" s="171" t="s">
        <v>1670</v>
      </c>
      <c r="D1230" s="171" t="s">
        <v>1671</v>
      </c>
      <c r="E1230" s="171" t="s">
        <v>1533</v>
      </c>
      <c r="F1230" s="187">
        <v>597257.42000000004</v>
      </c>
      <c r="G1230" s="202">
        <v>42504</v>
      </c>
      <c r="H1230" s="195" t="s">
        <v>1791</v>
      </c>
      <c r="I1230" s="1247"/>
    </row>
    <row r="1231" spans="1:9" ht="15" customHeight="1">
      <c r="A1231" s="201">
        <v>42536</v>
      </c>
      <c r="B1231" s="171" t="s">
        <v>1715</v>
      </c>
      <c r="C1231" s="171" t="s">
        <v>1693</v>
      </c>
      <c r="D1231" s="171" t="s">
        <v>1694</v>
      </c>
      <c r="E1231" s="171" t="s">
        <v>37</v>
      </c>
      <c r="F1231" s="187">
        <v>60216.3</v>
      </c>
      <c r="G1231" s="187">
        <v>2113592.13</v>
      </c>
      <c r="H1231" s="201" t="s">
        <v>1792</v>
      </c>
    </row>
    <row r="1232" spans="1:9" ht="15" customHeight="1">
      <c r="A1232" s="201">
        <v>42521</v>
      </c>
      <c r="B1232" s="171" t="s">
        <v>1700</v>
      </c>
      <c r="C1232" s="171" t="s">
        <v>1670</v>
      </c>
      <c r="D1232" s="171" t="s">
        <v>1671</v>
      </c>
      <c r="E1232" s="171" t="s">
        <v>1533</v>
      </c>
      <c r="F1232" s="187">
        <v>1132713.53</v>
      </c>
      <c r="G1232" s="195">
        <f>G1233+90</f>
        <v>42597</v>
      </c>
      <c r="H1232" s="201" t="s">
        <v>1792</v>
      </c>
    </row>
    <row r="1233" spans="1:8" ht="15" customHeight="1">
      <c r="A1233" s="201">
        <v>42521</v>
      </c>
      <c r="B1233" s="171" t="s">
        <v>1700</v>
      </c>
      <c r="C1233" s="171" t="s">
        <v>1670</v>
      </c>
      <c r="D1233" s="171" t="s">
        <v>1671</v>
      </c>
      <c r="E1233" s="171" t="s">
        <v>1533</v>
      </c>
      <c r="F1233" s="187">
        <v>321964.06</v>
      </c>
      <c r="G1233" s="202">
        <v>42507</v>
      </c>
      <c r="H1233" s="73" t="s">
        <v>1792</v>
      </c>
    </row>
    <row r="1234" spans="1:8" ht="15" customHeight="1">
      <c r="A1234" s="201">
        <v>42521</v>
      </c>
      <c r="B1234" s="171" t="s">
        <v>1700</v>
      </c>
      <c r="C1234" s="171" t="s">
        <v>1670</v>
      </c>
      <c r="D1234" s="171" t="s">
        <v>1671</v>
      </c>
      <c r="E1234" s="171" t="s">
        <v>1533</v>
      </c>
      <c r="F1234" s="187">
        <v>665663.02</v>
      </c>
      <c r="G1234" s="202">
        <v>42508</v>
      </c>
      <c r="H1234" s="201" t="s">
        <v>1792</v>
      </c>
    </row>
    <row r="1235" spans="1:8" ht="15" customHeight="1">
      <c r="A1235" s="201">
        <v>42530</v>
      </c>
      <c r="B1235" s="171" t="s">
        <v>1714</v>
      </c>
      <c r="C1235" s="171" t="s">
        <v>1670</v>
      </c>
      <c r="D1235" s="171" t="s">
        <v>1671</v>
      </c>
      <c r="E1235" s="171" t="s">
        <v>1533</v>
      </c>
      <c r="F1235" s="187">
        <v>4705.45</v>
      </c>
      <c r="G1235" s="195"/>
      <c r="H1235" s="699" t="s">
        <v>1791</v>
      </c>
    </row>
    <row r="1236" spans="1:8" ht="15" customHeight="1">
      <c r="A1236" s="201">
        <v>42550</v>
      </c>
      <c r="B1236" s="171" t="s">
        <v>1735</v>
      </c>
      <c r="C1236" s="171" t="s">
        <v>1531</v>
      </c>
      <c r="D1236" s="171" t="s">
        <v>1532</v>
      </c>
      <c r="E1236" s="171" t="s">
        <v>1533</v>
      </c>
      <c r="F1236" s="171"/>
      <c r="G1236" s="187">
        <v>1227196.79</v>
      </c>
      <c r="H1236" s="201" t="s">
        <v>1792</v>
      </c>
    </row>
    <row r="1237" spans="1:8" ht="15" customHeight="1">
      <c r="A1237" s="201">
        <v>42552</v>
      </c>
      <c r="B1237" s="171" t="s">
        <v>1740</v>
      </c>
      <c r="C1237" s="171" t="s">
        <v>1531</v>
      </c>
      <c r="D1237" s="171" t="s">
        <v>1532</v>
      </c>
      <c r="E1237" s="171" t="s">
        <v>1533</v>
      </c>
      <c r="F1237" s="171"/>
      <c r="G1237" s="187">
        <v>466947.89</v>
      </c>
      <c r="H1237" s="201" t="s">
        <v>1792</v>
      </c>
    </row>
    <row r="1238" spans="1:8" ht="36.75" customHeight="1">
      <c r="A1238" s="464">
        <v>42583</v>
      </c>
      <c r="B1238" s="214" t="s">
        <v>1775</v>
      </c>
      <c r="C1238" s="214" t="s">
        <v>1102</v>
      </c>
      <c r="D1238" s="214" t="s">
        <v>1023</v>
      </c>
      <c r="E1238" s="214" t="s">
        <v>37</v>
      </c>
      <c r="F1238" s="465">
        <v>492009.28</v>
      </c>
      <c r="G1238" s="465">
        <v>17210484.609999999</v>
      </c>
      <c r="H1238" s="464" t="s">
        <v>1794</v>
      </c>
    </row>
    <row r="1239" spans="1:8" ht="15" customHeight="1">
      <c r="A1239" s="201">
        <v>42521</v>
      </c>
      <c r="B1239" s="171" t="s">
        <v>1700</v>
      </c>
      <c r="C1239" s="171" t="s">
        <v>1670</v>
      </c>
      <c r="D1239" s="171" t="s">
        <v>1671</v>
      </c>
      <c r="E1239" s="171" t="s">
        <v>1533</v>
      </c>
      <c r="F1239" s="187">
        <v>1583223.01</v>
      </c>
      <c r="G1239" s="202">
        <v>42509</v>
      </c>
      <c r="H1239" s="195" t="s">
        <v>1799</v>
      </c>
    </row>
    <row r="1240" spans="1:8" ht="15" customHeight="1">
      <c r="A1240" s="201">
        <v>42530</v>
      </c>
      <c r="B1240" s="171" t="s">
        <v>1714</v>
      </c>
      <c r="C1240" s="171" t="s">
        <v>1670</v>
      </c>
      <c r="D1240" s="171" t="s">
        <v>1671</v>
      </c>
      <c r="E1240" s="171" t="s">
        <v>1533</v>
      </c>
      <c r="F1240" s="187">
        <v>1382.75</v>
      </c>
      <c r="G1240" s="195">
        <v>42509</v>
      </c>
      <c r="H1240" s="195" t="s">
        <v>1799</v>
      </c>
    </row>
    <row r="1241" spans="1:8" ht="15" customHeight="1">
      <c r="A1241" s="464">
        <v>42583</v>
      </c>
      <c r="B1241" s="214" t="s">
        <v>1775</v>
      </c>
      <c r="C1241" s="214" t="s">
        <v>1102</v>
      </c>
      <c r="D1241" s="214" t="s">
        <v>1023</v>
      </c>
      <c r="E1241" s="214" t="s">
        <v>37</v>
      </c>
      <c r="F1241" s="465">
        <v>249759.28</v>
      </c>
      <c r="G1241" s="465">
        <f>F1241*34.8</f>
        <v>8691622.9440000001</v>
      </c>
      <c r="H1241" s="464" t="s">
        <v>1794</v>
      </c>
    </row>
    <row r="1242" spans="1:8" ht="15" customHeight="1">
      <c r="A1242" s="201">
        <v>42521</v>
      </c>
      <c r="B1242" s="171" t="s">
        <v>1700</v>
      </c>
      <c r="C1242" s="171" t="s">
        <v>1670</v>
      </c>
      <c r="D1242" s="171" t="s">
        <v>1671</v>
      </c>
      <c r="E1242" s="171" t="s">
        <v>1533</v>
      </c>
      <c r="F1242" s="187">
        <v>1509939.33</v>
      </c>
      <c r="G1242" s="202">
        <v>42510</v>
      </c>
      <c r="H1242" s="195" t="s">
        <v>1794</v>
      </c>
    </row>
    <row r="1243" spans="1:8" ht="15" customHeight="1">
      <c r="A1243" s="201">
        <v>42530</v>
      </c>
      <c r="B1243" s="171" t="s">
        <v>1714</v>
      </c>
      <c r="C1243" s="171" t="s">
        <v>1670</v>
      </c>
      <c r="D1243" s="171" t="s">
        <v>1671</v>
      </c>
      <c r="E1243" s="171" t="s">
        <v>1533</v>
      </c>
      <c r="F1243" s="187">
        <v>5825.7</v>
      </c>
      <c r="G1243" s="195">
        <v>42510</v>
      </c>
      <c r="H1243" s="195" t="s">
        <v>1794</v>
      </c>
    </row>
    <row r="1244" spans="1:8" ht="15" customHeight="1">
      <c r="A1244" s="201">
        <v>42521</v>
      </c>
      <c r="B1244" s="171" t="s">
        <v>1700</v>
      </c>
      <c r="C1244" s="171" t="s">
        <v>1670</v>
      </c>
      <c r="D1244" s="171" t="s">
        <v>1671</v>
      </c>
      <c r="E1244" s="171" t="s">
        <v>1533</v>
      </c>
      <c r="F1244" s="187">
        <v>107302.37</v>
      </c>
      <c r="G1244" s="202">
        <v>42511</v>
      </c>
      <c r="H1244" s="195" t="s">
        <v>1801</v>
      </c>
    </row>
    <row r="1245" spans="1:8" ht="15" customHeight="1">
      <c r="A1245" s="201">
        <v>42521</v>
      </c>
      <c r="B1245" s="171" t="s">
        <v>1700</v>
      </c>
      <c r="C1245" s="171" t="s">
        <v>1670</v>
      </c>
      <c r="D1245" s="171" t="s">
        <v>1671</v>
      </c>
      <c r="E1245" s="171" t="s">
        <v>1533</v>
      </c>
      <c r="F1245" s="187">
        <v>1181542.3799999999</v>
      </c>
      <c r="G1245" s="202">
        <v>42513</v>
      </c>
      <c r="H1245" s="195" t="s">
        <v>1802</v>
      </c>
    </row>
    <row r="1246" spans="1:8" ht="15" customHeight="1">
      <c r="A1246" s="201">
        <v>42521</v>
      </c>
      <c r="B1246" s="171" t="s">
        <v>1700</v>
      </c>
      <c r="C1246" s="171" t="s">
        <v>1670</v>
      </c>
      <c r="D1246" s="171" t="s">
        <v>1671</v>
      </c>
      <c r="E1246" s="171" t="s">
        <v>1533</v>
      </c>
      <c r="F1246" s="187">
        <v>795196.59</v>
      </c>
      <c r="G1246" s="202">
        <v>42514</v>
      </c>
      <c r="H1246" s="195" t="s">
        <v>1802</v>
      </c>
    </row>
    <row r="1247" spans="1:8" ht="15" customHeight="1">
      <c r="A1247" s="201">
        <v>42530</v>
      </c>
      <c r="B1247" s="171" t="s">
        <v>1714</v>
      </c>
      <c r="C1247" s="171" t="s">
        <v>1670</v>
      </c>
      <c r="D1247" s="171" t="s">
        <v>1671</v>
      </c>
      <c r="E1247" s="171" t="s">
        <v>1533</v>
      </c>
      <c r="F1247" s="187">
        <v>183005.42</v>
      </c>
      <c r="G1247" s="195">
        <v>42514</v>
      </c>
      <c r="H1247" s="195" t="s">
        <v>1802</v>
      </c>
    </row>
    <row r="1248" spans="1:8" ht="15" customHeight="1">
      <c r="A1248" s="201">
        <v>42545</v>
      </c>
      <c r="B1248" s="171" t="s">
        <v>1733</v>
      </c>
      <c r="C1248" s="171" t="s">
        <v>1693</v>
      </c>
      <c r="D1248" s="171" t="s">
        <v>1694</v>
      </c>
      <c r="E1248" s="171" t="s">
        <v>37</v>
      </c>
      <c r="F1248" s="187">
        <v>75270.600000000006</v>
      </c>
      <c r="G1248" s="187">
        <v>2637481.8199999998</v>
      </c>
      <c r="H1248" s="201" t="s">
        <v>1805</v>
      </c>
    </row>
    <row r="1249" spans="1:9" ht="15" customHeight="1">
      <c r="A1249" s="224">
        <v>42513</v>
      </c>
      <c r="B1249" s="216" t="s">
        <v>1696</v>
      </c>
      <c r="C1249" s="216" t="s">
        <v>289</v>
      </c>
      <c r="D1249" s="216" t="s">
        <v>1317</v>
      </c>
      <c r="E1249" s="216" t="s">
        <v>11</v>
      </c>
      <c r="F1249" s="232">
        <v>7357.5</v>
      </c>
      <c r="G1249" s="232">
        <v>257438.93</v>
      </c>
      <c r="H1249" s="630" t="s">
        <v>1802</v>
      </c>
    </row>
    <row r="1250" spans="1:9" ht="15" customHeight="1">
      <c r="A1250" s="201">
        <v>42530</v>
      </c>
      <c r="B1250" s="171" t="s">
        <v>1714</v>
      </c>
      <c r="C1250" s="171" t="s">
        <v>1670</v>
      </c>
      <c r="D1250" s="171" t="s">
        <v>1671</v>
      </c>
      <c r="E1250" s="171" t="s">
        <v>1533</v>
      </c>
      <c r="F1250" s="187">
        <v>1580781.87</v>
      </c>
      <c r="G1250" s="195">
        <v>42515</v>
      </c>
      <c r="H1250" s="195" t="s">
        <v>1805</v>
      </c>
    </row>
    <row r="1251" spans="1:9" ht="15" customHeight="1">
      <c r="A1251" s="201">
        <v>42530</v>
      </c>
      <c r="B1251" s="171" t="s">
        <v>1714</v>
      </c>
      <c r="C1251" s="171" t="s">
        <v>1670</v>
      </c>
      <c r="D1251" s="171" t="s">
        <v>1671</v>
      </c>
      <c r="E1251" s="171" t="s">
        <v>1533</v>
      </c>
      <c r="F1251" s="187">
        <v>1436941.22</v>
      </c>
      <c r="G1251" s="195">
        <v>42516</v>
      </c>
      <c r="H1251" s="195" t="s">
        <v>1807</v>
      </c>
    </row>
    <row r="1252" spans="1:9" ht="15" customHeight="1">
      <c r="A1252" s="201">
        <v>42530</v>
      </c>
      <c r="B1252" s="171" t="s">
        <v>1714</v>
      </c>
      <c r="C1252" s="171" t="s">
        <v>1670</v>
      </c>
      <c r="D1252" s="171" t="s">
        <v>1671</v>
      </c>
      <c r="E1252" s="171" t="s">
        <v>1533</v>
      </c>
      <c r="F1252" s="187">
        <v>1961151.7</v>
      </c>
      <c r="G1252" s="195">
        <v>42517</v>
      </c>
      <c r="H1252" s="195" t="s">
        <v>1809</v>
      </c>
    </row>
    <row r="1253" spans="1:9" ht="15" customHeight="1">
      <c r="A1253" s="201">
        <v>42530</v>
      </c>
      <c r="B1253" s="171" t="s">
        <v>1714</v>
      </c>
      <c r="C1253" s="171" t="s">
        <v>1670</v>
      </c>
      <c r="D1253" s="171" t="s">
        <v>1671</v>
      </c>
      <c r="E1253" s="171" t="s">
        <v>1533</v>
      </c>
      <c r="F1253" s="187">
        <v>173848.32000000001</v>
      </c>
      <c r="G1253" s="195">
        <v>42518</v>
      </c>
      <c r="H1253" s="195" t="s">
        <v>1810</v>
      </c>
    </row>
    <row r="1254" spans="1:9" ht="15" customHeight="1">
      <c r="A1254" s="201">
        <v>42566</v>
      </c>
      <c r="B1254" s="171" t="s">
        <v>1749</v>
      </c>
      <c r="C1254" s="171" t="s">
        <v>1531</v>
      </c>
      <c r="D1254" s="171" t="s">
        <v>1532</v>
      </c>
      <c r="E1254" s="171" t="s">
        <v>1533</v>
      </c>
      <c r="F1254" s="171"/>
      <c r="G1254" s="187">
        <v>793464.75</v>
      </c>
      <c r="H1254" s="201" t="s">
        <v>1810</v>
      </c>
    </row>
    <row r="1255" spans="1:9" ht="15" customHeight="1">
      <c r="A1255" s="224">
        <v>42521</v>
      </c>
      <c r="B1255" s="216" t="s">
        <v>1701</v>
      </c>
      <c r="C1255" s="216" t="s">
        <v>289</v>
      </c>
      <c r="D1255" s="216" t="s">
        <v>1339</v>
      </c>
      <c r="E1255" s="216" t="s">
        <v>11</v>
      </c>
      <c r="F1255" s="232">
        <v>203767.63</v>
      </c>
      <c r="G1255" s="232">
        <v>7142055.4299999997</v>
      </c>
      <c r="H1255" s="630" t="s">
        <v>1704</v>
      </c>
    </row>
    <row r="1256" spans="1:9" ht="15" customHeight="1">
      <c r="A1256" s="224">
        <v>42521</v>
      </c>
      <c r="B1256" s="216" t="s">
        <v>1702</v>
      </c>
      <c r="C1256" s="216" t="s">
        <v>289</v>
      </c>
      <c r="D1256" s="216" t="s">
        <v>1339</v>
      </c>
      <c r="E1256" s="216" t="s">
        <v>11</v>
      </c>
      <c r="F1256" s="232">
        <v>106659.28</v>
      </c>
      <c r="G1256" s="232">
        <v>3738407.76</v>
      </c>
      <c r="H1256" s="630" t="s">
        <v>1704</v>
      </c>
    </row>
    <row r="1257" spans="1:9" ht="15" customHeight="1">
      <c r="A1257" s="224">
        <v>42521</v>
      </c>
      <c r="B1257" s="216" t="s">
        <v>1703</v>
      </c>
      <c r="C1257" s="216" t="s">
        <v>289</v>
      </c>
      <c r="D1257" s="216" t="s">
        <v>1339</v>
      </c>
      <c r="E1257" s="216" t="s">
        <v>11</v>
      </c>
      <c r="F1257" s="232">
        <v>314822.84999999998</v>
      </c>
      <c r="G1257" s="232">
        <v>11034540.890000001</v>
      </c>
      <c r="H1257" s="630" t="s">
        <v>1704</v>
      </c>
    </row>
    <row r="1258" spans="1:9" s="91" customFormat="1" ht="12.75">
      <c r="A1258" s="201">
        <v>42551</v>
      </c>
      <c r="B1258" s="171" t="s">
        <v>1737</v>
      </c>
      <c r="C1258" s="171" t="s">
        <v>1693</v>
      </c>
      <c r="D1258" s="171" t="s">
        <v>1694</v>
      </c>
      <c r="E1258" s="171" t="s">
        <v>37</v>
      </c>
      <c r="F1258" s="187">
        <v>75270.600000000006</v>
      </c>
      <c r="G1258" s="187">
        <v>2641245.35</v>
      </c>
      <c r="H1258" s="201" t="s">
        <v>1704</v>
      </c>
      <c r="I1258" s="1247"/>
    </row>
    <row r="1259" spans="1:9" ht="15" customHeight="1">
      <c r="A1259" s="201">
        <v>42530</v>
      </c>
      <c r="B1259" s="171" t="s">
        <v>1714</v>
      </c>
      <c r="C1259" s="171" t="s">
        <v>1670</v>
      </c>
      <c r="D1259" s="171" t="s">
        <v>1671</v>
      </c>
      <c r="E1259" s="171" t="s">
        <v>1533</v>
      </c>
      <c r="F1259" s="187">
        <v>693287.15</v>
      </c>
      <c r="G1259" s="195">
        <v>42520</v>
      </c>
      <c r="H1259" s="195" t="s">
        <v>1817</v>
      </c>
    </row>
    <row r="1260" spans="1:9" ht="15" customHeight="1">
      <c r="A1260" s="201">
        <v>42530</v>
      </c>
      <c r="B1260" s="171" t="s">
        <v>1714</v>
      </c>
      <c r="C1260" s="171" t="s">
        <v>1670</v>
      </c>
      <c r="D1260" s="171" t="s">
        <v>1671</v>
      </c>
      <c r="E1260" s="171" t="s">
        <v>1533</v>
      </c>
      <c r="F1260" s="187">
        <v>716279.87</v>
      </c>
      <c r="G1260" s="195">
        <v>42521</v>
      </c>
      <c r="H1260" s="195" t="s">
        <v>1817</v>
      </c>
    </row>
    <row r="1261" spans="1:9" ht="15" customHeight="1">
      <c r="A1261" s="201">
        <v>42530</v>
      </c>
      <c r="B1261" s="171" t="s">
        <v>1714</v>
      </c>
      <c r="C1261" s="171" t="s">
        <v>1670</v>
      </c>
      <c r="D1261" s="171" t="s">
        <v>1671</v>
      </c>
      <c r="E1261" s="171" t="s">
        <v>1533</v>
      </c>
      <c r="F1261" s="187">
        <v>479113.21</v>
      </c>
      <c r="G1261" s="195">
        <v>42522</v>
      </c>
      <c r="H1261" s="195" t="s">
        <v>1817</v>
      </c>
    </row>
    <row r="1262" spans="1:9" ht="15" customHeight="1">
      <c r="A1262" s="201">
        <v>42530</v>
      </c>
      <c r="B1262" s="171" t="s">
        <v>1714</v>
      </c>
      <c r="C1262" s="171" t="s">
        <v>1670</v>
      </c>
      <c r="D1262" s="171" t="s">
        <v>1671</v>
      </c>
      <c r="E1262" s="171" t="s">
        <v>1533</v>
      </c>
      <c r="F1262" s="187">
        <v>456324.76</v>
      </c>
      <c r="G1262" s="195">
        <v>42523</v>
      </c>
      <c r="H1262" s="195" t="s">
        <v>1822</v>
      </c>
    </row>
    <row r="1263" spans="1:9" ht="15" customHeight="1">
      <c r="A1263" s="201">
        <v>42545</v>
      </c>
      <c r="B1263" s="171" t="s">
        <v>1732</v>
      </c>
      <c r="C1263" s="171" t="s">
        <v>1670</v>
      </c>
      <c r="D1263" s="171" t="s">
        <v>1671</v>
      </c>
      <c r="E1263" s="171" t="s">
        <v>1533</v>
      </c>
      <c r="F1263" s="217">
        <v>2765.5</v>
      </c>
      <c r="G1263" s="195">
        <v>42520</v>
      </c>
      <c r="H1263" s="195" t="s">
        <v>1822</v>
      </c>
    </row>
    <row r="1264" spans="1:9" ht="15" customHeight="1">
      <c r="A1264" s="201">
        <v>42545</v>
      </c>
      <c r="B1264" s="171" t="s">
        <v>1732</v>
      </c>
      <c r="C1264" s="171" t="s">
        <v>1670</v>
      </c>
      <c r="D1264" s="171" t="s">
        <v>1671</v>
      </c>
      <c r="E1264" s="171" t="s">
        <v>1533</v>
      </c>
      <c r="F1264" s="217">
        <v>1382.75</v>
      </c>
      <c r="G1264" s="195">
        <v>42523</v>
      </c>
      <c r="H1264" s="195" t="s">
        <v>1822</v>
      </c>
    </row>
    <row r="1265" spans="1:9" s="497" customFormat="1" ht="15" customHeight="1">
      <c r="A1265" s="209" t="s">
        <v>500</v>
      </c>
      <c r="B1265" s="432">
        <v>2016</v>
      </c>
      <c r="C1265" s="194"/>
      <c r="D1265" s="194"/>
      <c r="E1265" s="194"/>
      <c r="F1265" s="207"/>
      <c r="G1265" s="194"/>
      <c r="H1265" s="1023"/>
      <c r="I1265" s="1260"/>
    </row>
    <row r="1266" spans="1:9" ht="15" customHeight="1">
      <c r="A1266" s="224">
        <v>42524</v>
      </c>
      <c r="B1266" s="216" t="s">
        <v>1710</v>
      </c>
      <c r="C1266" s="216" t="s">
        <v>289</v>
      </c>
      <c r="D1266" s="216" t="s">
        <v>1317</v>
      </c>
      <c r="E1266" s="216" t="s">
        <v>11</v>
      </c>
      <c r="F1266" s="232">
        <v>275432.43</v>
      </c>
      <c r="G1266" s="232">
        <v>9708993.1600000001</v>
      </c>
      <c r="H1266" s="630" t="s">
        <v>1815</v>
      </c>
    </row>
    <row r="1267" spans="1:9" ht="15" customHeight="1">
      <c r="A1267" s="201">
        <v>42530</v>
      </c>
      <c r="B1267" s="171" t="s">
        <v>1714</v>
      </c>
      <c r="C1267" s="171" t="s">
        <v>1670</v>
      </c>
      <c r="D1267" s="171" t="s">
        <v>1671</v>
      </c>
      <c r="E1267" s="171" t="s">
        <v>1533</v>
      </c>
      <c r="F1267" s="187">
        <v>1046378.73</v>
      </c>
      <c r="G1267" s="195">
        <v>42524</v>
      </c>
      <c r="H1267" s="195" t="s">
        <v>1815</v>
      </c>
    </row>
    <row r="1268" spans="1:9" ht="15" customHeight="1">
      <c r="A1268" s="201">
        <v>42570</v>
      </c>
      <c r="B1268" s="171" t="s">
        <v>1752</v>
      </c>
      <c r="C1268" s="171" t="s">
        <v>1531</v>
      </c>
      <c r="D1268" s="171" t="s">
        <v>1532</v>
      </c>
      <c r="E1268" s="171" t="s">
        <v>1533</v>
      </c>
      <c r="F1268" s="171"/>
      <c r="G1268" s="187">
        <v>568090.43000000005</v>
      </c>
      <c r="H1268" s="201" t="s">
        <v>1753</v>
      </c>
    </row>
    <row r="1269" spans="1:9" s="91" customFormat="1" ht="12.75">
      <c r="A1269" s="201">
        <v>42545</v>
      </c>
      <c r="B1269" s="171" t="s">
        <v>1732</v>
      </c>
      <c r="C1269" s="171" t="s">
        <v>1670</v>
      </c>
      <c r="D1269" s="171" t="s">
        <v>1671</v>
      </c>
      <c r="E1269" s="171" t="s">
        <v>1533</v>
      </c>
      <c r="F1269" s="217">
        <v>200104.38</v>
      </c>
      <c r="G1269" s="195">
        <v>42525</v>
      </c>
      <c r="H1269" s="195" t="s">
        <v>1826</v>
      </c>
      <c r="I1269" s="1247"/>
    </row>
    <row r="1270" spans="1:9" ht="15" customHeight="1">
      <c r="A1270" s="201">
        <v>42545</v>
      </c>
      <c r="B1270" s="171" t="s">
        <v>1732</v>
      </c>
      <c r="C1270" s="171" t="s">
        <v>1670</v>
      </c>
      <c r="D1270" s="171" t="s">
        <v>1671</v>
      </c>
      <c r="E1270" s="171" t="s">
        <v>1533</v>
      </c>
      <c r="F1270" s="217">
        <v>323774.15999999997</v>
      </c>
      <c r="G1270" s="195">
        <v>42527</v>
      </c>
      <c r="H1270" s="195" t="s">
        <v>1832</v>
      </c>
    </row>
    <row r="1271" spans="1:9" ht="15" customHeight="1">
      <c r="A1271" s="201">
        <v>42545</v>
      </c>
      <c r="B1271" s="171" t="s">
        <v>1732</v>
      </c>
      <c r="C1271" s="171" t="s">
        <v>1670</v>
      </c>
      <c r="D1271" s="171" t="s">
        <v>1671</v>
      </c>
      <c r="E1271" s="171" t="s">
        <v>1533</v>
      </c>
      <c r="F1271" s="217">
        <v>435199.75</v>
      </c>
      <c r="G1271" s="195">
        <v>42528</v>
      </c>
      <c r="H1271" s="195" t="s">
        <v>1832</v>
      </c>
    </row>
    <row r="1272" spans="1:9" ht="15" customHeight="1">
      <c r="A1272" s="201">
        <v>42545</v>
      </c>
      <c r="B1272" s="171" t="s">
        <v>1732</v>
      </c>
      <c r="C1272" s="171" t="s">
        <v>1670</v>
      </c>
      <c r="D1272" s="171" t="s">
        <v>1671</v>
      </c>
      <c r="E1272" s="171" t="s">
        <v>1533</v>
      </c>
      <c r="F1272" s="217">
        <v>829871.01</v>
      </c>
      <c r="G1272" s="195">
        <v>42529</v>
      </c>
      <c r="H1272" s="195" t="s">
        <v>1832</v>
      </c>
    </row>
    <row r="1273" spans="1:9" ht="15" customHeight="1">
      <c r="A1273" s="201">
        <v>42545</v>
      </c>
      <c r="B1273" s="171" t="s">
        <v>1732</v>
      </c>
      <c r="C1273" s="171" t="s">
        <v>1670</v>
      </c>
      <c r="D1273" s="171" t="s">
        <v>1671</v>
      </c>
      <c r="E1273" s="171" t="s">
        <v>1533</v>
      </c>
      <c r="F1273" s="217">
        <v>852954.58</v>
      </c>
      <c r="G1273" s="195">
        <v>42530</v>
      </c>
      <c r="H1273" s="195" t="s">
        <v>1832</v>
      </c>
    </row>
    <row r="1274" spans="1:9" ht="15" customHeight="1">
      <c r="A1274" s="201">
        <v>42577</v>
      </c>
      <c r="B1274" s="171" t="s">
        <v>1764</v>
      </c>
      <c r="C1274" s="171" t="s">
        <v>1531</v>
      </c>
      <c r="D1274" s="171" t="s">
        <v>1532</v>
      </c>
      <c r="E1274" s="171" t="s">
        <v>1533</v>
      </c>
      <c r="F1274" s="171"/>
      <c r="G1274" s="187">
        <v>559286.49</v>
      </c>
      <c r="H1274" s="201" t="s">
        <v>1835</v>
      </c>
    </row>
    <row r="1275" spans="1:9" ht="15" customHeight="1">
      <c r="A1275" s="201">
        <v>42545</v>
      </c>
      <c r="B1275" s="171" t="s">
        <v>1732</v>
      </c>
      <c r="C1275" s="171" t="s">
        <v>1670</v>
      </c>
      <c r="D1275" s="171" t="s">
        <v>1671</v>
      </c>
      <c r="E1275" s="171" t="s">
        <v>1533</v>
      </c>
      <c r="F1275" s="217">
        <v>553508.21</v>
      </c>
      <c r="G1275" s="195">
        <v>42531</v>
      </c>
      <c r="H1275" s="195" t="s">
        <v>1837</v>
      </c>
    </row>
    <row r="1276" spans="1:9" ht="15" customHeight="1">
      <c r="A1276" s="446">
        <v>42579</v>
      </c>
      <c r="B1276" s="208" t="s">
        <v>1768</v>
      </c>
      <c r="C1276" s="208" t="s">
        <v>1531</v>
      </c>
      <c r="D1276" s="208" t="s">
        <v>1532</v>
      </c>
      <c r="E1276" s="208" t="s">
        <v>1533</v>
      </c>
      <c r="F1276" s="208"/>
      <c r="G1276" s="217">
        <v>489272.28</v>
      </c>
      <c r="H1276" s="446" t="s">
        <v>1838</v>
      </c>
    </row>
    <row r="1277" spans="1:9" ht="15" customHeight="1">
      <c r="A1277" s="201">
        <v>42580</v>
      </c>
      <c r="B1277" s="171" t="s">
        <v>1771</v>
      </c>
      <c r="C1277" s="171" t="s">
        <v>1531</v>
      </c>
      <c r="D1277" s="171" t="s">
        <v>1532</v>
      </c>
      <c r="E1277" s="171" t="s">
        <v>1533</v>
      </c>
      <c r="F1277" s="171"/>
      <c r="G1277" s="187">
        <v>514397.73</v>
      </c>
      <c r="H1277" s="201" t="s">
        <v>1838</v>
      </c>
    </row>
    <row r="1278" spans="1:9" ht="15" customHeight="1">
      <c r="A1278" s="201">
        <v>42545</v>
      </c>
      <c r="B1278" s="171" t="s">
        <v>1732</v>
      </c>
      <c r="C1278" s="171" t="s">
        <v>1670</v>
      </c>
      <c r="D1278" s="171" t="s">
        <v>1671</v>
      </c>
      <c r="E1278" s="171" t="s">
        <v>1533</v>
      </c>
      <c r="F1278" s="217">
        <v>872601.5</v>
      </c>
      <c r="G1278" s="195">
        <v>42534</v>
      </c>
      <c r="H1278" s="195" t="s">
        <v>1838</v>
      </c>
    </row>
    <row r="1279" spans="1:9" ht="15" customHeight="1">
      <c r="A1279" s="201">
        <v>42545</v>
      </c>
      <c r="B1279" s="171" t="s">
        <v>1732</v>
      </c>
      <c r="C1279" s="171" t="s">
        <v>1670</v>
      </c>
      <c r="D1279" s="171" t="s">
        <v>1671</v>
      </c>
      <c r="E1279" s="171" t="s">
        <v>1533</v>
      </c>
      <c r="F1279" s="217">
        <v>121831.75</v>
      </c>
      <c r="G1279" s="195">
        <v>42535</v>
      </c>
      <c r="H1279" s="195" t="s">
        <v>1838</v>
      </c>
    </row>
    <row r="1280" spans="1:9" ht="15" customHeight="1">
      <c r="A1280" s="224">
        <v>42537</v>
      </c>
      <c r="B1280" s="216" t="s">
        <v>1722</v>
      </c>
      <c r="C1280" s="216" t="s">
        <v>289</v>
      </c>
      <c r="D1280" s="216" t="s">
        <v>1317</v>
      </c>
      <c r="E1280" s="216" t="s">
        <v>11</v>
      </c>
      <c r="F1280" s="232">
        <v>64044.63</v>
      </c>
      <c r="G1280" s="232">
        <v>2247326.0699999998</v>
      </c>
      <c r="H1280" s="630" t="s">
        <v>1721</v>
      </c>
    </row>
    <row r="1281" spans="1:9" ht="15" customHeight="1">
      <c r="A1281" s="201">
        <v>42545</v>
      </c>
      <c r="B1281" s="171" t="s">
        <v>1732</v>
      </c>
      <c r="C1281" s="171" t="s">
        <v>1670</v>
      </c>
      <c r="D1281" s="171" t="s">
        <v>1671</v>
      </c>
      <c r="E1281" s="171" t="s">
        <v>1533</v>
      </c>
      <c r="F1281" s="217">
        <v>415937.83</v>
      </c>
      <c r="G1281" s="195">
        <v>42536</v>
      </c>
      <c r="H1281" s="195" t="s">
        <v>1839</v>
      </c>
    </row>
    <row r="1282" spans="1:9" ht="15" customHeight="1">
      <c r="A1282" s="201">
        <v>42545</v>
      </c>
      <c r="B1282" s="171" t="s">
        <v>1732</v>
      </c>
      <c r="C1282" s="171" t="s">
        <v>1670</v>
      </c>
      <c r="D1282" s="171" t="s">
        <v>1671</v>
      </c>
      <c r="E1282" s="171" t="s">
        <v>1533</v>
      </c>
      <c r="F1282" s="217">
        <v>497781.5</v>
      </c>
      <c r="G1282" s="195">
        <v>42537</v>
      </c>
      <c r="H1282" s="195" t="s">
        <v>1721</v>
      </c>
    </row>
    <row r="1283" spans="1:9" s="91" customFormat="1" ht="12.75">
      <c r="A1283" s="201">
        <v>42564</v>
      </c>
      <c r="B1283" s="171" t="s">
        <v>1748</v>
      </c>
      <c r="C1283" s="171" t="s">
        <v>1693</v>
      </c>
      <c r="D1283" s="171" t="s">
        <v>1694</v>
      </c>
      <c r="E1283" s="171" t="s">
        <v>37</v>
      </c>
      <c r="F1283" s="187">
        <v>75270.600000000006</v>
      </c>
      <c r="G1283" s="195">
        <v>42537</v>
      </c>
      <c r="H1283" s="201" t="s">
        <v>1839</v>
      </c>
      <c r="I1283" s="1247"/>
    </row>
    <row r="1284" spans="1:9" ht="45.75" customHeight="1">
      <c r="A1284" s="203">
        <v>42613</v>
      </c>
      <c r="B1284" s="1265" t="s">
        <v>1823</v>
      </c>
      <c r="C1284" s="664" t="s">
        <v>24</v>
      </c>
      <c r="D1284" s="171" t="s">
        <v>977</v>
      </c>
      <c r="E1284" s="171" t="s">
        <v>11</v>
      </c>
      <c r="F1284" s="1266">
        <v>285874.57</v>
      </c>
      <c r="G1284" s="412">
        <v>9934141.3100000005</v>
      </c>
      <c r="H1284" s="203" t="s">
        <v>1839</v>
      </c>
    </row>
    <row r="1285" spans="1:9" ht="15" customHeight="1">
      <c r="A1285" s="201">
        <v>42545</v>
      </c>
      <c r="B1285" s="171" t="s">
        <v>1732</v>
      </c>
      <c r="C1285" s="171" t="s">
        <v>1670</v>
      </c>
      <c r="D1285" s="171" t="s">
        <v>1671</v>
      </c>
      <c r="E1285" s="171" t="s">
        <v>1533</v>
      </c>
      <c r="F1285" s="217">
        <v>371236.06</v>
      </c>
      <c r="G1285" s="195">
        <v>42538</v>
      </c>
      <c r="H1285" s="195" t="s">
        <v>1845</v>
      </c>
    </row>
    <row r="1286" spans="1:9" ht="15" customHeight="1">
      <c r="A1286" s="201">
        <v>42572</v>
      </c>
      <c r="B1286" s="171" t="s">
        <v>1759</v>
      </c>
      <c r="C1286" s="171" t="s">
        <v>1693</v>
      </c>
      <c r="D1286" s="171" t="s">
        <v>1694</v>
      </c>
      <c r="E1286" s="171" t="s">
        <v>37</v>
      </c>
      <c r="F1286" s="187">
        <v>30210.3</v>
      </c>
      <c r="G1286" s="187">
        <v>1059475.22</v>
      </c>
      <c r="H1286" s="201" t="s">
        <v>1726</v>
      </c>
    </row>
    <row r="1287" spans="1:9" ht="15" customHeight="1">
      <c r="A1287" s="201">
        <v>42572</v>
      </c>
      <c r="B1287" s="171" t="s">
        <v>1760</v>
      </c>
      <c r="C1287" s="171" t="s">
        <v>1693</v>
      </c>
      <c r="D1287" s="171" t="s">
        <v>1694</v>
      </c>
      <c r="E1287" s="171" t="s">
        <v>37</v>
      </c>
      <c r="F1287" s="187">
        <v>45203.4</v>
      </c>
      <c r="G1287" s="187">
        <v>1585283.24</v>
      </c>
      <c r="H1287" s="201" t="s">
        <v>1726</v>
      </c>
    </row>
    <row r="1288" spans="1:9" ht="15" customHeight="1">
      <c r="A1288" s="201">
        <v>42545</v>
      </c>
      <c r="B1288" s="171" t="s">
        <v>1732</v>
      </c>
      <c r="C1288" s="171" t="s">
        <v>1670</v>
      </c>
      <c r="D1288" s="171" t="s">
        <v>1671</v>
      </c>
      <c r="E1288" s="171" t="s">
        <v>1533</v>
      </c>
      <c r="F1288" s="217">
        <v>154196.10999999999</v>
      </c>
      <c r="G1288" s="195">
        <v>42541</v>
      </c>
      <c r="H1288" s="195" t="s">
        <v>1726</v>
      </c>
    </row>
    <row r="1289" spans="1:9" ht="15" customHeight="1">
      <c r="A1289" s="224">
        <v>42542</v>
      </c>
      <c r="B1289" s="216" t="s">
        <v>1725</v>
      </c>
      <c r="C1289" s="216" t="s">
        <v>289</v>
      </c>
      <c r="D1289" s="216" t="s">
        <v>1317</v>
      </c>
      <c r="E1289" s="216" t="s">
        <v>11</v>
      </c>
      <c r="F1289" s="232">
        <v>270744.34000000003</v>
      </c>
      <c r="G1289" s="232">
        <v>9497711.4499999993</v>
      </c>
      <c r="H1289" s="630" t="s">
        <v>1726</v>
      </c>
    </row>
    <row r="1290" spans="1:9" ht="15" customHeight="1">
      <c r="A1290" s="201">
        <v>42586</v>
      </c>
      <c r="B1290" s="171" t="s">
        <v>1780</v>
      </c>
      <c r="C1290" s="171" t="s">
        <v>1531</v>
      </c>
      <c r="D1290" s="171" t="s">
        <v>1532</v>
      </c>
      <c r="E1290" s="171" t="s">
        <v>1533</v>
      </c>
      <c r="F1290" s="445"/>
      <c r="G1290" s="187">
        <v>151448.29</v>
      </c>
      <c r="H1290" s="201" t="s">
        <v>1726</v>
      </c>
    </row>
    <row r="1291" spans="1:9" ht="15" customHeight="1">
      <c r="A1291" s="201">
        <v>42587</v>
      </c>
      <c r="B1291" s="171" t="s">
        <v>1778</v>
      </c>
      <c r="C1291" s="171" t="s">
        <v>1531</v>
      </c>
      <c r="D1291" s="171" t="s">
        <v>1532</v>
      </c>
      <c r="E1291" s="171" t="s">
        <v>1533</v>
      </c>
      <c r="F1291" s="445"/>
      <c r="G1291" s="187">
        <v>562850.34</v>
      </c>
      <c r="H1291" s="201" t="s">
        <v>1726</v>
      </c>
    </row>
    <row r="1292" spans="1:9" ht="15" customHeight="1">
      <c r="A1292" s="220">
        <v>42587</v>
      </c>
      <c r="B1292" s="171" t="s">
        <v>1779</v>
      </c>
      <c r="C1292" s="171" t="s">
        <v>1531</v>
      </c>
      <c r="D1292" s="171" t="s">
        <v>1532</v>
      </c>
      <c r="E1292" s="171" t="s">
        <v>1533</v>
      </c>
      <c r="F1292" s="171"/>
      <c r="G1292" s="187">
        <v>1153197.43</v>
      </c>
      <c r="H1292" s="201" t="s">
        <v>1726</v>
      </c>
    </row>
    <row r="1293" spans="1:9" ht="15" customHeight="1">
      <c r="A1293" s="201">
        <v>42558</v>
      </c>
      <c r="B1293" s="171" t="s">
        <v>1743</v>
      </c>
      <c r="C1293" s="171" t="s">
        <v>1670</v>
      </c>
      <c r="D1293" s="171" t="s">
        <v>1671</v>
      </c>
      <c r="E1293" s="171" t="s">
        <v>1533</v>
      </c>
      <c r="F1293" s="187">
        <v>618854.96</v>
      </c>
      <c r="G1293" s="201">
        <v>42542</v>
      </c>
      <c r="H1293" s="201" t="s">
        <v>1726</v>
      </c>
    </row>
    <row r="1294" spans="1:9" ht="15" customHeight="1">
      <c r="A1294" s="201">
        <v>42558</v>
      </c>
      <c r="B1294" s="171" t="s">
        <v>1743</v>
      </c>
      <c r="C1294" s="171" t="s">
        <v>1670</v>
      </c>
      <c r="D1294" s="171" t="s">
        <v>1671</v>
      </c>
      <c r="E1294" s="171" t="s">
        <v>1533</v>
      </c>
      <c r="F1294" s="187">
        <v>1148534.75</v>
      </c>
      <c r="G1294" s="201">
        <v>42543</v>
      </c>
      <c r="H1294" s="201" t="s">
        <v>1847</v>
      </c>
    </row>
    <row r="1295" spans="1:9" ht="15" customHeight="1">
      <c r="A1295" s="201">
        <v>42558</v>
      </c>
      <c r="B1295" s="171" t="s">
        <v>1743</v>
      </c>
      <c r="C1295" s="171" t="s">
        <v>1670</v>
      </c>
      <c r="D1295" s="171" t="s">
        <v>1671</v>
      </c>
      <c r="E1295" s="171" t="s">
        <v>1533</v>
      </c>
      <c r="F1295" s="187">
        <v>1935954.55</v>
      </c>
      <c r="G1295" s="201">
        <v>42544</v>
      </c>
      <c r="H1295" s="201" t="s">
        <v>1848</v>
      </c>
    </row>
    <row r="1296" spans="1:9" ht="15" customHeight="1">
      <c r="A1296" s="201">
        <v>42558</v>
      </c>
      <c r="B1296" s="171" t="s">
        <v>1743</v>
      </c>
      <c r="C1296" s="171" t="s">
        <v>1670</v>
      </c>
      <c r="D1296" s="171" t="s">
        <v>1671</v>
      </c>
      <c r="E1296" s="171" t="s">
        <v>1533</v>
      </c>
      <c r="F1296" s="187">
        <v>1601051.3</v>
      </c>
      <c r="G1296" s="201">
        <v>42545</v>
      </c>
      <c r="H1296" s="201" t="s">
        <v>1849</v>
      </c>
    </row>
    <row r="1297" spans="1:8" ht="15" customHeight="1">
      <c r="A1297" s="201">
        <v>42558</v>
      </c>
      <c r="B1297" s="171" t="s">
        <v>1743</v>
      </c>
      <c r="C1297" s="171" t="s">
        <v>1670</v>
      </c>
      <c r="D1297" s="171" t="s">
        <v>1671</v>
      </c>
      <c r="E1297" s="171" t="s">
        <v>1533</v>
      </c>
      <c r="F1297" s="187">
        <v>163265.34</v>
      </c>
      <c r="G1297" s="201">
        <v>42546</v>
      </c>
      <c r="H1297" s="201" t="s">
        <v>1850</v>
      </c>
    </row>
    <row r="1298" spans="1:8" ht="15" customHeight="1">
      <c r="A1298" s="220"/>
      <c r="B1298" s="171"/>
      <c r="C1298" s="171"/>
      <c r="D1298" s="171"/>
      <c r="E1298" s="171"/>
      <c r="F1298" s="171"/>
      <c r="G1298" s="187"/>
      <c r="H1298" s="201"/>
    </row>
    <row r="1299" spans="1:8" ht="15" customHeight="1">
      <c r="A1299" s="74"/>
      <c r="B1299" s="74"/>
      <c r="C1299" s="74"/>
      <c r="D1299" s="74"/>
      <c r="E1299" s="74"/>
      <c r="F1299" s="461"/>
      <c r="G1299" s="461"/>
      <c r="H1299" s="73"/>
    </row>
    <row r="1300" spans="1:8" ht="15" customHeight="1">
      <c r="A1300" s="201">
        <v>42558</v>
      </c>
      <c r="B1300" s="171" t="s">
        <v>1743</v>
      </c>
      <c r="C1300" s="171" t="s">
        <v>1670</v>
      </c>
      <c r="D1300" s="171" t="s">
        <v>1671</v>
      </c>
      <c r="E1300" s="171" t="s">
        <v>1533</v>
      </c>
      <c r="F1300" s="187">
        <v>851885.01</v>
      </c>
      <c r="G1300" s="201">
        <v>42548</v>
      </c>
      <c r="H1300" s="201" t="s">
        <v>1851</v>
      </c>
    </row>
    <row r="1301" spans="1:8" ht="15" customHeight="1">
      <c r="A1301" s="201">
        <v>42558</v>
      </c>
      <c r="B1301" s="171" t="s">
        <v>1743</v>
      </c>
      <c r="C1301" s="171" t="s">
        <v>1670</v>
      </c>
      <c r="D1301" s="171" t="s">
        <v>1671</v>
      </c>
      <c r="E1301" s="171" t="s">
        <v>1533</v>
      </c>
      <c r="F1301" s="187">
        <v>973665.07</v>
      </c>
      <c r="G1301" s="201">
        <v>42549</v>
      </c>
      <c r="H1301" s="201" t="s">
        <v>1851</v>
      </c>
    </row>
    <row r="1302" spans="1:8" ht="15" customHeight="1">
      <c r="A1302" s="201">
        <v>42571</v>
      </c>
      <c r="B1302" s="171" t="s">
        <v>1756</v>
      </c>
      <c r="C1302" s="171" t="s">
        <v>1670</v>
      </c>
      <c r="D1302" s="171" t="s">
        <v>1671</v>
      </c>
      <c r="E1302" s="171" t="s">
        <v>1533</v>
      </c>
      <c r="F1302" s="187">
        <v>4859.99</v>
      </c>
      <c r="G1302" s="201">
        <v>42542</v>
      </c>
      <c r="H1302" s="201" t="s">
        <v>1851</v>
      </c>
    </row>
    <row r="1303" spans="1:8" ht="15" customHeight="1">
      <c r="A1303" s="201">
        <v>42571</v>
      </c>
      <c r="B1303" s="171" t="s">
        <v>1756</v>
      </c>
      <c r="C1303" s="171" t="s">
        <v>1670</v>
      </c>
      <c r="D1303" s="171" t="s">
        <v>1671</v>
      </c>
      <c r="E1303" s="171" t="s">
        <v>1533</v>
      </c>
      <c r="F1303" s="187">
        <v>32400</v>
      </c>
      <c r="G1303" s="201">
        <v>42544</v>
      </c>
      <c r="H1303" s="201" t="s">
        <v>1851</v>
      </c>
    </row>
    <row r="1304" spans="1:8" ht="15" customHeight="1">
      <c r="A1304" s="201">
        <v>42579</v>
      </c>
      <c r="B1304" s="171" t="s">
        <v>1767</v>
      </c>
      <c r="C1304" s="171" t="s">
        <v>1693</v>
      </c>
      <c r="D1304" s="171" t="s">
        <v>1694</v>
      </c>
      <c r="E1304" s="171" t="s">
        <v>37</v>
      </c>
      <c r="F1304" s="187">
        <v>60216.3</v>
      </c>
      <c r="G1304" s="187">
        <v>2109979.15</v>
      </c>
      <c r="H1304" s="201" t="s">
        <v>1851</v>
      </c>
    </row>
    <row r="1305" spans="1:8" ht="15" customHeight="1">
      <c r="A1305" s="201">
        <v>42592</v>
      </c>
      <c r="B1305" s="171" t="s">
        <v>1788</v>
      </c>
      <c r="C1305" s="171" t="s">
        <v>1531</v>
      </c>
      <c r="D1305" s="171" t="s">
        <v>1532</v>
      </c>
      <c r="E1305" s="171" t="s">
        <v>1533</v>
      </c>
      <c r="F1305" s="171"/>
      <c r="G1305" s="187">
        <v>463998.46</v>
      </c>
      <c r="H1305" s="201" t="s">
        <v>1851</v>
      </c>
    </row>
    <row r="1306" spans="1:8" ht="15" customHeight="1">
      <c r="A1306" s="201">
        <v>42558</v>
      </c>
      <c r="B1306" s="171" t="s">
        <v>1743</v>
      </c>
      <c r="C1306" s="171" t="s">
        <v>1670</v>
      </c>
      <c r="D1306" s="171" t="s">
        <v>1671</v>
      </c>
      <c r="E1306" s="171" t="s">
        <v>1533</v>
      </c>
      <c r="F1306" s="187">
        <v>632760.53</v>
      </c>
      <c r="G1306" s="201">
        <v>42550</v>
      </c>
      <c r="H1306" s="201" t="s">
        <v>1856</v>
      </c>
    </row>
    <row r="1307" spans="1:8" ht="15" customHeight="1">
      <c r="A1307" s="201">
        <v>42571</v>
      </c>
      <c r="B1307" s="171" t="s">
        <v>1756</v>
      </c>
      <c r="C1307" s="171" t="s">
        <v>1670</v>
      </c>
      <c r="D1307" s="171" t="s">
        <v>1671</v>
      </c>
      <c r="E1307" s="171" t="s">
        <v>1533</v>
      </c>
      <c r="F1307" s="187">
        <v>3206.25</v>
      </c>
      <c r="G1307" s="201">
        <v>42550</v>
      </c>
      <c r="H1307" s="201" t="s">
        <v>1856</v>
      </c>
    </row>
    <row r="1308" spans="1:8" ht="15" customHeight="1">
      <c r="A1308" s="201">
        <v>42558</v>
      </c>
      <c r="B1308" s="171" t="s">
        <v>1743</v>
      </c>
      <c r="C1308" s="171" t="s">
        <v>1670</v>
      </c>
      <c r="D1308" s="171" t="s">
        <v>1671</v>
      </c>
      <c r="E1308" s="171" t="s">
        <v>1533</v>
      </c>
      <c r="F1308" s="187">
        <v>216690.58</v>
      </c>
      <c r="G1308" s="201">
        <v>42551</v>
      </c>
      <c r="H1308" s="201" t="s">
        <v>1857</v>
      </c>
    </row>
    <row r="1309" spans="1:8" ht="15" customHeight="1">
      <c r="A1309" s="201">
        <v>42571</v>
      </c>
      <c r="B1309" s="171" t="s">
        <v>1756</v>
      </c>
      <c r="C1309" s="171" t="s">
        <v>1670</v>
      </c>
      <c r="D1309" s="171" t="s">
        <v>1671</v>
      </c>
      <c r="E1309" s="171" t="s">
        <v>1533</v>
      </c>
      <c r="F1309" s="187">
        <v>2168618.81</v>
      </c>
      <c r="G1309" s="201">
        <v>42551</v>
      </c>
      <c r="H1309" s="201" t="s">
        <v>1857</v>
      </c>
    </row>
    <row r="1310" spans="1:8" ht="15" customHeight="1">
      <c r="A1310" s="224">
        <v>42552</v>
      </c>
      <c r="B1310" s="216" t="s">
        <v>1738</v>
      </c>
      <c r="C1310" s="216" t="s">
        <v>289</v>
      </c>
      <c r="D1310" s="216" t="s">
        <v>1317</v>
      </c>
      <c r="E1310" s="216" t="s">
        <v>11</v>
      </c>
      <c r="F1310" s="232">
        <v>345498.82</v>
      </c>
      <c r="G1310" s="232">
        <v>12127008.58</v>
      </c>
      <c r="H1310" s="630" t="s">
        <v>1739</v>
      </c>
    </row>
    <row r="1311" spans="1:8" ht="15" customHeight="1">
      <c r="A1311" s="201">
        <v>42571</v>
      </c>
      <c r="B1311" s="171" t="s">
        <v>1756</v>
      </c>
      <c r="C1311" s="171" t="s">
        <v>1670</v>
      </c>
      <c r="D1311" s="171" t="s">
        <v>1671</v>
      </c>
      <c r="E1311" s="171" t="s">
        <v>1533</v>
      </c>
      <c r="F1311" s="187">
        <v>320095.96999999997</v>
      </c>
      <c r="G1311" s="201">
        <v>42552</v>
      </c>
      <c r="H1311" s="201" t="s">
        <v>1739</v>
      </c>
    </row>
    <row r="1312" spans="1:8" ht="15" customHeight="1">
      <c r="A1312" s="446">
        <v>42571</v>
      </c>
      <c r="B1312" s="208" t="s">
        <v>1756</v>
      </c>
      <c r="C1312" s="208" t="s">
        <v>1670</v>
      </c>
      <c r="D1312" s="208" t="s">
        <v>1671</v>
      </c>
      <c r="E1312" s="208" t="s">
        <v>1533</v>
      </c>
      <c r="F1312" s="1267">
        <v>33726.9</v>
      </c>
      <c r="G1312" s="499">
        <v>42553</v>
      </c>
      <c r="H1312" s="446" t="s">
        <v>1862</v>
      </c>
    </row>
    <row r="1313" spans="1:9" ht="15" customHeight="1">
      <c r="A1313" s="201"/>
      <c r="B1313" s="171"/>
      <c r="C1313" s="171"/>
      <c r="D1313" s="171"/>
      <c r="E1313" s="171"/>
      <c r="F1313" s="463"/>
      <c r="G1313" s="224"/>
      <c r="H1313" s="201"/>
    </row>
    <row r="1314" spans="1:9" ht="15" customHeight="1">
      <c r="A1314" s="201"/>
      <c r="B1314" s="171"/>
      <c r="C1314" s="171"/>
      <c r="D1314" s="171"/>
      <c r="E1314" s="171"/>
      <c r="F1314" s="463"/>
      <c r="G1314" s="224"/>
      <c r="H1314" s="201"/>
    </row>
    <row r="1315" spans="1:9" s="497" customFormat="1" ht="15" customHeight="1">
      <c r="A1315" s="209" t="s">
        <v>1128</v>
      </c>
      <c r="B1315" s="432">
        <v>2016</v>
      </c>
      <c r="C1315" s="194"/>
      <c r="D1315" s="194"/>
      <c r="E1315" s="194"/>
      <c r="F1315" s="207"/>
      <c r="G1315" s="194"/>
      <c r="H1315" s="1023"/>
      <c r="I1315" s="1260"/>
    </row>
    <row r="1316" spans="1:9" ht="15" customHeight="1">
      <c r="A1316" s="201"/>
      <c r="B1316" s="171"/>
      <c r="C1316" s="171"/>
      <c r="D1316" s="171"/>
      <c r="E1316" s="171"/>
      <c r="F1316" s="463"/>
      <c r="G1316" s="224"/>
      <c r="H1316" s="201"/>
    </row>
    <row r="1317" spans="1:9" ht="15" customHeight="1">
      <c r="A1317" s="201">
        <v>42599</v>
      </c>
      <c r="B1317" s="171" t="s">
        <v>1795</v>
      </c>
      <c r="C1317" s="171" t="s">
        <v>1531</v>
      </c>
      <c r="D1317" s="171" t="s">
        <v>1532</v>
      </c>
      <c r="E1317" s="171" t="s">
        <v>1533</v>
      </c>
      <c r="F1317" s="171"/>
      <c r="G1317" s="187">
        <v>728158.06</v>
      </c>
      <c r="H1317" s="201" t="s">
        <v>1797</v>
      </c>
    </row>
    <row r="1318" spans="1:9" ht="15" customHeight="1">
      <c r="A1318" s="201">
        <v>42599</v>
      </c>
      <c r="B1318" s="171" t="s">
        <v>1796</v>
      </c>
      <c r="C1318" s="171" t="s">
        <v>1531</v>
      </c>
      <c r="D1318" s="171" t="s">
        <v>1532</v>
      </c>
      <c r="E1318" s="171" t="s">
        <v>1533</v>
      </c>
      <c r="F1318" s="171"/>
      <c r="G1318" s="187">
        <v>592059.16</v>
      </c>
      <c r="H1318" s="201" t="s">
        <v>1798</v>
      </c>
    </row>
    <row r="1319" spans="1:9" ht="15" customHeight="1">
      <c r="A1319" s="201">
        <v>42571</v>
      </c>
      <c r="B1319" s="171" t="s">
        <v>1756</v>
      </c>
      <c r="C1319" s="171" t="s">
        <v>1670</v>
      </c>
      <c r="D1319" s="171" t="s">
        <v>1671</v>
      </c>
      <c r="E1319" s="171" t="s">
        <v>1533</v>
      </c>
      <c r="F1319" s="187">
        <v>381658.96</v>
      </c>
      <c r="G1319" s="201">
        <v>42555</v>
      </c>
      <c r="H1319" s="201">
        <f>G1319+90</f>
        <v>42645</v>
      </c>
    </row>
    <row r="1320" spans="1:9" ht="15" customHeight="1">
      <c r="A1320" s="201">
        <v>42571</v>
      </c>
      <c r="B1320" s="171" t="s">
        <v>1756</v>
      </c>
      <c r="C1320" s="171" t="s">
        <v>1670</v>
      </c>
      <c r="D1320" s="171" t="s">
        <v>1671</v>
      </c>
      <c r="E1320" s="171" t="s">
        <v>1533</v>
      </c>
      <c r="F1320" s="187">
        <v>175436.02</v>
      </c>
      <c r="G1320" s="201">
        <v>42556</v>
      </c>
      <c r="H1320" s="201">
        <f>G1320+90</f>
        <v>42646</v>
      </c>
    </row>
    <row r="1321" spans="1:9" ht="15" customHeight="1">
      <c r="A1321" s="201">
        <v>42571</v>
      </c>
      <c r="B1321" s="171" t="s">
        <v>1756</v>
      </c>
      <c r="C1321" s="171" t="s">
        <v>1670</v>
      </c>
      <c r="D1321" s="171" t="s">
        <v>1671</v>
      </c>
      <c r="E1321" s="171" t="s">
        <v>1533</v>
      </c>
      <c r="F1321" s="187">
        <v>506276.13</v>
      </c>
      <c r="G1321" s="201">
        <v>42557</v>
      </c>
      <c r="H1321" s="201">
        <f>G1321+90</f>
        <v>42647</v>
      </c>
    </row>
    <row r="1322" spans="1:9" ht="15" customHeight="1">
      <c r="A1322" s="201">
        <v>42586</v>
      </c>
      <c r="B1322" s="171" t="s">
        <v>1781</v>
      </c>
      <c r="C1322" s="171" t="s">
        <v>1693</v>
      </c>
      <c r="D1322" s="171" t="s">
        <v>1694</v>
      </c>
      <c r="E1322" s="171" t="s">
        <v>37</v>
      </c>
      <c r="F1322" s="187">
        <v>75270.600000000006</v>
      </c>
      <c r="G1322" s="187">
        <v>2629954.7599999998</v>
      </c>
      <c r="H1322" s="201" t="s">
        <v>1782</v>
      </c>
    </row>
    <row r="1323" spans="1:9" ht="15" customHeight="1">
      <c r="A1323" s="203">
        <v>42613</v>
      </c>
      <c r="B1323" s="1265" t="s">
        <v>1823</v>
      </c>
      <c r="C1323" s="664" t="s">
        <v>24</v>
      </c>
      <c r="D1323" s="171" t="s">
        <v>977</v>
      </c>
      <c r="E1323" s="171" t="s">
        <v>11</v>
      </c>
      <c r="F1323" s="413">
        <v>174558.79</v>
      </c>
      <c r="G1323" s="412">
        <f>F1323*34.74</f>
        <v>6064172.3646000009</v>
      </c>
      <c r="H1323" s="203" t="s">
        <v>1864</v>
      </c>
    </row>
    <row r="1324" spans="1:9" ht="15" customHeight="1">
      <c r="A1324" s="201">
        <v>42571</v>
      </c>
      <c r="B1324" s="171" t="s">
        <v>1756</v>
      </c>
      <c r="C1324" s="171" t="s">
        <v>1670</v>
      </c>
      <c r="D1324" s="171" t="s">
        <v>1671</v>
      </c>
      <c r="E1324" s="171" t="s">
        <v>1533</v>
      </c>
      <c r="F1324" s="187">
        <v>591733.18000000005</v>
      </c>
      <c r="G1324" s="201">
        <v>42559</v>
      </c>
      <c r="H1324" s="201">
        <f t="shared" ref="H1324:H1332" si="3">G1324+90</f>
        <v>42649</v>
      </c>
    </row>
    <row r="1325" spans="1:9" ht="15" customHeight="1">
      <c r="A1325" s="201">
        <v>42576</v>
      </c>
      <c r="B1325" s="171" t="s">
        <v>1762</v>
      </c>
      <c r="C1325" s="208" t="s">
        <v>1670</v>
      </c>
      <c r="D1325" s="208" t="s">
        <v>1671</v>
      </c>
      <c r="E1325" s="208" t="s">
        <v>1533</v>
      </c>
      <c r="F1325" s="187">
        <v>20925</v>
      </c>
      <c r="G1325" s="201">
        <v>42559</v>
      </c>
      <c r="H1325" s="201">
        <f t="shared" si="3"/>
        <v>42649</v>
      </c>
    </row>
    <row r="1326" spans="1:9" ht="15" customHeight="1">
      <c r="A1326" s="201">
        <v>42576</v>
      </c>
      <c r="B1326" s="171" t="s">
        <v>1762</v>
      </c>
      <c r="C1326" s="208" t="s">
        <v>1670</v>
      </c>
      <c r="D1326" s="208" t="s">
        <v>1671</v>
      </c>
      <c r="E1326" s="208" t="s">
        <v>1533</v>
      </c>
      <c r="F1326" s="187">
        <v>21058.52</v>
      </c>
      <c r="G1326" s="201">
        <v>42560</v>
      </c>
      <c r="H1326" s="201">
        <f t="shared" si="3"/>
        <v>42650</v>
      </c>
    </row>
    <row r="1327" spans="1:9" ht="15" customHeight="1">
      <c r="A1327" s="446">
        <v>42571</v>
      </c>
      <c r="B1327" s="208" t="s">
        <v>1756</v>
      </c>
      <c r="C1327" s="208" t="s">
        <v>1670</v>
      </c>
      <c r="D1327" s="208" t="s">
        <v>1671</v>
      </c>
      <c r="E1327" s="208" t="s">
        <v>1533</v>
      </c>
      <c r="F1327" s="217">
        <v>196523.34</v>
      </c>
      <c r="G1327" s="446">
        <v>42562</v>
      </c>
      <c r="H1327" s="446">
        <f t="shared" si="3"/>
        <v>42652</v>
      </c>
    </row>
    <row r="1328" spans="1:9" ht="15" customHeight="1">
      <c r="A1328" s="201">
        <v>42576</v>
      </c>
      <c r="B1328" s="171" t="s">
        <v>1762</v>
      </c>
      <c r="C1328" s="208" t="s">
        <v>1670</v>
      </c>
      <c r="D1328" s="208" t="s">
        <v>1671</v>
      </c>
      <c r="E1328" s="208" t="s">
        <v>1533</v>
      </c>
      <c r="F1328" s="187">
        <v>210408.77</v>
      </c>
      <c r="G1328" s="201">
        <v>42563</v>
      </c>
      <c r="H1328" s="201">
        <f t="shared" si="3"/>
        <v>42653</v>
      </c>
    </row>
    <row r="1329" spans="1:8" ht="15" customHeight="1">
      <c r="A1329" s="201">
        <v>42576</v>
      </c>
      <c r="B1329" s="171" t="s">
        <v>1762</v>
      </c>
      <c r="C1329" s="208" t="s">
        <v>1670</v>
      </c>
      <c r="D1329" s="208" t="s">
        <v>1671</v>
      </c>
      <c r="E1329" s="208" t="s">
        <v>1533</v>
      </c>
      <c r="F1329" s="187">
        <v>287826.38</v>
      </c>
      <c r="G1329" s="201">
        <v>42564</v>
      </c>
      <c r="H1329" s="201">
        <f t="shared" si="3"/>
        <v>42654</v>
      </c>
    </row>
    <row r="1330" spans="1:8" ht="15" customHeight="1">
      <c r="A1330" s="201">
        <v>42576</v>
      </c>
      <c r="B1330" s="171" t="s">
        <v>1762</v>
      </c>
      <c r="C1330" s="208" t="s">
        <v>1670</v>
      </c>
      <c r="D1330" s="208" t="s">
        <v>1671</v>
      </c>
      <c r="E1330" s="208" t="s">
        <v>1533</v>
      </c>
      <c r="F1330" s="187">
        <v>282845.3</v>
      </c>
      <c r="G1330" s="201">
        <v>42565</v>
      </c>
      <c r="H1330" s="201">
        <f t="shared" si="3"/>
        <v>42655</v>
      </c>
    </row>
    <row r="1331" spans="1:8" ht="15" customHeight="1">
      <c r="A1331" s="201">
        <v>42576</v>
      </c>
      <c r="B1331" s="171" t="s">
        <v>1762</v>
      </c>
      <c r="C1331" s="208" t="s">
        <v>1670</v>
      </c>
      <c r="D1331" s="208" t="s">
        <v>1671</v>
      </c>
      <c r="E1331" s="208" t="s">
        <v>1533</v>
      </c>
      <c r="F1331" s="187">
        <v>525234.98</v>
      </c>
      <c r="G1331" s="201">
        <v>42566</v>
      </c>
      <c r="H1331" s="201">
        <f t="shared" si="3"/>
        <v>42656</v>
      </c>
    </row>
    <row r="1332" spans="1:8" ht="15" customHeight="1">
      <c r="A1332" s="201">
        <v>42579</v>
      </c>
      <c r="B1332" s="171" t="s">
        <v>1769</v>
      </c>
      <c r="C1332" s="208" t="s">
        <v>1670</v>
      </c>
      <c r="D1332" s="208" t="s">
        <v>1671</v>
      </c>
      <c r="E1332" s="208" t="s">
        <v>1533</v>
      </c>
      <c r="F1332" s="187">
        <v>50919.77</v>
      </c>
      <c r="G1332" s="201">
        <v>42566</v>
      </c>
      <c r="H1332" s="201">
        <f t="shared" si="3"/>
        <v>42656</v>
      </c>
    </row>
    <row r="1333" spans="1:8" ht="15" customHeight="1">
      <c r="A1333" s="224">
        <v>42566</v>
      </c>
      <c r="B1333" s="216" t="s">
        <v>1750</v>
      </c>
      <c r="C1333" s="216" t="s">
        <v>289</v>
      </c>
      <c r="D1333" s="216" t="s">
        <v>1317</v>
      </c>
      <c r="E1333" s="216" t="s">
        <v>11</v>
      </c>
      <c r="F1333" s="232">
        <v>201629.25</v>
      </c>
      <c r="G1333" s="232">
        <v>7075170.3799999999</v>
      </c>
      <c r="H1333" s="630" t="s">
        <v>1751</v>
      </c>
    </row>
    <row r="1334" spans="1:8" ht="15" customHeight="1">
      <c r="A1334" s="201">
        <v>42612</v>
      </c>
      <c r="B1334" s="171" t="s">
        <v>1818</v>
      </c>
      <c r="C1334" s="171" t="s">
        <v>1531</v>
      </c>
      <c r="D1334" s="171" t="s">
        <v>1532</v>
      </c>
      <c r="E1334" s="171" t="s">
        <v>1533</v>
      </c>
      <c r="F1334" s="445"/>
      <c r="G1334" s="187">
        <v>591078.09</v>
      </c>
      <c r="H1334" s="201" t="s">
        <v>1751</v>
      </c>
    </row>
    <row r="1335" spans="1:8" ht="15" customHeight="1">
      <c r="A1335" s="201">
        <v>42576</v>
      </c>
      <c r="B1335" s="171" t="s">
        <v>1762</v>
      </c>
      <c r="C1335" s="208" t="s">
        <v>1670</v>
      </c>
      <c r="D1335" s="208" t="s">
        <v>1671</v>
      </c>
      <c r="E1335" s="208" t="s">
        <v>1533</v>
      </c>
      <c r="F1335" s="187">
        <v>141865.16</v>
      </c>
      <c r="G1335" s="201">
        <v>42569</v>
      </c>
      <c r="H1335" s="201" t="s">
        <v>1875</v>
      </c>
    </row>
    <row r="1336" spans="1:8" ht="15" customHeight="1">
      <c r="A1336" s="201">
        <v>42576</v>
      </c>
      <c r="B1336" s="171" t="s">
        <v>1762</v>
      </c>
      <c r="C1336" s="208" t="s">
        <v>1670</v>
      </c>
      <c r="D1336" s="208" t="s">
        <v>1671</v>
      </c>
      <c r="E1336" s="208" t="s">
        <v>1533</v>
      </c>
      <c r="F1336" s="187">
        <v>499522.8</v>
      </c>
      <c r="G1336" s="201">
        <v>42570</v>
      </c>
      <c r="H1336" s="201" t="s">
        <v>1875</v>
      </c>
    </row>
    <row r="1337" spans="1:8" ht="15" customHeight="1">
      <c r="A1337" s="201">
        <v>42579</v>
      </c>
      <c r="B1337" s="171" t="s">
        <v>1769</v>
      </c>
      <c r="C1337" s="208" t="s">
        <v>1670</v>
      </c>
      <c r="D1337" s="208" t="s">
        <v>1671</v>
      </c>
      <c r="E1337" s="208" t="s">
        <v>1533</v>
      </c>
      <c r="F1337" s="187">
        <v>111930.63</v>
      </c>
      <c r="G1337" s="201">
        <v>42570</v>
      </c>
      <c r="H1337" s="201" t="s">
        <v>1875</v>
      </c>
    </row>
    <row r="1338" spans="1:8" ht="15" customHeight="1">
      <c r="A1338" s="201">
        <v>42598</v>
      </c>
      <c r="B1338" s="171" t="s">
        <v>1793</v>
      </c>
      <c r="C1338" s="171" t="s">
        <v>1693</v>
      </c>
      <c r="D1338" s="171" t="s">
        <v>1694</v>
      </c>
      <c r="E1338" s="171" t="s">
        <v>37</v>
      </c>
      <c r="F1338" s="187">
        <v>30210.3</v>
      </c>
      <c r="G1338" s="187">
        <v>1052828.96</v>
      </c>
      <c r="H1338" s="195" t="s">
        <v>1875</v>
      </c>
    </row>
    <row r="1339" spans="1:8" ht="15" customHeight="1">
      <c r="A1339" s="201">
        <v>42614</v>
      </c>
      <c r="B1339" s="171" t="s">
        <v>1824</v>
      </c>
      <c r="C1339" s="171" t="s">
        <v>1531</v>
      </c>
      <c r="D1339" s="171" t="s">
        <v>1532</v>
      </c>
      <c r="E1339" s="171" t="s">
        <v>1533</v>
      </c>
      <c r="F1339" s="171"/>
      <c r="G1339" s="187">
        <v>257793.76</v>
      </c>
      <c r="H1339" s="201" t="s">
        <v>1875</v>
      </c>
    </row>
    <row r="1340" spans="1:8" ht="15" customHeight="1">
      <c r="A1340" s="201">
        <v>42614</v>
      </c>
      <c r="B1340" s="171" t="s">
        <v>1825</v>
      </c>
      <c r="C1340" s="171" t="s">
        <v>1531</v>
      </c>
      <c r="D1340" s="171" t="s">
        <v>1532</v>
      </c>
      <c r="E1340" s="171" t="s">
        <v>1533</v>
      </c>
      <c r="F1340" s="171"/>
      <c r="G1340" s="187">
        <v>346053.72</v>
      </c>
      <c r="H1340" s="201" t="s">
        <v>1875</v>
      </c>
    </row>
    <row r="1341" spans="1:8" ht="15" customHeight="1">
      <c r="A1341" s="201">
        <v>42601</v>
      </c>
      <c r="B1341" s="171" t="s">
        <v>1804</v>
      </c>
      <c r="C1341" s="171" t="s">
        <v>1693</v>
      </c>
      <c r="D1341" s="171" t="s">
        <v>1694</v>
      </c>
      <c r="E1341" s="171" t="s">
        <v>37</v>
      </c>
      <c r="F1341" s="187">
        <v>60216.3</v>
      </c>
      <c r="G1341" s="187">
        <v>2090709.94</v>
      </c>
      <c r="H1341" s="201" t="s">
        <v>1878</v>
      </c>
    </row>
    <row r="1342" spans="1:8" ht="15" customHeight="1">
      <c r="A1342" s="201">
        <v>42579</v>
      </c>
      <c r="B1342" s="171" t="s">
        <v>1769</v>
      </c>
      <c r="C1342" s="208" t="s">
        <v>1670</v>
      </c>
      <c r="D1342" s="208" t="s">
        <v>1671</v>
      </c>
      <c r="E1342" s="208" t="s">
        <v>1533</v>
      </c>
      <c r="F1342" s="461"/>
      <c r="G1342" s="187">
        <v>761061.92</v>
      </c>
      <c r="H1342" s="201" t="s">
        <v>1878</v>
      </c>
    </row>
    <row r="1343" spans="1:8" ht="15" customHeight="1">
      <c r="A1343" s="201">
        <v>42579</v>
      </c>
      <c r="B1343" s="171" t="s">
        <v>1769</v>
      </c>
      <c r="C1343" s="208" t="s">
        <v>1670</v>
      </c>
      <c r="D1343" s="208" t="s">
        <v>1671</v>
      </c>
      <c r="E1343" s="208" t="s">
        <v>1533</v>
      </c>
      <c r="F1343" s="187">
        <v>2092112.79</v>
      </c>
      <c r="G1343" s="201">
        <v>42572</v>
      </c>
      <c r="H1343" s="201" t="s">
        <v>1879</v>
      </c>
    </row>
    <row r="1344" spans="1:8" ht="15" customHeight="1">
      <c r="A1344" s="201">
        <v>42591</v>
      </c>
      <c r="B1344" s="171" t="s">
        <v>1786</v>
      </c>
      <c r="C1344" s="171" t="s">
        <v>1670</v>
      </c>
      <c r="D1344" s="171" t="s">
        <v>1671</v>
      </c>
      <c r="E1344" s="171" t="s">
        <v>1533</v>
      </c>
      <c r="F1344" s="187">
        <v>6604.27</v>
      </c>
      <c r="G1344" s="201">
        <v>42572</v>
      </c>
      <c r="H1344" s="201" t="s">
        <v>1879</v>
      </c>
    </row>
    <row r="1345" spans="1:9" ht="15" customHeight="1">
      <c r="A1345" s="201">
        <v>42579</v>
      </c>
      <c r="B1345" s="171" t="s">
        <v>1769</v>
      </c>
      <c r="C1345" s="171" t="s">
        <v>1670</v>
      </c>
      <c r="D1345" s="171" t="s">
        <v>1671</v>
      </c>
      <c r="E1345" s="171" t="s">
        <v>1533</v>
      </c>
      <c r="F1345" s="187">
        <v>697680.77</v>
      </c>
      <c r="G1345" s="201">
        <v>42573</v>
      </c>
      <c r="H1345" s="201">
        <f>G1345+90</f>
        <v>42663</v>
      </c>
    </row>
    <row r="1346" spans="1:9" ht="15" customHeight="1">
      <c r="A1346" s="201">
        <v>42591</v>
      </c>
      <c r="B1346" s="171" t="s">
        <v>1786</v>
      </c>
      <c r="C1346" s="171" t="s">
        <v>1670</v>
      </c>
      <c r="D1346" s="171" t="s">
        <v>1671</v>
      </c>
      <c r="E1346" s="171" t="s">
        <v>1533</v>
      </c>
      <c r="F1346" s="187">
        <v>228549.87</v>
      </c>
      <c r="G1346" s="201">
        <v>42573</v>
      </c>
      <c r="H1346" s="201">
        <f>G1346+90</f>
        <v>42663</v>
      </c>
    </row>
    <row r="1347" spans="1:9" s="189" customFormat="1" ht="12.75">
      <c r="A1347" s="201">
        <v>42591</v>
      </c>
      <c r="B1347" s="171" t="s">
        <v>1786</v>
      </c>
      <c r="C1347" s="171" t="s">
        <v>1670</v>
      </c>
      <c r="D1347" s="171" t="s">
        <v>1671</v>
      </c>
      <c r="E1347" s="171" t="s">
        <v>1533</v>
      </c>
      <c r="F1347" s="187">
        <v>218549.22</v>
      </c>
      <c r="G1347" s="201">
        <v>42574</v>
      </c>
      <c r="H1347" s="201">
        <f>G1347+90</f>
        <v>42664</v>
      </c>
      <c r="I1347" s="1248"/>
    </row>
    <row r="1348" spans="1:9" s="183" customFormat="1" ht="12.75">
      <c r="A1348" s="201">
        <v>42618</v>
      </c>
      <c r="B1348" s="171" t="s">
        <v>1831</v>
      </c>
      <c r="C1348" s="171" t="s">
        <v>1531</v>
      </c>
      <c r="D1348" s="171" t="s">
        <v>1532</v>
      </c>
      <c r="E1348" s="171" t="s">
        <v>1533</v>
      </c>
      <c r="F1348" s="171"/>
      <c r="G1348" s="187">
        <v>549634.23</v>
      </c>
      <c r="H1348" s="201" t="s">
        <v>1882</v>
      </c>
      <c r="I1348" s="424"/>
    </row>
    <row r="1349" spans="1:9" ht="15" customHeight="1">
      <c r="A1349" s="74"/>
      <c r="B1349" s="74"/>
      <c r="C1349" s="74"/>
      <c r="D1349" s="74"/>
      <c r="E1349" s="74"/>
      <c r="F1349" s="461"/>
      <c r="G1349" s="461"/>
      <c r="H1349" s="73"/>
    </row>
    <row r="1350" spans="1:9" s="189" customFormat="1" ht="12.75">
      <c r="A1350" s="201">
        <v>42591</v>
      </c>
      <c r="B1350" s="171" t="s">
        <v>1786</v>
      </c>
      <c r="C1350" s="171" t="s">
        <v>1670</v>
      </c>
      <c r="D1350" s="171" t="s">
        <v>1671</v>
      </c>
      <c r="E1350" s="171" t="s">
        <v>1533</v>
      </c>
      <c r="F1350" s="650">
        <v>660512.75</v>
      </c>
      <c r="G1350" s="201">
        <v>42576</v>
      </c>
      <c r="H1350" s="201" t="s">
        <v>1883</v>
      </c>
      <c r="I1350" s="1248"/>
    </row>
    <row r="1351" spans="1:9" s="189" customFormat="1" ht="12.75">
      <c r="A1351" s="201">
        <v>42591</v>
      </c>
      <c r="B1351" s="171" t="s">
        <v>1786</v>
      </c>
      <c r="C1351" s="171" t="s">
        <v>1670</v>
      </c>
      <c r="D1351" s="171" t="s">
        <v>1671</v>
      </c>
      <c r="E1351" s="171" t="s">
        <v>1533</v>
      </c>
      <c r="F1351" s="187">
        <v>518833.02</v>
      </c>
      <c r="G1351" s="201">
        <v>42577</v>
      </c>
      <c r="H1351" s="201" t="s">
        <v>1883</v>
      </c>
      <c r="I1351" s="1248"/>
    </row>
    <row r="1352" spans="1:9" s="183" customFormat="1" ht="12.75">
      <c r="A1352" s="201">
        <v>42626</v>
      </c>
      <c r="B1352" s="171" t="s">
        <v>1840</v>
      </c>
      <c r="C1352" s="171" t="s">
        <v>1531</v>
      </c>
      <c r="D1352" s="171" t="s">
        <v>1532</v>
      </c>
      <c r="E1352" s="171" t="s">
        <v>1533</v>
      </c>
      <c r="F1352" s="171"/>
      <c r="G1352" s="187">
        <v>298040.84000000003</v>
      </c>
      <c r="H1352" s="201" t="s">
        <v>1883</v>
      </c>
      <c r="I1352" s="424"/>
    </row>
    <row r="1353" spans="1:9" s="183" customFormat="1" ht="12.75">
      <c r="A1353" s="201">
        <v>42626</v>
      </c>
      <c r="B1353" s="171" t="s">
        <v>1841</v>
      </c>
      <c r="C1353" s="171" t="s">
        <v>1531</v>
      </c>
      <c r="D1353" s="171" t="s">
        <v>1532</v>
      </c>
      <c r="E1353" s="171" t="s">
        <v>1533</v>
      </c>
      <c r="F1353" s="171"/>
      <c r="G1353" s="187">
        <v>383019</v>
      </c>
      <c r="H1353" s="201" t="s">
        <v>1883</v>
      </c>
      <c r="I1353" s="424"/>
    </row>
    <row r="1354" spans="1:9" s="183" customFormat="1" ht="12.75">
      <c r="A1354" s="481">
        <v>42655</v>
      </c>
      <c r="B1354" s="426" t="s">
        <v>1872</v>
      </c>
      <c r="C1354" s="216" t="s">
        <v>24</v>
      </c>
      <c r="D1354" s="216" t="s">
        <v>977</v>
      </c>
      <c r="E1354" s="216" t="s">
        <v>11</v>
      </c>
      <c r="F1354" s="1268">
        <v>186888.56</v>
      </c>
      <c r="G1354" s="1268">
        <v>13449394</v>
      </c>
      <c r="H1354" s="238" t="s">
        <v>1883</v>
      </c>
      <c r="I1354" s="424"/>
    </row>
    <row r="1355" spans="1:9" ht="15" customHeight="1">
      <c r="A1355" s="201">
        <v>42591</v>
      </c>
      <c r="B1355" s="171" t="s">
        <v>1786</v>
      </c>
      <c r="C1355" s="171" t="s">
        <v>1670</v>
      </c>
      <c r="D1355" s="171" t="s">
        <v>1671</v>
      </c>
      <c r="E1355" s="171" t="s">
        <v>1533</v>
      </c>
      <c r="F1355" s="187">
        <v>847078.2</v>
      </c>
      <c r="G1355" s="201">
        <v>42578</v>
      </c>
      <c r="H1355" s="201" t="s">
        <v>1884</v>
      </c>
    </row>
    <row r="1356" spans="1:9" ht="37.5" customHeight="1">
      <c r="A1356" s="224">
        <v>42648</v>
      </c>
      <c r="B1356" s="216" t="s">
        <v>1866</v>
      </c>
      <c r="C1356" s="216" t="s">
        <v>24</v>
      </c>
      <c r="D1356" s="216" t="s">
        <v>977</v>
      </c>
      <c r="E1356" s="216" t="s">
        <v>11</v>
      </c>
      <c r="F1356" s="232">
        <v>507069.17</v>
      </c>
      <c r="G1356" s="232">
        <v>17711926.109999999</v>
      </c>
      <c r="H1356" s="224" t="s">
        <v>1884</v>
      </c>
    </row>
    <row r="1357" spans="1:9" ht="15" customHeight="1">
      <c r="A1357" s="201">
        <v>42586</v>
      </c>
      <c r="B1357" s="171" t="s">
        <v>1784</v>
      </c>
      <c r="C1357" s="171" t="s">
        <v>1670</v>
      </c>
      <c r="D1357" s="171" t="s">
        <v>1671</v>
      </c>
      <c r="E1357" s="171" t="s">
        <v>1533</v>
      </c>
      <c r="F1357" s="187">
        <v>1297036.2</v>
      </c>
      <c r="G1357" s="201">
        <v>42579</v>
      </c>
      <c r="H1357" s="201">
        <f>G1357+90</f>
        <v>42669</v>
      </c>
    </row>
    <row r="1358" spans="1:9" ht="15" customHeight="1">
      <c r="A1358" s="201">
        <v>42626</v>
      </c>
      <c r="B1358" s="171" t="s">
        <v>1842</v>
      </c>
      <c r="C1358" s="171" t="s">
        <v>1531</v>
      </c>
      <c r="D1358" s="171" t="s">
        <v>1532</v>
      </c>
      <c r="E1358" s="171" t="s">
        <v>1533</v>
      </c>
      <c r="F1358" s="171"/>
      <c r="G1358" s="187">
        <v>411294.87</v>
      </c>
      <c r="H1358" s="201" t="s">
        <v>1843</v>
      </c>
    </row>
    <row r="1359" spans="1:9" ht="15" customHeight="1">
      <c r="A1359" s="201">
        <v>42586</v>
      </c>
      <c r="B1359" s="171" t="s">
        <v>1784</v>
      </c>
      <c r="C1359" s="171" t="s">
        <v>1670</v>
      </c>
      <c r="D1359" s="171" t="s">
        <v>1671</v>
      </c>
      <c r="E1359" s="171" t="s">
        <v>1533</v>
      </c>
      <c r="F1359" s="187">
        <v>1781040.84</v>
      </c>
      <c r="G1359" s="201">
        <v>42580</v>
      </c>
      <c r="H1359" s="201">
        <f t="shared" ref="H1359:H1365" si="4">G1359+90</f>
        <v>42670</v>
      </c>
    </row>
    <row r="1360" spans="1:9" ht="15" customHeight="1">
      <c r="A1360" s="201">
        <v>42592</v>
      </c>
      <c r="B1360" s="171" t="s">
        <v>1789</v>
      </c>
      <c r="C1360" s="171" t="s">
        <v>1670</v>
      </c>
      <c r="D1360" s="171" t="s">
        <v>1671</v>
      </c>
      <c r="E1360" s="171" t="s">
        <v>1533</v>
      </c>
      <c r="F1360" s="187">
        <v>4320</v>
      </c>
      <c r="G1360" s="201">
        <v>42580</v>
      </c>
      <c r="H1360" s="201">
        <f t="shared" si="4"/>
        <v>42670</v>
      </c>
    </row>
    <row r="1361" spans="1:9" ht="15" customHeight="1">
      <c r="A1361" s="201">
        <v>42592</v>
      </c>
      <c r="B1361" s="171" t="s">
        <v>1789</v>
      </c>
      <c r="C1361" s="171" t="s">
        <v>1670</v>
      </c>
      <c r="D1361" s="171" t="s">
        <v>1671</v>
      </c>
      <c r="E1361" s="171" t="s">
        <v>1533</v>
      </c>
      <c r="F1361" s="187">
        <v>42731.34</v>
      </c>
      <c r="G1361" s="201">
        <v>42581</v>
      </c>
      <c r="H1361" s="201">
        <f t="shared" si="4"/>
        <v>42671</v>
      </c>
    </row>
    <row r="1362" spans="1:9" ht="15" customHeight="1">
      <c r="A1362" s="201">
        <v>42600</v>
      </c>
      <c r="B1362" s="171" t="s">
        <v>1800</v>
      </c>
      <c r="C1362" s="171" t="s">
        <v>1670</v>
      </c>
      <c r="D1362" s="171" t="s">
        <v>1671</v>
      </c>
      <c r="E1362" s="171" t="s">
        <v>1533</v>
      </c>
      <c r="F1362" s="217">
        <v>4590</v>
      </c>
      <c r="G1362" s="195">
        <v>42581</v>
      </c>
      <c r="H1362" s="195">
        <f t="shared" si="4"/>
        <v>42671</v>
      </c>
    </row>
    <row r="1363" spans="1:9" ht="15" customHeight="1">
      <c r="A1363" s="201">
        <v>42592</v>
      </c>
      <c r="B1363" s="171" t="s">
        <v>1789</v>
      </c>
      <c r="C1363" s="171" t="s">
        <v>1670</v>
      </c>
      <c r="D1363" s="171" t="s">
        <v>1671</v>
      </c>
      <c r="E1363" s="171" t="s">
        <v>1533</v>
      </c>
      <c r="F1363" s="187">
        <v>491733.81</v>
      </c>
      <c r="G1363" s="201">
        <v>42583</v>
      </c>
      <c r="H1363" s="201">
        <f t="shared" si="4"/>
        <v>42673</v>
      </c>
    </row>
    <row r="1364" spans="1:9" ht="15" customHeight="1">
      <c r="A1364" s="201">
        <v>42592</v>
      </c>
      <c r="B1364" s="171" t="s">
        <v>1789</v>
      </c>
      <c r="C1364" s="171" t="s">
        <v>1670</v>
      </c>
      <c r="D1364" s="171" t="s">
        <v>1671</v>
      </c>
      <c r="E1364" s="171" t="s">
        <v>1533</v>
      </c>
      <c r="F1364" s="187">
        <v>307429.3</v>
      </c>
      <c r="G1364" s="201">
        <v>42584</v>
      </c>
      <c r="H1364" s="201">
        <f t="shared" si="4"/>
        <v>42674</v>
      </c>
    </row>
    <row r="1365" spans="1:9" ht="15" customHeight="1">
      <c r="A1365" s="201">
        <v>42600</v>
      </c>
      <c r="B1365" s="171" t="s">
        <v>1800</v>
      </c>
      <c r="C1365" s="171" t="s">
        <v>1670</v>
      </c>
      <c r="D1365" s="171" t="s">
        <v>1671</v>
      </c>
      <c r="E1365" s="171" t="s">
        <v>1533</v>
      </c>
      <c r="F1365" s="217">
        <v>8206.48</v>
      </c>
      <c r="G1365" s="195">
        <v>42584</v>
      </c>
      <c r="H1365" s="195">
        <f t="shared" si="4"/>
        <v>42674</v>
      </c>
    </row>
    <row r="1366" spans="1:9" ht="15" customHeight="1">
      <c r="A1366" s="201">
        <v>42628</v>
      </c>
      <c r="B1366" s="171" t="s">
        <v>1846</v>
      </c>
      <c r="C1366" s="171" t="s">
        <v>1531</v>
      </c>
      <c r="D1366" s="171" t="s">
        <v>1532</v>
      </c>
      <c r="E1366" s="171" t="s">
        <v>1533</v>
      </c>
      <c r="F1366" s="171"/>
      <c r="G1366" s="187">
        <v>466362.81</v>
      </c>
      <c r="H1366" s="201" t="s">
        <v>1888</v>
      </c>
    </row>
    <row r="1367" spans="1:9" ht="15" customHeight="1">
      <c r="A1367" s="464">
        <v>42648</v>
      </c>
      <c r="B1367" s="214" t="s">
        <v>1866</v>
      </c>
      <c r="C1367" s="214" t="s">
        <v>24</v>
      </c>
      <c r="D1367" s="214" t="s">
        <v>977</v>
      </c>
      <c r="E1367" s="214" t="s">
        <v>11</v>
      </c>
      <c r="F1367" s="465">
        <v>159243.17000000001</v>
      </c>
      <c r="G1367" s="465">
        <f>F1367*35.07</f>
        <v>5584657.9719000002</v>
      </c>
      <c r="H1367" s="464" t="s">
        <v>1888</v>
      </c>
    </row>
    <row r="1368" spans="1:9" ht="15" customHeight="1">
      <c r="A1368" s="705">
        <v>42655</v>
      </c>
      <c r="B1368" s="474" t="s">
        <v>1872</v>
      </c>
      <c r="C1368" s="214" t="s">
        <v>24</v>
      </c>
      <c r="D1368" s="214" t="s">
        <v>977</v>
      </c>
      <c r="E1368" s="214" t="s">
        <v>11</v>
      </c>
      <c r="F1368" s="1269">
        <v>197379.84</v>
      </c>
      <c r="G1368" s="1270">
        <v>13449394</v>
      </c>
      <c r="H1368" s="1033" t="s">
        <v>1888</v>
      </c>
    </row>
    <row r="1369" spans="1:9" ht="15" customHeight="1">
      <c r="A1369" s="74"/>
      <c r="B1369" s="74"/>
      <c r="C1369" s="74"/>
      <c r="D1369" s="74"/>
      <c r="E1369" s="74"/>
      <c r="F1369" s="461"/>
      <c r="G1369" s="461"/>
      <c r="H1369" s="73"/>
    </row>
    <row r="1370" spans="1:9" s="497" customFormat="1" ht="15" customHeight="1">
      <c r="A1370" s="209" t="s">
        <v>1161</v>
      </c>
      <c r="B1370" s="432">
        <v>2016</v>
      </c>
      <c r="C1370" s="194"/>
      <c r="D1370" s="194"/>
      <c r="E1370" s="194"/>
      <c r="F1370" s="207"/>
      <c r="G1370" s="194"/>
      <c r="H1370" s="1023"/>
      <c r="I1370" s="1260"/>
    </row>
    <row r="1371" spans="1:9" ht="15" customHeight="1">
      <c r="A1371" s="203">
        <v>42600</v>
      </c>
      <c r="B1371" s="204" t="s">
        <v>1800</v>
      </c>
      <c r="C1371" s="204" t="s">
        <v>1670</v>
      </c>
      <c r="D1371" s="204" t="s">
        <v>1671</v>
      </c>
      <c r="E1371" s="204" t="s">
        <v>1533</v>
      </c>
      <c r="F1371" s="1271">
        <v>23422.47</v>
      </c>
      <c r="G1371" s="515">
        <v>42585</v>
      </c>
      <c r="H1371" s="515" t="s">
        <v>1889</v>
      </c>
    </row>
    <row r="1372" spans="1:9" ht="15" customHeight="1">
      <c r="A1372" s="203">
        <v>42592</v>
      </c>
      <c r="B1372" s="204" t="s">
        <v>1789</v>
      </c>
      <c r="C1372" s="204" t="s">
        <v>1670</v>
      </c>
      <c r="D1372" s="204" t="s">
        <v>1671</v>
      </c>
      <c r="E1372" s="204" t="s">
        <v>1533</v>
      </c>
      <c r="F1372" s="205">
        <v>567014.44999999995</v>
      </c>
      <c r="G1372" s="203">
        <v>42585</v>
      </c>
      <c r="H1372" s="203" t="s">
        <v>1889</v>
      </c>
    </row>
    <row r="1373" spans="1:9" ht="15" customHeight="1">
      <c r="A1373" s="203">
        <v>42592</v>
      </c>
      <c r="B1373" s="204" t="s">
        <v>1789</v>
      </c>
      <c r="C1373" s="204" t="s">
        <v>1670</v>
      </c>
      <c r="D1373" s="204" t="s">
        <v>1671</v>
      </c>
      <c r="E1373" s="204" t="s">
        <v>1533</v>
      </c>
      <c r="F1373" s="205">
        <v>845944.18</v>
      </c>
      <c r="G1373" s="203">
        <v>42586</v>
      </c>
      <c r="H1373" s="203" t="s">
        <v>1891</v>
      </c>
    </row>
    <row r="1374" spans="1:9" ht="15" customHeight="1">
      <c r="A1374" s="203">
        <v>42600</v>
      </c>
      <c r="B1374" s="204" t="s">
        <v>1800</v>
      </c>
      <c r="C1374" s="204" t="s">
        <v>1670</v>
      </c>
      <c r="D1374" s="516" t="s">
        <v>1671</v>
      </c>
      <c r="E1374" s="516" t="s">
        <v>1533</v>
      </c>
      <c r="F1374" s="1271">
        <v>617.70000000000005</v>
      </c>
      <c r="G1374" s="515">
        <v>42586</v>
      </c>
      <c r="H1374" s="515" t="s">
        <v>1891</v>
      </c>
    </row>
    <row r="1375" spans="1:9" ht="15" customHeight="1">
      <c r="A1375" s="203">
        <v>42600</v>
      </c>
      <c r="B1375" s="204" t="s">
        <v>1800</v>
      </c>
      <c r="C1375" s="204" t="s">
        <v>1670</v>
      </c>
      <c r="D1375" s="516" t="s">
        <v>1671</v>
      </c>
      <c r="E1375" s="516" t="s">
        <v>1533</v>
      </c>
      <c r="F1375" s="1271">
        <v>696944.64000000001</v>
      </c>
      <c r="G1375" s="515">
        <v>42587</v>
      </c>
      <c r="H1375" s="515" t="s">
        <v>1891</v>
      </c>
    </row>
    <row r="1376" spans="1:9" ht="15" customHeight="1">
      <c r="A1376" s="203">
        <v>42600</v>
      </c>
      <c r="B1376" s="204" t="s">
        <v>1800</v>
      </c>
      <c r="C1376" s="204" t="s">
        <v>1670</v>
      </c>
      <c r="D1376" s="516" t="s">
        <v>1671</v>
      </c>
      <c r="E1376" s="516" t="s">
        <v>1533</v>
      </c>
      <c r="F1376" s="1271">
        <v>27185.439999999999</v>
      </c>
      <c r="G1376" s="515">
        <v>42588</v>
      </c>
      <c r="H1376" s="515" t="s">
        <v>1898</v>
      </c>
    </row>
    <row r="1377" spans="1:9" ht="15" customHeight="1">
      <c r="A1377" s="203">
        <v>42600</v>
      </c>
      <c r="B1377" s="204" t="s">
        <v>1800</v>
      </c>
      <c r="C1377" s="204" t="s">
        <v>1670</v>
      </c>
      <c r="D1377" s="516" t="s">
        <v>1671</v>
      </c>
      <c r="E1377" s="516" t="s">
        <v>1533</v>
      </c>
      <c r="F1377" s="205">
        <v>417677.35</v>
      </c>
      <c r="G1377" s="515">
        <v>42590</v>
      </c>
      <c r="H1377" s="702" t="s">
        <v>1899</v>
      </c>
    </row>
    <row r="1378" spans="1:9" ht="15" customHeight="1">
      <c r="A1378" s="203">
        <v>42600</v>
      </c>
      <c r="B1378" s="204" t="s">
        <v>1800</v>
      </c>
      <c r="C1378" s="204" t="s">
        <v>1670</v>
      </c>
      <c r="D1378" s="516" t="s">
        <v>1671</v>
      </c>
      <c r="E1378" s="516" t="s">
        <v>1533</v>
      </c>
      <c r="F1378" s="1271">
        <v>144711.04000000001</v>
      </c>
      <c r="G1378" s="515">
        <v>42591</v>
      </c>
      <c r="H1378" s="702" t="s">
        <v>1899</v>
      </c>
    </row>
    <row r="1379" spans="1:9" ht="15" customHeight="1">
      <c r="A1379" s="203">
        <v>42604</v>
      </c>
      <c r="B1379" s="204" t="s">
        <v>1806</v>
      </c>
      <c r="C1379" s="204" t="s">
        <v>1670</v>
      </c>
      <c r="D1379" s="204" t="s">
        <v>1671</v>
      </c>
      <c r="E1379" s="204" t="s">
        <v>1533</v>
      </c>
      <c r="F1379" s="205">
        <v>2643.3</v>
      </c>
      <c r="G1379" s="203">
        <v>42591</v>
      </c>
      <c r="H1379" s="630" t="s">
        <v>1899</v>
      </c>
    </row>
    <row r="1380" spans="1:9" ht="15" customHeight="1">
      <c r="A1380" s="203">
        <v>42600</v>
      </c>
      <c r="B1380" s="204" t="s">
        <v>1800</v>
      </c>
      <c r="C1380" s="204" t="s">
        <v>1670</v>
      </c>
      <c r="D1380" s="516" t="s">
        <v>1671</v>
      </c>
      <c r="E1380" s="516" t="s">
        <v>1533</v>
      </c>
      <c r="F1380" s="1271">
        <v>323865.82</v>
      </c>
      <c r="G1380" s="515">
        <v>42592</v>
      </c>
      <c r="H1380" s="702" t="s">
        <v>1904</v>
      </c>
    </row>
    <row r="1381" spans="1:9" ht="15" customHeight="1">
      <c r="A1381" s="203">
        <v>42600</v>
      </c>
      <c r="B1381" s="204" t="s">
        <v>1800</v>
      </c>
      <c r="C1381" s="204" t="s">
        <v>1670</v>
      </c>
      <c r="D1381" s="516" t="s">
        <v>1671</v>
      </c>
      <c r="E1381" s="516" t="s">
        <v>1533</v>
      </c>
      <c r="F1381" s="1271">
        <v>137379.88</v>
      </c>
      <c r="G1381" s="515">
        <v>42593</v>
      </c>
      <c r="H1381" s="702" t="s">
        <v>1905</v>
      </c>
    </row>
    <row r="1382" spans="1:9" ht="15" customHeight="1">
      <c r="A1382" s="203">
        <v>42600</v>
      </c>
      <c r="B1382" s="204" t="s">
        <v>1800</v>
      </c>
      <c r="C1382" s="204" t="s">
        <v>1670</v>
      </c>
      <c r="D1382" s="516" t="s">
        <v>1671</v>
      </c>
      <c r="E1382" s="516" t="s">
        <v>1533</v>
      </c>
      <c r="F1382" s="1271">
        <v>369031.9</v>
      </c>
      <c r="G1382" s="515">
        <v>42594</v>
      </c>
      <c r="H1382" s="702" t="s">
        <v>1906</v>
      </c>
    </row>
    <row r="1383" spans="1:9" ht="15" customHeight="1">
      <c r="A1383" s="203">
        <v>42626</v>
      </c>
      <c r="B1383" s="204" t="s">
        <v>1844</v>
      </c>
      <c r="C1383" s="204" t="s">
        <v>1670</v>
      </c>
      <c r="D1383" s="204" t="s">
        <v>1671</v>
      </c>
      <c r="E1383" s="204" t="s">
        <v>1533</v>
      </c>
      <c r="F1383" s="205">
        <v>5508</v>
      </c>
      <c r="G1383" s="203">
        <v>42592</v>
      </c>
      <c r="H1383" s="630" t="s">
        <v>1904</v>
      </c>
    </row>
    <row r="1384" spans="1:9" ht="15" customHeight="1">
      <c r="A1384" s="203">
        <v>42626</v>
      </c>
      <c r="B1384" s="204" t="s">
        <v>1844</v>
      </c>
      <c r="C1384" s="204" t="s">
        <v>1670</v>
      </c>
      <c r="D1384" s="204" t="s">
        <v>1671</v>
      </c>
      <c r="E1384" s="204" t="s">
        <v>1533</v>
      </c>
      <c r="F1384" s="205">
        <v>1860.27</v>
      </c>
      <c r="G1384" s="203">
        <v>42593</v>
      </c>
      <c r="H1384" s="630" t="s">
        <v>1905</v>
      </c>
    </row>
    <row r="1385" spans="1:9" ht="15" customHeight="1">
      <c r="A1385" s="203">
        <v>42626</v>
      </c>
      <c r="B1385" s="204" t="s">
        <v>1844</v>
      </c>
      <c r="C1385" s="204" t="s">
        <v>1670</v>
      </c>
      <c r="D1385" s="204" t="s">
        <v>1671</v>
      </c>
      <c r="E1385" s="204" t="s">
        <v>1533</v>
      </c>
      <c r="F1385" s="205">
        <v>8456.99</v>
      </c>
      <c r="G1385" s="203">
        <v>42594</v>
      </c>
      <c r="H1385" s="630" t="s">
        <v>1906</v>
      </c>
    </row>
    <row r="1386" spans="1:9" ht="15" customHeight="1">
      <c r="A1386" s="203">
        <v>42640</v>
      </c>
      <c r="B1386" s="204" t="s">
        <v>1860</v>
      </c>
      <c r="C1386" s="204" t="s">
        <v>1531</v>
      </c>
      <c r="D1386" s="204" t="s">
        <v>1532</v>
      </c>
      <c r="E1386" s="204" t="s">
        <v>1533</v>
      </c>
      <c r="F1386" s="205">
        <v>601441.86</v>
      </c>
      <c r="G1386" s="518"/>
      <c r="H1386" s="203" t="s">
        <v>1907</v>
      </c>
    </row>
    <row r="1387" spans="1:9" ht="15" customHeight="1">
      <c r="A1387" s="203">
        <v>42640</v>
      </c>
      <c r="B1387" s="204" t="s">
        <v>1861</v>
      </c>
      <c r="C1387" s="204" t="s">
        <v>1531</v>
      </c>
      <c r="D1387" s="204" t="s">
        <v>1532</v>
      </c>
      <c r="E1387" s="204" t="s">
        <v>1533</v>
      </c>
      <c r="F1387" s="205">
        <v>572318.51</v>
      </c>
      <c r="G1387" s="518"/>
      <c r="H1387" s="203" t="s">
        <v>1907</v>
      </c>
    </row>
    <row r="1388" spans="1:9" ht="15" customHeight="1">
      <c r="A1388" s="203">
        <v>42642</v>
      </c>
      <c r="B1388" s="204" t="s">
        <v>1859</v>
      </c>
      <c r="C1388" s="204" t="s">
        <v>1531</v>
      </c>
      <c r="D1388" s="204" t="s">
        <v>1532</v>
      </c>
      <c r="E1388" s="204" t="s">
        <v>1533</v>
      </c>
      <c r="F1388" s="205">
        <v>576855.31999999995</v>
      </c>
      <c r="G1388" s="518"/>
      <c r="H1388" s="203" t="s">
        <v>1908</v>
      </c>
    </row>
    <row r="1389" spans="1:9" ht="15" customHeight="1">
      <c r="A1389" s="203">
        <v>42604</v>
      </c>
      <c r="B1389" s="204" t="s">
        <v>1806</v>
      </c>
      <c r="C1389" s="204" t="s">
        <v>1670</v>
      </c>
      <c r="D1389" s="204" t="s">
        <v>1671</v>
      </c>
      <c r="E1389" s="204" t="s">
        <v>1533</v>
      </c>
      <c r="F1389" s="205">
        <v>163060.75</v>
      </c>
      <c r="G1389" s="203">
        <v>42598</v>
      </c>
      <c r="H1389" s="630" t="s">
        <v>1908</v>
      </c>
    </row>
    <row r="1390" spans="1:9" ht="15" customHeight="1">
      <c r="A1390" s="74"/>
      <c r="B1390" s="74"/>
      <c r="C1390" s="74"/>
      <c r="D1390" s="74"/>
      <c r="E1390" s="74"/>
      <c r="F1390" s="461"/>
      <c r="G1390" s="461"/>
      <c r="H1390" s="73"/>
    </row>
    <row r="1391" spans="1:9" s="189" customFormat="1" ht="12.75">
      <c r="A1391" s="201">
        <v>42604</v>
      </c>
      <c r="B1391" s="171" t="s">
        <v>1806</v>
      </c>
      <c r="C1391" s="171" t="s">
        <v>1670</v>
      </c>
      <c r="D1391" s="171" t="s">
        <v>1671</v>
      </c>
      <c r="E1391" s="171" t="s">
        <v>1533</v>
      </c>
      <c r="F1391" s="187">
        <v>1130790.05</v>
      </c>
      <c r="G1391" s="201">
        <v>42599</v>
      </c>
      <c r="H1391" s="1042" t="s">
        <v>1914</v>
      </c>
      <c r="I1391" s="1248"/>
    </row>
    <row r="1392" spans="1:9" s="189" customFormat="1" ht="12.75">
      <c r="A1392" s="201">
        <v>42626</v>
      </c>
      <c r="B1392" s="171" t="s">
        <v>1844</v>
      </c>
      <c r="C1392" s="171" t="s">
        <v>1670</v>
      </c>
      <c r="D1392" s="171" t="s">
        <v>1671</v>
      </c>
      <c r="E1392" s="171" t="s">
        <v>1533</v>
      </c>
      <c r="F1392" s="187">
        <v>11931.14</v>
      </c>
      <c r="G1392" s="201">
        <v>42599</v>
      </c>
      <c r="H1392" s="1042" t="s">
        <v>1914</v>
      </c>
      <c r="I1392" s="1248"/>
    </row>
    <row r="1393" spans="1:9" ht="15" customHeight="1">
      <c r="A1393" s="74"/>
      <c r="B1393" s="74"/>
      <c r="C1393" s="74"/>
      <c r="D1393" s="74"/>
      <c r="E1393" s="74"/>
      <c r="F1393" s="461"/>
      <c r="G1393" s="461"/>
      <c r="H1393" s="73"/>
    </row>
    <row r="1394" spans="1:9" s="189" customFormat="1" ht="12.75">
      <c r="A1394" s="201">
        <v>42604</v>
      </c>
      <c r="B1394" s="171" t="s">
        <v>1806</v>
      </c>
      <c r="C1394" s="171" t="s">
        <v>1670</v>
      </c>
      <c r="D1394" s="171" t="s">
        <v>1671</v>
      </c>
      <c r="E1394" s="171" t="s">
        <v>1533</v>
      </c>
      <c r="F1394" s="187">
        <v>1461997.46</v>
      </c>
      <c r="G1394" s="201">
        <v>42600</v>
      </c>
      <c r="H1394" s="1042" t="s">
        <v>1911</v>
      </c>
      <c r="I1394" s="1248"/>
    </row>
    <row r="1395" spans="1:9" s="189" customFormat="1" ht="12.75">
      <c r="A1395" s="201">
        <v>42606</v>
      </c>
      <c r="B1395" s="171" t="s">
        <v>1808</v>
      </c>
      <c r="C1395" s="171" t="s">
        <v>1670</v>
      </c>
      <c r="D1395" s="171" t="s">
        <v>1671</v>
      </c>
      <c r="E1395" s="171" t="s">
        <v>1533</v>
      </c>
      <c r="F1395" s="187">
        <v>126039.26</v>
      </c>
      <c r="G1395" s="201">
        <v>42600</v>
      </c>
      <c r="H1395" s="1042" t="s">
        <v>1911</v>
      </c>
      <c r="I1395" s="1248"/>
    </row>
    <row r="1396" spans="1:9" s="189" customFormat="1" ht="12.75">
      <c r="A1396" s="201">
        <v>42626</v>
      </c>
      <c r="B1396" s="171" t="s">
        <v>1844</v>
      </c>
      <c r="C1396" s="171" t="s">
        <v>1670</v>
      </c>
      <c r="D1396" s="171" t="s">
        <v>1671</v>
      </c>
      <c r="E1396" s="171" t="s">
        <v>1533</v>
      </c>
      <c r="F1396" s="187">
        <v>12433.23</v>
      </c>
      <c r="G1396" s="201">
        <v>42600</v>
      </c>
      <c r="H1396" s="1042" t="s">
        <v>1911</v>
      </c>
      <c r="I1396" s="1248"/>
    </row>
    <row r="1397" spans="1:9" ht="15" customHeight="1">
      <c r="A1397" s="201">
        <v>42601</v>
      </c>
      <c r="B1397" s="171" t="s">
        <v>1803</v>
      </c>
      <c r="C1397" s="171" t="s">
        <v>1693</v>
      </c>
      <c r="D1397" s="171" t="s">
        <v>1694</v>
      </c>
      <c r="E1397" s="171" t="s">
        <v>37</v>
      </c>
      <c r="F1397" s="187">
        <v>23490</v>
      </c>
      <c r="G1397" s="187">
        <v>815572.8</v>
      </c>
      <c r="H1397" s="201" t="s">
        <v>1917</v>
      </c>
    </row>
    <row r="1398" spans="1:9" ht="15" customHeight="1">
      <c r="A1398" s="201">
        <v>42611</v>
      </c>
      <c r="B1398" s="171" t="s">
        <v>1816</v>
      </c>
      <c r="C1398" s="171" t="s">
        <v>1670</v>
      </c>
      <c r="D1398" s="171" t="s">
        <v>1671</v>
      </c>
      <c r="E1398" s="171" t="s">
        <v>1533</v>
      </c>
      <c r="F1398" s="187">
        <v>24998.26</v>
      </c>
      <c r="G1398" s="201">
        <v>42601</v>
      </c>
      <c r="H1398" s="201" t="s">
        <v>1917</v>
      </c>
    </row>
    <row r="1399" spans="1:9" ht="15" customHeight="1">
      <c r="A1399" s="201">
        <v>42606</v>
      </c>
      <c r="B1399" s="171" t="s">
        <v>1808</v>
      </c>
      <c r="C1399" s="171" t="s">
        <v>1670</v>
      </c>
      <c r="D1399" s="171" t="s">
        <v>1671</v>
      </c>
      <c r="E1399" s="171" t="s">
        <v>1533</v>
      </c>
      <c r="F1399" s="187">
        <v>2064906.45</v>
      </c>
      <c r="G1399" s="201">
        <v>42601</v>
      </c>
      <c r="H1399" s="201" t="s">
        <v>1917</v>
      </c>
    </row>
    <row r="1400" spans="1:9" ht="15" customHeight="1">
      <c r="A1400" s="201">
        <v>42626</v>
      </c>
      <c r="B1400" s="171" t="s">
        <v>1844</v>
      </c>
      <c r="C1400" s="171" t="s">
        <v>1670</v>
      </c>
      <c r="D1400" s="171" t="s">
        <v>1671</v>
      </c>
      <c r="E1400" s="171" t="s">
        <v>1533</v>
      </c>
      <c r="F1400" s="187">
        <v>2470.8200000000002</v>
      </c>
      <c r="G1400" s="201">
        <v>42601</v>
      </c>
      <c r="H1400" s="201" t="s">
        <v>1917</v>
      </c>
    </row>
    <row r="1401" spans="1:9" ht="15" customHeight="1">
      <c r="A1401" s="201">
        <v>42606</v>
      </c>
      <c r="B1401" s="171" t="s">
        <v>1808</v>
      </c>
      <c r="C1401" s="171" t="s">
        <v>1670</v>
      </c>
      <c r="D1401" s="171" t="s">
        <v>1671</v>
      </c>
      <c r="E1401" s="171" t="s">
        <v>1533</v>
      </c>
      <c r="F1401" s="187">
        <v>151603.92000000001</v>
      </c>
      <c r="G1401" s="201">
        <v>42602</v>
      </c>
      <c r="H1401" s="1042" t="s">
        <v>1918</v>
      </c>
    </row>
    <row r="1402" spans="1:9" ht="15" customHeight="1">
      <c r="A1402" s="201">
        <v>42626</v>
      </c>
      <c r="B1402" s="171" t="s">
        <v>1844</v>
      </c>
      <c r="C1402" s="171" t="s">
        <v>1670</v>
      </c>
      <c r="D1402" s="171" t="s">
        <v>1671</v>
      </c>
      <c r="E1402" s="171" t="s">
        <v>1533</v>
      </c>
      <c r="F1402" s="187">
        <v>2314.17</v>
      </c>
      <c r="G1402" s="201">
        <v>42602</v>
      </c>
      <c r="H1402" s="1042" t="s">
        <v>1918</v>
      </c>
    </row>
    <row r="1403" spans="1:9" ht="15" customHeight="1">
      <c r="A1403" s="201">
        <v>42642</v>
      </c>
      <c r="B1403" s="171" t="s">
        <v>1858</v>
      </c>
      <c r="C1403" s="171" t="s">
        <v>1670</v>
      </c>
      <c r="D1403" s="171" t="s">
        <v>1671</v>
      </c>
      <c r="E1403" s="171" t="s">
        <v>1533</v>
      </c>
      <c r="F1403" s="187">
        <v>3088.53</v>
      </c>
      <c r="G1403" s="201">
        <v>42602</v>
      </c>
      <c r="H1403" s="1042" t="s">
        <v>1918</v>
      </c>
    </row>
    <row r="1404" spans="1:9" ht="15" customHeight="1">
      <c r="A1404" s="201">
        <v>42647</v>
      </c>
      <c r="B1404" s="171" t="s">
        <v>1865</v>
      </c>
      <c r="C1404" s="171" t="s">
        <v>1531</v>
      </c>
      <c r="D1404" s="171" t="s">
        <v>1532</v>
      </c>
      <c r="E1404" s="171" t="s">
        <v>1533</v>
      </c>
      <c r="F1404" s="187">
        <v>595759.41</v>
      </c>
      <c r="G1404" s="519"/>
      <c r="H1404" s="201" t="s">
        <v>1918</v>
      </c>
    </row>
    <row r="1405" spans="1:9" ht="15" customHeight="1">
      <c r="A1405" s="201">
        <v>42606</v>
      </c>
      <c r="B1405" s="171" t="s">
        <v>1808</v>
      </c>
      <c r="C1405" s="171" t="s">
        <v>1670</v>
      </c>
      <c r="D1405" s="171" t="s">
        <v>1671</v>
      </c>
      <c r="E1405" s="171" t="s">
        <v>1533</v>
      </c>
      <c r="F1405" s="187">
        <v>1522663.9</v>
      </c>
      <c r="G1405" s="201">
        <v>42604</v>
      </c>
      <c r="H1405" s="1042" t="s">
        <v>1923</v>
      </c>
    </row>
    <row r="1406" spans="1:9" ht="15" customHeight="1">
      <c r="A1406" s="201">
        <v>42611</v>
      </c>
      <c r="B1406" s="171" t="s">
        <v>1816</v>
      </c>
      <c r="C1406" s="171" t="s">
        <v>1670</v>
      </c>
      <c r="D1406" s="171" t="s">
        <v>1671</v>
      </c>
      <c r="E1406" s="171" t="s">
        <v>1533</v>
      </c>
      <c r="F1406" s="187">
        <v>2776.98</v>
      </c>
      <c r="G1406" s="201">
        <v>42604</v>
      </c>
      <c r="H1406" s="1042" t="s">
        <v>1923</v>
      </c>
    </row>
    <row r="1407" spans="1:9" ht="15" customHeight="1">
      <c r="A1407" s="201">
        <v>42611</v>
      </c>
      <c r="B1407" s="171" t="s">
        <v>1816</v>
      </c>
      <c r="C1407" s="171" t="s">
        <v>1670</v>
      </c>
      <c r="D1407" s="171" t="s">
        <v>1671</v>
      </c>
      <c r="E1407" s="171" t="s">
        <v>1533</v>
      </c>
      <c r="F1407" s="187">
        <v>2124187.5099999998</v>
      </c>
      <c r="G1407" s="201">
        <v>42605</v>
      </c>
      <c r="H1407" s="1042" t="s">
        <v>1923</v>
      </c>
    </row>
    <row r="1408" spans="1:9" ht="15" customHeight="1">
      <c r="A1408" s="520">
        <v>42649</v>
      </c>
      <c r="B1408" s="521" t="s">
        <v>1868</v>
      </c>
      <c r="C1408" s="521" t="s">
        <v>1531</v>
      </c>
      <c r="D1408" s="521" t="s">
        <v>1532</v>
      </c>
      <c r="E1408" s="521" t="s">
        <v>1533</v>
      </c>
      <c r="F1408" s="1272">
        <v>263002.15999999997</v>
      </c>
      <c r="G1408" s="522"/>
      <c r="H1408" s="520" t="s">
        <v>1919</v>
      </c>
    </row>
    <row r="1409" spans="1:9" ht="15" customHeight="1">
      <c r="A1409" s="520">
        <v>42649</v>
      </c>
      <c r="B1409" s="521" t="s">
        <v>1869</v>
      </c>
      <c r="C1409" s="521" t="s">
        <v>1531</v>
      </c>
      <c r="D1409" s="521" t="s">
        <v>1532</v>
      </c>
      <c r="E1409" s="521" t="s">
        <v>1533</v>
      </c>
      <c r="F1409" s="1272">
        <v>477182.64</v>
      </c>
      <c r="G1409" s="522"/>
      <c r="H1409" s="520" t="s">
        <v>1919</v>
      </c>
    </row>
    <row r="1410" spans="1:9" ht="15" customHeight="1">
      <c r="A1410" s="520">
        <v>42649</v>
      </c>
      <c r="B1410" s="521" t="s">
        <v>1870</v>
      </c>
      <c r="C1410" s="521" t="s">
        <v>1531</v>
      </c>
      <c r="D1410" s="521" t="s">
        <v>1532</v>
      </c>
      <c r="E1410" s="521" t="s">
        <v>1533</v>
      </c>
      <c r="F1410" s="1272">
        <v>466833.25</v>
      </c>
      <c r="G1410" s="522"/>
      <c r="H1410" s="520" t="s">
        <v>1919</v>
      </c>
    </row>
    <row r="1411" spans="1:9" ht="15" customHeight="1">
      <c r="A1411" s="201">
        <v>42611</v>
      </c>
      <c r="B1411" s="171" t="s">
        <v>1816</v>
      </c>
      <c r="C1411" s="171" t="s">
        <v>1670</v>
      </c>
      <c r="D1411" s="171" t="s">
        <v>1671</v>
      </c>
      <c r="E1411" s="171" t="s">
        <v>1533</v>
      </c>
      <c r="F1411" s="187">
        <v>2242880.9</v>
      </c>
      <c r="G1411" s="201">
        <v>42606</v>
      </c>
      <c r="H1411" s="1042" t="s">
        <v>1922</v>
      </c>
    </row>
    <row r="1412" spans="1:9" ht="15" customHeight="1">
      <c r="A1412" s="201">
        <v>42642</v>
      </c>
      <c r="B1412" s="171" t="s">
        <v>1858</v>
      </c>
      <c r="C1412" s="171" t="s">
        <v>1670</v>
      </c>
      <c r="D1412" s="171" t="s">
        <v>1671</v>
      </c>
      <c r="E1412" s="171" t="s">
        <v>1533</v>
      </c>
      <c r="F1412" s="187">
        <v>617.71</v>
      </c>
      <c r="G1412" s="201">
        <v>42606</v>
      </c>
      <c r="H1412" s="1042" t="s">
        <v>1922</v>
      </c>
    </row>
    <row r="1413" spans="1:9" s="189" customFormat="1" ht="12.75">
      <c r="A1413" s="201">
        <v>42611</v>
      </c>
      <c r="B1413" s="171" t="s">
        <v>1816</v>
      </c>
      <c r="C1413" s="171" t="s">
        <v>1670</v>
      </c>
      <c r="D1413" s="171" t="s">
        <v>1671</v>
      </c>
      <c r="E1413" s="171" t="s">
        <v>1533</v>
      </c>
      <c r="F1413" s="187">
        <v>1381804.91</v>
      </c>
      <c r="G1413" s="201">
        <v>42607</v>
      </c>
      <c r="H1413" s="1042" t="s">
        <v>1921</v>
      </c>
      <c r="I1413" s="1248"/>
    </row>
    <row r="1414" spans="1:9" ht="15" customHeight="1">
      <c r="A1414" s="201">
        <v>42642</v>
      </c>
      <c r="B1414" s="171" t="s">
        <v>1858</v>
      </c>
      <c r="C1414" s="171" t="s">
        <v>1670</v>
      </c>
      <c r="D1414" s="171" t="s">
        <v>1671</v>
      </c>
      <c r="E1414" s="171" t="s">
        <v>1533</v>
      </c>
      <c r="F1414" s="187">
        <v>23804.03</v>
      </c>
      <c r="G1414" s="201">
        <v>42607</v>
      </c>
      <c r="H1414" s="1042" t="s">
        <v>1921</v>
      </c>
    </row>
    <row r="1415" spans="1:9" ht="15" customHeight="1">
      <c r="A1415" s="201">
        <v>42626</v>
      </c>
      <c r="B1415" s="171" t="s">
        <v>1844</v>
      </c>
      <c r="C1415" s="171" t="s">
        <v>1670</v>
      </c>
      <c r="D1415" s="171" t="s">
        <v>1671</v>
      </c>
      <c r="E1415" s="171" t="s">
        <v>1533</v>
      </c>
      <c r="F1415" s="187">
        <v>1241513.55</v>
      </c>
      <c r="G1415" s="201">
        <v>42608</v>
      </c>
      <c r="H1415" s="1042" t="s">
        <v>1926</v>
      </c>
    </row>
    <row r="1416" spans="1:9" ht="15" customHeight="1">
      <c r="A1416" s="201">
        <v>42642</v>
      </c>
      <c r="B1416" s="171" t="s">
        <v>1858</v>
      </c>
      <c r="C1416" s="171" t="s">
        <v>1670</v>
      </c>
      <c r="D1416" s="171" t="s">
        <v>1671</v>
      </c>
      <c r="E1416" s="171" t="s">
        <v>1533</v>
      </c>
      <c r="F1416" s="187">
        <v>4651.18</v>
      </c>
      <c r="G1416" s="201">
        <v>42608</v>
      </c>
      <c r="H1416" s="1042" t="s">
        <v>1926</v>
      </c>
    </row>
    <row r="1417" spans="1:9" ht="15" customHeight="1">
      <c r="A1417" s="224">
        <v>42608</v>
      </c>
      <c r="B1417" s="216" t="s">
        <v>1812</v>
      </c>
      <c r="C1417" s="216" t="s">
        <v>35</v>
      </c>
      <c r="D1417" s="193" t="s">
        <v>1813</v>
      </c>
      <c r="E1417" s="216" t="s">
        <v>38</v>
      </c>
      <c r="F1417" s="427">
        <v>115972.6</v>
      </c>
      <c r="G1417" s="427">
        <v>4546125.92</v>
      </c>
      <c r="H1417" s="224" t="s">
        <v>1926</v>
      </c>
    </row>
    <row r="1418" spans="1:9" ht="15" customHeight="1">
      <c r="A1418" s="706">
        <v>42608</v>
      </c>
      <c r="B1418" s="227" t="s">
        <v>1811</v>
      </c>
      <c r="C1418" s="227" t="s">
        <v>289</v>
      </c>
      <c r="D1418" s="227" t="s">
        <v>1317</v>
      </c>
      <c r="E1418" s="227" t="s">
        <v>11</v>
      </c>
      <c r="F1418" s="229">
        <v>90961.27</v>
      </c>
      <c r="G1418" s="229">
        <v>3158175.29</v>
      </c>
      <c r="H1418" s="1014" t="s">
        <v>1926</v>
      </c>
    </row>
    <row r="1419" spans="1:9" ht="15" customHeight="1">
      <c r="A1419" s="234">
        <v>42626</v>
      </c>
      <c r="B1419" s="184" t="s">
        <v>1844</v>
      </c>
      <c r="C1419" s="184" t="s">
        <v>1670</v>
      </c>
      <c r="D1419" s="184" t="s">
        <v>1671</v>
      </c>
      <c r="E1419" s="184" t="s">
        <v>1533</v>
      </c>
      <c r="F1419" s="237">
        <v>384273.05</v>
      </c>
      <c r="G1419" s="234">
        <v>42609</v>
      </c>
      <c r="H1419" s="1043" t="s">
        <v>1927</v>
      </c>
    </row>
    <row r="1420" spans="1:9" ht="15" customHeight="1">
      <c r="A1420" s="234">
        <v>42642</v>
      </c>
      <c r="B1420" s="184" t="s">
        <v>1858</v>
      </c>
      <c r="C1420" s="184" t="s">
        <v>1670</v>
      </c>
      <c r="D1420" s="184" t="s">
        <v>1671</v>
      </c>
      <c r="E1420" s="184" t="s">
        <v>1533</v>
      </c>
      <c r="F1420" s="237">
        <v>14659.38</v>
      </c>
      <c r="G1420" s="234">
        <v>42609</v>
      </c>
      <c r="H1420" s="1043" t="s">
        <v>1927</v>
      </c>
    </row>
    <row r="1421" spans="1:9" ht="15" customHeight="1">
      <c r="A1421" s="234">
        <v>42626</v>
      </c>
      <c r="B1421" s="184" t="s">
        <v>1844</v>
      </c>
      <c r="C1421" s="184" t="s">
        <v>1670</v>
      </c>
      <c r="D1421" s="184" t="s">
        <v>1671</v>
      </c>
      <c r="E1421" s="184" t="s">
        <v>1533</v>
      </c>
      <c r="F1421" s="237">
        <v>1310963.45</v>
      </c>
      <c r="G1421" s="234">
        <v>42611</v>
      </c>
      <c r="H1421" s="223" t="s">
        <v>1929</v>
      </c>
    </row>
    <row r="1422" spans="1:9" ht="15" customHeight="1">
      <c r="A1422" s="234">
        <v>42626</v>
      </c>
      <c r="B1422" s="184" t="s">
        <v>1844</v>
      </c>
      <c r="C1422" s="184" t="s">
        <v>1670</v>
      </c>
      <c r="D1422" s="184" t="s">
        <v>1671</v>
      </c>
      <c r="E1422" s="184" t="s">
        <v>1533</v>
      </c>
      <c r="F1422" s="237">
        <v>857269.27</v>
      </c>
      <c r="G1422" s="234">
        <v>42612</v>
      </c>
      <c r="H1422" s="223" t="s">
        <v>1929</v>
      </c>
    </row>
    <row r="1423" spans="1:9" ht="15" customHeight="1">
      <c r="A1423" s="234">
        <v>42642</v>
      </c>
      <c r="B1423" s="184" t="s">
        <v>1858</v>
      </c>
      <c r="C1423" s="184" t="s">
        <v>1670</v>
      </c>
      <c r="D1423" s="184" t="s">
        <v>1671</v>
      </c>
      <c r="E1423" s="184" t="s">
        <v>1533</v>
      </c>
      <c r="F1423" s="237">
        <v>4628.34</v>
      </c>
      <c r="G1423" s="234">
        <v>42611</v>
      </c>
      <c r="H1423" s="223" t="s">
        <v>1929</v>
      </c>
    </row>
    <row r="1424" spans="1:9" ht="15" customHeight="1">
      <c r="A1424" s="234">
        <v>42642</v>
      </c>
      <c r="B1424" s="184" t="s">
        <v>1858</v>
      </c>
      <c r="C1424" s="184" t="s">
        <v>1670</v>
      </c>
      <c r="D1424" s="184" t="s">
        <v>1671</v>
      </c>
      <c r="E1424" s="184" t="s">
        <v>1533</v>
      </c>
      <c r="F1424" s="237">
        <v>3090.28</v>
      </c>
      <c r="G1424" s="234">
        <v>42612</v>
      </c>
      <c r="H1424" s="223" t="s">
        <v>1929</v>
      </c>
    </row>
    <row r="1425" spans="1:9" ht="15" customHeight="1">
      <c r="A1425" s="223">
        <v>42611</v>
      </c>
      <c r="B1425" s="227" t="s">
        <v>1814</v>
      </c>
      <c r="C1425" s="227" t="s">
        <v>35</v>
      </c>
      <c r="D1425" s="228" t="s">
        <v>137</v>
      </c>
      <c r="E1425" s="227" t="s">
        <v>38</v>
      </c>
      <c r="F1425" s="414">
        <v>123407.92</v>
      </c>
      <c r="G1425" s="414">
        <v>4801802.17</v>
      </c>
      <c r="H1425" s="223" t="s">
        <v>1929</v>
      </c>
    </row>
    <row r="1426" spans="1:9" ht="15" customHeight="1">
      <c r="A1426" s="201">
        <v>42626</v>
      </c>
      <c r="B1426" s="171" t="s">
        <v>1844</v>
      </c>
      <c r="C1426" s="171" t="s">
        <v>1670</v>
      </c>
      <c r="D1426" s="171" t="s">
        <v>1671</v>
      </c>
      <c r="E1426" s="171" t="s">
        <v>1533</v>
      </c>
      <c r="F1426" s="187">
        <v>1227511.1499999999</v>
      </c>
      <c r="G1426" s="201">
        <v>42613</v>
      </c>
      <c r="H1426" s="1042">
        <f>G1426+90</f>
        <v>42703</v>
      </c>
    </row>
    <row r="1427" spans="1:9" ht="15" customHeight="1">
      <c r="A1427" s="201">
        <v>42642</v>
      </c>
      <c r="B1427" s="171" t="s">
        <v>1858</v>
      </c>
      <c r="C1427" s="171" t="s">
        <v>1670</v>
      </c>
      <c r="D1427" s="171" t="s">
        <v>1671</v>
      </c>
      <c r="E1427" s="171" t="s">
        <v>1533</v>
      </c>
      <c r="F1427" s="187">
        <v>235026.91</v>
      </c>
      <c r="G1427" s="201">
        <v>42613</v>
      </c>
      <c r="H1427" s="1042">
        <f>G1427+90</f>
        <v>42703</v>
      </c>
    </row>
    <row r="1428" spans="1:9" ht="15" customHeight="1">
      <c r="A1428" s="481">
        <v>42613</v>
      </c>
      <c r="B1428" s="216" t="s">
        <v>1819</v>
      </c>
      <c r="C1428" s="216" t="s">
        <v>289</v>
      </c>
      <c r="D1428" s="216" t="s">
        <v>1820</v>
      </c>
      <c r="E1428" s="216" t="s">
        <v>11</v>
      </c>
      <c r="F1428" s="232">
        <v>120836.11</v>
      </c>
      <c r="G1428" s="232">
        <v>4199054.82</v>
      </c>
      <c r="H1428" s="702" t="s">
        <v>1821</v>
      </c>
    </row>
    <row r="1429" spans="1:9" ht="15" customHeight="1">
      <c r="A1429" s="201">
        <v>42626</v>
      </c>
      <c r="B1429" s="171" t="s">
        <v>1844</v>
      </c>
      <c r="C1429" s="171" t="s">
        <v>1670</v>
      </c>
      <c r="D1429" s="171" t="s">
        <v>1671</v>
      </c>
      <c r="E1429" s="171" t="s">
        <v>1533</v>
      </c>
      <c r="F1429" s="187">
        <v>368983.54</v>
      </c>
      <c r="G1429" s="201">
        <v>42614</v>
      </c>
      <c r="H1429" s="1042">
        <f>G1429+90</f>
        <v>42704</v>
      </c>
    </row>
    <row r="1430" spans="1:9" ht="15" customHeight="1">
      <c r="A1430" s="201">
        <v>42642</v>
      </c>
      <c r="B1430" s="171" t="s">
        <v>1858</v>
      </c>
      <c r="C1430" s="171" t="s">
        <v>1670</v>
      </c>
      <c r="D1430" s="171" t="s">
        <v>1671</v>
      </c>
      <c r="E1430" s="171" t="s">
        <v>1533</v>
      </c>
      <c r="F1430" s="187">
        <v>90980.479999999996</v>
      </c>
      <c r="G1430" s="201">
        <v>42614</v>
      </c>
      <c r="H1430" s="1042">
        <f>G1430+90</f>
        <v>42704</v>
      </c>
    </row>
    <row r="1431" spans="1:9" ht="15" customHeight="1">
      <c r="A1431" s="224">
        <v>42677</v>
      </c>
      <c r="B1431" s="216" t="s">
        <v>1893</v>
      </c>
      <c r="C1431" s="216" t="s">
        <v>35</v>
      </c>
      <c r="D1431" s="193" t="s">
        <v>1894</v>
      </c>
      <c r="E1431" s="216" t="s">
        <v>38</v>
      </c>
      <c r="F1431" s="450">
        <v>60661.57</v>
      </c>
      <c r="G1431" s="450">
        <v>2363981.38</v>
      </c>
      <c r="H1431" s="224" t="s">
        <v>1931</v>
      </c>
    </row>
    <row r="1432" spans="1:9" ht="15" customHeight="1">
      <c r="A1432" s="649">
        <v>42639</v>
      </c>
      <c r="B1432" s="458" t="s">
        <v>1852</v>
      </c>
      <c r="C1432" s="458" t="s">
        <v>35</v>
      </c>
      <c r="D1432" s="1257" t="s">
        <v>381</v>
      </c>
      <c r="E1432" s="458" t="s">
        <v>38</v>
      </c>
      <c r="F1432" s="457">
        <v>256326</v>
      </c>
      <c r="G1432" s="457">
        <v>9994150.7400000002</v>
      </c>
      <c r="H1432" s="238" t="s">
        <v>1853</v>
      </c>
    </row>
    <row r="1433" spans="1:9" ht="15" customHeight="1">
      <c r="A1433" s="649"/>
      <c r="B1433" s="458"/>
      <c r="C1433" s="458"/>
      <c r="D1433" s="1257"/>
      <c r="E1433" s="458"/>
      <c r="F1433" s="1273"/>
      <c r="G1433" s="457"/>
      <c r="H1433" s="238"/>
    </row>
    <row r="1434" spans="1:9" ht="15" customHeight="1">
      <c r="A1434" s="649"/>
      <c r="B1434" s="458"/>
      <c r="C1434" s="458"/>
      <c r="D1434" s="1257"/>
      <c r="E1434" s="458"/>
      <c r="F1434" s="1273"/>
      <c r="G1434" s="457"/>
      <c r="H1434" s="238"/>
    </row>
    <row r="1435" spans="1:9" s="497" customFormat="1" ht="15" customHeight="1">
      <c r="A1435" s="209" t="s">
        <v>497</v>
      </c>
      <c r="B1435" s="432">
        <v>2016</v>
      </c>
      <c r="C1435" s="194"/>
      <c r="D1435" s="194"/>
      <c r="E1435" s="194"/>
      <c r="F1435" s="207"/>
      <c r="G1435" s="194"/>
      <c r="H1435" s="1023"/>
      <c r="I1435" s="1260"/>
    </row>
    <row r="1436" spans="1:9" ht="15" customHeight="1">
      <c r="A1436" s="201">
        <v>42660</v>
      </c>
      <c r="B1436" s="171" t="s">
        <v>1876</v>
      </c>
      <c r="C1436" s="171" t="s">
        <v>1531</v>
      </c>
      <c r="D1436" s="171" t="s">
        <v>1532</v>
      </c>
      <c r="E1436" s="171" t="s">
        <v>1533</v>
      </c>
      <c r="F1436" s="445"/>
      <c r="G1436" s="187">
        <v>518109.15</v>
      </c>
      <c r="H1436" s="201" t="s">
        <v>1877</v>
      </c>
    </row>
    <row r="1437" spans="1:9" ht="15" customHeight="1">
      <c r="A1437" s="201">
        <v>42661</v>
      </c>
      <c r="B1437" s="171" t="s">
        <v>1880</v>
      </c>
      <c r="C1437" s="171" t="s">
        <v>1531</v>
      </c>
      <c r="D1437" s="171" t="s">
        <v>1532</v>
      </c>
      <c r="E1437" s="171" t="s">
        <v>1533</v>
      </c>
      <c r="F1437" s="445"/>
      <c r="G1437" s="187">
        <v>478077.33</v>
      </c>
      <c r="H1437" s="195" t="s">
        <v>1881</v>
      </c>
    </row>
    <row r="1438" spans="1:9" ht="15" customHeight="1">
      <c r="A1438" s="201">
        <v>42626</v>
      </c>
      <c r="B1438" s="171" t="s">
        <v>1844</v>
      </c>
      <c r="C1438" s="171" t="s">
        <v>1670</v>
      </c>
      <c r="D1438" s="171" t="s">
        <v>1671</v>
      </c>
      <c r="E1438" s="171" t="s">
        <v>1533</v>
      </c>
      <c r="F1438" s="187">
        <v>165357.23000000001</v>
      </c>
      <c r="G1438" s="201">
        <v>42615</v>
      </c>
      <c r="H1438" s="201">
        <f>G1438+90</f>
        <v>42705</v>
      </c>
    </row>
    <row r="1439" spans="1:9" ht="15" customHeight="1">
      <c r="A1439" s="201">
        <v>42642</v>
      </c>
      <c r="B1439" s="171" t="s">
        <v>1858</v>
      </c>
      <c r="C1439" s="171" t="s">
        <v>1670</v>
      </c>
      <c r="D1439" s="171" t="s">
        <v>1671</v>
      </c>
      <c r="E1439" s="171" t="s">
        <v>1533</v>
      </c>
      <c r="F1439" s="187">
        <v>518665.66</v>
      </c>
      <c r="G1439" s="201">
        <v>42615</v>
      </c>
      <c r="H1439" s="201">
        <f>G1439+90</f>
        <v>42705</v>
      </c>
    </row>
    <row r="1440" spans="1:9" ht="15" customHeight="1">
      <c r="A1440" s="201">
        <v>42642</v>
      </c>
      <c r="B1440" s="171" t="s">
        <v>1858</v>
      </c>
      <c r="C1440" s="171" t="s">
        <v>1670</v>
      </c>
      <c r="D1440" s="171" t="s">
        <v>1671</v>
      </c>
      <c r="E1440" s="171" t="s">
        <v>1533</v>
      </c>
      <c r="F1440" s="187">
        <v>13476.62</v>
      </c>
      <c r="G1440" s="201">
        <v>42616</v>
      </c>
      <c r="H1440" s="201">
        <f>G1440+90</f>
        <v>42706</v>
      </c>
    </row>
    <row r="1441" spans="1:8" ht="15" customHeight="1">
      <c r="A1441" s="201">
        <v>42615</v>
      </c>
      <c r="B1441" s="171" t="s">
        <v>1827</v>
      </c>
      <c r="C1441" s="171" t="s">
        <v>1693</v>
      </c>
      <c r="D1441" s="171" t="s">
        <v>1694</v>
      </c>
      <c r="E1441" s="171" t="s">
        <v>37</v>
      </c>
      <c r="F1441" s="187">
        <v>75270.600000000006</v>
      </c>
      <c r="G1441" s="187">
        <v>2614147.94</v>
      </c>
      <c r="H1441" s="201" t="s">
        <v>1829</v>
      </c>
    </row>
    <row r="1442" spans="1:8" ht="15" customHeight="1">
      <c r="A1442" s="201">
        <v>42615</v>
      </c>
      <c r="B1442" s="171" t="s">
        <v>1828</v>
      </c>
      <c r="C1442" s="171" t="s">
        <v>1693</v>
      </c>
      <c r="D1442" s="171" t="s">
        <v>1694</v>
      </c>
      <c r="E1442" s="171" t="s">
        <v>37</v>
      </c>
      <c r="F1442" s="187">
        <v>60216.3</v>
      </c>
      <c r="G1442" s="187">
        <v>2091312.1</v>
      </c>
      <c r="H1442" s="201" t="s">
        <v>1830</v>
      </c>
    </row>
    <row r="1443" spans="1:8" ht="15" customHeight="1">
      <c r="A1443" s="201">
        <v>42642</v>
      </c>
      <c r="B1443" s="171" t="s">
        <v>1858</v>
      </c>
      <c r="C1443" s="171" t="s">
        <v>1670</v>
      </c>
      <c r="D1443" s="171" t="s">
        <v>1671</v>
      </c>
      <c r="E1443" s="171" t="s">
        <v>1533</v>
      </c>
      <c r="F1443" s="187">
        <v>550592.91</v>
      </c>
      <c r="G1443" s="201">
        <v>42618</v>
      </c>
      <c r="H1443" s="201" t="s">
        <v>1934</v>
      </c>
    </row>
    <row r="1444" spans="1:8" ht="15" customHeight="1">
      <c r="A1444" s="201">
        <v>42642</v>
      </c>
      <c r="B1444" s="171" t="s">
        <v>1858</v>
      </c>
      <c r="C1444" s="171" t="s">
        <v>1670</v>
      </c>
      <c r="D1444" s="171" t="s">
        <v>1671</v>
      </c>
      <c r="E1444" s="171" t="s">
        <v>1533</v>
      </c>
      <c r="F1444" s="187">
        <v>1207.96</v>
      </c>
      <c r="G1444" s="201">
        <v>42619</v>
      </c>
      <c r="H1444" s="201" t="s">
        <v>1934</v>
      </c>
    </row>
    <row r="1445" spans="1:8" ht="15" customHeight="1">
      <c r="A1445" s="201">
        <v>42642</v>
      </c>
      <c r="B1445" s="171" t="s">
        <v>1858</v>
      </c>
      <c r="C1445" s="171" t="s">
        <v>1670</v>
      </c>
      <c r="D1445" s="171" t="s">
        <v>1671</v>
      </c>
      <c r="E1445" s="171" t="s">
        <v>1533</v>
      </c>
      <c r="F1445" s="187">
        <v>195844.13</v>
      </c>
      <c r="G1445" s="201">
        <v>42620</v>
      </c>
      <c r="H1445" s="201" t="s">
        <v>1948</v>
      </c>
    </row>
    <row r="1446" spans="1:8" ht="15" customHeight="1">
      <c r="A1446" s="201">
        <v>42621</v>
      </c>
      <c r="B1446" s="171" t="s">
        <v>1836</v>
      </c>
      <c r="C1446" s="171" t="s">
        <v>1693</v>
      </c>
      <c r="D1446" s="171" t="s">
        <v>1694</v>
      </c>
      <c r="E1446" s="171" t="s">
        <v>37</v>
      </c>
      <c r="F1446" s="187">
        <v>23490</v>
      </c>
      <c r="G1446" s="187">
        <v>815337.9</v>
      </c>
      <c r="H1446" s="203" t="s">
        <v>1949</v>
      </c>
    </row>
    <row r="1447" spans="1:8" ht="15" customHeight="1">
      <c r="A1447" s="201">
        <v>42642</v>
      </c>
      <c r="B1447" s="171" t="s">
        <v>1858</v>
      </c>
      <c r="C1447" s="171" t="s">
        <v>1670</v>
      </c>
      <c r="D1447" s="171" t="s">
        <v>1671</v>
      </c>
      <c r="E1447" s="171" t="s">
        <v>1533</v>
      </c>
      <c r="F1447" s="187">
        <v>220155.03</v>
      </c>
      <c r="G1447" s="201">
        <v>42621</v>
      </c>
      <c r="H1447" s="201" t="s">
        <v>1949</v>
      </c>
    </row>
    <row r="1448" spans="1:8" ht="15" customHeight="1">
      <c r="A1448" s="201">
        <v>42642</v>
      </c>
      <c r="B1448" s="171" t="s">
        <v>1858</v>
      </c>
      <c r="C1448" s="171" t="s">
        <v>1670</v>
      </c>
      <c r="D1448" s="171" t="s">
        <v>1671</v>
      </c>
      <c r="E1448" s="171" t="s">
        <v>1533</v>
      </c>
      <c r="F1448" s="187">
        <v>847114.04</v>
      </c>
      <c r="G1448" s="201">
        <v>42622</v>
      </c>
      <c r="H1448" s="201" t="s">
        <v>1953</v>
      </c>
    </row>
    <row r="1449" spans="1:8" ht="15" customHeight="1">
      <c r="A1449" s="201">
        <v>42642</v>
      </c>
      <c r="B1449" s="171" t="s">
        <v>1858</v>
      </c>
      <c r="C1449" s="171" t="s">
        <v>1670</v>
      </c>
      <c r="D1449" s="171" t="s">
        <v>1671</v>
      </c>
      <c r="E1449" s="171" t="s">
        <v>1533</v>
      </c>
      <c r="F1449" s="187">
        <v>75805.66</v>
      </c>
      <c r="G1449" s="201">
        <v>42625</v>
      </c>
      <c r="H1449" s="201" t="s">
        <v>1951</v>
      </c>
    </row>
    <row r="1450" spans="1:8" ht="15" customHeight="1">
      <c r="A1450" s="201">
        <v>42642</v>
      </c>
      <c r="B1450" s="171" t="s">
        <v>1858</v>
      </c>
      <c r="C1450" s="171" t="s">
        <v>1670</v>
      </c>
      <c r="D1450" s="171" t="s">
        <v>1671</v>
      </c>
      <c r="E1450" s="171" t="s">
        <v>1533</v>
      </c>
      <c r="F1450" s="187">
        <v>316957.11</v>
      </c>
      <c r="G1450" s="201">
        <v>42626</v>
      </c>
      <c r="H1450" s="201" t="s">
        <v>1951</v>
      </c>
    </row>
    <row r="1451" spans="1:8" ht="15" customHeight="1">
      <c r="A1451" s="201">
        <v>42642</v>
      </c>
      <c r="B1451" s="171" t="s">
        <v>1858</v>
      </c>
      <c r="C1451" s="171" t="s">
        <v>1670</v>
      </c>
      <c r="D1451" s="171" t="s">
        <v>1671</v>
      </c>
      <c r="E1451" s="171" t="s">
        <v>1533</v>
      </c>
      <c r="F1451" s="187">
        <v>260256.93</v>
      </c>
      <c r="G1451" s="201">
        <v>42627</v>
      </c>
      <c r="H1451" s="73" t="s">
        <v>1952</v>
      </c>
    </row>
    <row r="1452" spans="1:8" ht="15" customHeight="1">
      <c r="A1452" s="201">
        <v>42642</v>
      </c>
      <c r="B1452" s="171" t="s">
        <v>1858</v>
      </c>
      <c r="C1452" s="171" t="s">
        <v>1670</v>
      </c>
      <c r="D1452" s="171" t="s">
        <v>1671</v>
      </c>
      <c r="E1452" s="171" t="s">
        <v>1533</v>
      </c>
      <c r="F1452" s="187">
        <v>646819.25</v>
      </c>
      <c r="G1452" s="201">
        <v>42628</v>
      </c>
      <c r="H1452" s="201" t="s">
        <v>1952</v>
      </c>
    </row>
    <row r="1453" spans="1:8" ht="15" customHeight="1">
      <c r="A1453" s="201">
        <v>42642</v>
      </c>
      <c r="B1453" s="171" t="s">
        <v>1858</v>
      </c>
      <c r="C1453" s="171" t="s">
        <v>1670</v>
      </c>
      <c r="D1453" s="171" t="s">
        <v>1671</v>
      </c>
      <c r="E1453" s="171" t="s">
        <v>1533</v>
      </c>
      <c r="F1453" s="187">
        <v>1211971.8899999999</v>
      </c>
      <c r="G1453" s="201">
        <v>42629</v>
      </c>
      <c r="H1453" s="201" t="s">
        <v>1954</v>
      </c>
    </row>
    <row r="1454" spans="1:8" ht="15" customHeight="1">
      <c r="A1454" s="201">
        <v>42648</v>
      </c>
      <c r="B1454" s="171" t="s">
        <v>1867</v>
      </c>
      <c r="C1454" s="171" t="s">
        <v>1670</v>
      </c>
      <c r="D1454" s="171" t="s">
        <v>1671</v>
      </c>
      <c r="E1454" s="171" t="s">
        <v>1533</v>
      </c>
      <c r="F1454" s="187">
        <v>5689.78</v>
      </c>
      <c r="G1454" s="201">
        <v>42629</v>
      </c>
      <c r="H1454" s="201" t="s">
        <v>1954</v>
      </c>
    </row>
    <row r="1455" spans="1:8" ht="15" customHeight="1">
      <c r="A1455" s="201">
        <v>42674</v>
      </c>
      <c r="B1455" s="171" t="s">
        <v>1886</v>
      </c>
      <c r="C1455" s="171" t="s">
        <v>1531</v>
      </c>
      <c r="D1455" s="171" t="s">
        <v>1532</v>
      </c>
      <c r="E1455" s="171" t="s">
        <v>1533</v>
      </c>
      <c r="F1455" s="171"/>
      <c r="G1455" s="187">
        <v>529809.27</v>
      </c>
      <c r="H1455" s="201" t="s">
        <v>1954</v>
      </c>
    </row>
    <row r="1456" spans="1:8" ht="15" customHeight="1">
      <c r="A1456" s="201">
        <v>42675</v>
      </c>
      <c r="B1456" s="171" t="s">
        <v>1890</v>
      </c>
      <c r="C1456" s="171" t="s">
        <v>1531</v>
      </c>
      <c r="D1456" s="171" t="s">
        <v>1532</v>
      </c>
      <c r="E1456" s="171" t="s">
        <v>1533</v>
      </c>
      <c r="F1456" s="171"/>
      <c r="G1456" s="187">
        <v>501417.79</v>
      </c>
      <c r="H1456" s="201" t="s">
        <v>1957</v>
      </c>
    </row>
    <row r="1457" spans="1:8" ht="15" customHeight="1">
      <c r="A1457" s="201">
        <v>42678</v>
      </c>
      <c r="B1457" s="171" t="s">
        <v>1897</v>
      </c>
      <c r="C1457" s="171" t="s">
        <v>1531</v>
      </c>
      <c r="D1457" s="171" t="s">
        <v>1532</v>
      </c>
      <c r="E1457" s="171" t="s">
        <v>1533</v>
      </c>
      <c r="F1457" s="171"/>
      <c r="G1457" s="187">
        <v>634135.19999999995</v>
      </c>
      <c r="H1457" s="201" t="s">
        <v>1955</v>
      </c>
    </row>
    <row r="1458" spans="1:8" ht="15" customHeight="1">
      <c r="A1458" s="201">
        <v>42648</v>
      </c>
      <c r="B1458" s="171" t="s">
        <v>1867</v>
      </c>
      <c r="C1458" s="171" t="s">
        <v>1670</v>
      </c>
      <c r="D1458" s="171" t="s">
        <v>1671</v>
      </c>
      <c r="E1458" s="171" t="s">
        <v>1533</v>
      </c>
      <c r="F1458" s="187">
        <v>821425.96</v>
      </c>
      <c r="G1458" s="201">
        <v>42632</v>
      </c>
      <c r="H1458" s="201" t="s">
        <v>1955</v>
      </c>
    </row>
    <row r="1459" spans="1:8" ht="15" customHeight="1">
      <c r="A1459" s="201">
        <v>42648</v>
      </c>
      <c r="B1459" s="171" t="s">
        <v>1867</v>
      </c>
      <c r="C1459" s="171" t="s">
        <v>1670</v>
      </c>
      <c r="D1459" s="171" t="s">
        <v>1671</v>
      </c>
      <c r="E1459" s="171" t="s">
        <v>1533</v>
      </c>
      <c r="F1459" s="187">
        <v>1204127.42</v>
      </c>
      <c r="G1459" s="201">
        <v>42633</v>
      </c>
      <c r="H1459" s="201" t="s">
        <v>1955</v>
      </c>
    </row>
    <row r="1460" spans="1:8" ht="15" customHeight="1">
      <c r="A1460" s="201">
        <v>42648</v>
      </c>
      <c r="B1460" s="171" t="s">
        <v>1867</v>
      </c>
      <c r="C1460" s="171" t="s">
        <v>1670</v>
      </c>
      <c r="D1460" s="171" t="s">
        <v>1671</v>
      </c>
      <c r="E1460" s="171" t="s">
        <v>1533</v>
      </c>
      <c r="F1460" s="187">
        <v>1141662.1000000001</v>
      </c>
      <c r="G1460" s="201">
        <v>42634</v>
      </c>
      <c r="H1460" s="201" t="s">
        <v>1956</v>
      </c>
    </row>
    <row r="1461" spans="1:8" ht="15" customHeight="1">
      <c r="A1461" s="224">
        <v>42621</v>
      </c>
      <c r="B1461" s="216" t="s">
        <v>1833</v>
      </c>
      <c r="C1461" s="216" t="s">
        <v>1834</v>
      </c>
      <c r="D1461" s="193" t="s">
        <v>1027</v>
      </c>
      <c r="E1461" s="216" t="s">
        <v>38</v>
      </c>
      <c r="F1461" s="454">
        <v>34000</v>
      </c>
      <c r="G1461" s="427">
        <v>1327700</v>
      </c>
      <c r="H1461" s="224" t="s">
        <v>1956</v>
      </c>
    </row>
    <row r="1462" spans="1:8" ht="15" customHeight="1">
      <c r="A1462" s="201">
        <v>42684</v>
      </c>
      <c r="B1462" s="171" t="s">
        <v>1903</v>
      </c>
      <c r="C1462" s="171" t="s">
        <v>1693</v>
      </c>
      <c r="D1462" s="171" t="s">
        <v>1694</v>
      </c>
      <c r="E1462" s="171" t="s">
        <v>37</v>
      </c>
      <c r="F1462" s="187">
        <v>98622.9</v>
      </c>
      <c r="G1462" s="187">
        <v>3452787.73</v>
      </c>
      <c r="H1462" s="201" t="s">
        <v>1959</v>
      </c>
    </row>
    <row r="1463" spans="1:8" ht="15" customHeight="1">
      <c r="A1463" s="201">
        <v>42648</v>
      </c>
      <c r="B1463" s="171" t="s">
        <v>1867</v>
      </c>
      <c r="C1463" s="171" t="s">
        <v>1670</v>
      </c>
      <c r="D1463" s="171" t="s">
        <v>1671</v>
      </c>
      <c r="E1463" s="171" t="s">
        <v>1533</v>
      </c>
      <c r="F1463" s="187">
        <v>1516286.91</v>
      </c>
      <c r="G1463" s="201">
        <v>42635</v>
      </c>
      <c r="H1463" s="201" t="s">
        <v>1959</v>
      </c>
    </row>
    <row r="1464" spans="1:8" ht="15" customHeight="1">
      <c r="A1464" s="201">
        <v>42648</v>
      </c>
      <c r="B1464" s="171" t="s">
        <v>1867</v>
      </c>
      <c r="C1464" s="171" t="s">
        <v>1670</v>
      </c>
      <c r="D1464" s="171" t="s">
        <v>1671</v>
      </c>
      <c r="E1464" s="171" t="s">
        <v>1533</v>
      </c>
      <c r="F1464" s="187">
        <v>369197.44</v>
      </c>
      <c r="G1464" s="201">
        <v>42636</v>
      </c>
      <c r="H1464" s="201" t="s">
        <v>1960</v>
      </c>
    </row>
    <row r="1465" spans="1:8" ht="15" customHeight="1">
      <c r="A1465" s="201">
        <v>42648</v>
      </c>
      <c r="B1465" s="171" t="s">
        <v>1867</v>
      </c>
      <c r="C1465" s="171" t="s">
        <v>1670</v>
      </c>
      <c r="D1465" s="171" t="s">
        <v>1671</v>
      </c>
      <c r="E1465" s="171" t="s">
        <v>1533</v>
      </c>
      <c r="F1465" s="187">
        <v>528905.14</v>
      </c>
      <c r="G1465" s="201">
        <v>42636</v>
      </c>
      <c r="H1465" s="201" t="s">
        <v>1960</v>
      </c>
    </row>
    <row r="1466" spans="1:8" ht="15" customHeight="1">
      <c r="A1466" s="201">
        <v>42675</v>
      </c>
      <c r="B1466" s="171" t="s">
        <v>1892</v>
      </c>
      <c r="C1466" s="171" t="s">
        <v>1670</v>
      </c>
      <c r="D1466" s="171" t="s">
        <v>1671</v>
      </c>
      <c r="E1466" s="171" t="s">
        <v>1533</v>
      </c>
      <c r="F1466" s="187">
        <v>53449.22</v>
      </c>
      <c r="G1466" s="201">
        <v>42636</v>
      </c>
      <c r="H1466" s="201" t="s">
        <v>1960</v>
      </c>
    </row>
    <row r="1467" spans="1:8" ht="15" customHeight="1">
      <c r="A1467" s="201">
        <v>42682</v>
      </c>
      <c r="B1467" s="171" t="s">
        <v>1902</v>
      </c>
      <c r="C1467" s="171" t="s">
        <v>1531</v>
      </c>
      <c r="D1467" s="171" t="s">
        <v>1532</v>
      </c>
      <c r="E1467" s="171" t="s">
        <v>1533</v>
      </c>
      <c r="F1467" s="197">
        <v>380424.98</v>
      </c>
      <c r="G1467" s="461"/>
      <c r="H1467" s="195" t="s">
        <v>1961</v>
      </c>
    </row>
    <row r="1468" spans="1:8" ht="15" customHeight="1">
      <c r="A1468" s="224">
        <v>42639</v>
      </c>
      <c r="B1468" s="216" t="s">
        <v>1854</v>
      </c>
      <c r="C1468" s="216" t="s">
        <v>289</v>
      </c>
      <c r="D1468" s="216" t="s">
        <v>1820</v>
      </c>
      <c r="E1468" s="216" t="s">
        <v>11</v>
      </c>
      <c r="F1468" s="232">
        <v>1502403.84</v>
      </c>
      <c r="G1468" s="461"/>
      <c r="H1468" s="702" t="s">
        <v>1855</v>
      </c>
    </row>
    <row r="1469" spans="1:8" ht="15" customHeight="1">
      <c r="A1469" s="201">
        <v>42675</v>
      </c>
      <c r="B1469" s="171" t="s">
        <v>1892</v>
      </c>
      <c r="C1469" s="171" t="s">
        <v>1670</v>
      </c>
      <c r="D1469" s="171" t="s">
        <v>1671</v>
      </c>
      <c r="E1469" s="171" t="s">
        <v>1533</v>
      </c>
      <c r="F1469" s="187">
        <v>392015.79</v>
      </c>
      <c r="G1469" s="201">
        <v>42639</v>
      </c>
      <c r="H1469" s="201" t="s">
        <v>1962</v>
      </c>
    </row>
    <row r="1470" spans="1:8" ht="15" customHeight="1">
      <c r="A1470" s="201">
        <v>42675</v>
      </c>
      <c r="B1470" s="171" t="s">
        <v>1892</v>
      </c>
      <c r="C1470" s="171" t="s">
        <v>1670</v>
      </c>
      <c r="D1470" s="171" t="s">
        <v>1671</v>
      </c>
      <c r="E1470" s="171" t="s">
        <v>1533</v>
      </c>
      <c r="F1470" s="187">
        <v>364514.52</v>
      </c>
      <c r="G1470" s="201">
        <v>42640</v>
      </c>
      <c r="H1470" s="201" t="s">
        <v>1962</v>
      </c>
    </row>
    <row r="1471" spans="1:8" ht="15" customHeight="1">
      <c r="A1471" s="201">
        <v>42675</v>
      </c>
      <c r="B1471" s="171" t="s">
        <v>1892</v>
      </c>
      <c r="C1471" s="171" t="s">
        <v>1670</v>
      </c>
      <c r="D1471" s="171" t="s">
        <v>1671</v>
      </c>
      <c r="E1471" s="171" t="s">
        <v>1533</v>
      </c>
      <c r="F1471" s="187">
        <v>559188.26</v>
      </c>
      <c r="G1471" s="201">
        <v>42641</v>
      </c>
      <c r="H1471" s="201" t="s">
        <v>1962</v>
      </c>
    </row>
    <row r="1472" spans="1:8" ht="15" customHeight="1">
      <c r="A1472" s="201">
        <v>42670</v>
      </c>
      <c r="B1472" s="171" t="s">
        <v>1885</v>
      </c>
      <c r="C1472" s="171" t="s">
        <v>1670</v>
      </c>
      <c r="D1472" s="171" t="s">
        <v>1671</v>
      </c>
      <c r="E1472" s="171" t="s">
        <v>1533</v>
      </c>
      <c r="F1472" s="187">
        <v>28875.45</v>
      </c>
      <c r="G1472" s="201">
        <v>42640</v>
      </c>
      <c r="H1472" s="201" t="s">
        <v>1962</v>
      </c>
    </row>
    <row r="1473" spans="1:9" ht="15" customHeight="1">
      <c r="A1473" s="201">
        <v>42675</v>
      </c>
      <c r="B1473" s="171" t="s">
        <v>1892</v>
      </c>
      <c r="C1473" s="171" t="s">
        <v>1670</v>
      </c>
      <c r="D1473" s="171" t="s">
        <v>1671</v>
      </c>
      <c r="E1473" s="171" t="s">
        <v>1533</v>
      </c>
      <c r="F1473" s="187">
        <v>874404.55</v>
      </c>
      <c r="G1473" s="201">
        <v>42642</v>
      </c>
      <c r="H1473" s="201" t="s">
        <v>1963</v>
      </c>
    </row>
    <row r="1474" spans="1:9" ht="15" customHeight="1">
      <c r="A1474" s="201">
        <v>42690</v>
      </c>
      <c r="B1474" s="171" t="s">
        <v>1915</v>
      </c>
      <c r="C1474" s="171" t="s">
        <v>1531</v>
      </c>
      <c r="D1474" s="171" t="s">
        <v>1532</v>
      </c>
      <c r="E1474" s="171" t="s">
        <v>1533</v>
      </c>
      <c r="F1474" s="171"/>
      <c r="G1474" s="187">
        <v>421675.05</v>
      </c>
      <c r="H1474" s="201" t="s">
        <v>1963</v>
      </c>
    </row>
    <row r="1475" spans="1:9" ht="15" customHeight="1">
      <c r="A1475" s="201">
        <v>42688</v>
      </c>
      <c r="B1475" s="171" t="s">
        <v>1910</v>
      </c>
      <c r="C1475" s="171" t="s">
        <v>1531</v>
      </c>
      <c r="D1475" s="171" t="s">
        <v>1532</v>
      </c>
      <c r="E1475" s="171" t="s">
        <v>1533</v>
      </c>
      <c r="F1475" s="525"/>
      <c r="G1475" s="197">
        <v>467375.91</v>
      </c>
      <c r="H1475" s="1044" t="s">
        <v>1966</v>
      </c>
    </row>
    <row r="1476" spans="1:9" ht="15" customHeight="1">
      <c r="A1476" s="201">
        <v>42689</v>
      </c>
      <c r="B1476" s="171" t="s">
        <v>1912</v>
      </c>
      <c r="C1476" s="171" t="s">
        <v>1531</v>
      </c>
      <c r="D1476" s="171" t="s">
        <v>1532</v>
      </c>
      <c r="E1476" s="171" t="s">
        <v>1533</v>
      </c>
      <c r="F1476" s="171"/>
      <c r="G1476" s="187">
        <v>409795.89</v>
      </c>
      <c r="H1476" s="201" t="s">
        <v>1967</v>
      </c>
    </row>
    <row r="1477" spans="1:9" ht="15" customHeight="1">
      <c r="A1477" s="201">
        <v>42675</v>
      </c>
      <c r="B1477" s="171" t="s">
        <v>1892</v>
      </c>
      <c r="C1477" s="171" t="s">
        <v>1670</v>
      </c>
      <c r="D1477" s="171" t="s">
        <v>1671</v>
      </c>
      <c r="E1477" s="171" t="s">
        <v>1533</v>
      </c>
      <c r="F1477" s="187">
        <v>1250176.3799999999</v>
      </c>
      <c r="G1477" s="201">
        <v>42643</v>
      </c>
      <c r="H1477" s="201" t="s">
        <v>1966</v>
      </c>
    </row>
    <row r="1478" spans="1:9" ht="15" customHeight="1">
      <c r="A1478" s="201">
        <v>42670</v>
      </c>
      <c r="B1478" s="171" t="s">
        <v>1885</v>
      </c>
      <c r="C1478" s="171" t="s">
        <v>1670</v>
      </c>
      <c r="D1478" s="171" t="s">
        <v>1671</v>
      </c>
      <c r="E1478" s="171" t="s">
        <v>1533</v>
      </c>
      <c r="F1478" s="187">
        <v>6660</v>
      </c>
      <c r="G1478" s="201">
        <v>42644</v>
      </c>
      <c r="H1478" s="201" t="s">
        <v>1967</v>
      </c>
    </row>
    <row r="1479" spans="1:9" ht="15" customHeight="1">
      <c r="A1479" s="201">
        <v>42675</v>
      </c>
      <c r="B1479" s="171" t="s">
        <v>1892</v>
      </c>
      <c r="C1479" s="171" t="s">
        <v>1670</v>
      </c>
      <c r="D1479" s="171" t="s">
        <v>1671</v>
      </c>
      <c r="E1479" s="171" t="s">
        <v>1533</v>
      </c>
      <c r="F1479" s="187">
        <v>121810.53</v>
      </c>
      <c r="G1479" s="201">
        <v>42644</v>
      </c>
      <c r="H1479" s="201" t="s">
        <v>1967</v>
      </c>
    </row>
    <row r="1480" spans="1:9" ht="15" customHeight="1">
      <c r="A1480" s="201"/>
      <c r="B1480" s="171"/>
      <c r="C1480" s="171"/>
      <c r="D1480" s="171"/>
      <c r="E1480" s="171"/>
      <c r="F1480" s="187"/>
      <c r="G1480" s="201"/>
      <c r="H1480" s="201"/>
    </row>
    <row r="1481" spans="1:9" s="497" customFormat="1" ht="15" customHeight="1">
      <c r="A1481" s="209" t="s">
        <v>1196</v>
      </c>
      <c r="B1481" s="432">
        <v>2017</v>
      </c>
      <c r="C1481" s="194"/>
      <c r="D1481" s="194"/>
      <c r="E1481" s="194"/>
      <c r="F1481" s="207"/>
      <c r="G1481" s="194"/>
      <c r="H1481" s="1023"/>
      <c r="I1481" s="1260"/>
    </row>
    <row r="1482" spans="1:9" ht="15" customHeight="1">
      <c r="A1482" s="201">
        <v>42675</v>
      </c>
      <c r="B1482" s="171" t="s">
        <v>1892</v>
      </c>
      <c r="C1482" s="171" t="s">
        <v>1670</v>
      </c>
      <c r="D1482" s="171" t="s">
        <v>1671</v>
      </c>
      <c r="E1482" s="171" t="s">
        <v>1533</v>
      </c>
      <c r="F1482" s="187">
        <v>920344.4</v>
      </c>
      <c r="G1482" s="201">
        <v>42646</v>
      </c>
      <c r="H1482" s="627" t="s">
        <v>1969</v>
      </c>
    </row>
    <row r="1483" spans="1:9" ht="15" customHeight="1">
      <c r="A1483" s="201">
        <v>42675</v>
      </c>
      <c r="B1483" s="171" t="s">
        <v>1892</v>
      </c>
      <c r="C1483" s="171" t="s">
        <v>1670</v>
      </c>
      <c r="D1483" s="171" t="s">
        <v>1671</v>
      </c>
      <c r="E1483" s="171" t="s">
        <v>1533</v>
      </c>
      <c r="F1483" s="187">
        <v>251469.77</v>
      </c>
      <c r="G1483" s="201">
        <v>42647</v>
      </c>
      <c r="H1483" s="627" t="s">
        <v>1969</v>
      </c>
    </row>
    <row r="1484" spans="1:9" ht="15" customHeight="1">
      <c r="A1484" s="201">
        <v>42675</v>
      </c>
      <c r="B1484" s="171" t="s">
        <v>1892</v>
      </c>
      <c r="C1484" s="171" t="s">
        <v>1670</v>
      </c>
      <c r="D1484" s="171" t="s">
        <v>1671</v>
      </c>
      <c r="E1484" s="171" t="s">
        <v>1533</v>
      </c>
      <c r="F1484" s="187">
        <v>1372343.04</v>
      </c>
      <c r="G1484" s="201">
        <v>42648</v>
      </c>
      <c r="H1484" s="627" t="s">
        <v>1969</v>
      </c>
    </row>
    <row r="1485" spans="1:9" ht="15" customHeight="1">
      <c r="A1485" s="201">
        <v>42670</v>
      </c>
      <c r="B1485" s="171" t="s">
        <v>1885</v>
      </c>
      <c r="C1485" s="171" t="s">
        <v>1670</v>
      </c>
      <c r="D1485" s="171" t="s">
        <v>1671</v>
      </c>
      <c r="E1485" s="171" t="s">
        <v>1533</v>
      </c>
      <c r="F1485" s="187">
        <v>14566.5</v>
      </c>
      <c r="G1485" s="201">
        <v>42647</v>
      </c>
      <c r="H1485" s="627" t="s">
        <v>1969</v>
      </c>
    </row>
    <row r="1486" spans="1:9" ht="15" customHeight="1">
      <c r="A1486" s="201">
        <v>42675</v>
      </c>
      <c r="B1486" s="171" t="s">
        <v>1892</v>
      </c>
      <c r="C1486" s="171" t="s">
        <v>1670</v>
      </c>
      <c r="D1486" s="171" t="s">
        <v>1671</v>
      </c>
      <c r="E1486" s="171" t="s">
        <v>1533</v>
      </c>
      <c r="F1486" s="187">
        <v>2152947.9900000002</v>
      </c>
      <c r="G1486" s="201">
        <v>42649</v>
      </c>
      <c r="H1486" s="627" t="s">
        <v>1970</v>
      </c>
    </row>
    <row r="1487" spans="1:9" ht="15" customHeight="1">
      <c r="A1487" s="201">
        <v>42670</v>
      </c>
      <c r="B1487" s="171" t="s">
        <v>1885</v>
      </c>
      <c r="C1487" s="171" t="s">
        <v>1670</v>
      </c>
      <c r="D1487" s="171" t="s">
        <v>1671</v>
      </c>
      <c r="E1487" s="171" t="s">
        <v>1533</v>
      </c>
      <c r="F1487" s="187">
        <v>2931.88</v>
      </c>
      <c r="G1487" s="201">
        <v>42649</v>
      </c>
      <c r="H1487" s="627" t="s">
        <v>1970</v>
      </c>
    </row>
    <row r="1488" spans="1:9" ht="15" customHeight="1">
      <c r="A1488" s="201">
        <v>42670</v>
      </c>
      <c r="B1488" s="171" t="s">
        <v>1885</v>
      </c>
      <c r="C1488" s="171" t="s">
        <v>1670</v>
      </c>
      <c r="D1488" s="171" t="s">
        <v>1671</v>
      </c>
      <c r="E1488" s="171" t="s">
        <v>1533</v>
      </c>
      <c r="F1488" s="187">
        <v>2095447.34</v>
      </c>
      <c r="G1488" s="201">
        <v>42650</v>
      </c>
      <c r="H1488" s="627" t="s">
        <v>1973</v>
      </c>
    </row>
    <row r="1489" spans="1:9" ht="15" customHeight="1">
      <c r="A1489" s="201">
        <v>42695</v>
      </c>
      <c r="B1489" s="171" t="s">
        <v>1920</v>
      </c>
      <c r="C1489" s="171" t="s">
        <v>1531</v>
      </c>
      <c r="D1489" s="171" t="s">
        <v>1532</v>
      </c>
      <c r="E1489" s="171" t="s">
        <v>1533</v>
      </c>
      <c r="F1489" s="171"/>
      <c r="G1489" s="187">
        <v>404754.69</v>
      </c>
      <c r="H1489" s="1044" t="s">
        <v>1973</v>
      </c>
    </row>
    <row r="1490" spans="1:9" ht="15" customHeight="1">
      <c r="A1490" s="201">
        <v>42670</v>
      </c>
      <c r="B1490" s="171" t="s">
        <v>1885</v>
      </c>
      <c r="C1490" s="171" t="s">
        <v>1670</v>
      </c>
      <c r="D1490" s="171" t="s">
        <v>1671</v>
      </c>
      <c r="E1490" s="171" t="s">
        <v>1533</v>
      </c>
      <c r="F1490" s="187">
        <v>206059.66</v>
      </c>
      <c r="G1490" s="201">
        <v>42651</v>
      </c>
      <c r="H1490" s="627" t="s">
        <v>1976</v>
      </c>
    </row>
    <row r="1491" spans="1:9" s="189" customFormat="1" ht="12.75">
      <c r="A1491" s="201">
        <v>42670</v>
      </c>
      <c r="B1491" s="171" t="s">
        <v>1885</v>
      </c>
      <c r="C1491" s="171" t="s">
        <v>1670</v>
      </c>
      <c r="D1491" s="171" t="s">
        <v>1671</v>
      </c>
      <c r="E1491" s="171" t="s">
        <v>1533</v>
      </c>
      <c r="F1491" s="187">
        <v>1206493.76</v>
      </c>
      <c r="G1491" s="201">
        <v>42653</v>
      </c>
      <c r="H1491" s="627" t="s">
        <v>1977</v>
      </c>
      <c r="I1491" s="1248"/>
    </row>
    <row r="1492" spans="1:9" s="189" customFormat="1" ht="12.75">
      <c r="A1492" s="201">
        <v>42670</v>
      </c>
      <c r="B1492" s="171" t="s">
        <v>1885</v>
      </c>
      <c r="C1492" s="171" t="s">
        <v>1670</v>
      </c>
      <c r="D1492" s="171" t="s">
        <v>1671</v>
      </c>
      <c r="E1492" s="171" t="s">
        <v>1533</v>
      </c>
      <c r="F1492" s="187">
        <v>1056085.45</v>
      </c>
      <c r="G1492" s="201">
        <v>42654</v>
      </c>
      <c r="H1492" s="627" t="s">
        <v>1977</v>
      </c>
      <c r="I1492" s="1248"/>
    </row>
    <row r="1493" spans="1:9" ht="15" customHeight="1">
      <c r="A1493" s="201">
        <v>42670</v>
      </c>
      <c r="B1493" s="171" t="s">
        <v>1885</v>
      </c>
      <c r="C1493" s="171" t="s">
        <v>1670</v>
      </c>
      <c r="D1493" s="171" t="s">
        <v>1671</v>
      </c>
      <c r="E1493" s="171" t="s">
        <v>1533</v>
      </c>
      <c r="F1493" s="187">
        <v>4204531.55</v>
      </c>
      <c r="G1493" s="201">
        <v>42655</v>
      </c>
      <c r="H1493" s="627" t="s">
        <v>1979</v>
      </c>
    </row>
    <row r="1494" spans="1:9" ht="15" customHeight="1">
      <c r="A1494" s="224">
        <v>42655</v>
      </c>
      <c r="B1494" s="216" t="s">
        <v>1871</v>
      </c>
      <c r="C1494" s="216" t="s">
        <v>289</v>
      </c>
      <c r="D1494" s="216" t="s">
        <v>1820</v>
      </c>
      <c r="E1494" s="216" t="s">
        <v>11</v>
      </c>
      <c r="F1494" s="232">
        <v>66154.94</v>
      </c>
      <c r="G1494" s="232">
        <v>2315422.9</v>
      </c>
      <c r="H1494" s="702" t="s">
        <v>1981</v>
      </c>
    </row>
    <row r="1495" spans="1:9" ht="15" customHeight="1">
      <c r="A1495" s="224">
        <v>42657</v>
      </c>
      <c r="B1495" s="216" t="s">
        <v>1873</v>
      </c>
      <c r="C1495" s="216" t="s">
        <v>289</v>
      </c>
      <c r="D1495" s="216" t="s">
        <v>1820</v>
      </c>
      <c r="E1495" s="216" t="s">
        <v>11</v>
      </c>
      <c r="F1495" s="232">
        <v>29280.6</v>
      </c>
      <c r="G1495" s="232">
        <v>1024821</v>
      </c>
      <c r="H1495" s="630" t="s">
        <v>1982</v>
      </c>
    </row>
    <row r="1496" spans="1:9" ht="15" customHeight="1">
      <c r="A1496" s="224">
        <v>42657</v>
      </c>
      <c r="B1496" s="216" t="s">
        <v>1874</v>
      </c>
      <c r="C1496" s="216" t="s">
        <v>289</v>
      </c>
      <c r="D1496" s="216" t="s">
        <v>1820</v>
      </c>
      <c r="E1496" s="216" t="s">
        <v>11</v>
      </c>
      <c r="F1496" s="232">
        <v>63593.19</v>
      </c>
      <c r="G1496" s="232">
        <v>2225761.65</v>
      </c>
      <c r="H1496" s="630" t="s">
        <v>1982</v>
      </c>
    </row>
    <row r="1497" spans="1:9" ht="15" customHeight="1">
      <c r="A1497" s="201">
        <v>42702</v>
      </c>
      <c r="B1497" s="171" t="s">
        <v>1930</v>
      </c>
      <c r="C1497" s="171" t="s">
        <v>1531</v>
      </c>
      <c r="D1497" s="171" t="s">
        <v>1532</v>
      </c>
      <c r="E1497" s="171" t="s">
        <v>1533</v>
      </c>
      <c r="F1497" s="171"/>
      <c r="G1497" s="187">
        <v>560652.27</v>
      </c>
      <c r="H1497" s="201" t="s">
        <v>1982</v>
      </c>
    </row>
    <row r="1498" spans="1:9" ht="15" customHeight="1">
      <c r="A1498" s="201">
        <v>42670</v>
      </c>
      <c r="B1498" s="171" t="s">
        <v>1885</v>
      </c>
      <c r="C1498" s="171" t="s">
        <v>1670</v>
      </c>
      <c r="D1498" s="171" t="s">
        <v>1671</v>
      </c>
      <c r="E1498" s="171" t="s">
        <v>1533</v>
      </c>
      <c r="F1498" s="187">
        <v>886303.53</v>
      </c>
      <c r="G1498" s="201">
        <v>42656</v>
      </c>
      <c r="H1498" s="627" t="s">
        <v>1981</v>
      </c>
    </row>
    <row r="1499" spans="1:9" ht="15" customHeight="1">
      <c r="A1499" s="201">
        <v>42670</v>
      </c>
      <c r="B1499" s="171" t="s">
        <v>1885</v>
      </c>
      <c r="C1499" s="171" t="s">
        <v>1670</v>
      </c>
      <c r="D1499" s="171" t="s">
        <v>1671</v>
      </c>
      <c r="E1499" s="171" t="s">
        <v>1533</v>
      </c>
      <c r="F1499" s="187">
        <v>1570679.98</v>
      </c>
      <c r="G1499" s="201">
        <v>42657</v>
      </c>
      <c r="H1499" s="627" t="s">
        <v>1982</v>
      </c>
    </row>
    <row r="1500" spans="1:9" ht="15" customHeight="1">
      <c r="A1500" s="201">
        <v>42704</v>
      </c>
      <c r="B1500" s="171" t="s">
        <v>1933</v>
      </c>
      <c r="C1500" s="171" t="s">
        <v>1531</v>
      </c>
      <c r="D1500" s="171" t="s">
        <v>1532</v>
      </c>
      <c r="E1500" s="171" t="s">
        <v>1533</v>
      </c>
      <c r="F1500" s="187">
        <v>638840.89</v>
      </c>
      <c r="G1500" s="519"/>
      <c r="H1500" s="201" t="s">
        <v>1982</v>
      </c>
    </row>
    <row r="1501" spans="1:9" ht="15" customHeight="1">
      <c r="A1501" s="201">
        <v>42706</v>
      </c>
      <c r="B1501" s="171" t="s">
        <v>1935</v>
      </c>
      <c r="C1501" s="171" t="s">
        <v>1531</v>
      </c>
      <c r="D1501" s="171" t="s">
        <v>1532</v>
      </c>
      <c r="E1501" s="171" t="s">
        <v>1533</v>
      </c>
      <c r="F1501" s="171"/>
      <c r="G1501" s="187">
        <v>444028.17</v>
      </c>
      <c r="H1501" s="201" t="s">
        <v>1982</v>
      </c>
    </row>
    <row r="1502" spans="1:9" ht="15" customHeight="1">
      <c r="A1502" s="201">
        <v>42670</v>
      </c>
      <c r="B1502" s="171" t="s">
        <v>1885</v>
      </c>
      <c r="C1502" s="171" t="s">
        <v>1670</v>
      </c>
      <c r="D1502" s="171" t="s">
        <v>1671</v>
      </c>
      <c r="E1502" s="171" t="s">
        <v>1533</v>
      </c>
      <c r="F1502" s="187">
        <v>153360.28</v>
      </c>
      <c r="G1502" s="201">
        <v>42660</v>
      </c>
      <c r="H1502" s="627" t="s">
        <v>1987</v>
      </c>
    </row>
    <row r="1503" spans="1:9" ht="15" customHeight="1">
      <c r="A1503" s="201">
        <v>42677</v>
      </c>
      <c r="B1503" s="171" t="s">
        <v>1895</v>
      </c>
      <c r="C1503" s="171" t="s">
        <v>1670</v>
      </c>
      <c r="D1503" s="171" t="s">
        <v>1671</v>
      </c>
      <c r="E1503" s="171" t="s">
        <v>1533</v>
      </c>
      <c r="F1503" s="187">
        <v>272538.7</v>
      </c>
      <c r="G1503" s="201">
        <v>42661</v>
      </c>
      <c r="H1503" s="627" t="s">
        <v>1987</v>
      </c>
    </row>
    <row r="1504" spans="1:9" ht="15" customHeight="1">
      <c r="A1504" s="201">
        <v>42706</v>
      </c>
      <c r="B1504" s="171" t="s">
        <v>1936</v>
      </c>
      <c r="C1504" s="171" t="s">
        <v>1531</v>
      </c>
      <c r="D1504" s="171" t="s">
        <v>1532</v>
      </c>
      <c r="E1504" s="171" t="s">
        <v>1533</v>
      </c>
      <c r="F1504" s="171"/>
      <c r="G1504" s="187">
        <v>266008.8</v>
      </c>
      <c r="H1504" s="627" t="s">
        <v>1987</v>
      </c>
    </row>
    <row r="1505" spans="1:8" ht="15" customHeight="1">
      <c r="A1505" s="201">
        <v>42706</v>
      </c>
      <c r="B1505" s="171" t="s">
        <v>1937</v>
      </c>
      <c r="C1505" s="171" t="s">
        <v>1531</v>
      </c>
      <c r="D1505" s="171" t="s">
        <v>1532</v>
      </c>
      <c r="E1505" s="171" t="s">
        <v>1533</v>
      </c>
      <c r="F1505" s="171"/>
      <c r="G1505" s="187">
        <v>469407.88</v>
      </c>
      <c r="H1505" s="627" t="s">
        <v>1987</v>
      </c>
    </row>
    <row r="1506" spans="1:8" ht="15" customHeight="1">
      <c r="A1506" s="201">
        <v>42706</v>
      </c>
      <c r="B1506" s="171" t="s">
        <v>1938</v>
      </c>
      <c r="C1506" s="171" t="s">
        <v>1531</v>
      </c>
      <c r="D1506" s="171" t="s">
        <v>1532</v>
      </c>
      <c r="E1506" s="171" t="s">
        <v>1533</v>
      </c>
      <c r="F1506" s="171"/>
      <c r="G1506" s="187">
        <v>481633.06</v>
      </c>
      <c r="H1506" s="627" t="s">
        <v>1987</v>
      </c>
    </row>
    <row r="1507" spans="1:8" ht="15" customHeight="1">
      <c r="A1507" s="201">
        <v>42706</v>
      </c>
      <c r="B1507" s="171" t="s">
        <v>1939</v>
      </c>
      <c r="C1507" s="171" t="s">
        <v>1531</v>
      </c>
      <c r="D1507" s="171" t="s">
        <v>1532</v>
      </c>
      <c r="E1507" s="171" t="s">
        <v>1533</v>
      </c>
      <c r="F1507" s="171"/>
      <c r="G1507" s="187">
        <v>309982.18</v>
      </c>
      <c r="H1507" s="627" t="s">
        <v>1987</v>
      </c>
    </row>
    <row r="1508" spans="1:8" ht="15" customHeight="1">
      <c r="A1508" s="201">
        <v>42677</v>
      </c>
      <c r="B1508" s="171" t="s">
        <v>1895</v>
      </c>
      <c r="C1508" s="171" t="s">
        <v>1670</v>
      </c>
      <c r="D1508" s="171" t="s">
        <v>1671</v>
      </c>
      <c r="E1508" s="171" t="s">
        <v>1533</v>
      </c>
      <c r="F1508" s="187">
        <v>986623.28</v>
      </c>
      <c r="G1508" s="201">
        <v>42662</v>
      </c>
      <c r="H1508" s="627" t="s">
        <v>1992</v>
      </c>
    </row>
    <row r="1509" spans="1:8" ht="15" customHeight="1">
      <c r="A1509" s="201">
        <v>42677</v>
      </c>
      <c r="B1509" s="171" t="s">
        <v>1895</v>
      </c>
      <c r="C1509" s="171" t="s">
        <v>1670</v>
      </c>
      <c r="D1509" s="171" t="s">
        <v>1671</v>
      </c>
      <c r="E1509" s="171" t="s">
        <v>1533</v>
      </c>
      <c r="F1509" s="187">
        <v>862126.35</v>
      </c>
      <c r="G1509" s="201">
        <v>42663</v>
      </c>
      <c r="H1509" s="627" t="s">
        <v>1994</v>
      </c>
    </row>
    <row r="1510" spans="1:8" ht="15" customHeight="1">
      <c r="A1510" s="201">
        <v>42688</v>
      </c>
      <c r="B1510" s="171" t="s">
        <v>1909</v>
      </c>
      <c r="C1510" s="171" t="s">
        <v>1670</v>
      </c>
      <c r="D1510" s="171" t="s">
        <v>1671</v>
      </c>
      <c r="E1510" s="171" t="s">
        <v>1533</v>
      </c>
      <c r="F1510" s="187">
        <v>2314.17</v>
      </c>
      <c r="G1510" s="201">
        <v>42663</v>
      </c>
      <c r="H1510" s="627" t="s">
        <v>1994</v>
      </c>
    </row>
    <row r="1511" spans="1:8" ht="15" customHeight="1">
      <c r="A1511" s="201">
        <v>42709</v>
      </c>
      <c r="B1511" s="171" t="s">
        <v>1940</v>
      </c>
      <c r="C1511" s="171" t="s">
        <v>1531</v>
      </c>
      <c r="D1511" s="171" t="s">
        <v>1532</v>
      </c>
      <c r="E1511" s="171" t="s">
        <v>1533</v>
      </c>
      <c r="F1511" s="171"/>
      <c r="G1511" s="187">
        <v>202072.4</v>
      </c>
      <c r="H1511" s="201" t="s">
        <v>1995</v>
      </c>
    </row>
    <row r="1512" spans="1:8" ht="15" customHeight="1">
      <c r="A1512" s="201">
        <v>42709</v>
      </c>
      <c r="B1512" s="171" t="s">
        <v>1941</v>
      </c>
      <c r="C1512" s="171" t="s">
        <v>1531</v>
      </c>
      <c r="D1512" s="171" t="s">
        <v>1532</v>
      </c>
      <c r="E1512" s="171" t="s">
        <v>1533</v>
      </c>
      <c r="F1512" s="171"/>
      <c r="G1512" s="187">
        <v>364903.46</v>
      </c>
      <c r="H1512" s="201" t="s">
        <v>1995</v>
      </c>
    </row>
    <row r="1513" spans="1:8" ht="15" customHeight="1">
      <c r="A1513" s="201">
        <v>42677</v>
      </c>
      <c r="B1513" s="171" t="s">
        <v>1895</v>
      </c>
      <c r="C1513" s="171" t="s">
        <v>1670</v>
      </c>
      <c r="D1513" s="171" t="s">
        <v>1671</v>
      </c>
      <c r="E1513" s="171" t="s">
        <v>1533</v>
      </c>
      <c r="F1513" s="187">
        <v>1193713.3400000001</v>
      </c>
      <c r="G1513" s="201">
        <v>42664</v>
      </c>
      <c r="H1513" s="201" t="s">
        <v>1995</v>
      </c>
    </row>
    <row r="1514" spans="1:8" ht="15" customHeight="1">
      <c r="A1514" s="201">
        <v>42688</v>
      </c>
      <c r="B1514" s="171" t="s">
        <v>1909</v>
      </c>
      <c r="C1514" s="171" t="s">
        <v>1670</v>
      </c>
      <c r="D1514" s="171" t="s">
        <v>1671</v>
      </c>
      <c r="E1514" s="171" t="s">
        <v>1533</v>
      </c>
      <c r="F1514" s="187">
        <v>3088.53</v>
      </c>
      <c r="G1514" s="201">
        <v>42664</v>
      </c>
      <c r="H1514" s="201" t="s">
        <v>1995</v>
      </c>
    </row>
    <row r="1515" spans="1:8" ht="15" customHeight="1">
      <c r="A1515" s="201">
        <v>42710</v>
      </c>
      <c r="B1515" s="171" t="s">
        <v>1942</v>
      </c>
      <c r="C1515" s="171" t="s">
        <v>1531</v>
      </c>
      <c r="D1515" s="171" t="s">
        <v>1532</v>
      </c>
      <c r="E1515" s="171" t="s">
        <v>1533</v>
      </c>
      <c r="F1515" s="171"/>
      <c r="G1515" s="187">
        <v>471334.59</v>
      </c>
      <c r="H1515" s="201" t="s">
        <v>1996</v>
      </c>
    </row>
    <row r="1516" spans="1:8" ht="15" customHeight="1">
      <c r="A1516" s="201">
        <v>42677</v>
      </c>
      <c r="B1516" s="171" t="s">
        <v>1895</v>
      </c>
      <c r="C1516" s="171" t="s">
        <v>1670</v>
      </c>
      <c r="D1516" s="171" t="s">
        <v>1671</v>
      </c>
      <c r="E1516" s="171" t="s">
        <v>1533</v>
      </c>
      <c r="F1516" s="187">
        <v>120600</v>
      </c>
      <c r="G1516" s="201">
        <v>42665</v>
      </c>
      <c r="H1516" s="627" t="s">
        <v>1996</v>
      </c>
    </row>
    <row r="1517" spans="1:8" ht="15" customHeight="1">
      <c r="A1517" s="201">
        <v>42688</v>
      </c>
      <c r="B1517" s="171" t="s">
        <v>1909</v>
      </c>
      <c r="C1517" s="171" t="s">
        <v>1670</v>
      </c>
      <c r="D1517" s="171" t="s">
        <v>1671</v>
      </c>
      <c r="E1517" s="171" t="s">
        <v>1533</v>
      </c>
      <c r="F1517" s="187">
        <v>101495.4</v>
      </c>
      <c r="G1517" s="201">
        <v>42665</v>
      </c>
      <c r="H1517" s="627" t="s">
        <v>1996</v>
      </c>
    </row>
    <row r="1518" spans="1:8" ht="15" customHeight="1">
      <c r="A1518" s="201">
        <v>42688</v>
      </c>
      <c r="B1518" s="171" t="s">
        <v>1909</v>
      </c>
      <c r="C1518" s="171" t="s">
        <v>1670</v>
      </c>
      <c r="D1518" s="171" t="s">
        <v>1671</v>
      </c>
      <c r="E1518" s="171" t="s">
        <v>1533</v>
      </c>
      <c r="F1518" s="187">
        <v>877052.6</v>
      </c>
      <c r="G1518" s="201">
        <v>42667</v>
      </c>
      <c r="H1518" s="627" t="s">
        <v>1999</v>
      </c>
    </row>
    <row r="1519" spans="1:8" ht="15" customHeight="1">
      <c r="A1519" s="201">
        <v>42688</v>
      </c>
      <c r="B1519" s="171" t="s">
        <v>1909</v>
      </c>
      <c r="C1519" s="171" t="s">
        <v>1670</v>
      </c>
      <c r="D1519" s="171" t="s">
        <v>1671</v>
      </c>
      <c r="E1519" s="171" t="s">
        <v>1533</v>
      </c>
      <c r="F1519" s="187">
        <v>787414.36</v>
      </c>
      <c r="G1519" s="201">
        <v>42668</v>
      </c>
      <c r="H1519" s="627" t="s">
        <v>1999</v>
      </c>
    </row>
    <row r="1520" spans="1:8" ht="15" customHeight="1">
      <c r="A1520" s="201">
        <v>42711</v>
      </c>
      <c r="B1520" s="171" t="s">
        <v>1950</v>
      </c>
      <c r="C1520" s="171" t="s">
        <v>1531</v>
      </c>
      <c r="D1520" s="171" t="s">
        <v>1532</v>
      </c>
      <c r="E1520" s="171" t="s">
        <v>1533</v>
      </c>
      <c r="F1520" s="171"/>
      <c r="G1520" s="187">
        <v>477528.49</v>
      </c>
      <c r="H1520" s="201" t="s">
        <v>1999</v>
      </c>
    </row>
    <row r="1521" spans="1:9" ht="15" customHeight="1">
      <c r="A1521" s="201">
        <v>42688</v>
      </c>
      <c r="B1521" s="171" t="s">
        <v>1909</v>
      </c>
      <c r="C1521" s="171" t="s">
        <v>1670</v>
      </c>
      <c r="D1521" s="171" t="s">
        <v>1671</v>
      </c>
      <c r="E1521" s="171" t="s">
        <v>1533</v>
      </c>
      <c r="F1521" s="187">
        <v>533037.80000000005</v>
      </c>
      <c r="G1521" s="201">
        <v>42669</v>
      </c>
      <c r="H1521" s="627" t="s">
        <v>2000</v>
      </c>
    </row>
    <row r="1522" spans="1:9" ht="15" customHeight="1">
      <c r="A1522" s="201">
        <v>42688</v>
      </c>
      <c r="B1522" s="171" t="s">
        <v>1909</v>
      </c>
      <c r="C1522" s="171" t="s">
        <v>1670</v>
      </c>
      <c r="D1522" s="171" t="s">
        <v>1671</v>
      </c>
      <c r="E1522" s="171" t="s">
        <v>1533</v>
      </c>
      <c r="F1522" s="187">
        <v>520430.4</v>
      </c>
      <c r="G1522" s="201">
        <v>42670</v>
      </c>
      <c r="H1522" s="627" t="s">
        <v>2002</v>
      </c>
    </row>
    <row r="1523" spans="1:9" ht="15" customHeight="1">
      <c r="A1523" s="201">
        <v>42688</v>
      </c>
      <c r="B1523" s="171" t="s">
        <v>1909</v>
      </c>
      <c r="C1523" s="171" t="s">
        <v>1670</v>
      </c>
      <c r="D1523" s="171" t="s">
        <v>1671</v>
      </c>
      <c r="E1523" s="171" t="s">
        <v>1533</v>
      </c>
      <c r="F1523" s="187">
        <v>827685.3</v>
      </c>
      <c r="G1523" s="201">
        <v>42671</v>
      </c>
      <c r="H1523" s="627" t="s">
        <v>2003</v>
      </c>
    </row>
    <row r="1524" spans="1:9" ht="15" customHeight="1">
      <c r="A1524" s="201">
        <v>42697</v>
      </c>
      <c r="B1524" s="171" t="s">
        <v>1924</v>
      </c>
      <c r="C1524" s="171" t="s">
        <v>1670</v>
      </c>
      <c r="D1524" s="171" t="s">
        <v>1671</v>
      </c>
      <c r="E1524" s="171" t="s">
        <v>1533</v>
      </c>
      <c r="F1524" s="187">
        <v>4727.16</v>
      </c>
      <c r="G1524" s="201">
        <v>42671</v>
      </c>
      <c r="H1524" s="627" t="s">
        <v>2003</v>
      </c>
    </row>
    <row r="1525" spans="1:9" ht="15" customHeight="1">
      <c r="A1525" s="201">
        <v>42688</v>
      </c>
      <c r="B1525" s="171" t="s">
        <v>1909</v>
      </c>
      <c r="C1525" s="171" t="s">
        <v>1670</v>
      </c>
      <c r="D1525" s="171" t="s">
        <v>1671</v>
      </c>
      <c r="E1525" s="171" t="s">
        <v>1533</v>
      </c>
      <c r="F1525" s="187">
        <v>211871.94</v>
      </c>
      <c r="G1525" s="201">
        <v>42672</v>
      </c>
      <c r="H1525" s="627">
        <f>G1525+90</f>
        <v>42762</v>
      </c>
    </row>
    <row r="1526" spans="1:9" ht="15" customHeight="1">
      <c r="A1526" s="201">
        <v>42697</v>
      </c>
      <c r="B1526" s="171" t="s">
        <v>1924</v>
      </c>
      <c r="C1526" s="171" t="s">
        <v>1670</v>
      </c>
      <c r="D1526" s="171" t="s">
        <v>1671</v>
      </c>
      <c r="E1526" s="171" t="s">
        <v>1533</v>
      </c>
      <c r="F1526" s="187">
        <v>15820.11</v>
      </c>
      <c r="G1526" s="201">
        <v>42672</v>
      </c>
      <c r="H1526" s="627">
        <f>G1526+90</f>
        <v>42762</v>
      </c>
    </row>
    <row r="1527" spans="1:9" ht="15" customHeight="1">
      <c r="A1527" s="201">
        <v>42688</v>
      </c>
      <c r="B1527" s="171" t="s">
        <v>1909</v>
      </c>
      <c r="C1527" s="171" t="s">
        <v>1670</v>
      </c>
      <c r="D1527" s="171" t="s">
        <v>1671</v>
      </c>
      <c r="E1527" s="171" t="s">
        <v>1533</v>
      </c>
      <c r="F1527" s="187">
        <v>455441.96</v>
      </c>
      <c r="G1527" s="201">
        <v>42674</v>
      </c>
      <c r="H1527" s="627" t="s">
        <v>2004</v>
      </c>
    </row>
    <row r="1528" spans="1:9" ht="15" customHeight="1">
      <c r="A1528" s="201">
        <v>42688</v>
      </c>
      <c r="B1528" s="171" t="s">
        <v>1909</v>
      </c>
      <c r="C1528" s="171" t="s">
        <v>1670</v>
      </c>
      <c r="D1528" s="171" t="s">
        <v>1671</v>
      </c>
      <c r="E1528" s="171" t="s">
        <v>1533</v>
      </c>
      <c r="F1528" s="187">
        <v>195526.55</v>
      </c>
      <c r="G1528" s="201">
        <v>42675</v>
      </c>
      <c r="H1528" s="627" t="s">
        <v>2004</v>
      </c>
    </row>
    <row r="1529" spans="1:9" ht="15" customHeight="1">
      <c r="A1529" s="201">
        <v>42697</v>
      </c>
      <c r="B1529" s="171" t="s">
        <v>1924</v>
      </c>
      <c r="C1529" s="171" t="s">
        <v>1670</v>
      </c>
      <c r="D1529" s="171" t="s">
        <v>1671</v>
      </c>
      <c r="E1529" s="171" t="s">
        <v>1533</v>
      </c>
      <c r="F1529" s="187">
        <v>14584.7</v>
      </c>
      <c r="G1529" s="201">
        <v>42675</v>
      </c>
      <c r="H1529" s="627" t="s">
        <v>2004</v>
      </c>
    </row>
    <row r="1530" spans="1:9" ht="15" customHeight="1">
      <c r="A1530" s="201">
        <v>42697</v>
      </c>
      <c r="B1530" s="171" t="s">
        <v>1924</v>
      </c>
      <c r="C1530" s="171" t="s">
        <v>1670</v>
      </c>
      <c r="D1530" s="171" t="s">
        <v>1671</v>
      </c>
      <c r="E1530" s="171" t="s">
        <v>1533</v>
      </c>
      <c r="F1530" s="187">
        <v>1235.4100000000001</v>
      </c>
      <c r="G1530" s="201">
        <v>42676</v>
      </c>
      <c r="H1530" s="627" t="s">
        <v>2006</v>
      </c>
    </row>
    <row r="1531" spans="1:9" ht="15" customHeight="1">
      <c r="A1531" s="3"/>
      <c r="B1531" s="3"/>
      <c r="C1531" s="3"/>
      <c r="D1531" s="3"/>
      <c r="E1531" s="3"/>
      <c r="G1531" s="283"/>
      <c r="H1531" s="1030"/>
    </row>
    <row r="1532" spans="1:9" s="497" customFormat="1" ht="15" customHeight="1">
      <c r="A1532" s="209" t="s">
        <v>694</v>
      </c>
      <c r="B1532" s="432">
        <v>2017</v>
      </c>
      <c r="C1532" s="194"/>
      <c r="D1532" s="194"/>
      <c r="E1532" s="194"/>
      <c r="F1532" s="207"/>
      <c r="G1532" s="194"/>
      <c r="H1532" s="1023"/>
      <c r="I1532" s="1260"/>
    </row>
    <row r="1533" spans="1:9" ht="15" customHeight="1">
      <c r="A1533" s="224">
        <v>42678</v>
      </c>
      <c r="B1533" s="216" t="s">
        <v>1896</v>
      </c>
      <c r="C1533" s="216" t="s">
        <v>289</v>
      </c>
      <c r="D1533" s="216" t="s">
        <v>1820</v>
      </c>
      <c r="E1533" s="216" t="s">
        <v>11</v>
      </c>
      <c r="F1533" s="232">
        <v>100293.39</v>
      </c>
      <c r="G1533" s="232">
        <v>3514280.39</v>
      </c>
      <c r="H1533" s="630" t="s">
        <v>2009</v>
      </c>
    </row>
    <row r="1534" spans="1:9" ht="15" customHeight="1">
      <c r="A1534" s="201">
        <v>42697</v>
      </c>
      <c r="B1534" s="171" t="s">
        <v>1925</v>
      </c>
      <c r="C1534" s="171" t="s">
        <v>1670</v>
      </c>
      <c r="D1534" s="171" t="s">
        <v>1671</v>
      </c>
      <c r="E1534" s="171" t="s">
        <v>1533</v>
      </c>
      <c r="F1534" s="187">
        <v>390345.87</v>
      </c>
      <c r="G1534" s="201">
        <v>42677</v>
      </c>
      <c r="H1534" s="630" t="s">
        <v>2009</v>
      </c>
    </row>
    <row r="1535" spans="1:9" ht="15" customHeight="1">
      <c r="A1535" s="201">
        <v>42697</v>
      </c>
      <c r="B1535" s="171" t="s">
        <v>1925</v>
      </c>
      <c r="C1535" s="171" t="s">
        <v>1670</v>
      </c>
      <c r="D1535" s="171" t="s">
        <v>1671</v>
      </c>
      <c r="E1535" s="171" t="s">
        <v>1533</v>
      </c>
      <c r="F1535" s="187">
        <v>715180.48</v>
      </c>
      <c r="G1535" s="201">
        <v>42678</v>
      </c>
      <c r="H1535" s="630" t="s">
        <v>2009</v>
      </c>
    </row>
    <row r="1536" spans="1:9" ht="15" customHeight="1">
      <c r="A1536" s="201">
        <v>42697</v>
      </c>
      <c r="B1536" s="171" t="s">
        <v>1925</v>
      </c>
      <c r="C1536" s="171" t="s">
        <v>1670</v>
      </c>
      <c r="D1536" s="171" t="s">
        <v>1671</v>
      </c>
      <c r="E1536" s="171" t="s">
        <v>1533</v>
      </c>
      <c r="F1536" s="187">
        <v>11404.8</v>
      </c>
      <c r="G1536" s="201">
        <v>42679</v>
      </c>
      <c r="H1536" s="630" t="s">
        <v>2010</v>
      </c>
    </row>
    <row r="1537" spans="1:8" ht="15" customHeight="1">
      <c r="A1537" s="201">
        <v>42697</v>
      </c>
      <c r="B1537" s="171" t="s">
        <v>1924</v>
      </c>
      <c r="C1537" s="171" t="s">
        <v>1670</v>
      </c>
      <c r="D1537" s="171" t="s">
        <v>1671</v>
      </c>
      <c r="E1537" s="171" t="s">
        <v>1533</v>
      </c>
      <c r="F1537" s="187">
        <v>2538</v>
      </c>
      <c r="G1537" s="201">
        <v>42679</v>
      </c>
      <c r="H1537" s="630" t="s">
        <v>2010</v>
      </c>
    </row>
    <row r="1538" spans="1:8" ht="15" customHeight="1">
      <c r="A1538" s="201">
        <v>42697</v>
      </c>
      <c r="B1538" s="171" t="s">
        <v>1924</v>
      </c>
      <c r="C1538" s="171" t="s">
        <v>1670</v>
      </c>
      <c r="D1538" s="171" t="s">
        <v>1671</v>
      </c>
      <c r="E1538" s="171" t="s">
        <v>1533</v>
      </c>
      <c r="F1538" s="187">
        <v>3816.9</v>
      </c>
      <c r="G1538" s="201">
        <v>42682</v>
      </c>
      <c r="H1538" s="630" t="s">
        <v>2016</v>
      </c>
    </row>
    <row r="1539" spans="1:8" ht="15" customHeight="1">
      <c r="A1539" s="201">
        <v>42697</v>
      </c>
      <c r="B1539" s="171" t="s">
        <v>1925</v>
      </c>
      <c r="C1539" s="171" t="s">
        <v>1670</v>
      </c>
      <c r="D1539" s="171" t="s">
        <v>1671</v>
      </c>
      <c r="E1539" s="171" t="s">
        <v>1533</v>
      </c>
      <c r="F1539" s="187">
        <v>166078.63</v>
      </c>
      <c r="G1539" s="201">
        <v>42681</v>
      </c>
      <c r="H1539" s="630" t="s">
        <v>2016</v>
      </c>
    </row>
    <row r="1540" spans="1:8" ht="15" customHeight="1">
      <c r="A1540" s="201">
        <v>42697</v>
      </c>
      <c r="B1540" s="171" t="s">
        <v>1925</v>
      </c>
      <c r="C1540" s="171" t="s">
        <v>1670</v>
      </c>
      <c r="D1540" s="171" t="s">
        <v>1671</v>
      </c>
      <c r="E1540" s="171" t="s">
        <v>1533</v>
      </c>
      <c r="F1540" s="187">
        <v>236997.4</v>
      </c>
      <c r="G1540" s="201">
        <v>42682</v>
      </c>
      <c r="H1540" s="630" t="s">
        <v>2016</v>
      </c>
    </row>
    <row r="1541" spans="1:8" ht="15" customHeight="1">
      <c r="A1541" s="224">
        <v>42681</v>
      </c>
      <c r="B1541" s="216" t="s">
        <v>1900</v>
      </c>
      <c r="C1541" s="216" t="s">
        <v>289</v>
      </c>
      <c r="D1541" s="216" t="s">
        <v>1820</v>
      </c>
      <c r="E1541" s="216" t="s">
        <v>11</v>
      </c>
      <c r="F1541" s="232">
        <v>140023.28</v>
      </c>
      <c r="G1541" s="232">
        <v>4906415.7300000004</v>
      </c>
      <c r="H1541" s="630" t="s">
        <v>2016</v>
      </c>
    </row>
    <row r="1542" spans="1:8" ht="15" customHeight="1">
      <c r="A1542" s="224">
        <v>42681</v>
      </c>
      <c r="B1542" s="216" t="s">
        <v>1901</v>
      </c>
      <c r="C1542" s="216" t="s">
        <v>289</v>
      </c>
      <c r="D1542" s="216" t="s">
        <v>1820</v>
      </c>
      <c r="E1542" s="216" t="s">
        <v>11</v>
      </c>
      <c r="F1542" s="232">
        <v>11913.3</v>
      </c>
      <c r="G1542" s="232">
        <v>417442.03</v>
      </c>
      <c r="H1542" s="630" t="s">
        <v>2016</v>
      </c>
    </row>
    <row r="1543" spans="1:8" ht="15" customHeight="1">
      <c r="A1543" s="201">
        <v>42697</v>
      </c>
      <c r="B1543" s="171" t="s">
        <v>1924</v>
      </c>
      <c r="C1543" s="171" t="s">
        <v>1670</v>
      </c>
      <c r="D1543" s="171" t="s">
        <v>1671</v>
      </c>
      <c r="E1543" s="171" t="s">
        <v>1533</v>
      </c>
      <c r="F1543" s="187">
        <v>3706.23</v>
      </c>
      <c r="G1543" s="201">
        <v>42683</v>
      </c>
      <c r="H1543" s="630" t="s">
        <v>2017</v>
      </c>
    </row>
    <row r="1544" spans="1:8" ht="15" customHeight="1">
      <c r="A1544" s="201">
        <v>42697</v>
      </c>
      <c r="B1544" s="171" t="s">
        <v>1925</v>
      </c>
      <c r="C1544" s="171" t="s">
        <v>1670</v>
      </c>
      <c r="D1544" s="171" t="s">
        <v>1671</v>
      </c>
      <c r="E1544" s="171" t="s">
        <v>1533</v>
      </c>
      <c r="F1544" s="187">
        <v>387153.45</v>
      </c>
      <c r="G1544" s="201">
        <v>42683</v>
      </c>
      <c r="H1544" s="630" t="s">
        <v>2017</v>
      </c>
    </row>
    <row r="1545" spans="1:8" ht="15" customHeight="1">
      <c r="A1545" s="224">
        <v>42751</v>
      </c>
      <c r="B1545" s="216" t="s">
        <v>1988</v>
      </c>
      <c r="C1545" s="216" t="s">
        <v>35</v>
      </c>
      <c r="D1545" s="216" t="s">
        <v>137</v>
      </c>
      <c r="E1545" s="216" t="s">
        <v>37</v>
      </c>
      <c r="F1545" s="639">
        <v>99204.73</v>
      </c>
      <c r="G1545" s="639">
        <v>3509863.35</v>
      </c>
      <c r="H1545" s="224" t="s">
        <v>2017</v>
      </c>
    </row>
    <row r="1546" spans="1:8" ht="15" customHeight="1">
      <c r="A1546" s="201">
        <v>42697</v>
      </c>
      <c r="B1546" s="171" t="s">
        <v>1924</v>
      </c>
      <c r="C1546" s="171" t="s">
        <v>1670</v>
      </c>
      <c r="D1546" s="171" t="s">
        <v>1671</v>
      </c>
      <c r="E1546" s="171" t="s">
        <v>1533</v>
      </c>
      <c r="F1546" s="187">
        <v>86232.97</v>
      </c>
      <c r="G1546" s="201">
        <v>42684</v>
      </c>
      <c r="H1546" s="630" t="s">
        <v>2024</v>
      </c>
    </row>
    <row r="1547" spans="1:8" ht="15" customHeight="1">
      <c r="A1547" s="201">
        <v>42697</v>
      </c>
      <c r="B1547" s="171" t="s">
        <v>1925</v>
      </c>
      <c r="C1547" s="171" t="s">
        <v>1670</v>
      </c>
      <c r="D1547" s="171" t="s">
        <v>1671</v>
      </c>
      <c r="E1547" s="171" t="s">
        <v>1533</v>
      </c>
      <c r="F1547" s="187">
        <v>144831.98000000001</v>
      </c>
      <c r="G1547" s="201">
        <v>42684</v>
      </c>
      <c r="H1547" s="630" t="s">
        <v>2024</v>
      </c>
    </row>
    <row r="1548" spans="1:8" ht="15" customHeight="1">
      <c r="A1548" s="201">
        <v>42697</v>
      </c>
      <c r="B1548" s="171" t="s">
        <v>1924</v>
      </c>
      <c r="C1548" s="171" t="s">
        <v>1670</v>
      </c>
      <c r="D1548" s="171" t="s">
        <v>1671</v>
      </c>
      <c r="E1548" s="171" t="s">
        <v>1533</v>
      </c>
      <c r="F1548" s="187">
        <v>692485.24</v>
      </c>
      <c r="G1548" s="201">
        <v>42685</v>
      </c>
      <c r="H1548" s="630">
        <f>G1548+90</f>
        <v>42775</v>
      </c>
    </row>
    <row r="1549" spans="1:8" ht="15" customHeight="1">
      <c r="A1549" s="201">
        <v>42697</v>
      </c>
      <c r="B1549" s="171" t="s">
        <v>1924</v>
      </c>
      <c r="C1549" s="171" t="s">
        <v>1670</v>
      </c>
      <c r="D1549" s="171" t="s">
        <v>1671</v>
      </c>
      <c r="E1549" s="171" t="s">
        <v>1533</v>
      </c>
      <c r="F1549" s="187">
        <v>714825</v>
      </c>
      <c r="G1549" s="201">
        <v>42686</v>
      </c>
      <c r="H1549" s="630">
        <f>G1549+90</f>
        <v>42776</v>
      </c>
    </row>
    <row r="1550" spans="1:8" ht="15" customHeight="1">
      <c r="A1550" s="224">
        <v>42689</v>
      </c>
      <c r="B1550" s="216" t="s">
        <v>1913</v>
      </c>
      <c r="C1550" s="216" t="s">
        <v>289</v>
      </c>
      <c r="D1550" s="216" t="s">
        <v>1820</v>
      </c>
      <c r="E1550" s="216" t="s">
        <v>11</v>
      </c>
      <c r="F1550" s="232">
        <v>22750.2</v>
      </c>
      <c r="G1550" s="232">
        <v>798304.52</v>
      </c>
      <c r="H1550" s="630" t="s">
        <v>2029</v>
      </c>
    </row>
    <row r="1551" spans="1:8" ht="15" customHeight="1">
      <c r="A1551" s="201">
        <v>42732</v>
      </c>
      <c r="B1551" s="171" t="s">
        <v>1965</v>
      </c>
      <c r="C1551" s="171" t="s">
        <v>1531</v>
      </c>
      <c r="D1551" s="171" t="s">
        <v>1532</v>
      </c>
      <c r="E1551" s="171" t="s">
        <v>1533</v>
      </c>
      <c r="F1551" s="171"/>
      <c r="G1551" s="187">
        <v>508042.73</v>
      </c>
      <c r="H1551" s="201" t="s">
        <v>2029</v>
      </c>
    </row>
    <row r="1552" spans="1:8" ht="15" customHeight="1">
      <c r="A1552" s="224">
        <v>42690</v>
      </c>
      <c r="B1552" s="216" t="s">
        <v>1916</v>
      </c>
      <c r="C1552" s="216" t="s">
        <v>289</v>
      </c>
      <c r="D1552" s="216" t="s">
        <v>1820</v>
      </c>
      <c r="E1552" s="216" t="s">
        <v>11</v>
      </c>
      <c r="F1552" s="232">
        <v>52769.25</v>
      </c>
      <c r="G1552" s="232">
        <v>1851672.98</v>
      </c>
      <c r="H1552" s="630" t="s">
        <v>2030</v>
      </c>
    </row>
    <row r="1553" spans="1:8" ht="15" customHeight="1">
      <c r="A1553" s="201">
        <v>42697</v>
      </c>
      <c r="B1553" s="171" t="s">
        <v>1924</v>
      </c>
      <c r="C1553" s="171" t="s">
        <v>1670</v>
      </c>
      <c r="D1553" s="171" t="s">
        <v>1671</v>
      </c>
      <c r="E1553" s="171" t="s">
        <v>1533</v>
      </c>
      <c r="F1553" s="187">
        <v>332023.28999999998</v>
      </c>
      <c r="G1553" s="201">
        <v>42688</v>
      </c>
      <c r="H1553" s="630" t="s">
        <v>2029</v>
      </c>
    </row>
    <row r="1554" spans="1:8" ht="15" customHeight="1">
      <c r="A1554" s="201">
        <v>42697</v>
      </c>
      <c r="B1554" s="171" t="s">
        <v>1924</v>
      </c>
      <c r="C1554" s="171" t="s">
        <v>1670</v>
      </c>
      <c r="D1554" s="171" t="s">
        <v>1671</v>
      </c>
      <c r="E1554" s="171" t="s">
        <v>1533</v>
      </c>
      <c r="F1554" s="187">
        <v>443801.23</v>
      </c>
      <c r="G1554" s="201">
        <v>42689</v>
      </c>
      <c r="H1554" s="630" t="s">
        <v>2029</v>
      </c>
    </row>
    <row r="1555" spans="1:8" ht="15" customHeight="1">
      <c r="A1555" s="201">
        <v>42697</v>
      </c>
      <c r="B1555" s="171" t="s">
        <v>1924</v>
      </c>
      <c r="C1555" s="171" t="s">
        <v>1670</v>
      </c>
      <c r="D1555" s="171" t="s">
        <v>1671</v>
      </c>
      <c r="E1555" s="171" t="s">
        <v>1533</v>
      </c>
      <c r="F1555" s="187">
        <v>812901.42</v>
      </c>
      <c r="G1555" s="201">
        <v>42690</v>
      </c>
      <c r="H1555" s="630" t="s">
        <v>2030</v>
      </c>
    </row>
    <row r="1556" spans="1:8" ht="15" customHeight="1">
      <c r="A1556" s="201">
        <v>42709</v>
      </c>
      <c r="B1556" s="171" t="s">
        <v>1947</v>
      </c>
      <c r="C1556" s="171" t="s">
        <v>1670</v>
      </c>
      <c r="D1556" s="171" t="s">
        <v>1671</v>
      </c>
      <c r="E1556" s="171" t="s">
        <v>1533</v>
      </c>
      <c r="F1556" s="187">
        <v>163463.09</v>
      </c>
      <c r="G1556" s="201">
        <v>42690</v>
      </c>
      <c r="H1556" s="630" t="s">
        <v>2030</v>
      </c>
    </row>
    <row r="1557" spans="1:8" ht="15" customHeight="1">
      <c r="A1557" s="201">
        <v>42697</v>
      </c>
      <c r="B1557" s="171" t="s">
        <v>1924</v>
      </c>
      <c r="C1557" s="171" t="s">
        <v>1670</v>
      </c>
      <c r="D1557" s="171" t="s">
        <v>1671</v>
      </c>
      <c r="E1557" s="171" t="s">
        <v>1533</v>
      </c>
      <c r="F1557" s="187">
        <v>724353.9</v>
      </c>
      <c r="G1557" s="201">
        <v>42691</v>
      </c>
      <c r="H1557" s="630" t="s">
        <v>2032</v>
      </c>
    </row>
    <row r="1558" spans="1:8" ht="15" customHeight="1">
      <c r="A1558" s="201">
        <v>42709</v>
      </c>
      <c r="B1558" s="171" t="s">
        <v>1947</v>
      </c>
      <c r="C1558" s="171" t="s">
        <v>1670</v>
      </c>
      <c r="D1558" s="171" t="s">
        <v>1671</v>
      </c>
      <c r="E1558" s="171" t="s">
        <v>1533</v>
      </c>
      <c r="F1558" s="187">
        <v>386282.89</v>
      </c>
      <c r="G1558" s="201">
        <v>42692</v>
      </c>
      <c r="H1558" s="630" t="s">
        <v>2033</v>
      </c>
    </row>
    <row r="1559" spans="1:8" ht="15" customHeight="1">
      <c r="A1559" s="201">
        <v>42720</v>
      </c>
      <c r="B1559" s="171" t="s">
        <v>1958</v>
      </c>
      <c r="C1559" s="171" t="s">
        <v>1670</v>
      </c>
      <c r="D1559" s="171" t="s">
        <v>1671</v>
      </c>
      <c r="E1559" s="171" t="s">
        <v>1533</v>
      </c>
      <c r="F1559" s="187">
        <v>13188.13</v>
      </c>
      <c r="G1559" s="201">
        <v>42692</v>
      </c>
      <c r="H1559" s="630" t="s">
        <v>2033</v>
      </c>
    </row>
    <row r="1560" spans="1:8" ht="15" customHeight="1">
      <c r="A1560" s="201">
        <v>42751</v>
      </c>
      <c r="B1560" s="171" t="s">
        <v>1991</v>
      </c>
      <c r="C1560" s="171" t="s">
        <v>1670</v>
      </c>
      <c r="D1560" s="171" t="s">
        <v>1671</v>
      </c>
      <c r="E1560" s="171" t="s">
        <v>1533</v>
      </c>
      <c r="F1560" s="187">
        <v>11092.95</v>
      </c>
      <c r="G1560" s="201">
        <v>42693</v>
      </c>
      <c r="H1560" s="627" t="s">
        <v>2035</v>
      </c>
    </row>
    <row r="1561" spans="1:8" ht="15" customHeight="1">
      <c r="A1561" s="201">
        <v>42738</v>
      </c>
      <c r="B1561" s="171" t="s">
        <v>1968</v>
      </c>
      <c r="C1561" s="171" t="s">
        <v>1531</v>
      </c>
      <c r="D1561" s="171" t="s">
        <v>1532</v>
      </c>
      <c r="E1561" s="171" t="s">
        <v>1533</v>
      </c>
      <c r="F1561" s="445"/>
      <c r="G1561" s="187">
        <v>458857.32</v>
      </c>
      <c r="H1561" s="201" t="s">
        <v>2035</v>
      </c>
    </row>
    <row r="1562" spans="1:8" ht="15" customHeight="1">
      <c r="A1562" s="201">
        <v>42709</v>
      </c>
      <c r="B1562" s="171" t="s">
        <v>1947</v>
      </c>
      <c r="C1562" s="171" t="s">
        <v>1670</v>
      </c>
      <c r="D1562" s="171" t="s">
        <v>1671</v>
      </c>
      <c r="E1562" s="171" t="s">
        <v>1533</v>
      </c>
      <c r="F1562" s="187">
        <v>746641.16</v>
      </c>
      <c r="G1562" s="201">
        <v>42695</v>
      </c>
      <c r="H1562" s="630" t="s">
        <v>2036</v>
      </c>
    </row>
    <row r="1563" spans="1:8" ht="15" customHeight="1">
      <c r="A1563" s="201">
        <v>42709</v>
      </c>
      <c r="B1563" s="171" t="s">
        <v>1947</v>
      </c>
      <c r="C1563" s="171" t="s">
        <v>1670</v>
      </c>
      <c r="D1563" s="171" t="s">
        <v>1671</v>
      </c>
      <c r="E1563" s="171" t="s">
        <v>1533</v>
      </c>
      <c r="F1563" s="187">
        <v>845171.96</v>
      </c>
      <c r="G1563" s="201">
        <v>42696</v>
      </c>
      <c r="H1563" s="630" t="s">
        <v>2036</v>
      </c>
    </row>
    <row r="1564" spans="1:8" ht="15" customHeight="1">
      <c r="A1564" s="201">
        <v>42751</v>
      </c>
      <c r="B1564" s="171" t="s">
        <v>1991</v>
      </c>
      <c r="C1564" s="171" t="s">
        <v>1670</v>
      </c>
      <c r="D1564" s="171" t="s">
        <v>1671</v>
      </c>
      <c r="E1564" s="171" t="s">
        <v>1533</v>
      </c>
      <c r="F1564" s="187">
        <v>9158.77</v>
      </c>
      <c r="G1564" s="201">
        <v>42696</v>
      </c>
      <c r="H1564" s="627" t="s">
        <v>2036</v>
      </c>
    </row>
    <row r="1565" spans="1:8" ht="15" customHeight="1">
      <c r="A1565" s="201">
        <v>42739</v>
      </c>
      <c r="B1565" s="171" t="s">
        <v>1971</v>
      </c>
      <c r="C1565" s="171" t="s">
        <v>1531</v>
      </c>
      <c r="D1565" s="171" t="s">
        <v>1532</v>
      </c>
      <c r="E1565" s="171" t="s">
        <v>1533</v>
      </c>
      <c r="F1565" s="445"/>
      <c r="G1565" s="187">
        <v>496507.11</v>
      </c>
      <c r="H1565" s="627" t="s">
        <v>2036</v>
      </c>
    </row>
    <row r="1566" spans="1:8" ht="15" customHeight="1">
      <c r="A1566" s="201">
        <v>42739</v>
      </c>
      <c r="B1566" s="171" t="s">
        <v>1972</v>
      </c>
      <c r="C1566" s="171" t="s">
        <v>1531</v>
      </c>
      <c r="D1566" s="171" t="s">
        <v>1532</v>
      </c>
      <c r="E1566" s="171" t="s">
        <v>1533</v>
      </c>
      <c r="F1566" s="445"/>
      <c r="G1566" s="187">
        <v>376747.03</v>
      </c>
      <c r="H1566" s="627" t="s">
        <v>2036</v>
      </c>
    </row>
    <row r="1567" spans="1:8" ht="15" customHeight="1">
      <c r="A1567" s="201">
        <v>42740</v>
      </c>
      <c r="B1567" s="171" t="s">
        <v>1974</v>
      </c>
      <c r="C1567" s="171" t="s">
        <v>1531</v>
      </c>
      <c r="D1567" s="171" t="s">
        <v>1532</v>
      </c>
      <c r="E1567" s="171" t="s">
        <v>1533</v>
      </c>
      <c r="F1567" s="171"/>
      <c r="G1567" s="187">
        <v>533501.41</v>
      </c>
      <c r="H1567" s="627" t="s">
        <v>2036</v>
      </c>
    </row>
    <row r="1568" spans="1:8" ht="15" customHeight="1">
      <c r="A1568" s="201">
        <v>42741</v>
      </c>
      <c r="B1568" s="171" t="s">
        <v>1978</v>
      </c>
      <c r="C1568" s="171" t="s">
        <v>1531</v>
      </c>
      <c r="D1568" s="171" t="s">
        <v>1532</v>
      </c>
      <c r="E1568" s="171" t="s">
        <v>1533</v>
      </c>
      <c r="F1568" s="171"/>
      <c r="G1568" s="187">
        <v>530145.43999999994</v>
      </c>
      <c r="H1568" s="627" t="s">
        <v>2036</v>
      </c>
    </row>
    <row r="1569" spans="1:8" ht="15" customHeight="1">
      <c r="A1569" s="201">
        <v>42709</v>
      </c>
      <c r="B1569" s="171" t="s">
        <v>1947</v>
      </c>
      <c r="C1569" s="171" t="s">
        <v>1670</v>
      </c>
      <c r="D1569" s="171" t="s">
        <v>1671</v>
      </c>
      <c r="E1569" s="171" t="s">
        <v>1533</v>
      </c>
      <c r="F1569" s="187">
        <v>1413399.04</v>
      </c>
      <c r="G1569" s="201">
        <v>42697</v>
      </c>
      <c r="H1569" s="630" t="s">
        <v>2045</v>
      </c>
    </row>
    <row r="1570" spans="1:8" ht="15" customHeight="1">
      <c r="A1570" s="201">
        <v>42709</v>
      </c>
      <c r="B1570" s="171" t="s">
        <v>1947</v>
      </c>
      <c r="C1570" s="171" t="s">
        <v>1670</v>
      </c>
      <c r="D1570" s="171" t="s">
        <v>1671</v>
      </c>
      <c r="E1570" s="171" t="s">
        <v>1533</v>
      </c>
      <c r="F1570" s="187">
        <v>850834.87</v>
      </c>
      <c r="G1570" s="201">
        <v>42698</v>
      </c>
      <c r="H1570" s="630" t="s">
        <v>2046</v>
      </c>
    </row>
    <row r="1571" spans="1:8" ht="15" customHeight="1">
      <c r="A1571" s="201">
        <v>42751</v>
      </c>
      <c r="B1571" s="171" t="s">
        <v>1991</v>
      </c>
      <c r="C1571" s="171" t="s">
        <v>1670</v>
      </c>
      <c r="D1571" s="171" t="s">
        <v>1671</v>
      </c>
      <c r="E1571" s="171" t="s">
        <v>1533</v>
      </c>
      <c r="F1571" s="187">
        <v>3604.86</v>
      </c>
      <c r="G1571" s="201">
        <v>42698</v>
      </c>
      <c r="H1571" s="627" t="s">
        <v>2046</v>
      </c>
    </row>
    <row r="1572" spans="1:8" ht="15" customHeight="1">
      <c r="A1572" s="201">
        <v>42720</v>
      </c>
      <c r="B1572" s="171" t="s">
        <v>1958</v>
      </c>
      <c r="C1572" s="171" t="s">
        <v>1670</v>
      </c>
      <c r="D1572" s="171" t="s">
        <v>1671</v>
      </c>
      <c r="E1572" s="171" t="s">
        <v>1533</v>
      </c>
      <c r="F1572" s="187">
        <v>1435488.17</v>
      </c>
      <c r="G1572" s="201">
        <v>42699</v>
      </c>
      <c r="H1572" s="630" t="s">
        <v>2046</v>
      </c>
    </row>
    <row r="1573" spans="1:8" ht="15" customHeight="1">
      <c r="A1573" s="201">
        <v>42751</v>
      </c>
      <c r="B1573" s="171" t="s">
        <v>1991</v>
      </c>
      <c r="C1573" s="171" t="s">
        <v>1670</v>
      </c>
      <c r="D1573" s="171" t="s">
        <v>1671</v>
      </c>
      <c r="E1573" s="171" t="s">
        <v>1533</v>
      </c>
      <c r="F1573" s="187">
        <v>16789.68</v>
      </c>
      <c r="G1573" s="201">
        <v>42699</v>
      </c>
      <c r="H1573" s="627" t="s">
        <v>2046</v>
      </c>
    </row>
    <row r="1574" spans="1:8" ht="15" customHeight="1">
      <c r="A1574" s="201">
        <v>42744</v>
      </c>
      <c r="B1574" s="171" t="s">
        <v>1980</v>
      </c>
      <c r="C1574" s="171" t="s">
        <v>1531</v>
      </c>
      <c r="D1574" s="171" t="s">
        <v>1532</v>
      </c>
      <c r="E1574" s="171" t="s">
        <v>1533</v>
      </c>
      <c r="F1574" s="171"/>
      <c r="G1574" s="187">
        <v>510034.9</v>
      </c>
      <c r="H1574" s="201" t="s">
        <v>2046</v>
      </c>
    </row>
    <row r="1575" spans="1:8" ht="15" customHeight="1">
      <c r="A1575" s="224">
        <v>42699</v>
      </c>
      <c r="B1575" s="216" t="s">
        <v>1928</v>
      </c>
      <c r="C1575" s="216" t="s">
        <v>289</v>
      </c>
      <c r="D1575" s="216" t="s">
        <v>1820</v>
      </c>
      <c r="E1575" s="216" t="s">
        <v>11</v>
      </c>
      <c r="F1575" s="232">
        <v>7995.78</v>
      </c>
      <c r="G1575" s="232">
        <v>281211.58</v>
      </c>
      <c r="H1575" s="630" t="s">
        <v>2046</v>
      </c>
    </row>
    <row r="1576" spans="1:8" ht="15" customHeight="1">
      <c r="A1576" s="201">
        <v>42747</v>
      </c>
      <c r="B1576" s="171" t="s">
        <v>1983</v>
      </c>
      <c r="C1576" s="171" t="s">
        <v>1531</v>
      </c>
      <c r="D1576" s="171" t="s">
        <v>1532</v>
      </c>
      <c r="E1576" s="171" t="s">
        <v>1533</v>
      </c>
      <c r="F1576" s="445"/>
      <c r="G1576" s="187">
        <v>415630.17</v>
      </c>
      <c r="H1576" s="201" t="s">
        <v>2051</v>
      </c>
    </row>
    <row r="1577" spans="1:8" ht="15" customHeight="1">
      <c r="A1577" s="201">
        <v>42747</v>
      </c>
      <c r="B1577" s="171" t="s">
        <v>1986</v>
      </c>
      <c r="C1577" s="171" t="s">
        <v>1531</v>
      </c>
      <c r="D1577" s="171" t="s">
        <v>1532</v>
      </c>
      <c r="E1577" s="171" t="s">
        <v>1533</v>
      </c>
      <c r="F1577" s="445"/>
      <c r="G1577" s="187">
        <v>457526.96</v>
      </c>
      <c r="H1577" s="201" t="s">
        <v>2051</v>
      </c>
    </row>
    <row r="1578" spans="1:8" ht="15" customHeight="1">
      <c r="A1578" s="201">
        <v>42720</v>
      </c>
      <c r="B1578" s="171" t="s">
        <v>1958</v>
      </c>
      <c r="C1578" s="171" t="s">
        <v>1670</v>
      </c>
      <c r="D1578" s="171" t="s">
        <v>1671</v>
      </c>
      <c r="E1578" s="171" t="s">
        <v>1533</v>
      </c>
      <c r="F1578" s="187">
        <v>268034.05</v>
      </c>
      <c r="G1578" s="201">
        <v>42700</v>
      </c>
      <c r="H1578" s="630" t="s">
        <v>2051</v>
      </c>
    </row>
    <row r="1579" spans="1:8" ht="15" customHeight="1">
      <c r="A1579" s="201">
        <v>42751</v>
      </c>
      <c r="B1579" s="171" t="s">
        <v>1991</v>
      </c>
      <c r="C1579" s="171" t="s">
        <v>1670</v>
      </c>
      <c r="D1579" s="171" t="s">
        <v>1671</v>
      </c>
      <c r="E1579" s="171" t="s">
        <v>1533</v>
      </c>
      <c r="F1579" s="187">
        <v>18694.150000000001</v>
      </c>
      <c r="G1579" s="201">
        <v>42700</v>
      </c>
      <c r="H1579" s="627" t="s">
        <v>2051</v>
      </c>
    </row>
    <row r="1580" spans="1:8" ht="15" customHeight="1">
      <c r="A1580" s="201">
        <v>42720</v>
      </c>
      <c r="B1580" s="171" t="s">
        <v>1958</v>
      </c>
      <c r="C1580" s="171" t="s">
        <v>1670</v>
      </c>
      <c r="D1580" s="171" t="s">
        <v>1671</v>
      </c>
      <c r="E1580" s="171" t="s">
        <v>1533</v>
      </c>
      <c r="F1580" s="187">
        <v>555168.75</v>
      </c>
      <c r="G1580" s="201">
        <v>42702</v>
      </c>
      <c r="H1580" s="630" t="s">
        <v>2051</v>
      </c>
    </row>
    <row r="1581" spans="1:8" ht="15" customHeight="1">
      <c r="A1581" s="201">
        <v>42720</v>
      </c>
      <c r="B1581" s="171" t="s">
        <v>1958</v>
      </c>
      <c r="C1581" s="171" t="s">
        <v>1670</v>
      </c>
      <c r="D1581" s="171" t="s">
        <v>1671</v>
      </c>
      <c r="E1581" s="171" t="s">
        <v>1533</v>
      </c>
      <c r="F1581" s="187">
        <v>917353.01</v>
      </c>
      <c r="G1581" s="201">
        <v>42703</v>
      </c>
      <c r="H1581" s="630" t="s">
        <v>2051</v>
      </c>
    </row>
    <row r="1582" spans="1:8" ht="15" customHeight="1">
      <c r="A1582" s="201">
        <v>42751</v>
      </c>
      <c r="B1582" s="171" t="s">
        <v>1991</v>
      </c>
      <c r="C1582" s="171" t="s">
        <v>1670</v>
      </c>
      <c r="D1582" s="171" t="s">
        <v>1671</v>
      </c>
      <c r="E1582" s="171" t="s">
        <v>1533</v>
      </c>
      <c r="F1582" s="187">
        <v>2754</v>
      </c>
      <c r="G1582" s="201">
        <v>42702</v>
      </c>
      <c r="H1582" s="627" t="s">
        <v>2051</v>
      </c>
    </row>
    <row r="1583" spans="1:8" ht="15" customHeight="1">
      <c r="A1583" s="201">
        <v>42751</v>
      </c>
      <c r="B1583" s="171" t="s">
        <v>1991</v>
      </c>
      <c r="C1583" s="171" t="s">
        <v>1670</v>
      </c>
      <c r="D1583" s="171" t="s">
        <v>1671</v>
      </c>
      <c r="E1583" s="171" t="s">
        <v>1533</v>
      </c>
      <c r="F1583" s="187">
        <v>2027.28</v>
      </c>
      <c r="G1583" s="201">
        <v>42703</v>
      </c>
      <c r="H1583" s="627" t="s">
        <v>2051</v>
      </c>
    </row>
    <row r="1584" spans="1:8" ht="15" customHeight="1">
      <c r="A1584" s="707">
        <v>42702</v>
      </c>
      <c r="B1584" s="1274" t="s">
        <v>1932</v>
      </c>
      <c r="C1584" s="1274" t="s">
        <v>289</v>
      </c>
      <c r="D1584" s="1274" t="s">
        <v>1820</v>
      </c>
      <c r="E1584" s="1274" t="s">
        <v>14</v>
      </c>
      <c r="F1584" s="1275">
        <v>19753.05</v>
      </c>
      <c r="G1584" s="1275">
        <v>742714.68</v>
      </c>
      <c r="H1584" s="703" t="s">
        <v>2051</v>
      </c>
    </row>
    <row r="1585" spans="1:9" ht="15" customHeight="1">
      <c r="A1585" s="523">
        <v>42720</v>
      </c>
      <c r="B1585" s="524" t="s">
        <v>1958</v>
      </c>
      <c r="C1585" s="524" t="s">
        <v>1670</v>
      </c>
      <c r="D1585" s="524" t="s">
        <v>1671</v>
      </c>
      <c r="E1585" s="524" t="s">
        <v>1533</v>
      </c>
      <c r="F1585" s="1276">
        <v>320358.96999999997</v>
      </c>
      <c r="G1585" s="523">
        <v>42704</v>
      </c>
      <c r="H1585" s="1045" t="s">
        <v>2059</v>
      </c>
    </row>
    <row r="1586" spans="1:9" ht="15" customHeight="1">
      <c r="A1586" s="526">
        <v>42751</v>
      </c>
      <c r="B1586" s="527" t="s">
        <v>1991</v>
      </c>
      <c r="C1586" s="527" t="s">
        <v>1670</v>
      </c>
      <c r="D1586" s="527" t="s">
        <v>1671</v>
      </c>
      <c r="E1586" s="527" t="s">
        <v>1533</v>
      </c>
      <c r="F1586" s="1277">
        <v>29097.8</v>
      </c>
      <c r="G1586" s="526">
        <v>42704</v>
      </c>
      <c r="H1586" s="1046" t="s">
        <v>2059</v>
      </c>
    </row>
    <row r="1587" spans="1:9" ht="15" customHeight="1">
      <c r="A1587" s="201"/>
      <c r="B1587" s="171"/>
      <c r="C1587" s="171"/>
      <c r="D1587" s="171"/>
      <c r="E1587" s="171"/>
      <c r="F1587" s="187"/>
      <c r="G1587" s="201"/>
      <c r="H1587" s="627"/>
    </row>
    <row r="1588" spans="1:9" ht="15" customHeight="1">
      <c r="A1588" s="201"/>
      <c r="B1588" s="171"/>
      <c r="C1588" s="171"/>
      <c r="D1588" s="171"/>
      <c r="E1588" s="171"/>
      <c r="F1588" s="187"/>
      <c r="G1588" s="201"/>
      <c r="H1588" s="627"/>
    </row>
    <row r="1589" spans="1:9" s="497" customFormat="1" ht="15" customHeight="1">
      <c r="A1589" s="209" t="s">
        <v>694</v>
      </c>
      <c r="B1589" s="432">
        <v>2017</v>
      </c>
      <c r="C1589" s="194"/>
      <c r="D1589" s="194"/>
      <c r="E1589" s="194"/>
      <c r="F1589" s="207"/>
      <c r="G1589" s="194"/>
      <c r="H1589" s="1023"/>
      <c r="I1589" s="1260"/>
    </row>
    <row r="1590" spans="1:9" ht="15" customHeight="1">
      <c r="A1590" s="224">
        <v>42705</v>
      </c>
      <c r="B1590" s="216" t="s">
        <v>1943</v>
      </c>
      <c r="C1590" s="216" t="s">
        <v>289</v>
      </c>
      <c r="D1590" s="216" t="s">
        <v>1820</v>
      </c>
      <c r="E1590" s="216" t="s">
        <v>11</v>
      </c>
      <c r="F1590" s="232">
        <v>12815.91</v>
      </c>
      <c r="G1590" s="232">
        <v>452017.15</v>
      </c>
      <c r="H1590" s="630" t="s">
        <v>2014</v>
      </c>
    </row>
    <row r="1591" spans="1:9" ht="15" customHeight="1">
      <c r="A1591" s="201">
        <v>42720</v>
      </c>
      <c r="B1591" s="171" t="s">
        <v>1958</v>
      </c>
      <c r="C1591" s="171" t="s">
        <v>1670</v>
      </c>
      <c r="D1591" s="171" t="s">
        <v>1671</v>
      </c>
      <c r="E1591" s="171" t="s">
        <v>1533</v>
      </c>
      <c r="F1591" s="187">
        <v>1091238.75</v>
      </c>
      <c r="G1591" s="201">
        <v>42705</v>
      </c>
      <c r="H1591" s="630" t="s">
        <v>2014</v>
      </c>
    </row>
    <row r="1592" spans="1:9" ht="15" customHeight="1">
      <c r="A1592" s="201">
        <v>42751</v>
      </c>
      <c r="B1592" s="171" t="s">
        <v>1991</v>
      </c>
      <c r="C1592" s="171" t="s">
        <v>1670</v>
      </c>
      <c r="D1592" s="171" t="s">
        <v>1671</v>
      </c>
      <c r="E1592" s="171" t="s">
        <v>1533</v>
      </c>
      <c r="F1592" s="187">
        <v>15955.63</v>
      </c>
      <c r="G1592" s="201">
        <v>42705</v>
      </c>
      <c r="H1592" s="630" t="s">
        <v>2014</v>
      </c>
    </row>
    <row r="1593" spans="1:9" ht="15" customHeight="1">
      <c r="A1593" s="224">
        <v>42706</v>
      </c>
      <c r="B1593" s="216" t="s">
        <v>1944</v>
      </c>
      <c r="C1593" s="216" t="s">
        <v>289</v>
      </c>
      <c r="D1593" s="216" t="s">
        <v>1820</v>
      </c>
      <c r="E1593" s="216" t="s">
        <v>11</v>
      </c>
      <c r="F1593" s="232">
        <v>45108.18</v>
      </c>
      <c r="G1593" s="232">
        <v>1588710.1</v>
      </c>
      <c r="H1593" s="201" t="s">
        <v>2063</v>
      </c>
    </row>
    <row r="1594" spans="1:9" ht="15" customHeight="1">
      <c r="A1594" s="201">
        <v>42751</v>
      </c>
      <c r="B1594" s="171" t="s">
        <v>1989</v>
      </c>
      <c r="C1594" s="171" t="s">
        <v>1531</v>
      </c>
      <c r="D1594" s="171" t="s">
        <v>1532</v>
      </c>
      <c r="E1594" s="171" t="s">
        <v>1533</v>
      </c>
      <c r="F1594" s="445"/>
      <c r="G1594" s="187">
        <v>397814.07</v>
      </c>
      <c r="H1594" s="201" t="s">
        <v>2063</v>
      </c>
    </row>
    <row r="1595" spans="1:9" ht="15" customHeight="1">
      <c r="A1595" s="201">
        <v>42751</v>
      </c>
      <c r="B1595" s="171" t="s">
        <v>1990</v>
      </c>
      <c r="C1595" s="171" t="s">
        <v>1531</v>
      </c>
      <c r="D1595" s="171" t="s">
        <v>1532</v>
      </c>
      <c r="E1595" s="171" t="s">
        <v>1533</v>
      </c>
      <c r="F1595" s="445"/>
      <c r="G1595" s="187">
        <v>291407.96000000002</v>
      </c>
      <c r="H1595" s="201" t="s">
        <v>2063</v>
      </c>
    </row>
    <row r="1596" spans="1:9" ht="15" customHeight="1">
      <c r="A1596" s="201">
        <v>42751</v>
      </c>
      <c r="B1596" s="171" t="s">
        <v>1991</v>
      </c>
      <c r="C1596" s="171" t="s">
        <v>1670</v>
      </c>
      <c r="D1596" s="171" t="s">
        <v>1671</v>
      </c>
      <c r="E1596" s="171" t="s">
        <v>1533</v>
      </c>
      <c r="F1596" s="187">
        <v>1145554.56</v>
      </c>
      <c r="G1596" s="201">
        <v>42706</v>
      </c>
      <c r="H1596" s="630" t="s">
        <v>2063</v>
      </c>
    </row>
    <row r="1597" spans="1:9" ht="15" customHeight="1">
      <c r="A1597" s="201">
        <v>42752</v>
      </c>
      <c r="B1597" s="171" t="s">
        <v>1993</v>
      </c>
      <c r="C1597" s="171" t="s">
        <v>1531</v>
      </c>
      <c r="D1597" s="171" t="s">
        <v>1532</v>
      </c>
      <c r="E1597" s="171" t="s">
        <v>1533</v>
      </c>
      <c r="F1597" s="445"/>
      <c r="G1597" s="187">
        <v>526055.4</v>
      </c>
      <c r="H1597" s="201" t="s">
        <v>2064</v>
      </c>
    </row>
    <row r="1598" spans="1:9" ht="15" customHeight="1">
      <c r="A1598" s="201">
        <v>42751</v>
      </c>
      <c r="B1598" s="171" t="s">
        <v>1991</v>
      </c>
      <c r="C1598" s="171" t="s">
        <v>1670</v>
      </c>
      <c r="D1598" s="171" t="s">
        <v>1671</v>
      </c>
      <c r="E1598" s="171" t="s">
        <v>1533</v>
      </c>
      <c r="F1598" s="187">
        <v>634295.55000000005</v>
      </c>
      <c r="G1598" s="201">
        <v>42707</v>
      </c>
      <c r="H1598" s="630" t="s">
        <v>2064</v>
      </c>
    </row>
    <row r="1599" spans="1:9" ht="15" customHeight="1">
      <c r="A1599" s="201">
        <v>42751</v>
      </c>
      <c r="B1599" s="171" t="s">
        <v>1991</v>
      </c>
      <c r="C1599" s="171" t="s">
        <v>1670</v>
      </c>
      <c r="D1599" s="171" t="s">
        <v>1671</v>
      </c>
      <c r="E1599" s="171" t="s">
        <v>1533</v>
      </c>
      <c r="F1599" s="187">
        <v>846257.75</v>
      </c>
      <c r="G1599" s="201">
        <v>42709</v>
      </c>
      <c r="H1599" s="630" t="s">
        <v>2068</v>
      </c>
    </row>
    <row r="1600" spans="1:9" ht="15" customHeight="1">
      <c r="A1600" s="201">
        <v>42751</v>
      </c>
      <c r="B1600" s="171" t="s">
        <v>1991</v>
      </c>
      <c r="C1600" s="171" t="s">
        <v>1670</v>
      </c>
      <c r="D1600" s="171" t="s">
        <v>1671</v>
      </c>
      <c r="E1600" s="171" t="s">
        <v>1533</v>
      </c>
      <c r="F1600" s="187">
        <v>262918.63</v>
      </c>
      <c r="G1600" s="201">
        <v>42710</v>
      </c>
      <c r="H1600" s="630" t="s">
        <v>2068</v>
      </c>
    </row>
    <row r="1601" spans="1:8" ht="15" customHeight="1">
      <c r="A1601" s="201">
        <v>42755</v>
      </c>
      <c r="B1601" s="171" t="s">
        <v>1998</v>
      </c>
      <c r="C1601" s="171" t="s">
        <v>1670</v>
      </c>
      <c r="D1601" s="171" t="s">
        <v>1671</v>
      </c>
      <c r="E1601" s="171" t="s">
        <v>1533</v>
      </c>
      <c r="F1601" s="187">
        <v>9363.6</v>
      </c>
      <c r="G1601" s="201">
        <v>42709</v>
      </c>
      <c r="H1601" s="630" t="s">
        <v>2068</v>
      </c>
    </row>
    <row r="1602" spans="1:8" ht="15" customHeight="1">
      <c r="A1602" s="224">
        <v>42709</v>
      </c>
      <c r="B1602" s="216" t="s">
        <v>1945</v>
      </c>
      <c r="C1602" s="216" t="s">
        <v>289</v>
      </c>
      <c r="D1602" s="216" t="s">
        <v>1820</v>
      </c>
      <c r="E1602" s="216" t="s">
        <v>11</v>
      </c>
      <c r="F1602" s="232">
        <v>174444.3</v>
      </c>
      <c r="G1602" s="232">
        <v>6152650.46</v>
      </c>
      <c r="H1602" s="630" t="s">
        <v>2068</v>
      </c>
    </row>
    <row r="1603" spans="1:8" ht="15" customHeight="1">
      <c r="A1603" s="224">
        <v>42709</v>
      </c>
      <c r="B1603" s="216" t="s">
        <v>1946</v>
      </c>
      <c r="C1603" s="216" t="s">
        <v>289</v>
      </c>
      <c r="D1603" s="216" t="s">
        <v>1820</v>
      </c>
      <c r="E1603" s="216" t="s">
        <v>11</v>
      </c>
      <c r="F1603" s="232">
        <v>12073.5</v>
      </c>
      <c r="G1603" s="232">
        <v>425832.35</v>
      </c>
      <c r="H1603" s="630" t="s">
        <v>2068</v>
      </c>
    </row>
    <row r="1604" spans="1:8" ht="15" customHeight="1">
      <c r="A1604" s="201">
        <v>42755</v>
      </c>
      <c r="B1604" s="171" t="s">
        <v>1997</v>
      </c>
      <c r="C1604" s="171" t="s">
        <v>1531</v>
      </c>
      <c r="D1604" s="171" t="s">
        <v>1532</v>
      </c>
      <c r="E1604" s="171" t="s">
        <v>1533</v>
      </c>
      <c r="F1604" s="171"/>
      <c r="G1604" s="187">
        <v>536821.47</v>
      </c>
      <c r="H1604" s="201" t="s">
        <v>2068</v>
      </c>
    </row>
    <row r="1605" spans="1:8" ht="15" customHeight="1">
      <c r="A1605" s="201">
        <v>42751</v>
      </c>
      <c r="B1605" s="171" t="s">
        <v>1991</v>
      </c>
      <c r="C1605" s="171" t="s">
        <v>1670</v>
      </c>
      <c r="D1605" s="171" t="s">
        <v>1671</v>
      </c>
      <c r="E1605" s="171" t="s">
        <v>1533</v>
      </c>
      <c r="F1605" s="187">
        <v>1703330.84</v>
      </c>
      <c r="G1605" s="201">
        <v>42711</v>
      </c>
      <c r="H1605" s="630" t="s">
        <v>2069</v>
      </c>
    </row>
    <row r="1606" spans="1:8" ht="15" customHeight="1">
      <c r="A1606" s="74"/>
      <c r="B1606" s="74"/>
      <c r="C1606" s="74"/>
      <c r="D1606" s="74"/>
      <c r="E1606" s="74"/>
      <c r="F1606" s="461"/>
      <c r="G1606" s="461"/>
      <c r="H1606" s="73"/>
    </row>
    <row r="1607" spans="1:8" ht="15" customHeight="1">
      <c r="A1607" s="74"/>
      <c r="B1607" s="74"/>
      <c r="C1607" s="74"/>
      <c r="D1607" s="74"/>
      <c r="E1607" s="74"/>
      <c r="F1607" s="461"/>
      <c r="G1607" s="461"/>
      <c r="H1607" s="73"/>
    </row>
    <row r="1608" spans="1:8" ht="15" customHeight="1">
      <c r="A1608" s="74"/>
      <c r="B1608" s="74"/>
      <c r="C1608" s="74"/>
      <c r="D1608" s="74"/>
      <c r="E1608" s="74"/>
      <c r="F1608" s="461"/>
      <c r="G1608" s="461"/>
      <c r="H1608" s="73"/>
    </row>
    <row r="1609" spans="1:8" ht="15" customHeight="1">
      <c r="A1609" s="201">
        <v>42740</v>
      </c>
      <c r="B1609" s="171" t="s">
        <v>1975</v>
      </c>
      <c r="C1609" s="171" t="s">
        <v>1670</v>
      </c>
      <c r="D1609" s="171" t="s">
        <v>1671</v>
      </c>
      <c r="E1609" s="171" t="s">
        <v>1533</v>
      </c>
      <c r="F1609" s="187">
        <v>3083217.83</v>
      </c>
      <c r="G1609" s="201">
        <v>42712</v>
      </c>
      <c r="H1609" s="630" t="s">
        <v>2070</v>
      </c>
    </row>
    <row r="1610" spans="1:8" ht="15" customHeight="1">
      <c r="A1610" s="201">
        <v>42740</v>
      </c>
      <c r="B1610" s="171" t="s">
        <v>1975</v>
      </c>
      <c r="C1610" s="171" t="s">
        <v>1670</v>
      </c>
      <c r="D1610" s="171" t="s">
        <v>1671</v>
      </c>
      <c r="E1610" s="171" t="s">
        <v>1533</v>
      </c>
      <c r="F1610" s="187">
        <v>1945300.63</v>
      </c>
      <c r="G1610" s="201">
        <v>42713</v>
      </c>
      <c r="H1610" s="630" t="s">
        <v>2078</v>
      </c>
    </row>
    <row r="1611" spans="1:8" ht="15" customHeight="1">
      <c r="A1611" s="201">
        <v>42755</v>
      </c>
      <c r="B1611" s="171" t="s">
        <v>1998</v>
      </c>
      <c r="C1611" s="171" t="s">
        <v>1670</v>
      </c>
      <c r="D1611" s="171" t="s">
        <v>1671</v>
      </c>
      <c r="E1611" s="171" t="s">
        <v>1533</v>
      </c>
      <c r="F1611" s="187">
        <v>2203.1999999999998</v>
      </c>
      <c r="G1611" s="201">
        <v>42713</v>
      </c>
      <c r="H1611" s="630" t="s">
        <v>2078</v>
      </c>
    </row>
    <row r="1612" spans="1:8" ht="15" customHeight="1">
      <c r="A1612" s="201">
        <v>42740</v>
      </c>
      <c r="B1612" s="171" t="s">
        <v>1975</v>
      </c>
      <c r="C1612" s="171" t="s">
        <v>1670</v>
      </c>
      <c r="D1612" s="171" t="s">
        <v>1671</v>
      </c>
      <c r="E1612" s="171" t="s">
        <v>1533</v>
      </c>
      <c r="F1612" s="187">
        <v>669404.87</v>
      </c>
      <c r="G1612" s="201">
        <v>42714</v>
      </c>
      <c r="H1612" s="630" t="s">
        <v>2077</v>
      </c>
    </row>
    <row r="1613" spans="1:8" ht="15" customHeight="1">
      <c r="A1613" s="201">
        <v>42740</v>
      </c>
      <c r="B1613" s="171" t="s">
        <v>1975</v>
      </c>
      <c r="C1613" s="171" t="s">
        <v>1670</v>
      </c>
      <c r="D1613" s="171" t="s">
        <v>1671</v>
      </c>
      <c r="E1613" s="171" t="s">
        <v>1533</v>
      </c>
      <c r="F1613" s="187">
        <v>1062852.26</v>
      </c>
      <c r="G1613" s="201">
        <v>42716</v>
      </c>
      <c r="H1613" s="630" t="s">
        <v>2076</v>
      </c>
    </row>
    <row r="1614" spans="1:8" ht="15" customHeight="1">
      <c r="A1614" s="201">
        <v>42740</v>
      </c>
      <c r="B1614" s="171" t="s">
        <v>1975</v>
      </c>
      <c r="C1614" s="171" t="s">
        <v>1670</v>
      </c>
      <c r="D1614" s="171" t="s">
        <v>1671</v>
      </c>
      <c r="E1614" s="171" t="s">
        <v>1533</v>
      </c>
      <c r="F1614" s="187">
        <v>781470.9</v>
      </c>
      <c r="G1614" s="201">
        <v>42717</v>
      </c>
      <c r="H1614" s="630" t="s">
        <v>2076</v>
      </c>
    </row>
    <row r="1615" spans="1:8" ht="15" customHeight="1">
      <c r="A1615" s="201">
        <v>42755</v>
      </c>
      <c r="B1615" s="171" t="s">
        <v>1998</v>
      </c>
      <c r="C1615" s="171" t="s">
        <v>1670</v>
      </c>
      <c r="D1615" s="171" t="s">
        <v>1671</v>
      </c>
      <c r="E1615" s="171" t="s">
        <v>1533</v>
      </c>
      <c r="F1615" s="187">
        <v>6976.8</v>
      </c>
      <c r="G1615" s="201">
        <v>42716</v>
      </c>
      <c r="H1615" s="630" t="s">
        <v>2076</v>
      </c>
    </row>
    <row r="1616" spans="1:8" ht="15" customHeight="1">
      <c r="A1616" s="201">
        <v>42755</v>
      </c>
      <c r="B1616" s="171" t="s">
        <v>1998</v>
      </c>
      <c r="C1616" s="171" t="s">
        <v>1670</v>
      </c>
      <c r="D1616" s="171" t="s">
        <v>1671</v>
      </c>
      <c r="E1616" s="171" t="s">
        <v>1533</v>
      </c>
      <c r="F1616" s="187">
        <v>15573.6</v>
      </c>
      <c r="G1616" s="201">
        <v>42717</v>
      </c>
      <c r="H1616" s="630" t="s">
        <v>2076</v>
      </c>
    </row>
    <row r="1617" spans="1:9" ht="15" customHeight="1">
      <c r="A1617" s="201">
        <v>42762</v>
      </c>
      <c r="B1617" s="171" t="s">
        <v>2008</v>
      </c>
      <c r="C1617" s="171" t="s">
        <v>1531</v>
      </c>
      <c r="D1617" s="171" t="s">
        <v>1532</v>
      </c>
      <c r="E1617" s="171" t="s">
        <v>1533</v>
      </c>
      <c r="F1617" s="171"/>
      <c r="G1617" s="187">
        <v>459309.78</v>
      </c>
      <c r="H1617" s="201" t="s">
        <v>2076</v>
      </c>
    </row>
    <row r="1618" spans="1:9" ht="15" customHeight="1">
      <c r="A1618" s="201">
        <v>42740</v>
      </c>
      <c r="B1618" s="171" t="s">
        <v>1975</v>
      </c>
      <c r="C1618" s="171" t="s">
        <v>1670</v>
      </c>
      <c r="D1618" s="171" t="s">
        <v>1671</v>
      </c>
      <c r="E1618" s="171" t="s">
        <v>1533</v>
      </c>
      <c r="F1618" s="187">
        <v>2505604.4</v>
      </c>
      <c r="G1618" s="201">
        <v>42718</v>
      </c>
      <c r="H1618" s="630" t="s">
        <v>2103</v>
      </c>
    </row>
    <row r="1619" spans="1:9" ht="15" customHeight="1">
      <c r="A1619" s="201">
        <v>42755</v>
      </c>
      <c r="B1619" s="171" t="s">
        <v>1998</v>
      </c>
      <c r="C1619" s="171" t="s">
        <v>1670</v>
      </c>
      <c r="D1619" s="171" t="s">
        <v>1671</v>
      </c>
      <c r="E1619" s="171" t="s">
        <v>1533</v>
      </c>
      <c r="F1619" s="187">
        <v>15868.8</v>
      </c>
      <c r="G1619" s="201">
        <v>42718</v>
      </c>
      <c r="H1619" s="630" t="s">
        <v>2103</v>
      </c>
    </row>
    <row r="1620" spans="1:9" ht="15" customHeight="1">
      <c r="A1620" s="201">
        <v>42740</v>
      </c>
      <c r="B1620" s="171" t="s">
        <v>1975</v>
      </c>
      <c r="C1620" s="171" t="s">
        <v>1670</v>
      </c>
      <c r="D1620" s="171" t="s">
        <v>1671</v>
      </c>
      <c r="E1620" s="171" t="s">
        <v>1533</v>
      </c>
      <c r="F1620" s="187">
        <v>708452.84</v>
      </c>
      <c r="G1620" s="201">
        <v>42719</v>
      </c>
      <c r="H1620" s="630" t="s">
        <v>2109</v>
      </c>
    </row>
    <row r="1621" spans="1:9" ht="15" customHeight="1">
      <c r="A1621" s="201">
        <v>42755</v>
      </c>
      <c r="B1621" s="171" t="s">
        <v>1998</v>
      </c>
      <c r="C1621" s="171" t="s">
        <v>1670</v>
      </c>
      <c r="D1621" s="171" t="s">
        <v>1671</v>
      </c>
      <c r="E1621" s="171" t="s">
        <v>1533</v>
      </c>
      <c r="F1621" s="187">
        <v>9480.9599999999991</v>
      </c>
      <c r="G1621" s="201">
        <v>42719</v>
      </c>
      <c r="H1621" s="630" t="s">
        <v>2109</v>
      </c>
    </row>
    <row r="1622" spans="1:9" ht="15" customHeight="1">
      <c r="A1622" s="201">
        <v>42740</v>
      </c>
      <c r="B1622" s="171" t="s">
        <v>1975</v>
      </c>
      <c r="C1622" s="171" t="s">
        <v>1670</v>
      </c>
      <c r="D1622" s="171" t="s">
        <v>1671</v>
      </c>
      <c r="E1622" s="171" t="s">
        <v>1533</v>
      </c>
      <c r="F1622" s="187">
        <v>1125209.52</v>
      </c>
      <c r="G1622" s="201">
        <v>42720</v>
      </c>
      <c r="H1622" s="630" t="s">
        <v>2110</v>
      </c>
    </row>
    <row r="1623" spans="1:9" ht="15" customHeight="1">
      <c r="A1623" s="201">
        <v>42755</v>
      </c>
      <c r="B1623" s="171" t="s">
        <v>1998</v>
      </c>
      <c r="C1623" s="171" t="s">
        <v>1670</v>
      </c>
      <c r="D1623" s="171" t="s">
        <v>1671</v>
      </c>
      <c r="E1623" s="171" t="s">
        <v>1533</v>
      </c>
      <c r="F1623" s="187">
        <v>2323.2800000000002</v>
      </c>
      <c r="G1623" s="201">
        <v>42720</v>
      </c>
      <c r="H1623" s="630" t="s">
        <v>2110</v>
      </c>
    </row>
    <row r="1624" spans="1:9" ht="15" customHeight="1">
      <c r="A1624" s="224">
        <v>42788</v>
      </c>
      <c r="B1624" s="216" t="s">
        <v>2050</v>
      </c>
      <c r="C1624" s="216" t="s">
        <v>35</v>
      </c>
      <c r="D1624" s="193" t="s">
        <v>381</v>
      </c>
      <c r="E1624" s="216" t="s">
        <v>38</v>
      </c>
      <c r="F1624" s="637">
        <v>170896.4</v>
      </c>
      <c r="G1624" s="637">
        <v>6336838.5099999998</v>
      </c>
      <c r="H1624" s="224" t="s">
        <v>2108</v>
      </c>
    </row>
    <row r="1625" spans="1:9" ht="15" customHeight="1">
      <c r="A1625" s="201">
        <v>42740</v>
      </c>
      <c r="B1625" s="171" t="s">
        <v>1975</v>
      </c>
      <c r="C1625" s="171" t="s">
        <v>1670</v>
      </c>
      <c r="D1625" s="171" t="s">
        <v>1671</v>
      </c>
      <c r="E1625" s="171" t="s">
        <v>1533</v>
      </c>
      <c r="F1625" s="187">
        <v>102262.5</v>
      </c>
      <c r="G1625" s="201">
        <v>42721</v>
      </c>
      <c r="H1625" s="630" t="s">
        <v>2108</v>
      </c>
    </row>
    <row r="1626" spans="1:9" ht="15" customHeight="1">
      <c r="A1626" s="201">
        <v>42755</v>
      </c>
      <c r="B1626" s="171" t="s">
        <v>1998</v>
      </c>
      <c r="C1626" s="171" t="s">
        <v>1670</v>
      </c>
      <c r="D1626" s="171" t="s">
        <v>1671</v>
      </c>
      <c r="E1626" s="171" t="s">
        <v>1533</v>
      </c>
      <c r="F1626" s="187">
        <v>23042.799999999999</v>
      </c>
      <c r="G1626" s="201">
        <v>42721</v>
      </c>
      <c r="H1626" s="630" t="s">
        <v>2108</v>
      </c>
    </row>
    <row r="1628" spans="1:9" s="189" customFormat="1" ht="12.75">
      <c r="A1628" s="234">
        <v>42769</v>
      </c>
      <c r="B1628" s="184" t="s">
        <v>2011</v>
      </c>
      <c r="C1628" s="184" t="s">
        <v>1531</v>
      </c>
      <c r="D1628" s="184" t="s">
        <v>1532</v>
      </c>
      <c r="E1628" s="184" t="s">
        <v>1533</v>
      </c>
      <c r="F1628" s="184"/>
      <c r="G1628" s="237">
        <v>306405.19</v>
      </c>
      <c r="H1628" s="234" t="s">
        <v>2111</v>
      </c>
      <c r="I1628" s="1248"/>
    </row>
    <row r="1629" spans="1:9" s="189" customFormat="1" ht="12.75">
      <c r="A1629" s="234">
        <v>42769</v>
      </c>
      <c r="B1629" s="184" t="s">
        <v>2012</v>
      </c>
      <c r="C1629" s="184" t="s">
        <v>1531</v>
      </c>
      <c r="D1629" s="184" t="s">
        <v>1532</v>
      </c>
      <c r="E1629" s="184" t="s">
        <v>1533</v>
      </c>
      <c r="F1629" s="184"/>
      <c r="G1629" s="237">
        <v>517464.56</v>
      </c>
      <c r="H1629" s="234" t="s">
        <v>2111</v>
      </c>
      <c r="I1629" s="1248"/>
    </row>
    <row r="1630" spans="1:9" s="189" customFormat="1" ht="12.75">
      <c r="A1630" s="234">
        <v>42769</v>
      </c>
      <c r="B1630" s="184" t="s">
        <v>2013</v>
      </c>
      <c r="C1630" s="184" t="s">
        <v>1531</v>
      </c>
      <c r="D1630" s="184" t="s">
        <v>1532</v>
      </c>
      <c r="E1630" s="184" t="s">
        <v>1533</v>
      </c>
      <c r="F1630" s="184"/>
      <c r="G1630" s="237">
        <v>344152.04</v>
      </c>
      <c r="H1630" s="234" t="s">
        <v>2111</v>
      </c>
      <c r="I1630" s="1248"/>
    </row>
    <row r="1631" spans="1:9" s="189" customFormat="1" ht="12.75">
      <c r="A1631" s="234">
        <v>42755</v>
      </c>
      <c r="B1631" s="184" t="s">
        <v>1998</v>
      </c>
      <c r="C1631" s="184" t="s">
        <v>1670</v>
      </c>
      <c r="D1631" s="184" t="s">
        <v>1671</v>
      </c>
      <c r="E1631" s="184" t="s">
        <v>1533</v>
      </c>
      <c r="F1631" s="237">
        <v>52070.59</v>
      </c>
      <c r="G1631" s="234">
        <v>42724</v>
      </c>
      <c r="H1631" s="1014" t="s">
        <v>2111</v>
      </c>
      <c r="I1631" s="1248"/>
    </row>
    <row r="1632" spans="1:9" s="189" customFormat="1" ht="12.75">
      <c r="A1632" s="234">
        <v>42740</v>
      </c>
      <c r="B1632" s="184" t="s">
        <v>1975</v>
      </c>
      <c r="C1632" s="184" t="s">
        <v>1670</v>
      </c>
      <c r="D1632" s="184" t="s">
        <v>1671</v>
      </c>
      <c r="E1632" s="184" t="s">
        <v>1533</v>
      </c>
      <c r="F1632" s="237">
        <v>1226693.3600000001</v>
      </c>
      <c r="G1632" s="234">
        <v>42723</v>
      </c>
      <c r="H1632" s="1014" t="s">
        <v>2111</v>
      </c>
      <c r="I1632" s="1248"/>
    </row>
    <row r="1633" spans="1:9" s="189" customFormat="1" ht="12.75">
      <c r="A1633" s="234">
        <v>42740</v>
      </c>
      <c r="B1633" s="184" t="s">
        <v>1975</v>
      </c>
      <c r="C1633" s="184" t="s">
        <v>1670</v>
      </c>
      <c r="D1633" s="184" t="s">
        <v>1671</v>
      </c>
      <c r="E1633" s="184" t="s">
        <v>1533</v>
      </c>
      <c r="F1633" s="237">
        <v>628576.71</v>
      </c>
      <c r="G1633" s="234">
        <v>42724</v>
      </c>
      <c r="H1633" s="1014" t="s">
        <v>2111</v>
      </c>
      <c r="I1633" s="1248"/>
    </row>
    <row r="1634" spans="1:9" s="189" customFormat="1" ht="12.75">
      <c r="A1634" s="201">
        <v>42760</v>
      </c>
      <c r="B1634" s="171" t="s">
        <v>2001</v>
      </c>
      <c r="C1634" s="171" t="s">
        <v>1670</v>
      </c>
      <c r="D1634" s="171" t="s">
        <v>1671</v>
      </c>
      <c r="E1634" s="171" t="s">
        <v>1533</v>
      </c>
      <c r="F1634" s="187">
        <v>2203.1999999999998</v>
      </c>
      <c r="G1634" s="201">
        <v>42723</v>
      </c>
      <c r="H1634" s="630" t="s">
        <v>2111</v>
      </c>
      <c r="I1634" s="1248"/>
    </row>
    <row r="1636" spans="1:9" s="182" customFormat="1" ht="12.75">
      <c r="A1636" s="708">
        <v>42789</v>
      </c>
      <c r="B1636" s="225" t="s">
        <v>2049</v>
      </c>
      <c r="C1636" s="227" t="s">
        <v>35</v>
      </c>
      <c r="D1636" s="1278" t="s">
        <v>137</v>
      </c>
      <c r="E1636" s="225" t="s">
        <v>38</v>
      </c>
      <c r="F1636" s="1279">
        <v>40070.61</v>
      </c>
      <c r="G1636" s="1279">
        <v>1488222.46</v>
      </c>
      <c r="H1636" s="221" t="s">
        <v>2112</v>
      </c>
      <c r="I1636" s="1246"/>
    </row>
    <row r="1637" spans="1:9" s="189" customFormat="1" ht="12.75">
      <c r="A1637" s="234">
        <v>42755</v>
      </c>
      <c r="B1637" s="184" t="s">
        <v>1998</v>
      </c>
      <c r="C1637" s="184" t="s">
        <v>1670</v>
      </c>
      <c r="D1637" s="184" t="s">
        <v>1671</v>
      </c>
      <c r="E1637" s="184" t="s">
        <v>1533</v>
      </c>
      <c r="F1637" s="237">
        <v>778513.55</v>
      </c>
      <c r="G1637" s="234">
        <v>42725</v>
      </c>
      <c r="H1637" s="1014" t="s">
        <v>2112</v>
      </c>
      <c r="I1637" s="1248"/>
    </row>
    <row r="1638" spans="1:9" ht="15" customHeight="1">
      <c r="A1638" s="528">
        <v>42755</v>
      </c>
      <c r="B1638" s="529" t="s">
        <v>1998</v>
      </c>
      <c r="C1638" s="529" t="s">
        <v>1670</v>
      </c>
      <c r="D1638" s="529" t="s">
        <v>1671</v>
      </c>
      <c r="E1638" s="529" t="s">
        <v>1533</v>
      </c>
      <c r="F1638" s="1280">
        <v>848192.28</v>
      </c>
      <c r="G1638" s="528">
        <v>42726</v>
      </c>
      <c r="H1638" s="1047" t="s">
        <v>2113</v>
      </c>
    </row>
    <row r="1639" spans="1:9" ht="15" customHeight="1">
      <c r="A1639" s="528">
        <v>42755</v>
      </c>
      <c r="B1639" s="529" t="s">
        <v>1998</v>
      </c>
      <c r="C1639" s="529" t="s">
        <v>1670</v>
      </c>
      <c r="D1639" s="529" t="s">
        <v>1671</v>
      </c>
      <c r="E1639" s="529" t="s">
        <v>1533</v>
      </c>
      <c r="F1639" s="1280">
        <v>1363894.01</v>
      </c>
      <c r="G1639" s="528">
        <v>42727</v>
      </c>
      <c r="H1639" s="1047" t="s">
        <v>2114</v>
      </c>
    </row>
    <row r="1640" spans="1:9" ht="15" customHeight="1">
      <c r="A1640" s="540">
        <v>42772</v>
      </c>
      <c r="B1640" s="194" t="s">
        <v>2018</v>
      </c>
      <c r="C1640" s="194" t="s">
        <v>1531</v>
      </c>
      <c r="D1640" s="194" t="s">
        <v>1532</v>
      </c>
      <c r="E1640" s="194" t="s">
        <v>1533</v>
      </c>
      <c r="F1640" s="541"/>
      <c r="G1640" s="1281">
        <v>307935</v>
      </c>
      <c r="H1640" s="540" t="s">
        <v>2021</v>
      </c>
    </row>
    <row r="1641" spans="1:9" ht="15" customHeight="1">
      <c r="A1641" s="540">
        <v>42772</v>
      </c>
      <c r="B1641" s="194" t="s">
        <v>2019</v>
      </c>
      <c r="C1641" s="194" t="s">
        <v>1531</v>
      </c>
      <c r="D1641" s="194" t="s">
        <v>1532</v>
      </c>
      <c r="E1641" s="194" t="s">
        <v>1533</v>
      </c>
      <c r="F1641" s="541"/>
      <c r="G1641" s="1281">
        <v>301699.39</v>
      </c>
      <c r="H1641" s="540" t="s">
        <v>2022</v>
      </c>
    </row>
    <row r="1642" spans="1:9" ht="15" customHeight="1">
      <c r="A1642" s="540">
        <v>42772</v>
      </c>
      <c r="B1642" s="194" t="s">
        <v>2020</v>
      </c>
      <c r="C1642" s="194" t="s">
        <v>1531</v>
      </c>
      <c r="D1642" s="194" t="s">
        <v>1532</v>
      </c>
      <c r="E1642" s="194" t="s">
        <v>1533</v>
      </c>
      <c r="F1642" s="541"/>
      <c r="G1642" s="1281">
        <v>433183.9</v>
      </c>
      <c r="H1642" s="540" t="s">
        <v>2023</v>
      </c>
    </row>
    <row r="1643" spans="1:9" ht="15" customHeight="1">
      <c r="A1643" s="528">
        <v>42755</v>
      </c>
      <c r="B1643" s="529" t="s">
        <v>1998</v>
      </c>
      <c r="C1643" s="529" t="s">
        <v>1670</v>
      </c>
      <c r="D1643" s="529" t="s">
        <v>1671</v>
      </c>
      <c r="E1643" s="529" t="s">
        <v>1533</v>
      </c>
      <c r="F1643" s="1280">
        <v>22419.35</v>
      </c>
      <c r="G1643" s="528">
        <v>42728</v>
      </c>
      <c r="H1643" s="1047" t="s">
        <v>2122</v>
      </c>
    </row>
    <row r="1644" spans="1:9" s="189" customFormat="1" ht="12.75">
      <c r="A1644" s="223">
        <v>42731</v>
      </c>
      <c r="B1644" s="227" t="s">
        <v>1964</v>
      </c>
      <c r="C1644" s="227" t="s">
        <v>289</v>
      </c>
      <c r="D1644" s="227" t="s">
        <v>1820</v>
      </c>
      <c r="E1644" s="227" t="s">
        <v>11</v>
      </c>
      <c r="F1644" s="229">
        <v>37571.11</v>
      </c>
      <c r="G1644" s="229">
        <v>1328890.1599999999</v>
      </c>
      <c r="H1644" s="1014" t="s">
        <v>2131</v>
      </c>
      <c r="I1644" s="1248"/>
    </row>
    <row r="1645" spans="1:9" s="189" customFormat="1" ht="12.75">
      <c r="A1645" s="528">
        <v>42755</v>
      </c>
      <c r="B1645" s="529" t="s">
        <v>1998</v>
      </c>
      <c r="C1645" s="529" t="s">
        <v>1670</v>
      </c>
      <c r="D1645" s="529" t="s">
        <v>1671</v>
      </c>
      <c r="E1645" s="529" t="s">
        <v>1533</v>
      </c>
      <c r="F1645" s="1280">
        <v>948808.81</v>
      </c>
      <c r="G1645" s="528">
        <v>42730</v>
      </c>
      <c r="H1645" s="1047" t="s">
        <v>2131</v>
      </c>
      <c r="I1645" s="1248"/>
    </row>
    <row r="1646" spans="1:9" s="189" customFormat="1" ht="12.75">
      <c r="A1646" s="528">
        <v>42755</v>
      </c>
      <c r="B1646" s="529" t="s">
        <v>1998</v>
      </c>
      <c r="C1646" s="529" t="s">
        <v>1670</v>
      </c>
      <c r="D1646" s="529" t="s">
        <v>1671</v>
      </c>
      <c r="E1646" s="529" t="s">
        <v>1533</v>
      </c>
      <c r="F1646" s="1280">
        <v>1079531.83</v>
      </c>
      <c r="G1646" s="528">
        <v>42731</v>
      </c>
      <c r="H1646" s="1047" t="s">
        <v>2131</v>
      </c>
      <c r="I1646" s="1248"/>
    </row>
    <row r="1647" spans="1:9" s="189" customFormat="1" ht="12.75">
      <c r="A1647" s="528">
        <v>42755</v>
      </c>
      <c r="B1647" s="529" t="s">
        <v>1998</v>
      </c>
      <c r="C1647" s="529" t="s">
        <v>1670</v>
      </c>
      <c r="D1647" s="529" t="s">
        <v>1671</v>
      </c>
      <c r="E1647" s="529" t="s">
        <v>1533</v>
      </c>
      <c r="F1647" s="1280">
        <v>693324.61</v>
      </c>
      <c r="G1647" s="528">
        <v>42732</v>
      </c>
      <c r="H1647" s="1047" t="s">
        <v>2133</v>
      </c>
      <c r="I1647" s="1248"/>
    </row>
    <row r="1648" spans="1:9" s="189" customFormat="1" ht="12.75">
      <c r="A1648" s="201">
        <v>42760</v>
      </c>
      <c r="B1648" s="171" t="s">
        <v>2001</v>
      </c>
      <c r="C1648" s="171" t="s">
        <v>1670</v>
      </c>
      <c r="D1648" s="171" t="s">
        <v>1671</v>
      </c>
      <c r="E1648" s="171" t="s">
        <v>1533</v>
      </c>
      <c r="F1648" s="187">
        <v>12484.8</v>
      </c>
      <c r="G1648" s="201">
        <v>42732</v>
      </c>
      <c r="H1648" s="630" t="s">
        <v>2133</v>
      </c>
      <c r="I1648" s="1248"/>
    </row>
    <row r="1649" spans="1:9" s="189" customFormat="1" ht="12.75">
      <c r="A1649" s="528">
        <v>42755</v>
      </c>
      <c r="B1649" s="529" t="s">
        <v>1998</v>
      </c>
      <c r="C1649" s="529" t="s">
        <v>1670</v>
      </c>
      <c r="D1649" s="529" t="s">
        <v>1671</v>
      </c>
      <c r="E1649" s="529" t="s">
        <v>1533</v>
      </c>
      <c r="F1649" s="1280">
        <v>619608.55000000005</v>
      </c>
      <c r="G1649" s="528">
        <v>42733</v>
      </c>
      <c r="H1649" s="1047" t="s">
        <v>2136</v>
      </c>
      <c r="I1649" s="1248"/>
    </row>
    <row r="1650" spans="1:9" s="189" customFormat="1" ht="12.75">
      <c r="A1650" s="528">
        <v>42755</v>
      </c>
      <c r="B1650" s="529" t="s">
        <v>1998</v>
      </c>
      <c r="C1650" s="529" t="s">
        <v>1670</v>
      </c>
      <c r="D1650" s="529" t="s">
        <v>1671</v>
      </c>
      <c r="E1650" s="529" t="s">
        <v>1533</v>
      </c>
      <c r="F1650" s="1280">
        <v>937433.74</v>
      </c>
      <c r="G1650" s="528">
        <v>42734</v>
      </c>
      <c r="H1650" s="1047" t="s">
        <v>2136</v>
      </c>
      <c r="I1650" s="1248"/>
    </row>
    <row r="1651" spans="1:9" s="189" customFormat="1" ht="12.75">
      <c r="A1651" s="201">
        <v>42760</v>
      </c>
      <c r="B1651" s="171" t="s">
        <v>2001</v>
      </c>
      <c r="C1651" s="171" t="s">
        <v>1670</v>
      </c>
      <c r="D1651" s="171" t="s">
        <v>1671</v>
      </c>
      <c r="E1651" s="171" t="s">
        <v>1533</v>
      </c>
      <c r="F1651" s="187">
        <v>2042325</v>
      </c>
      <c r="G1651" s="201">
        <v>42734</v>
      </c>
      <c r="H1651" s="630" t="s">
        <v>2136</v>
      </c>
      <c r="I1651" s="1248"/>
    </row>
    <row r="1652" spans="1:9" s="91" customFormat="1" ht="12.75">
      <c r="A1652" s="649">
        <v>42811</v>
      </c>
      <c r="B1652" s="458" t="s">
        <v>2116</v>
      </c>
      <c r="C1652" s="458" t="s">
        <v>35</v>
      </c>
      <c r="D1652" s="1257" t="s">
        <v>137</v>
      </c>
      <c r="E1652" s="458" t="s">
        <v>38</v>
      </c>
      <c r="F1652" s="591">
        <v>53186.85</v>
      </c>
      <c r="G1652" s="591">
        <v>2007803.59</v>
      </c>
      <c r="H1652" s="1048" t="s">
        <v>2143</v>
      </c>
      <c r="I1652" s="1247"/>
    </row>
    <row r="1653" spans="1:9" s="189" customFormat="1" ht="12.75">
      <c r="A1653" s="528">
        <v>42755</v>
      </c>
      <c r="B1653" s="529" t="s">
        <v>1998</v>
      </c>
      <c r="C1653" s="529" t="s">
        <v>1670</v>
      </c>
      <c r="D1653" s="529" t="s">
        <v>1671</v>
      </c>
      <c r="E1653" s="529" t="s">
        <v>1533</v>
      </c>
      <c r="F1653" s="1280">
        <v>258712.83</v>
      </c>
      <c r="G1653" s="528">
        <v>42735</v>
      </c>
      <c r="H1653" s="1047" t="s">
        <v>2143</v>
      </c>
      <c r="I1653" s="1248"/>
    </row>
    <row r="1654" spans="1:9" s="189" customFormat="1" ht="12.75">
      <c r="A1654" s="201">
        <v>42760</v>
      </c>
      <c r="B1654" s="171" t="s">
        <v>2001</v>
      </c>
      <c r="C1654" s="171" t="s">
        <v>1670</v>
      </c>
      <c r="D1654" s="171" t="s">
        <v>1671</v>
      </c>
      <c r="E1654" s="171" t="s">
        <v>1533</v>
      </c>
      <c r="F1654" s="187">
        <v>36286.32</v>
      </c>
      <c r="G1654" s="201">
        <v>42735</v>
      </c>
      <c r="H1654" s="630" t="s">
        <v>2143</v>
      </c>
      <c r="I1654" s="1248"/>
    </row>
    <row r="1655" spans="1:9" s="91" customFormat="1" ht="12.75">
      <c r="A1655" s="203">
        <v>42773</v>
      </c>
      <c r="B1655" s="214" t="s">
        <v>2026</v>
      </c>
      <c r="C1655" s="214" t="s">
        <v>1330</v>
      </c>
      <c r="D1655" s="422" t="s">
        <v>1027</v>
      </c>
      <c r="E1655" s="214" t="s">
        <v>38</v>
      </c>
      <c r="F1655" s="1282">
        <v>17000</v>
      </c>
      <c r="G1655" s="1282">
        <v>640220</v>
      </c>
      <c r="H1655" s="464" t="s">
        <v>2027</v>
      </c>
      <c r="I1655" s="1247"/>
    </row>
    <row r="1656" spans="1:9" s="183" customFormat="1" ht="13.5" thickBot="1">
      <c r="A1656" s="544">
        <v>42786</v>
      </c>
      <c r="B1656" s="545" t="s">
        <v>2041</v>
      </c>
      <c r="C1656" s="545" t="s">
        <v>1531</v>
      </c>
      <c r="D1656" s="545" t="s">
        <v>1532</v>
      </c>
      <c r="E1656" s="545" t="s">
        <v>1533</v>
      </c>
      <c r="F1656" s="546"/>
      <c r="G1656" s="592">
        <v>561186.35</v>
      </c>
      <c r="H1656" s="544" t="s">
        <v>2152</v>
      </c>
      <c r="I1656" s="424"/>
    </row>
    <row r="1657" spans="1:9" s="189" customFormat="1" ht="13.5" thickBot="1">
      <c r="A1657" s="548">
        <v>42755</v>
      </c>
      <c r="B1657" s="549" t="s">
        <v>1998</v>
      </c>
      <c r="C1657" s="549" t="s">
        <v>1670</v>
      </c>
      <c r="D1657" s="549" t="s">
        <v>1671</v>
      </c>
      <c r="E1657" s="549" t="s">
        <v>1533</v>
      </c>
      <c r="F1657" s="1283">
        <v>41610.89</v>
      </c>
      <c r="G1657" s="550">
        <v>42741</v>
      </c>
      <c r="H1657" s="1049" t="s">
        <v>2152</v>
      </c>
      <c r="I1657" s="1248"/>
    </row>
    <row r="1658" spans="1:9" s="189" customFormat="1" ht="12.75">
      <c r="A1658" s="555">
        <v>42760</v>
      </c>
      <c r="B1658" s="556" t="s">
        <v>2001</v>
      </c>
      <c r="C1658" s="556" t="s">
        <v>1670</v>
      </c>
      <c r="D1658" s="556" t="s">
        <v>1671</v>
      </c>
      <c r="E1658" s="556" t="s">
        <v>1533</v>
      </c>
      <c r="F1658" s="1284">
        <v>37314.120000000003</v>
      </c>
      <c r="G1658" s="557">
        <v>42741</v>
      </c>
      <c r="H1658" s="1050" t="s">
        <v>2152</v>
      </c>
      <c r="I1658" s="1248"/>
    </row>
    <row r="1660" spans="1:9" s="189" customFormat="1" ht="12.75">
      <c r="A1660" s="551">
        <v>42755</v>
      </c>
      <c r="B1660" s="529" t="s">
        <v>1998</v>
      </c>
      <c r="C1660" s="529" t="s">
        <v>1670</v>
      </c>
      <c r="D1660" s="529" t="s">
        <v>1671</v>
      </c>
      <c r="E1660" s="529" t="s">
        <v>1533</v>
      </c>
      <c r="F1660" s="1280">
        <v>11136.27</v>
      </c>
      <c r="G1660" s="528">
        <v>42742</v>
      </c>
      <c r="H1660" s="1051" t="s">
        <v>2157</v>
      </c>
      <c r="I1660" s="1248"/>
    </row>
    <row r="1661" spans="1:9" s="183" customFormat="1" ht="12.75">
      <c r="A1661" s="544">
        <v>42787</v>
      </c>
      <c r="B1661" s="545" t="s">
        <v>2042</v>
      </c>
      <c r="C1661" s="545" t="s">
        <v>1531</v>
      </c>
      <c r="D1661" s="547" t="s">
        <v>1532</v>
      </c>
      <c r="E1661" s="545" t="s">
        <v>1533</v>
      </c>
      <c r="F1661" s="545"/>
      <c r="G1661" s="592">
        <v>532017.6</v>
      </c>
      <c r="H1661" s="544" t="s">
        <v>2157</v>
      </c>
      <c r="I1661" s="424"/>
    </row>
    <row r="1663" spans="1:9" s="189" customFormat="1" ht="12.75">
      <c r="A1663" s="498">
        <v>42760</v>
      </c>
      <c r="B1663" s="171" t="s">
        <v>2001</v>
      </c>
      <c r="C1663" s="171" t="s">
        <v>1670</v>
      </c>
      <c r="D1663" s="171" t="s">
        <v>1671</v>
      </c>
      <c r="E1663" s="171" t="s">
        <v>1533</v>
      </c>
      <c r="F1663" s="187">
        <v>144055.35</v>
      </c>
      <c r="G1663" s="201">
        <v>42745</v>
      </c>
      <c r="H1663" s="1052" t="s">
        <v>2160</v>
      </c>
      <c r="I1663" s="1248"/>
    </row>
    <row r="1664" spans="1:9" s="189" customFormat="1" ht="13.5" thickBot="1">
      <c r="A1664" s="552">
        <v>42755</v>
      </c>
      <c r="B1664" s="553" t="s">
        <v>1998</v>
      </c>
      <c r="C1664" s="553" t="s">
        <v>1670</v>
      </c>
      <c r="D1664" s="553" t="s">
        <v>1671</v>
      </c>
      <c r="E1664" s="553" t="s">
        <v>1533</v>
      </c>
      <c r="F1664" s="1285">
        <v>132651</v>
      </c>
      <c r="G1664" s="554">
        <v>42744</v>
      </c>
      <c r="H1664" s="1053" t="s">
        <v>2160</v>
      </c>
      <c r="I1664" s="1248"/>
    </row>
    <row r="1665" spans="1:9" s="189" customFormat="1" ht="12.75">
      <c r="A1665" s="561">
        <v>42766</v>
      </c>
      <c r="B1665" s="562" t="s">
        <v>2005</v>
      </c>
      <c r="C1665" s="562" t="s">
        <v>1670</v>
      </c>
      <c r="D1665" s="562" t="s">
        <v>1671</v>
      </c>
      <c r="E1665" s="562" t="s">
        <v>1533</v>
      </c>
      <c r="F1665" s="1286">
        <v>2754</v>
      </c>
      <c r="G1665" s="563">
        <v>42745</v>
      </c>
      <c r="H1665" s="1050" t="s">
        <v>2160</v>
      </c>
      <c r="I1665" s="1248"/>
    </row>
    <row r="1666" spans="1:9" s="183" customFormat="1" ht="12.75">
      <c r="A1666" s="544">
        <v>42789</v>
      </c>
      <c r="B1666" s="545" t="s">
        <v>2048</v>
      </c>
      <c r="C1666" s="545" t="s">
        <v>1531</v>
      </c>
      <c r="D1666" s="545" t="s">
        <v>1532</v>
      </c>
      <c r="E1666" s="545" t="s">
        <v>1533</v>
      </c>
      <c r="F1666" s="545"/>
      <c r="G1666" s="592">
        <v>490067.9</v>
      </c>
      <c r="H1666" s="544" t="s">
        <v>2160</v>
      </c>
      <c r="I1666" s="424"/>
    </row>
    <row r="1667" spans="1:9" s="189" customFormat="1" ht="12.75">
      <c r="A1667" s="498">
        <v>42760</v>
      </c>
      <c r="B1667" s="171" t="s">
        <v>2001</v>
      </c>
      <c r="C1667" s="171" t="s">
        <v>1670</v>
      </c>
      <c r="D1667" s="171" t="s">
        <v>1671</v>
      </c>
      <c r="E1667" s="171" t="s">
        <v>1533</v>
      </c>
      <c r="F1667" s="187">
        <v>289091.46999999997</v>
      </c>
      <c r="G1667" s="201">
        <v>42746</v>
      </c>
      <c r="H1667" s="1052" t="s">
        <v>2163</v>
      </c>
      <c r="I1667" s="1248"/>
    </row>
    <row r="1668" spans="1:9" s="189" customFormat="1" ht="12.75">
      <c r="A1668" s="587">
        <v>42783</v>
      </c>
      <c r="B1668" s="537" t="s">
        <v>2034</v>
      </c>
      <c r="C1668" s="537" t="s">
        <v>1670</v>
      </c>
      <c r="D1668" s="537" t="s">
        <v>1671</v>
      </c>
      <c r="E1668" s="537" t="s">
        <v>1533</v>
      </c>
      <c r="F1668" s="1287">
        <v>6139.43</v>
      </c>
      <c r="G1668" s="536">
        <v>42736</v>
      </c>
      <c r="H1668" s="1052" t="s">
        <v>2163</v>
      </c>
      <c r="I1668" s="1248"/>
    </row>
    <row r="1669" spans="1:9" s="189" customFormat="1" ht="12.75">
      <c r="A1669" s="587">
        <v>42783</v>
      </c>
      <c r="B1669" s="537" t="s">
        <v>2034</v>
      </c>
      <c r="C1669" s="537" t="s">
        <v>1670</v>
      </c>
      <c r="D1669" s="537" t="s">
        <v>1671</v>
      </c>
      <c r="E1669" s="537" t="s">
        <v>1533</v>
      </c>
      <c r="F1669" s="1287">
        <v>7378.82</v>
      </c>
      <c r="G1669" s="536">
        <v>42737</v>
      </c>
      <c r="H1669" s="1052" t="s">
        <v>2163</v>
      </c>
      <c r="I1669" s="1248"/>
    </row>
    <row r="1672" spans="1:9" s="183" customFormat="1" ht="12.75">
      <c r="A1672" s="709">
        <v>42747</v>
      </c>
      <c r="B1672" s="1288" t="s">
        <v>1984</v>
      </c>
      <c r="C1672" s="1288" t="s">
        <v>289</v>
      </c>
      <c r="D1672" s="1288" t="s">
        <v>1820</v>
      </c>
      <c r="E1672" s="1288" t="s">
        <v>11</v>
      </c>
      <c r="F1672" s="1289">
        <v>14557.05</v>
      </c>
      <c r="G1672" s="1289">
        <v>515174</v>
      </c>
      <c r="H1672" s="1054" t="s">
        <v>1985</v>
      </c>
      <c r="I1672" s="424"/>
    </row>
    <row r="1673" spans="1:9" s="91" customFormat="1" ht="12.75">
      <c r="A1673" s="710">
        <v>42810</v>
      </c>
      <c r="B1673" s="1290" t="s">
        <v>2106</v>
      </c>
      <c r="C1673" s="1290" t="s">
        <v>35</v>
      </c>
      <c r="D1673" s="1291" t="s">
        <v>381</v>
      </c>
      <c r="E1673" s="1290" t="s">
        <v>38</v>
      </c>
      <c r="F1673" s="1292">
        <v>117431.45</v>
      </c>
      <c r="G1673" s="1292">
        <v>4417771.1500000004</v>
      </c>
      <c r="H1673" s="1055" t="s">
        <v>2107</v>
      </c>
      <c r="I1673" s="1247"/>
    </row>
    <row r="1674" spans="1:9" s="183" customFormat="1" ht="12.75">
      <c r="A1674" s="544">
        <v>42793</v>
      </c>
      <c r="B1674" s="545" t="s">
        <v>2055</v>
      </c>
      <c r="C1674" s="545" t="s">
        <v>1531</v>
      </c>
      <c r="D1674" s="545" t="s">
        <v>1532</v>
      </c>
      <c r="E1674" s="545" t="s">
        <v>1533</v>
      </c>
      <c r="F1674" s="545"/>
      <c r="G1674" s="592">
        <v>531257.26</v>
      </c>
      <c r="H1674" s="544" t="s">
        <v>2056</v>
      </c>
      <c r="I1674" s="424"/>
    </row>
    <row r="1675" spans="1:9" s="183" customFormat="1" ht="12.75">
      <c r="A1675" s="544">
        <v>42793</v>
      </c>
      <c r="B1675" s="545" t="s">
        <v>2057</v>
      </c>
      <c r="C1675" s="545" t="s">
        <v>1531</v>
      </c>
      <c r="D1675" s="545" t="s">
        <v>1532</v>
      </c>
      <c r="E1675" s="545" t="s">
        <v>1533</v>
      </c>
      <c r="F1675" s="545"/>
      <c r="G1675" s="592">
        <v>498394.29</v>
      </c>
      <c r="H1675" s="544" t="s">
        <v>2058</v>
      </c>
      <c r="I1675" s="424"/>
    </row>
    <row r="1676" spans="1:9" s="189" customFormat="1" ht="12.75">
      <c r="A1676" s="498">
        <v>42760</v>
      </c>
      <c r="B1676" s="171" t="s">
        <v>2001</v>
      </c>
      <c r="C1676" s="171" t="s">
        <v>1670</v>
      </c>
      <c r="D1676" s="171" t="s">
        <v>1671</v>
      </c>
      <c r="E1676" s="171" t="s">
        <v>1533</v>
      </c>
      <c r="F1676" s="187">
        <v>202897.21</v>
      </c>
      <c r="G1676" s="201">
        <v>42747</v>
      </c>
      <c r="H1676" s="1052">
        <f>G1676+90</f>
        <v>42837</v>
      </c>
      <c r="I1676" s="1248"/>
    </row>
    <row r="1677" spans="1:9" s="189" customFormat="1" ht="13.5" thickBot="1">
      <c r="A1677" s="558">
        <v>42760</v>
      </c>
      <c r="B1677" s="559" t="s">
        <v>2001</v>
      </c>
      <c r="C1677" s="559" t="s">
        <v>1670</v>
      </c>
      <c r="D1677" s="559" t="s">
        <v>1671</v>
      </c>
      <c r="E1677" s="559" t="s">
        <v>1533</v>
      </c>
      <c r="F1677" s="1293">
        <v>343366.59</v>
      </c>
      <c r="G1677" s="560">
        <v>42748</v>
      </c>
      <c r="H1677" s="1056">
        <f>G1677+90</f>
        <v>42838</v>
      </c>
      <c r="I1677" s="1248"/>
    </row>
    <row r="1678" spans="1:9" s="189" customFormat="1" ht="12.75">
      <c r="A1678" s="564">
        <v>42766</v>
      </c>
      <c r="B1678" s="530" t="s">
        <v>2005</v>
      </c>
      <c r="C1678" s="530" t="s">
        <v>1670</v>
      </c>
      <c r="D1678" s="530" t="s">
        <v>1671</v>
      </c>
      <c r="E1678" s="530" t="s">
        <v>1533</v>
      </c>
      <c r="F1678" s="1294">
        <v>12687.32</v>
      </c>
      <c r="G1678" s="531">
        <v>42746</v>
      </c>
      <c r="H1678" s="1052">
        <f>G1678+90</f>
        <v>42836</v>
      </c>
      <c r="I1678" s="1248"/>
    </row>
    <row r="1679" spans="1:9" s="189" customFormat="1" ht="12.75">
      <c r="A1679" s="564">
        <v>42766</v>
      </c>
      <c r="B1679" s="530" t="s">
        <v>2005</v>
      </c>
      <c r="C1679" s="530" t="s">
        <v>1670</v>
      </c>
      <c r="D1679" s="530" t="s">
        <v>1671</v>
      </c>
      <c r="E1679" s="530" t="s">
        <v>1533</v>
      </c>
      <c r="F1679" s="1294">
        <v>3633.84</v>
      </c>
      <c r="G1679" s="531">
        <v>42747</v>
      </c>
      <c r="H1679" s="1052">
        <f>G1679+90</f>
        <v>42837</v>
      </c>
      <c r="I1679" s="1248"/>
    </row>
    <row r="1680" spans="1:9" s="189" customFormat="1" ht="12.75">
      <c r="A1680" s="564">
        <v>42766</v>
      </c>
      <c r="B1680" s="530" t="s">
        <v>2005</v>
      </c>
      <c r="C1680" s="530" t="s">
        <v>1670</v>
      </c>
      <c r="D1680" s="530" t="s">
        <v>1671</v>
      </c>
      <c r="E1680" s="530" t="s">
        <v>1533</v>
      </c>
      <c r="F1680" s="1294">
        <v>5913.4</v>
      </c>
      <c r="G1680" s="531">
        <v>42748</v>
      </c>
      <c r="H1680" s="1052">
        <f>G1680+90</f>
        <v>42838</v>
      </c>
      <c r="I1680" s="1248"/>
    </row>
    <row r="1682" spans="1:9" s="189" customFormat="1" ht="12.75">
      <c r="A1682" s="564">
        <v>42766</v>
      </c>
      <c r="B1682" s="530" t="s">
        <v>2005</v>
      </c>
      <c r="C1682" s="530" t="s">
        <v>1670</v>
      </c>
      <c r="D1682" s="530" t="s">
        <v>1671</v>
      </c>
      <c r="E1682" s="530" t="s">
        <v>1533</v>
      </c>
      <c r="F1682" s="1294">
        <v>1518.22</v>
      </c>
      <c r="G1682" s="531">
        <v>42749</v>
      </c>
      <c r="H1682" s="1052" t="s">
        <v>2164</v>
      </c>
      <c r="I1682" s="1248"/>
    </row>
    <row r="1684" spans="1:9" s="189" customFormat="1" ht="12.75">
      <c r="A1684" s="564">
        <v>42766</v>
      </c>
      <c r="B1684" s="530" t="s">
        <v>2005</v>
      </c>
      <c r="C1684" s="530" t="s">
        <v>1670</v>
      </c>
      <c r="D1684" s="530" t="s">
        <v>1671</v>
      </c>
      <c r="E1684" s="530" t="s">
        <v>1533</v>
      </c>
      <c r="F1684" s="1294">
        <v>272115.43</v>
      </c>
      <c r="G1684" s="531">
        <v>42751</v>
      </c>
      <c r="H1684" s="1052" t="s">
        <v>2175</v>
      </c>
      <c r="I1684" s="1248"/>
    </row>
    <row r="1685" spans="1:9" s="189" customFormat="1" ht="13.5" thickBot="1">
      <c r="A1685" s="564">
        <v>42766</v>
      </c>
      <c r="B1685" s="530" t="s">
        <v>2005</v>
      </c>
      <c r="C1685" s="530" t="s">
        <v>1670</v>
      </c>
      <c r="D1685" s="530" t="s">
        <v>1671</v>
      </c>
      <c r="E1685" s="530" t="s">
        <v>1533</v>
      </c>
      <c r="F1685" s="1294">
        <v>128412.53</v>
      </c>
      <c r="G1685" s="531">
        <v>42752</v>
      </c>
      <c r="H1685" s="1052" t="s">
        <v>2175</v>
      </c>
      <c r="I1685" s="1248"/>
    </row>
    <row r="1686" spans="1:9" s="189" customFormat="1" ht="12.75">
      <c r="A1686" s="568">
        <v>42769</v>
      </c>
      <c r="B1686" s="569" t="s">
        <v>2015</v>
      </c>
      <c r="C1686" s="569" t="s">
        <v>1670</v>
      </c>
      <c r="D1686" s="569" t="s">
        <v>1671</v>
      </c>
      <c r="E1686" s="569" t="s">
        <v>1533</v>
      </c>
      <c r="F1686" s="1295">
        <v>3036.43</v>
      </c>
      <c r="G1686" s="570">
        <v>42752</v>
      </c>
      <c r="H1686" s="1052" t="s">
        <v>2175</v>
      </c>
      <c r="I1686" s="1248"/>
    </row>
    <row r="1687" spans="1:9" s="183" customFormat="1" ht="12.75">
      <c r="A1687" s="544">
        <v>42795</v>
      </c>
      <c r="B1687" s="545" t="s">
        <v>2061</v>
      </c>
      <c r="C1687" s="545" t="s">
        <v>1531</v>
      </c>
      <c r="D1687" s="545" t="s">
        <v>1532</v>
      </c>
      <c r="E1687" s="545" t="s">
        <v>1533</v>
      </c>
      <c r="F1687" s="545"/>
      <c r="G1687" s="592">
        <v>342240</v>
      </c>
      <c r="H1687" s="1052" t="s">
        <v>2175</v>
      </c>
      <c r="I1687" s="424"/>
    </row>
    <row r="1688" spans="1:9" s="183" customFormat="1" ht="12.75">
      <c r="A1688" s="544">
        <v>42795</v>
      </c>
      <c r="B1688" s="545" t="s">
        <v>2062</v>
      </c>
      <c r="C1688" s="545" t="s">
        <v>1531</v>
      </c>
      <c r="D1688" s="545" t="s">
        <v>1532</v>
      </c>
      <c r="E1688" s="545" t="s">
        <v>1533</v>
      </c>
      <c r="F1688" s="545"/>
      <c r="G1688" s="592">
        <v>543739.94999999995</v>
      </c>
      <c r="H1688" s="1052" t="s">
        <v>2175</v>
      </c>
      <c r="I1688" s="424"/>
    </row>
    <row r="1689" spans="1:9" s="183" customFormat="1" ht="12.75">
      <c r="A1689" s="544">
        <v>42796</v>
      </c>
      <c r="B1689" s="545" t="s">
        <v>2067</v>
      </c>
      <c r="C1689" s="545" t="s">
        <v>1531</v>
      </c>
      <c r="D1689" s="545" t="s">
        <v>1532</v>
      </c>
      <c r="E1689" s="545" t="s">
        <v>1533</v>
      </c>
      <c r="F1689" s="545"/>
      <c r="G1689" s="592">
        <v>285200</v>
      </c>
      <c r="H1689" s="1052" t="s">
        <v>2175</v>
      </c>
      <c r="I1689" s="424"/>
    </row>
    <row r="1690" spans="1:9" s="189" customFormat="1" ht="12.75">
      <c r="A1690" s="571">
        <v>42769</v>
      </c>
      <c r="B1690" s="533" t="s">
        <v>2015</v>
      </c>
      <c r="C1690" s="533" t="s">
        <v>1670</v>
      </c>
      <c r="D1690" s="533" t="s">
        <v>1671</v>
      </c>
      <c r="E1690" s="533" t="s">
        <v>1533</v>
      </c>
      <c r="F1690" s="1296">
        <v>1477.43</v>
      </c>
      <c r="G1690" s="532">
        <v>42753</v>
      </c>
      <c r="H1690" s="1052" t="s">
        <v>2179</v>
      </c>
      <c r="I1690" s="1248"/>
    </row>
    <row r="1691" spans="1:9" s="189" customFormat="1" ht="12.75">
      <c r="A1691" s="564">
        <v>42766</v>
      </c>
      <c r="B1691" s="530" t="s">
        <v>2005</v>
      </c>
      <c r="C1691" s="530" t="s">
        <v>1670</v>
      </c>
      <c r="D1691" s="530" t="s">
        <v>1671</v>
      </c>
      <c r="E1691" s="530" t="s">
        <v>1533</v>
      </c>
      <c r="F1691" s="1294">
        <v>210969.92</v>
      </c>
      <c r="G1691" s="531">
        <v>42753</v>
      </c>
      <c r="H1691" s="1052" t="s">
        <v>2179</v>
      </c>
      <c r="I1691" s="1248"/>
    </row>
    <row r="1692" spans="1:9" s="189" customFormat="1" ht="12.75">
      <c r="A1692" s="564">
        <v>42766</v>
      </c>
      <c r="B1692" s="530" t="s">
        <v>2005</v>
      </c>
      <c r="C1692" s="530" t="s">
        <v>1670</v>
      </c>
      <c r="D1692" s="530" t="s">
        <v>1671</v>
      </c>
      <c r="E1692" s="530" t="s">
        <v>1533</v>
      </c>
      <c r="F1692" s="1294">
        <v>179369.42</v>
      </c>
      <c r="G1692" s="531">
        <v>42754</v>
      </c>
      <c r="H1692" s="1052" t="s">
        <v>2189</v>
      </c>
      <c r="I1692" s="1248"/>
    </row>
    <row r="1693" spans="1:9" s="189" customFormat="1" ht="12.75">
      <c r="A1693" s="571">
        <v>42769</v>
      </c>
      <c r="B1693" s="533" t="s">
        <v>2015</v>
      </c>
      <c r="C1693" s="533" t="s">
        <v>1670</v>
      </c>
      <c r="D1693" s="533" t="s">
        <v>1671</v>
      </c>
      <c r="E1693" s="533" t="s">
        <v>1533</v>
      </c>
      <c r="F1693" s="1296">
        <v>1773.58</v>
      </c>
      <c r="G1693" s="532">
        <v>42754</v>
      </c>
      <c r="H1693" s="1052" t="s">
        <v>2189</v>
      </c>
      <c r="I1693" s="1248"/>
    </row>
    <row r="1695" spans="1:9" s="189" customFormat="1" ht="12.75">
      <c r="A1695" s="564">
        <v>42766</v>
      </c>
      <c r="B1695" s="530" t="s">
        <v>2005</v>
      </c>
      <c r="C1695" s="530" t="s">
        <v>1670</v>
      </c>
      <c r="D1695" s="530" t="s">
        <v>1671</v>
      </c>
      <c r="E1695" s="530" t="s">
        <v>1533</v>
      </c>
      <c r="F1695" s="1294">
        <v>639432.38</v>
      </c>
      <c r="G1695" s="531">
        <v>42755</v>
      </c>
      <c r="H1695" s="1052" t="s">
        <v>2190</v>
      </c>
      <c r="I1695" s="1248"/>
    </row>
    <row r="1696" spans="1:9" s="189" customFormat="1" ht="12.75">
      <c r="A1696" s="571">
        <v>42769</v>
      </c>
      <c r="B1696" s="533" t="s">
        <v>2015</v>
      </c>
      <c r="C1696" s="533" t="s">
        <v>1670</v>
      </c>
      <c r="D1696" s="533" t="s">
        <v>1671</v>
      </c>
      <c r="E1696" s="533" t="s">
        <v>1533</v>
      </c>
      <c r="F1696" s="1296">
        <v>5669.26</v>
      </c>
      <c r="G1696" s="532">
        <v>42755</v>
      </c>
      <c r="H1696" s="1052" t="s">
        <v>2190</v>
      </c>
      <c r="I1696" s="1248"/>
    </row>
    <row r="1697" spans="1:9" s="183" customFormat="1" ht="12.75">
      <c r="A1697" s="544">
        <v>42800</v>
      </c>
      <c r="B1697" s="545" t="s">
        <v>2071</v>
      </c>
      <c r="C1697" s="545" t="s">
        <v>1531</v>
      </c>
      <c r="D1697" s="545" t="s">
        <v>1532</v>
      </c>
      <c r="E1697" s="545" t="s">
        <v>1533</v>
      </c>
      <c r="F1697" s="545"/>
      <c r="G1697" s="592">
        <v>524897.09</v>
      </c>
      <c r="H1697" s="544" t="s">
        <v>2190</v>
      </c>
      <c r="I1697" s="424"/>
    </row>
    <row r="1698" spans="1:9" s="183" customFormat="1" ht="12.75">
      <c r="A1698" s="544">
        <v>42800</v>
      </c>
      <c r="B1698" s="545" t="s">
        <v>2072</v>
      </c>
      <c r="C1698" s="545" t="s">
        <v>1531</v>
      </c>
      <c r="D1698" s="545" t="s">
        <v>1532</v>
      </c>
      <c r="E1698" s="545" t="s">
        <v>1533</v>
      </c>
      <c r="F1698" s="545"/>
      <c r="G1698" s="592">
        <v>274426.8</v>
      </c>
      <c r="H1698" s="544" t="s">
        <v>2190</v>
      </c>
      <c r="I1698" s="424"/>
    </row>
    <row r="1699" spans="1:9" s="183" customFormat="1" ht="12.75">
      <c r="A1699" s="544">
        <v>42800</v>
      </c>
      <c r="B1699" s="545" t="s">
        <v>2073</v>
      </c>
      <c r="C1699" s="545" t="s">
        <v>1531</v>
      </c>
      <c r="D1699" s="545" t="s">
        <v>1532</v>
      </c>
      <c r="E1699" s="545" t="s">
        <v>1533</v>
      </c>
      <c r="F1699" s="545"/>
      <c r="G1699" s="592">
        <v>513183.73</v>
      </c>
      <c r="H1699" s="544" t="s">
        <v>2190</v>
      </c>
      <c r="I1699" s="424"/>
    </row>
    <row r="1701" spans="1:9" s="183" customFormat="1" ht="12.75">
      <c r="A1701" s="544">
        <v>42801</v>
      </c>
      <c r="B1701" s="545" t="s">
        <v>2074</v>
      </c>
      <c r="C1701" s="545" t="s">
        <v>1531</v>
      </c>
      <c r="D1701" s="545" t="s">
        <v>1532</v>
      </c>
      <c r="E1701" s="545" t="s">
        <v>1533</v>
      </c>
      <c r="F1701" s="545"/>
      <c r="G1701" s="592">
        <v>375554.21</v>
      </c>
      <c r="H1701" s="544" t="s">
        <v>2192</v>
      </c>
      <c r="I1701" s="424"/>
    </row>
    <row r="1702" spans="1:9" s="189" customFormat="1" ht="12.75">
      <c r="A1702" s="571">
        <v>42769</v>
      </c>
      <c r="B1702" s="533" t="s">
        <v>2015</v>
      </c>
      <c r="C1702" s="533" t="s">
        <v>1670</v>
      </c>
      <c r="D1702" s="533" t="s">
        <v>1671</v>
      </c>
      <c r="E1702" s="533" t="s">
        <v>1533</v>
      </c>
      <c r="F1702" s="1296">
        <v>3667.86</v>
      </c>
      <c r="G1702" s="532">
        <v>42756</v>
      </c>
      <c r="H1702" s="1052" t="s">
        <v>2192</v>
      </c>
      <c r="I1702" s="1248"/>
    </row>
    <row r="1704" spans="1:9" s="189" customFormat="1" ht="13.5" thickBot="1">
      <c r="A1704" s="565">
        <v>42766</v>
      </c>
      <c r="B1704" s="566" t="s">
        <v>2005</v>
      </c>
      <c r="C1704" s="566" t="s">
        <v>1670</v>
      </c>
      <c r="D1704" s="566" t="s">
        <v>1671</v>
      </c>
      <c r="E1704" s="566" t="s">
        <v>1533</v>
      </c>
      <c r="F1704" s="1297">
        <v>340676.31</v>
      </c>
      <c r="G1704" s="567">
        <v>42758</v>
      </c>
      <c r="H1704" s="1056" t="s">
        <v>2196</v>
      </c>
      <c r="I1704" s="1248"/>
    </row>
    <row r="1705" spans="1:9" s="189" customFormat="1" ht="12.75">
      <c r="A1705" s="571">
        <v>42769</v>
      </c>
      <c r="B1705" s="533" t="s">
        <v>2015</v>
      </c>
      <c r="C1705" s="533" t="s">
        <v>1670</v>
      </c>
      <c r="D1705" s="533" t="s">
        <v>1671</v>
      </c>
      <c r="E1705" s="533" t="s">
        <v>1533</v>
      </c>
      <c r="F1705" s="1296">
        <v>102795.2</v>
      </c>
      <c r="G1705" s="532">
        <v>42758</v>
      </c>
      <c r="H1705" s="1052" t="s">
        <v>2196</v>
      </c>
      <c r="I1705" s="1248"/>
    </row>
    <row r="1706" spans="1:9" s="189" customFormat="1" ht="12.75">
      <c r="A1706" s="571">
        <v>42769</v>
      </c>
      <c r="B1706" s="533" t="s">
        <v>2015</v>
      </c>
      <c r="C1706" s="533" t="s">
        <v>1670</v>
      </c>
      <c r="D1706" s="533" t="s">
        <v>1671</v>
      </c>
      <c r="E1706" s="533" t="s">
        <v>1533</v>
      </c>
      <c r="F1706" s="1296">
        <v>131232.26</v>
      </c>
      <c r="G1706" s="532">
        <v>42759</v>
      </c>
      <c r="H1706" s="1052" t="s">
        <v>2196</v>
      </c>
      <c r="I1706" s="1248"/>
    </row>
    <row r="1707" spans="1:9" s="189" customFormat="1" ht="12.75">
      <c r="A1707" s="571">
        <v>42769</v>
      </c>
      <c r="B1707" s="533" t="s">
        <v>2015</v>
      </c>
      <c r="C1707" s="533" t="s">
        <v>1670</v>
      </c>
      <c r="D1707" s="533" t="s">
        <v>1671</v>
      </c>
      <c r="E1707" s="533" t="s">
        <v>1533</v>
      </c>
      <c r="F1707" s="1296">
        <v>794650.82</v>
      </c>
      <c r="G1707" s="532">
        <v>42760</v>
      </c>
      <c r="H1707" s="1052" t="s">
        <v>2197</v>
      </c>
      <c r="I1707" s="1248"/>
    </row>
    <row r="1708" spans="1:9" s="189" customFormat="1" ht="13.5" thickBot="1">
      <c r="A1708" s="571">
        <v>42769</v>
      </c>
      <c r="B1708" s="533" t="s">
        <v>2015</v>
      </c>
      <c r="C1708" s="533" t="s">
        <v>1670</v>
      </c>
      <c r="D1708" s="533" t="s">
        <v>1671</v>
      </c>
      <c r="E1708" s="533" t="s">
        <v>1533</v>
      </c>
      <c r="F1708" s="1296">
        <v>909687.98</v>
      </c>
      <c r="G1708" s="532">
        <v>42761</v>
      </c>
      <c r="H1708" s="1052" t="s">
        <v>2215</v>
      </c>
      <c r="I1708" s="1248"/>
    </row>
    <row r="1709" spans="1:9" s="189" customFormat="1" ht="12.75">
      <c r="A1709" s="575">
        <v>42776</v>
      </c>
      <c r="B1709" s="576" t="s">
        <v>2031</v>
      </c>
      <c r="C1709" s="576" t="s">
        <v>1670</v>
      </c>
      <c r="D1709" s="576" t="s">
        <v>1671</v>
      </c>
      <c r="E1709" s="576" t="s">
        <v>1533</v>
      </c>
      <c r="F1709" s="1298">
        <v>5636.87</v>
      </c>
      <c r="G1709" s="577">
        <v>42761</v>
      </c>
      <c r="H1709" s="1050" t="s">
        <v>2215</v>
      </c>
      <c r="I1709" s="1248"/>
    </row>
    <row r="1710" spans="1:9" s="189" customFormat="1" ht="13.5" thickBot="1">
      <c r="A1710" s="572">
        <v>42769</v>
      </c>
      <c r="B1710" s="573" t="s">
        <v>2015</v>
      </c>
      <c r="C1710" s="573" t="s">
        <v>1670</v>
      </c>
      <c r="D1710" s="573" t="s">
        <v>1671</v>
      </c>
      <c r="E1710" s="573" t="s">
        <v>1533</v>
      </c>
      <c r="F1710" s="1299">
        <v>827387.18</v>
      </c>
      <c r="G1710" s="574">
        <v>42762</v>
      </c>
      <c r="H1710" s="1056" t="s">
        <v>2218</v>
      </c>
      <c r="I1710" s="1248"/>
    </row>
    <row r="1711" spans="1:9" s="189" customFormat="1" ht="12.75">
      <c r="A1711" s="578">
        <v>42776</v>
      </c>
      <c r="B1711" s="535" t="s">
        <v>2031</v>
      </c>
      <c r="C1711" s="535" t="s">
        <v>1670</v>
      </c>
      <c r="D1711" s="535" t="s">
        <v>1671</v>
      </c>
      <c r="E1711" s="535" t="s">
        <v>1533</v>
      </c>
      <c r="F1711" s="1300">
        <v>6896.95</v>
      </c>
      <c r="G1711" s="534">
        <v>42762</v>
      </c>
      <c r="H1711" s="1052" t="s">
        <v>2218</v>
      </c>
      <c r="I1711" s="1248"/>
    </row>
    <row r="1712" spans="1:9" s="183" customFormat="1" ht="12.75">
      <c r="A1712" s="544">
        <v>42807</v>
      </c>
      <c r="B1712" s="545" t="s">
        <v>2088</v>
      </c>
      <c r="C1712" s="545" t="s">
        <v>1531</v>
      </c>
      <c r="D1712" s="545" t="s">
        <v>1532</v>
      </c>
      <c r="E1712" s="545" t="s">
        <v>1533</v>
      </c>
      <c r="F1712" s="545"/>
      <c r="G1712" s="592">
        <v>385454.81</v>
      </c>
      <c r="H1712" s="544" t="s">
        <v>2220</v>
      </c>
      <c r="I1712" s="424"/>
    </row>
    <row r="1713" spans="1:9" s="183" customFormat="1" ht="12.75">
      <c r="A1713" s="544">
        <v>42808</v>
      </c>
      <c r="B1713" s="545" t="s">
        <v>2101</v>
      </c>
      <c r="C1713" s="545" t="s">
        <v>1531</v>
      </c>
      <c r="D1713" s="545" t="s">
        <v>1532</v>
      </c>
      <c r="E1713" s="545" t="s">
        <v>1533</v>
      </c>
      <c r="F1713" s="545"/>
      <c r="G1713" s="592">
        <v>345563.4</v>
      </c>
      <c r="H1713" s="544" t="s">
        <v>2220</v>
      </c>
      <c r="I1713" s="424"/>
    </row>
    <row r="1714" spans="1:9" s="189" customFormat="1" ht="12.75">
      <c r="A1714" s="578">
        <v>42776</v>
      </c>
      <c r="B1714" s="535" t="s">
        <v>2031</v>
      </c>
      <c r="C1714" s="535" t="s">
        <v>1670</v>
      </c>
      <c r="D1714" s="535" t="s">
        <v>1671</v>
      </c>
      <c r="E1714" s="535" t="s">
        <v>1533</v>
      </c>
      <c r="F1714" s="1300">
        <v>3291.8</v>
      </c>
      <c r="G1714" s="534">
        <v>42763</v>
      </c>
      <c r="H1714" s="1052" t="s">
        <v>2220</v>
      </c>
      <c r="I1714" s="1248"/>
    </row>
    <row r="1715" spans="1:9" s="183" customFormat="1" ht="12.75">
      <c r="A1715" s="709">
        <v>42762</v>
      </c>
      <c r="B1715" s="1288" t="s">
        <v>2007</v>
      </c>
      <c r="C1715" s="1288" t="s">
        <v>289</v>
      </c>
      <c r="D1715" s="1288" t="s">
        <v>1820</v>
      </c>
      <c r="E1715" s="1288" t="s">
        <v>11</v>
      </c>
      <c r="F1715" s="1289">
        <v>8914.86</v>
      </c>
      <c r="G1715" s="1289">
        <v>314516.26</v>
      </c>
      <c r="H1715" s="1054" t="s">
        <v>2220</v>
      </c>
      <c r="I1715" s="424"/>
    </row>
    <row r="1718" spans="1:9" s="183" customFormat="1" ht="12.75">
      <c r="A1718" s="544">
        <v>42810</v>
      </c>
      <c r="B1718" s="545" t="s">
        <v>2105</v>
      </c>
      <c r="C1718" s="545" t="s">
        <v>1531</v>
      </c>
      <c r="D1718" s="545" t="s">
        <v>1532</v>
      </c>
      <c r="E1718" s="545" t="s">
        <v>1533</v>
      </c>
      <c r="F1718" s="545"/>
      <c r="G1718" s="592">
        <v>392820.75</v>
      </c>
      <c r="H1718" s="1057" t="s">
        <v>2219</v>
      </c>
      <c r="I1718" s="424"/>
    </row>
    <row r="1719" spans="1:9" s="189" customFormat="1" ht="12.75">
      <c r="A1719" s="578">
        <v>42776</v>
      </c>
      <c r="B1719" s="535" t="s">
        <v>2031</v>
      </c>
      <c r="C1719" s="535" t="s">
        <v>1670</v>
      </c>
      <c r="D1719" s="535" t="s">
        <v>1671</v>
      </c>
      <c r="E1719" s="535" t="s">
        <v>1533</v>
      </c>
      <c r="F1719" s="1300">
        <v>375725.02</v>
      </c>
      <c r="G1719" s="534">
        <v>42765</v>
      </c>
      <c r="H1719" s="1052" t="s">
        <v>2219</v>
      </c>
      <c r="I1719" s="1248"/>
    </row>
    <row r="1720" spans="1:9" s="189" customFormat="1" ht="13.5" thickBot="1">
      <c r="A1720" s="578">
        <v>42776</v>
      </c>
      <c r="B1720" s="535" t="s">
        <v>2031</v>
      </c>
      <c r="C1720" s="535" t="s">
        <v>1670</v>
      </c>
      <c r="D1720" s="535" t="s">
        <v>1671</v>
      </c>
      <c r="E1720" s="535" t="s">
        <v>1533</v>
      </c>
      <c r="F1720" s="1300">
        <v>856307.5</v>
      </c>
      <c r="G1720" s="534">
        <v>42766</v>
      </c>
      <c r="H1720" s="1058" t="s">
        <v>2219</v>
      </c>
      <c r="I1720" s="1248"/>
    </row>
    <row r="1721" spans="1:9" s="189" customFormat="1" ht="12.75">
      <c r="A1721" s="584">
        <v>42783</v>
      </c>
      <c r="B1721" s="585" t="s">
        <v>2034</v>
      </c>
      <c r="C1721" s="585" t="s">
        <v>1670</v>
      </c>
      <c r="D1721" s="585" t="s">
        <v>1671</v>
      </c>
      <c r="E1721" s="585" t="s">
        <v>1533</v>
      </c>
      <c r="F1721" s="1301">
        <v>5342.61</v>
      </c>
      <c r="G1721" s="586">
        <v>42766</v>
      </c>
      <c r="H1721" s="1059" t="s">
        <v>2219</v>
      </c>
      <c r="I1721" s="1248"/>
    </row>
    <row r="1722" spans="1:9" s="189" customFormat="1" ht="12.75">
      <c r="A1722" s="578">
        <v>42776</v>
      </c>
      <c r="B1722" s="535" t="s">
        <v>2031</v>
      </c>
      <c r="C1722" s="535" t="s">
        <v>1670</v>
      </c>
      <c r="D1722" s="535" t="s">
        <v>1671</v>
      </c>
      <c r="E1722" s="535" t="s">
        <v>1533</v>
      </c>
      <c r="F1722" s="1300">
        <v>509209.59999999998</v>
      </c>
      <c r="G1722" s="534">
        <v>42768</v>
      </c>
      <c r="H1722" s="1058" t="s">
        <v>2225</v>
      </c>
      <c r="I1722" s="1248"/>
    </row>
    <row r="1723" spans="1:9" s="183" customFormat="1" ht="12.75">
      <c r="A1723" s="446">
        <v>42814</v>
      </c>
      <c r="B1723" s="208" t="s">
        <v>2119</v>
      </c>
      <c r="C1723" s="208" t="s">
        <v>1531</v>
      </c>
      <c r="D1723" s="208" t="s">
        <v>1532</v>
      </c>
      <c r="E1723" s="208" t="s">
        <v>1533</v>
      </c>
      <c r="F1723" s="208"/>
      <c r="G1723" s="217">
        <v>197673.72</v>
      </c>
      <c r="H1723" s="1060" t="s">
        <v>2226</v>
      </c>
      <c r="I1723" s="424"/>
    </row>
    <row r="1724" spans="1:9" s="189" customFormat="1" ht="12.75">
      <c r="A1724" s="578">
        <v>42776</v>
      </c>
      <c r="B1724" s="535" t="s">
        <v>2031</v>
      </c>
      <c r="C1724" s="535" t="s">
        <v>1670</v>
      </c>
      <c r="D1724" s="535" t="s">
        <v>1671</v>
      </c>
      <c r="E1724" s="535" t="s">
        <v>1533</v>
      </c>
      <c r="F1724" s="1300">
        <v>4147.92</v>
      </c>
      <c r="G1724" s="534">
        <v>42769</v>
      </c>
      <c r="H1724" s="1058" t="s">
        <v>2226</v>
      </c>
      <c r="I1724" s="1248"/>
    </row>
    <row r="1725" spans="1:9" s="189" customFormat="1" ht="12.75">
      <c r="A1725" s="587">
        <v>42783</v>
      </c>
      <c r="B1725" s="537" t="s">
        <v>2034</v>
      </c>
      <c r="C1725" s="537" t="s">
        <v>1670</v>
      </c>
      <c r="D1725" s="537" t="s">
        <v>1671</v>
      </c>
      <c r="E1725" s="537" t="s">
        <v>1533</v>
      </c>
      <c r="F1725" s="1287">
        <v>6976.8</v>
      </c>
      <c r="G1725" s="536">
        <v>42769</v>
      </c>
      <c r="H1725" s="1058" t="s">
        <v>2226</v>
      </c>
      <c r="I1725" s="1248"/>
    </row>
    <row r="1726" spans="1:9" s="189" customFormat="1" ht="12.75">
      <c r="A1726" s="578">
        <v>42776</v>
      </c>
      <c r="B1726" s="535" t="s">
        <v>2031</v>
      </c>
      <c r="C1726" s="535" t="s">
        <v>1670</v>
      </c>
      <c r="D1726" s="535" t="s">
        <v>1671</v>
      </c>
      <c r="E1726" s="535" t="s">
        <v>1533</v>
      </c>
      <c r="F1726" s="1300">
        <v>672135.71</v>
      </c>
      <c r="G1726" s="534">
        <v>42770</v>
      </c>
      <c r="H1726" s="1058" t="s">
        <v>2231</v>
      </c>
      <c r="I1726" s="1248"/>
    </row>
    <row r="1727" spans="1:9" s="189" customFormat="1" ht="12.75">
      <c r="A1727" s="587">
        <v>42783</v>
      </c>
      <c r="B1727" s="537" t="s">
        <v>2034</v>
      </c>
      <c r="C1727" s="537" t="s">
        <v>1670</v>
      </c>
      <c r="D1727" s="537" t="s">
        <v>1671</v>
      </c>
      <c r="E1727" s="537" t="s">
        <v>1533</v>
      </c>
      <c r="F1727" s="1287">
        <v>6825.6</v>
      </c>
      <c r="G1727" s="536">
        <v>42770</v>
      </c>
      <c r="H1727" s="1058" t="s">
        <v>2231</v>
      </c>
      <c r="I1727" s="1248"/>
    </row>
    <row r="1728" spans="1:9" s="164" customFormat="1" ht="12.75">
      <c r="A1728" s="224">
        <v>42839</v>
      </c>
      <c r="B1728" s="216" t="s">
        <v>2166</v>
      </c>
      <c r="C1728" s="216" t="s">
        <v>35</v>
      </c>
      <c r="D1728" s="193" t="s">
        <v>137</v>
      </c>
      <c r="E1728" s="216" t="s">
        <v>38</v>
      </c>
      <c r="F1728" s="637">
        <v>99815.08</v>
      </c>
      <c r="G1728" s="637">
        <v>3725098.79</v>
      </c>
      <c r="H1728" s="1061" t="s">
        <v>2231</v>
      </c>
      <c r="I1728" s="214"/>
    </row>
    <row r="1729" spans="1:9" s="189" customFormat="1" ht="13.5" thickBot="1">
      <c r="A1729" s="579">
        <v>42776</v>
      </c>
      <c r="B1729" s="580" t="s">
        <v>2031</v>
      </c>
      <c r="C1729" s="580" t="s">
        <v>1670</v>
      </c>
      <c r="D1729" s="580" t="s">
        <v>1671</v>
      </c>
      <c r="E1729" s="580" t="s">
        <v>1533</v>
      </c>
      <c r="F1729" s="1302">
        <v>592997</v>
      </c>
      <c r="G1729" s="581">
        <v>42772</v>
      </c>
      <c r="H1729" s="1062" t="s">
        <v>2232</v>
      </c>
      <c r="I1729" s="1248"/>
    </row>
    <row r="1730" spans="1:9" s="189" customFormat="1" ht="12.75">
      <c r="A1730" s="587">
        <v>42783</v>
      </c>
      <c r="B1730" s="537" t="s">
        <v>2034</v>
      </c>
      <c r="C1730" s="537" t="s">
        <v>1670</v>
      </c>
      <c r="D1730" s="537" t="s">
        <v>1671</v>
      </c>
      <c r="E1730" s="537" t="s">
        <v>1533</v>
      </c>
      <c r="F1730" s="1287">
        <v>233358.35</v>
      </c>
      <c r="G1730" s="536">
        <v>42773</v>
      </c>
      <c r="H1730" s="1058" t="s">
        <v>2232</v>
      </c>
      <c r="I1730" s="1248"/>
    </row>
    <row r="1731" spans="1:9" s="189" customFormat="1" ht="12.75">
      <c r="A1731" s="582">
        <v>42794</v>
      </c>
      <c r="B1731" s="583" t="s">
        <v>2060</v>
      </c>
      <c r="C1731" s="583" t="s">
        <v>1670</v>
      </c>
      <c r="D1731" s="583" t="s">
        <v>1671</v>
      </c>
      <c r="E1731" s="583" t="s">
        <v>1533</v>
      </c>
      <c r="F1731" s="1303">
        <v>7781.42</v>
      </c>
      <c r="G1731" s="582">
        <v>42774</v>
      </c>
      <c r="H1731" s="1063" t="s">
        <v>2232</v>
      </c>
      <c r="I1731" s="1248"/>
    </row>
    <row r="1732" spans="1:9" s="183" customFormat="1" ht="12.75">
      <c r="A1732" s="464">
        <v>42773</v>
      </c>
      <c r="B1732" s="214" t="s">
        <v>2025</v>
      </c>
      <c r="C1732" s="214" t="s">
        <v>289</v>
      </c>
      <c r="D1732" s="214" t="s">
        <v>1820</v>
      </c>
      <c r="E1732" s="214" t="s">
        <v>11</v>
      </c>
      <c r="F1732" s="465">
        <v>23105.88</v>
      </c>
      <c r="G1732" s="465">
        <v>811016.39</v>
      </c>
      <c r="H1732" s="1064" t="s">
        <v>2232</v>
      </c>
      <c r="I1732" s="424"/>
    </row>
    <row r="1733" spans="1:9" s="183" customFormat="1" ht="12.75">
      <c r="A1733" s="464">
        <v>42774</v>
      </c>
      <c r="B1733" s="214" t="s">
        <v>2028</v>
      </c>
      <c r="C1733" s="214" t="s">
        <v>289</v>
      </c>
      <c r="D1733" s="214" t="s">
        <v>1820</v>
      </c>
      <c r="E1733" s="214" t="s">
        <v>11</v>
      </c>
      <c r="F1733" s="465">
        <v>55895.13</v>
      </c>
      <c r="G1733" s="465">
        <v>1962478.01</v>
      </c>
      <c r="H1733" s="1064" t="s">
        <v>2232</v>
      </c>
      <c r="I1733" s="424"/>
    </row>
    <row r="1734" spans="1:9" s="164" customFormat="1" ht="12.75">
      <c r="A1734" s="201">
        <v>42817</v>
      </c>
      <c r="B1734" s="171" t="s">
        <v>2121</v>
      </c>
      <c r="C1734" s="171" t="s">
        <v>1531</v>
      </c>
      <c r="D1734" s="171" t="s">
        <v>1532</v>
      </c>
      <c r="E1734" s="171" t="s">
        <v>1533</v>
      </c>
      <c r="F1734" s="171"/>
      <c r="G1734" s="187">
        <v>578888.75</v>
      </c>
      <c r="H1734" s="1057" t="s">
        <v>2232</v>
      </c>
      <c r="I1734" s="214"/>
    </row>
    <row r="1735" spans="1:9" s="189" customFormat="1" ht="12.75">
      <c r="A1735" s="587">
        <v>42783</v>
      </c>
      <c r="B1735" s="537" t="s">
        <v>2034</v>
      </c>
      <c r="C1735" s="537" t="s">
        <v>1670</v>
      </c>
      <c r="D1735" s="537" t="s">
        <v>1671</v>
      </c>
      <c r="E1735" s="537" t="s">
        <v>1533</v>
      </c>
      <c r="F1735" s="1287">
        <v>390843.71</v>
      </c>
      <c r="G1735" s="536">
        <v>42774</v>
      </c>
      <c r="H1735" s="1058" t="s">
        <v>2232</v>
      </c>
      <c r="I1735" s="1248"/>
    </row>
    <row r="1736" spans="1:9" s="189" customFormat="1" ht="12.75">
      <c r="A1736" s="587">
        <v>42783</v>
      </c>
      <c r="B1736" s="537" t="s">
        <v>2034</v>
      </c>
      <c r="C1736" s="537" t="s">
        <v>1670</v>
      </c>
      <c r="D1736" s="537" t="s">
        <v>1671</v>
      </c>
      <c r="E1736" s="537" t="s">
        <v>1533</v>
      </c>
      <c r="F1736" s="1287">
        <v>361489.59</v>
      </c>
      <c r="G1736" s="536">
        <v>42775</v>
      </c>
      <c r="H1736" s="1058" t="s">
        <v>2240</v>
      </c>
      <c r="I1736" s="1248"/>
    </row>
    <row r="1737" spans="1:9" s="189" customFormat="1" ht="12.75">
      <c r="A1737" s="538">
        <v>42794</v>
      </c>
      <c r="B1737" s="539" t="s">
        <v>2060</v>
      </c>
      <c r="C1737" s="539" t="s">
        <v>1670</v>
      </c>
      <c r="D1737" s="539" t="s">
        <v>1671</v>
      </c>
      <c r="E1737" s="539" t="s">
        <v>1533</v>
      </c>
      <c r="F1737" s="1304">
        <v>18815.5</v>
      </c>
      <c r="G1737" s="538">
        <v>42775</v>
      </c>
      <c r="H1737" s="1057" t="s">
        <v>2240</v>
      </c>
      <c r="I1737" s="1248"/>
    </row>
    <row r="1738" spans="1:9" s="128" customFormat="1" ht="12.75">
      <c r="A1738" s="446">
        <v>42821</v>
      </c>
      <c r="B1738" s="208" t="s">
        <v>2132</v>
      </c>
      <c r="C1738" s="208" t="s">
        <v>1531</v>
      </c>
      <c r="D1738" s="208" t="s">
        <v>1532</v>
      </c>
      <c r="E1738" s="208" t="s">
        <v>1533</v>
      </c>
      <c r="F1738" s="208"/>
      <c r="G1738" s="217">
        <v>473028.46</v>
      </c>
      <c r="H1738" s="1060" t="s">
        <v>2241</v>
      </c>
      <c r="I1738" s="478"/>
    </row>
    <row r="1739" spans="1:9" s="189" customFormat="1" ht="12.75">
      <c r="A1739" s="587">
        <v>42783</v>
      </c>
      <c r="B1739" s="537" t="s">
        <v>2034</v>
      </c>
      <c r="C1739" s="537" t="s">
        <v>1670</v>
      </c>
      <c r="D1739" s="537" t="s">
        <v>1671</v>
      </c>
      <c r="E1739" s="537" t="s">
        <v>1533</v>
      </c>
      <c r="F1739" s="1287">
        <v>277094.55</v>
      </c>
      <c r="G1739" s="536">
        <v>42776</v>
      </c>
      <c r="H1739" s="1058" t="s">
        <v>2241</v>
      </c>
      <c r="I1739" s="1248"/>
    </row>
    <row r="1740" spans="1:9" s="189" customFormat="1" ht="12.75">
      <c r="A1740" s="540">
        <v>42807</v>
      </c>
      <c r="B1740" s="194" t="s">
        <v>2079</v>
      </c>
      <c r="C1740" s="194" t="s">
        <v>1670</v>
      </c>
      <c r="D1740" s="194" t="s">
        <v>1671</v>
      </c>
      <c r="E1740" s="194" t="s">
        <v>1533</v>
      </c>
      <c r="F1740" s="1281">
        <v>5730.65</v>
      </c>
      <c r="G1740" s="540">
        <v>42776</v>
      </c>
      <c r="H1740" s="1057" t="s">
        <v>2241</v>
      </c>
      <c r="I1740" s="1248"/>
    </row>
    <row r="1741" spans="1:9" s="189" customFormat="1" ht="12.75">
      <c r="A1741" s="587">
        <v>42783</v>
      </c>
      <c r="B1741" s="537" t="s">
        <v>2034</v>
      </c>
      <c r="C1741" s="537" t="s">
        <v>1670</v>
      </c>
      <c r="D1741" s="537" t="s">
        <v>1671</v>
      </c>
      <c r="E1741" s="537" t="s">
        <v>1533</v>
      </c>
      <c r="F1741" s="1287">
        <v>742923.8</v>
      </c>
      <c r="G1741" s="536">
        <v>42777</v>
      </c>
      <c r="H1741" s="1058" t="s">
        <v>2243</v>
      </c>
      <c r="I1741" s="1248"/>
    </row>
    <row r="1742" spans="1:9" s="189" customFormat="1" ht="12.75">
      <c r="A1742" s="540">
        <v>42807</v>
      </c>
      <c r="B1742" s="194" t="s">
        <v>2079</v>
      </c>
      <c r="C1742" s="194" t="s">
        <v>1670</v>
      </c>
      <c r="D1742" s="194" t="s">
        <v>1671</v>
      </c>
      <c r="E1742" s="194" t="s">
        <v>1533</v>
      </c>
      <c r="F1742" s="1281">
        <v>7845.12</v>
      </c>
      <c r="G1742" s="540">
        <v>42777</v>
      </c>
      <c r="H1742" s="1057" t="s">
        <v>2243</v>
      </c>
      <c r="I1742" s="1248"/>
    </row>
    <row r="1743" spans="1:9" s="128" customFormat="1" ht="12.75">
      <c r="A1743" s="446">
        <v>42824</v>
      </c>
      <c r="B1743" s="208" t="s">
        <v>2138</v>
      </c>
      <c r="C1743" s="208" t="s">
        <v>1531</v>
      </c>
      <c r="D1743" s="208" t="s">
        <v>1532</v>
      </c>
      <c r="E1743" s="208" t="s">
        <v>1533</v>
      </c>
      <c r="F1743" s="208"/>
      <c r="G1743" s="217">
        <v>458031.2</v>
      </c>
      <c r="H1743" s="1060" t="s">
        <v>2245</v>
      </c>
      <c r="I1743" s="478"/>
    </row>
    <row r="1744" spans="1:9" s="128" customFormat="1" ht="12.75">
      <c r="A1744" s="446">
        <v>42825</v>
      </c>
      <c r="B1744" s="208" t="s">
        <v>2147</v>
      </c>
      <c r="C1744" s="208" t="s">
        <v>1531</v>
      </c>
      <c r="D1744" s="208" t="s">
        <v>1532</v>
      </c>
      <c r="E1744" s="208" t="s">
        <v>1533</v>
      </c>
      <c r="F1744" s="208"/>
      <c r="G1744" s="217">
        <v>230783.84</v>
      </c>
      <c r="H1744" s="1060" t="s">
        <v>2245</v>
      </c>
      <c r="I1744" s="478"/>
    </row>
    <row r="1745" spans="1:9" s="164" customFormat="1" ht="12.75">
      <c r="A1745" s="224">
        <v>42830</v>
      </c>
      <c r="B1745" s="216" t="s">
        <v>2193</v>
      </c>
      <c r="C1745" s="216" t="s">
        <v>35</v>
      </c>
      <c r="D1745" s="193" t="s">
        <v>137</v>
      </c>
      <c r="E1745" s="216" t="s">
        <v>38</v>
      </c>
      <c r="F1745" s="637">
        <v>181303.95</v>
      </c>
      <c r="G1745" s="637">
        <v>6791645.9699999997</v>
      </c>
      <c r="H1745" s="1061" t="s">
        <v>2245</v>
      </c>
      <c r="I1745" s="214"/>
    </row>
    <row r="1746" spans="1:9" s="164" customFormat="1" ht="12.75">
      <c r="A1746" s="464">
        <v>42837</v>
      </c>
      <c r="B1746" s="214" t="s">
        <v>2167</v>
      </c>
      <c r="C1746" s="216" t="s">
        <v>35</v>
      </c>
      <c r="D1746" s="193" t="s">
        <v>137</v>
      </c>
      <c r="E1746" s="216" t="s">
        <v>38</v>
      </c>
      <c r="F1746" s="465">
        <v>95162.2</v>
      </c>
      <c r="G1746" s="465">
        <v>3549550.06</v>
      </c>
      <c r="H1746" s="1061" t="s">
        <v>2245</v>
      </c>
      <c r="I1746" s="214"/>
    </row>
    <row r="1747" spans="1:9" s="189" customFormat="1" ht="12.75">
      <c r="A1747" s="587">
        <v>42783</v>
      </c>
      <c r="B1747" s="537" t="s">
        <v>2034</v>
      </c>
      <c r="C1747" s="537" t="s">
        <v>1670</v>
      </c>
      <c r="D1747" s="537" t="s">
        <v>1671</v>
      </c>
      <c r="E1747" s="537" t="s">
        <v>1533</v>
      </c>
      <c r="F1747" s="1287">
        <v>188211.12</v>
      </c>
      <c r="G1747" s="536">
        <v>42779</v>
      </c>
      <c r="H1747" s="1058" t="s">
        <v>2245</v>
      </c>
      <c r="I1747" s="1248"/>
    </row>
    <row r="1748" spans="1:9" s="189" customFormat="1" ht="13.5" thickBot="1">
      <c r="A1748" s="588">
        <v>42783</v>
      </c>
      <c r="B1748" s="589" t="s">
        <v>2034</v>
      </c>
      <c r="C1748" s="589" t="s">
        <v>1670</v>
      </c>
      <c r="D1748" s="589" t="s">
        <v>1671</v>
      </c>
      <c r="E1748" s="589" t="s">
        <v>1533</v>
      </c>
      <c r="F1748" s="1305">
        <v>408285.5</v>
      </c>
      <c r="G1748" s="590">
        <v>42780</v>
      </c>
      <c r="H1748" s="1062" t="s">
        <v>2245</v>
      </c>
      <c r="I1748" s="1248"/>
    </row>
    <row r="1749" spans="1:9" s="189" customFormat="1" ht="12.75">
      <c r="A1749" s="540">
        <v>42807</v>
      </c>
      <c r="B1749" s="194" t="s">
        <v>2079</v>
      </c>
      <c r="C1749" s="194" t="s">
        <v>1670</v>
      </c>
      <c r="D1749" s="194" t="s">
        <v>1671</v>
      </c>
      <c r="E1749" s="194" t="s">
        <v>1533</v>
      </c>
      <c r="F1749" s="1281">
        <v>3036.44</v>
      </c>
      <c r="G1749" s="540">
        <v>42779</v>
      </c>
      <c r="H1749" s="1057" t="s">
        <v>2245</v>
      </c>
      <c r="I1749" s="1248"/>
    </row>
    <row r="1750" spans="1:9" s="189" customFormat="1" ht="12.75">
      <c r="A1750" s="540">
        <v>42807</v>
      </c>
      <c r="B1750" s="194" t="s">
        <v>2079</v>
      </c>
      <c r="C1750" s="194" t="s">
        <v>1670</v>
      </c>
      <c r="D1750" s="194" t="s">
        <v>1671</v>
      </c>
      <c r="E1750" s="194" t="s">
        <v>1533</v>
      </c>
      <c r="F1750" s="1281">
        <v>14882.78</v>
      </c>
      <c r="G1750" s="540">
        <v>42780</v>
      </c>
      <c r="H1750" s="1057" t="s">
        <v>2245</v>
      </c>
      <c r="I1750" s="1248"/>
    </row>
    <row r="1751" spans="1:9" ht="15" customHeight="1">
      <c r="A1751" s="538">
        <v>42794</v>
      </c>
      <c r="B1751" s="539" t="s">
        <v>2060</v>
      </c>
      <c r="C1751" s="539" t="s">
        <v>1670</v>
      </c>
      <c r="D1751" s="539" t="s">
        <v>1671</v>
      </c>
      <c r="E1751" s="539" t="s">
        <v>1533</v>
      </c>
      <c r="F1751" s="1304">
        <v>504505.37</v>
      </c>
      <c r="G1751" s="538">
        <v>42781</v>
      </c>
      <c r="H1751" s="1057" t="s">
        <v>2246</v>
      </c>
    </row>
    <row r="1752" spans="1:9" ht="15" customHeight="1">
      <c r="A1752" s="446">
        <v>42828</v>
      </c>
      <c r="B1752" s="208" t="s">
        <v>2150</v>
      </c>
      <c r="C1752" s="208" t="s">
        <v>1531</v>
      </c>
      <c r="D1752" s="208" t="s">
        <v>1532</v>
      </c>
      <c r="E1752" s="208" t="s">
        <v>1533</v>
      </c>
      <c r="F1752" s="208"/>
      <c r="G1752" s="217">
        <v>413938.87</v>
      </c>
      <c r="H1752" s="1060" t="s">
        <v>2151</v>
      </c>
    </row>
    <row r="1753" spans="1:9" ht="15" customHeight="1">
      <c r="A1753" s="540">
        <v>42807</v>
      </c>
      <c r="B1753" s="194" t="s">
        <v>2079</v>
      </c>
      <c r="C1753" s="194" t="s">
        <v>1670</v>
      </c>
      <c r="D1753" s="194" t="s">
        <v>1671</v>
      </c>
      <c r="E1753" s="194" t="s">
        <v>1533</v>
      </c>
      <c r="F1753" s="1281">
        <v>18654.98</v>
      </c>
      <c r="G1753" s="540">
        <v>42781</v>
      </c>
    </row>
    <row r="1754" spans="1:9" ht="15" customHeight="1">
      <c r="A1754" s="540">
        <v>42807</v>
      </c>
      <c r="B1754" s="194" t="s">
        <v>2079</v>
      </c>
      <c r="C1754" s="194" t="s">
        <v>1670</v>
      </c>
      <c r="D1754" s="194" t="s">
        <v>1671</v>
      </c>
      <c r="E1754" s="194" t="s">
        <v>1533</v>
      </c>
      <c r="F1754" s="1281">
        <v>12549.6</v>
      </c>
      <c r="G1754" s="540">
        <v>42781</v>
      </c>
    </row>
    <row r="1755" spans="1:9" s="189" customFormat="1" ht="12.75">
      <c r="A1755" s="538">
        <v>42794</v>
      </c>
      <c r="B1755" s="539" t="s">
        <v>2060</v>
      </c>
      <c r="C1755" s="539" t="s">
        <v>1670</v>
      </c>
      <c r="D1755" s="539" t="s">
        <v>1671</v>
      </c>
      <c r="E1755" s="539" t="s">
        <v>1533</v>
      </c>
      <c r="F1755" s="1304">
        <v>805261.43</v>
      </c>
      <c r="G1755" s="538">
        <v>42782</v>
      </c>
      <c r="H1755" s="1057" t="s">
        <v>2248</v>
      </c>
      <c r="I1755" s="1248"/>
    </row>
    <row r="1756" spans="1:9" s="189" customFormat="1" ht="12.75">
      <c r="A1756" s="540">
        <v>42807</v>
      </c>
      <c r="B1756" s="194" t="s">
        <v>2079</v>
      </c>
      <c r="C1756" s="194" t="s">
        <v>1670</v>
      </c>
      <c r="D1756" s="194" t="s">
        <v>1671</v>
      </c>
      <c r="E1756" s="194" t="s">
        <v>1533</v>
      </c>
      <c r="F1756" s="1281">
        <v>13272.13</v>
      </c>
      <c r="G1756" s="540">
        <v>42782</v>
      </c>
      <c r="H1756" s="1057" t="s">
        <v>2248</v>
      </c>
      <c r="I1756" s="1248"/>
    </row>
    <row r="1757" spans="1:9" s="183" customFormat="1" ht="12.75">
      <c r="A1757" s="711">
        <v>42863</v>
      </c>
      <c r="B1757" s="1306" t="s">
        <v>2238</v>
      </c>
      <c r="C1757" s="216" t="s">
        <v>35</v>
      </c>
      <c r="D1757" s="193" t="s">
        <v>137</v>
      </c>
      <c r="E1757" s="216" t="s">
        <v>38</v>
      </c>
      <c r="F1757" s="1307">
        <v>112083.96</v>
      </c>
      <c r="G1757" s="1307">
        <v>4235652.8499999996</v>
      </c>
      <c r="H1757" s="1065" t="s">
        <v>2250</v>
      </c>
      <c r="I1757" s="424"/>
    </row>
    <row r="1758" spans="1:9" s="609" customFormat="1" ht="12.75">
      <c r="A1758" s="234">
        <v>42859</v>
      </c>
      <c r="B1758" s="184" t="s">
        <v>2229</v>
      </c>
      <c r="C1758" s="184" t="s">
        <v>1834</v>
      </c>
      <c r="D1758" s="184" t="s">
        <v>2230</v>
      </c>
      <c r="E1758" s="184" t="s">
        <v>14</v>
      </c>
      <c r="F1758" s="237">
        <v>65671.64</v>
      </c>
      <c r="G1758" s="237">
        <v>2477791.04</v>
      </c>
      <c r="H1758" s="234" t="s">
        <v>2250</v>
      </c>
      <c r="I1758" s="1308"/>
    </row>
    <row r="1759" spans="1:9" s="189" customFormat="1" ht="12.75">
      <c r="A1759" s="538">
        <v>42794</v>
      </c>
      <c r="B1759" s="539" t="s">
        <v>2060</v>
      </c>
      <c r="C1759" s="539" t="s">
        <v>1670</v>
      </c>
      <c r="D1759" s="539" t="s">
        <v>1671</v>
      </c>
      <c r="E1759" s="539" t="s">
        <v>1533</v>
      </c>
      <c r="F1759" s="1304">
        <v>1266609.24</v>
      </c>
      <c r="G1759" s="538">
        <v>42783</v>
      </c>
      <c r="H1759" s="1057" t="s">
        <v>2250</v>
      </c>
      <c r="I1759" s="1248"/>
    </row>
    <row r="1760" spans="1:9" s="189" customFormat="1" ht="12.75">
      <c r="A1760" s="540">
        <v>42807</v>
      </c>
      <c r="B1760" s="194" t="s">
        <v>2079</v>
      </c>
      <c r="C1760" s="194" t="s">
        <v>1670</v>
      </c>
      <c r="D1760" s="194" t="s">
        <v>1671</v>
      </c>
      <c r="E1760" s="194" t="s">
        <v>1533</v>
      </c>
      <c r="F1760" s="1281">
        <v>20223.03</v>
      </c>
      <c r="G1760" s="540">
        <v>42783</v>
      </c>
      <c r="H1760" s="1057" t="s">
        <v>2250</v>
      </c>
      <c r="I1760" s="1248"/>
    </row>
    <row r="1761" spans="1:9" ht="15" customHeight="1">
      <c r="A1761" s="538">
        <v>42794</v>
      </c>
      <c r="B1761" s="539" t="s">
        <v>2060</v>
      </c>
      <c r="C1761" s="539" t="s">
        <v>1670</v>
      </c>
      <c r="D1761" s="539" t="s">
        <v>1671</v>
      </c>
      <c r="E1761" s="539" t="s">
        <v>1533</v>
      </c>
      <c r="F1761" s="1304">
        <v>801874.63</v>
      </c>
      <c r="G1761" s="538">
        <v>42784</v>
      </c>
      <c r="H1761" s="697" t="s">
        <v>2252</v>
      </c>
    </row>
    <row r="1762" spans="1:9" ht="15" customHeight="1">
      <c r="A1762" s="540">
        <v>42807</v>
      </c>
      <c r="B1762" s="194" t="s">
        <v>2079</v>
      </c>
      <c r="C1762" s="194" t="s">
        <v>1670</v>
      </c>
      <c r="D1762" s="194" t="s">
        <v>1671</v>
      </c>
      <c r="E1762" s="194" t="s">
        <v>1533</v>
      </c>
      <c r="F1762" s="1281">
        <v>14511.93</v>
      </c>
      <c r="G1762" s="540">
        <v>42784</v>
      </c>
      <c r="H1762" s="1057" t="s">
        <v>2252</v>
      </c>
    </row>
    <row r="1763" spans="1:9" ht="15" customHeight="1">
      <c r="A1763" s="538">
        <v>42794</v>
      </c>
      <c r="B1763" s="539" t="s">
        <v>2060</v>
      </c>
      <c r="C1763" s="539" t="s">
        <v>1670</v>
      </c>
      <c r="D1763" s="539" t="s">
        <v>1671</v>
      </c>
      <c r="E1763" s="539" t="s">
        <v>1533</v>
      </c>
      <c r="F1763" s="1304">
        <v>897198.88</v>
      </c>
      <c r="G1763" s="538">
        <v>42786</v>
      </c>
      <c r="H1763" s="1057" t="s">
        <v>2251</v>
      </c>
    </row>
    <row r="1764" spans="1:9" ht="15" customHeight="1">
      <c r="A1764" s="538">
        <v>42794</v>
      </c>
      <c r="B1764" s="539" t="s">
        <v>2060</v>
      </c>
      <c r="C1764" s="539" t="s">
        <v>1670</v>
      </c>
      <c r="D1764" s="539" t="s">
        <v>1671</v>
      </c>
      <c r="E1764" s="539" t="s">
        <v>1533</v>
      </c>
      <c r="F1764" s="1304">
        <v>714479.99</v>
      </c>
      <c r="G1764" s="538">
        <v>42787</v>
      </c>
      <c r="H1764" s="1057" t="s">
        <v>2251</v>
      </c>
    </row>
    <row r="1765" spans="1:9" ht="15" customHeight="1">
      <c r="A1765" s="201">
        <v>42831</v>
      </c>
      <c r="B1765" s="171" t="s">
        <v>2153</v>
      </c>
      <c r="C1765" s="208" t="s">
        <v>1531</v>
      </c>
      <c r="D1765" s="208" t="s">
        <v>1532</v>
      </c>
      <c r="E1765" s="208" t="s">
        <v>1533</v>
      </c>
      <c r="G1765" s="187">
        <v>386233.27</v>
      </c>
      <c r="H1765" s="1057" t="s">
        <v>2251</v>
      </c>
    </row>
    <row r="1766" spans="1:9" ht="15" customHeight="1">
      <c r="A1766" s="446">
        <v>42831</v>
      </c>
      <c r="B1766" s="208" t="s">
        <v>2154</v>
      </c>
      <c r="C1766" s="208" t="s">
        <v>1531</v>
      </c>
      <c r="D1766" s="208" t="s">
        <v>1532</v>
      </c>
      <c r="E1766" s="208" t="s">
        <v>1533</v>
      </c>
      <c r="G1766" s="217">
        <v>206457.4</v>
      </c>
      <c r="H1766" s="1060" t="s">
        <v>2251</v>
      </c>
    </row>
    <row r="1767" spans="1:9" ht="15" customHeight="1">
      <c r="A1767" s="446">
        <v>42832</v>
      </c>
      <c r="B1767" s="208" t="s">
        <v>2159</v>
      </c>
      <c r="C1767" s="208" t="s">
        <v>1531</v>
      </c>
      <c r="D1767" s="208" t="s">
        <v>1532</v>
      </c>
      <c r="E1767" s="208" t="s">
        <v>1533</v>
      </c>
      <c r="G1767" s="217">
        <v>516269.41</v>
      </c>
      <c r="H1767" s="1060" t="s">
        <v>2251</v>
      </c>
    </row>
    <row r="1768" spans="1:9" ht="15" customHeight="1">
      <c r="A1768" s="540">
        <v>42807</v>
      </c>
      <c r="B1768" s="194" t="s">
        <v>2079</v>
      </c>
      <c r="C1768" s="194" t="s">
        <v>1670</v>
      </c>
      <c r="D1768" s="194" t="s">
        <v>1671</v>
      </c>
      <c r="E1768" s="194" t="s">
        <v>1533</v>
      </c>
      <c r="F1768" s="1281">
        <v>1814726.33</v>
      </c>
      <c r="G1768" s="540">
        <v>42788</v>
      </c>
      <c r="H1768" s="1057" t="s">
        <v>2253</v>
      </c>
    </row>
    <row r="1769" spans="1:9" s="189" customFormat="1" ht="12.75">
      <c r="A1769" s="540">
        <v>42807</v>
      </c>
      <c r="B1769" s="194" t="s">
        <v>2079</v>
      </c>
      <c r="C1769" s="194" t="s">
        <v>1670</v>
      </c>
      <c r="D1769" s="194" t="s">
        <v>1671</v>
      </c>
      <c r="E1769" s="194" t="s">
        <v>1533</v>
      </c>
      <c r="F1769" s="1281">
        <v>2507950.41</v>
      </c>
      <c r="G1769" s="540">
        <v>42789</v>
      </c>
      <c r="H1769" s="1057" t="s">
        <v>2254</v>
      </c>
      <c r="I1769" s="1248"/>
    </row>
    <row r="1770" spans="1:9" s="164" customFormat="1" ht="12.75">
      <c r="A1770" s="201">
        <v>42836</v>
      </c>
      <c r="B1770" s="171" t="s">
        <v>2169</v>
      </c>
      <c r="C1770" s="208" t="s">
        <v>1531</v>
      </c>
      <c r="D1770" s="208" t="s">
        <v>1532</v>
      </c>
      <c r="E1770" s="208" t="s">
        <v>1533</v>
      </c>
      <c r="F1770" s="171"/>
      <c r="G1770" s="187">
        <v>450183.42</v>
      </c>
      <c r="H1770" s="1057" t="s">
        <v>2254</v>
      </c>
      <c r="I1770" s="214"/>
    </row>
    <row r="1771" spans="1:9" s="189" customFormat="1" ht="12.75">
      <c r="A1771" s="540">
        <v>42807</v>
      </c>
      <c r="B1771" s="194" t="s">
        <v>2079</v>
      </c>
      <c r="C1771" s="194" t="s">
        <v>1670</v>
      </c>
      <c r="D1771" s="194" t="s">
        <v>1671</v>
      </c>
      <c r="E1771" s="194" t="s">
        <v>1533</v>
      </c>
      <c r="F1771" s="1281">
        <v>580320.55000000005</v>
      </c>
      <c r="G1771" s="540">
        <v>42790</v>
      </c>
      <c r="H1771" s="1057" t="s">
        <v>2257</v>
      </c>
      <c r="I1771" s="1248"/>
    </row>
    <row r="1772" spans="1:9" s="189" customFormat="1" ht="12.75">
      <c r="A1772" s="540">
        <v>42807</v>
      </c>
      <c r="B1772" s="194" t="s">
        <v>2079</v>
      </c>
      <c r="C1772" s="194" t="s">
        <v>1670</v>
      </c>
      <c r="D1772" s="194" t="s">
        <v>1671</v>
      </c>
      <c r="E1772" s="194" t="s">
        <v>1533</v>
      </c>
      <c r="F1772" s="1281">
        <v>617172.67000000004</v>
      </c>
      <c r="G1772" s="540">
        <v>42791</v>
      </c>
      <c r="H1772" s="1057" t="s">
        <v>2256</v>
      </c>
      <c r="I1772" s="1248"/>
    </row>
    <row r="1773" spans="1:9" s="189" customFormat="1" ht="12.75">
      <c r="A1773" s="540">
        <v>42807</v>
      </c>
      <c r="B1773" s="194" t="s">
        <v>2079</v>
      </c>
      <c r="C1773" s="194" t="s">
        <v>1670</v>
      </c>
      <c r="D1773" s="194" t="s">
        <v>1671</v>
      </c>
      <c r="E1773" s="194" t="s">
        <v>1533</v>
      </c>
      <c r="F1773" s="1281">
        <v>705026.24</v>
      </c>
      <c r="G1773" s="540">
        <v>42791</v>
      </c>
      <c r="H1773" s="1057" t="s">
        <v>2256</v>
      </c>
      <c r="I1773" s="1248"/>
    </row>
    <row r="1774" spans="1:9" s="189" customFormat="1" ht="12.75">
      <c r="A1774" s="540">
        <v>42807</v>
      </c>
      <c r="B1774" s="194" t="s">
        <v>2079</v>
      </c>
      <c r="C1774" s="194" t="s">
        <v>1670</v>
      </c>
      <c r="D1774" s="194" t="s">
        <v>1671</v>
      </c>
      <c r="E1774" s="194" t="s">
        <v>1533</v>
      </c>
      <c r="F1774" s="1281">
        <v>1553689.85</v>
      </c>
      <c r="G1774" s="540">
        <v>42793</v>
      </c>
      <c r="H1774" s="1057" t="s">
        <v>2263</v>
      </c>
      <c r="I1774" s="1248"/>
    </row>
    <row r="1775" spans="1:9" s="189" customFormat="1" ht="12.75">
      <c r="A1775" s="540">
        <v>42807</v>
      </c>
      <c r="B1775" s="194" t="s">
        <v>2079</v>
      </c>
      <c r="C1775" s="194" t="s">
        <v>1670</v>
      </c>
      <c r="D1775" s="194" t="s">
        <v>1671</v>
      </c>
      <c r="E1775" s="194" t="s">
        <v>1533</v>
      </c>
      <c r="F1775" s="1281">
        <v>1809019.68</v>
      </c>
      <c r="G1775" s="540">
        <v>42794</v>
      </c>
      <c r="H1775" s="1057" t="s">
        <v>2263</v>
      </c>
      <c r="I1775" s="1248"/>
    </row>
    <row r="1776" spans="1:9" s="164" customFormat="1" ht="12.75">
      <c r="A1776" s="201">
        <v>42839</v>
      </c>
      <c r="B1776" s="171" t="s">
        <v>2170</v>
      </c>
      <c r="C1776" s="171" t="s">
        <v>1531</v>
      </c>
      <c r="D1776" s="171" t="s">
        <v>1532</v>
      </c>
      <c r="E1776" s="171" t="s">
        <v>1533</v>
      </c>
      <c r="F1776" s="171"/>
      <c r="G1776" s="187">
        <v>492226.84</v>
      </c>
      <c r="H1776" s="1057" t="s">
        <v>2263</v>
      </c>
      <c r="I1776" s="214"/>
    </row>
    <row r="1777" spans="1:9" s="164" customFormat="1" ht="12.75">
      <c r="A1777" s="201">
        <v>42839</v>
      </c>
      <c r="B1777" s="171" t="s">
        <v>2171</v>
      </c>
      <c r="C1777" s="171" t="s">
        <v>1531</v>
      </c>
      <c r="D1777" s="171" t="s">
        <v>1532</v>
      </c>
      <c r="E1777" s="171" t="s">
        <v>1533</v>
      </c>
      <c r="F1777" s="171"/>
      <c r="G1777" s="187">
        <v>335206.96999999997</v>
      </c>
      <c r="H1777" s="1057" t="s">
        <v>2263</v>
      </c>
      <c r="I1777" s="214"/>
    </row>
    <row r="1778" spans="1:9" s="128" customFormat="1" ht="12.75">
      <c r="A1778" s="201">
        <v>42839</v>
      </c>
      <c r="B1778" s="171" t="s">
        <v>2172</v>
      </c>
      <c r="C1778" s="171" t="s">
        <v>1531</v>
      </c>
      <c r="D1778" s="171" t="s">
        <v>1532</v>
      </c>
      <c r="E1778" s="171" t="s">
        <v>1533</v>
      </c>
      <c r="F1778" s="171"/>
      <c r="G1778" s="187">
        <v>305702.48</v>
      </c>
      <c r="H1778" s="1057" t="s">
        <v>2263</v>
      </c>
      <c r="I1778" s="478"/>
    </row>
    <row r="1779" spans="1:9" s="164" customFormat="1" ht="12.75">
      <c r="A1779" s="201">
        <v>42842</v>
      </c>
      <c r="B1779" s="171" t="s">
        <v>2176</v>
      </c>
      <c r="C1779" s="208" t="s">
        <v>1531</v>
      </c>
      <c r="D1779" s="208" t="s">
        <v>1532</v>
      </c>
      <c r="E1779" s="208" t="s">
        <v>1533</v>
      </c>
      <c r="F1779" s="171"/>
      <c r="G1779" s="187">
        <v>326211.76</v>
      </c>
      <c r="H1779" s="1057" t="s">
        <v>2266</v>
      </c>
      <c r="I1779" s="214"/>
    </row>
    <row r="1780" spans="1:9" s="128" customFormat="1" ht="12.75">
      <c r="A1780" s="446">
        <v>42842</v>
      </c>
      <c r="B1780" s="208" t="s">
        <v>2177</v>
      </c>
      <c r="C1780" s="208" t="s">
        <v>1531</v>
      </c>
      <c r="D1780" s="208" t="s">
        <v>1532</v>
      </c>
      <c r="E1780" s="208" t="s">
        <v>1533</v>
      </c>
      <c r="F1780" s="208"/>
      <c r="G1780" s="217">
        <v>515327.88</v>
      </c>
      <c r="H1780" s="1060" t="s">
        <v>2266</v>
      </c>
      <c r="I1780" s="478"/>
    </row>
    <row r="1781" spans="1:9" s="164" customFormat="1" ht="12.75">
      <c r="A1781" s="464">
        <v>42864</v>
      </c>
      <c r="B1781" s="214" t="s">
        <v>2235</v>
      </c>
      <c r="C1781" s="214" t="s">
        <v>29</v>
      </c>
      <c r="D1781" s="214" t="s">
        <v>977</v>
      </c>
      <c r="E1781" s="214" t="s">
        <v>11</v>
      </c>
      <c r="F1781" s="465">
        <v>587865</v>
      </c>
      <c r="G1781" s="465">
        <v>20263706.550000001</v>
      </c>
      <c r="H1781" s="464" t="s">
        <v>2272</v>
      </c>
      <c r="I1781" s="214"/>
    </row>
    <row r="1782" spans="1:9" ht="15" customHeight="1">
      <c r="A1782" s="446">
        <v>42844</v>
      </c>
      <c r="B1782" s="208" t="s">
        <v>2188</v>
      </c>
      <c r="C1782" s="208" t="s">
        <v>1531</v>
      </c>
      <c r="D1782" s="208" t="s">
        <v>1532</v>
      </c>
      <c r="E1782" s="208" t="s">
        <v>1533</v>
      </c>
      <c r="F1782" s="208"/>
      <c r="G1782" s="217">
        <v>484115.59</v>
      </c>
      <c r="H1782" s="446">
        <f>A1782+45</f>
        <v>42889</v>
      </c>
    </row>
    <row r="1784" spans="1:9" ht="15" customHeight="1">
      <c r="A1784" s="712">
        <v>42863</v>
      </c>
      <c r="B1784" s="1309" t="s">
        <v>2237</v>
      </c>
      <c r="C1784" s="469" t="s">
        <v>35</v>
      </c>
      <c r="D1784" s="473" t="s">
        <v>137</v>
      </c>
      <c r="E1784" s="469" t="s">
        <v>38</v>
      </c>
      <c r="F1784" s="470">
        <v>154105.9</v>
      </c>
      <c r="G1784" s="470">
        <v>5823661.96</v>
      </c>
      <c r="H1784" s="1041" t="s">
        <v>2239</v>
      </c>
    </row>
    <row r="1785" spans="1:9" ht="15" customHeight="1">
      <c r="A1785" s="224">
        <v>42884</v>
      </c>
      <c r="B1785" s="216" t="s">
        <v>2264</v>
      </c>
      <c r="C1785" s="216" t="s">
        <v>35</v>
      </c>
      <c r="D1785" s="193" t="s">
        <v>137</v>
      </c>
      <c r="E1785" s="216" t="s">
        <v>38</v>
      </c>
      <c r="F1785" s="232">
        <v>93033.82</v>
      </c>
      <c r="G1785" s="232">
        <v>3530633.47</v>
      </c>
      <c r="H1785" s="224" t="s">
        <v>2265</v>
      </c>
    </row>
    <row r="1786" spans="1:9" ht="15" customHeight="1">
      <c r="A1786" s="224">
        <v>42804</v>
      </c>
      <c r="B1786" s="216" t="s">
        <v>2090</v>
      </c>
      <c r="C1786" s="216" t="s">
        <v>289</v>
      </c>
      <c r="D1786" s="216" t="s">
        <v>1820</v>
      </c>
      <c r="E1786" s="216" t="s">
        <v>11</v>
      </c>
      <c r="F1786" s="232">
        <v>130745.61</v>
      </c>
      <c r="G1786" s="232">
        <v>4586556</v>
      </c>
      <c r="H1786" s="630" t="s">
        <v>2262</v>
      </c>
    </row>
    <row r="1787" spans="1:9" ht="15" customHeight="1">
      <c r="A1787" s="224">
        <v>42811</v>
      </c>
      <c r="B1787" s="216" t="s">
        <v>2115</v>
      </c>
      <c r="C1787" s="216" t="s">
        <v>289</v>
      </c>
      <c r="D1787" s="216" t="s">
        <v>1820</v>
      </c>
      <c r="E1787" s="469" t="s">
        <v>11</v>
      </c>
      <c r="F1787" s="470">
        <v>157525.38</v>
      </c>
      <c r="G1787" s="470">
        <v>5519689.3200000003</v>
      </c>
      <c r="H1787" s="1021" t="s">
        <v>2262</v>
      </c>
    </row>
    <row r="1788" spans="1:9" ht="15" customHeight="1">
      <c r="A1788" s="201">
        <v>42843</v>
      </c>
      <c r="B1788" s="171" t="s">
        <v>2183</v>
      </c>
      <c r="C1788" s="171" t="s">
        <v>2184</v>
      </c>
      <c r="D1788" s="171" t="s">
        <v>2185</v>
      </c>
      <c r="E1788" s="171" t="s">
        <v>1533</v>
      </c>
      <c r="F1788" s="171"/>
      <c r="G1788" s="187">
        <v>7088758.8899999997</v>
      </c>
      <c r="H1788" s="201" t="s">
        <v>2186</v>
      </c>
    </row>
    <row r="1789" spans="1:9" ht="15" customHeight="1">
      <c r="A1789" s="446">
        <v>42853</v>
      </c>
      <c r="B1789" s="208" t="s">
        <v>2221</v>
      </c>
      <c r="C1789" s="208" t="s">
        <v>1531</v>
      </c>
      <c r="D1789" s="208" t="s">
        <v>1532</v>
      </c>
      <c r="E1789" s="208" t="s">
        <v>1533</v>
      </c>
      <c r="F1789" s="208"/>
      <c r="G1789" s="217">
        <v>383754.18</v>
      </c>
      <c r="H1789" s="446">
        <f>A1789+45</f>
        <v>42898</v>
      </c>
    </row>
    <row r="1790" spans="1:9" ht="15" customHeight="1">
      <c r="A1790" s="201">
        <v>42857</v>
      </c>
      <c r="B1790" s="171" t="s">
        <v>2223</v>
      </c>
      <c r="C1790" s="208" t="s">
        <v>1531</v>
      </c>
      <c r="D1790" s="208" t="s">
        <v>1532</v>
      </c>
      <c r="E1790" s="208" t="s">
        <v>1533</v>
      </c>
      <c r="F1790" s="171"/>
      <c r="G1790" s="187">
        <v>432909.68</v>
      </c>
      <c r="H1790" s="446">
        <f>A1790+45</f>
        <v>42902</v>
      </c>
    </row>
    <row r="1791" spans="1:9" ht="15" customHeight="1">
      <c r="A1791" s="446">
        <v>42857</v>
      </c>
      <c r="B1791" s="208" t="s">
        <v>2224</v>
      </c>
      <c r="C1791" s="208" t="s">
        <v>1531</v>
      </c>
      <c r="D1791" s="208" t="s">
        <v>1532</v>
      </c>
      <c r="E1791" s="208" t="s">
        <v>1533</v>
      </c>
      <c r="F1791" s="208"/>
      <c r="G1791" s="217">
        <v>500315.36</v>
      </c>
      <c r="H1791" s="446">
        <f>A1791+45</f>
        <v>42902</v>
      </c>
    </row>
    <row r="1792" spans="1:9" ht="15" customHeight="1">
      <c r="A1792" s="201">
        <v>42786</v>
      </c>
      <c r="B1792" s="171" t="s">
        <v>2038</v>
      </c>
      <c r="C1792" s="171" t="s">
        <v>2039</v>
      </c>
      <c r="D1792" s="171" t="s">
        <v>1671</v>
      </c>
      <c r="E1792" s="171" t="s">
        <v>1533</v>
      </c>
      <c r="F1792" s="171"/>
      <c r="G1792" s="187">
        <v>535710.93999999994</v>
      </c>
      <c r="H1792" s="201" t="s">
        <v>2075</v>
      </c>
    </row>
    <row r="1793" spans="1:8" ht="15" customHeight="1">
      <c r="A1793" s="201">
        <v>42786</v>
      </c>
      <c r="B1793" s="171" t="s">
        <v>2040</v>
      </c>
      <c r="C1793" s="171" t="s">
        <v>2039</v>
      </c>
      <c r="D1793" s="171" t="s">
        <v>1671</v>
      </c>
      <c r="E1793" s="171" t="s">
        <v>1533</v>
      </c>
      <c r="F1793" s="445"/>
      <c r="G1793" s="187">
        <v>1178561.52</v>
      </c>
      <c r="H1793" s="201" t="s">
        <v>2075</v>
      </c>
    </row>
    <row r="1794" spans="1:8" ht="15" customHeight="1">
      <c r="A1794" s="201">
        <v>42787</v>
      </c>
      <c r="B1794" s="171" t="s">
        <v>2043</v>
      </c>
      <c r="C1794" s="171" t="s">
        <v>2039</v>
      </c>
      <c r="D1794" s="171" t="s">
        <v>1671</v>
      </c>
      <c r="E1794" s="171" t="s">
        <v>1533</v>
      </c>
      <c r="F1794" s="445"/>
      <c r="G1794" s="187">
        <v>1048275.18</v>
      </c>
      <c r="H1794" s="201" t="s">
        <v>2044</v>
      </c>
    </row>
    <row r="1795" spans="1:8" ht="15" customHeight="1">
      <c r="A1795" s="201">
        <v>42859</v>
      </c>
      <c r="B1795" s="171" t="s">
        <v>2227</v>
      </c>
      <c r="C1795" s="208" t="s">
        <v>1531</v>
      </c>
      <c r="D1795" s="208" t="s">
        <v>1532</v>
      </c>
      <c r="E1795" s="208" t="s">
        <v>1533</v>
      </c>
      <c r="F1795" s="171"/>
      <c r="G1795" s="187">
        <v>449001.77</v>
      </c>
      <c r="H1795" s="446">
        <f>A1795+45</f>
        <v>42904</v>
      </c>
    </row>
    <row r="1796" spans="1:8" ht="15" customHeight="1">
      <c r="A1796" s="446">
        <v>42859</v>
      </c>
      <c r="B1796" s="208" t="s">
        <v>2228</v>
      </c>
      <c r="C1796" s="208" t="s">
        <v>1531</v>
      </c>
      <c r="D1796" s="208" t="s">
        <v>1532</v>
      </c>
      <c r="E1796" s="208" t="s">
        <v>1533</v>
      </c>
      <c r="F1796" s="208"/>
      <c r="G1796" s="217">
        <v>505032.16</v>
      </c>
      <c r="H1796" s="446">
        <f>A1796+45</f>
        <v>42904</v>
      </c>
    </row>
    <row r="1797" spans="1:8" ht="15" customHeight="1">
      <c r="A1797" s="224">
        <v>42804</v>
      </c>
      <c r="B1797" s="216" t="s">
        <v>2089</v>
      </c>
      <c r="C1797" s="216" t="s">
        <v>289</v>
      </c>
      <c r="D1797" s="216" t="s">
        <v>1820</v>
      </c>
      <c r="E1797" s="216" t="s">
        <v>11</v>
      </c>
      <c r="F1797" s="232">
        <v>49654.97</v>
      </c>
      <c r="G1797" s="232">
        <v>1741896.35</v>
      </c>
      <c r="H1797" s="630" t="s">
        <v>2261</v>
      </c>
    </row>
    <row r="1798" spans="1:8" ht="15" customHeight="1">
      <c r="A1798" s="224">
        <v>42844</v>
      </c>
      <c r="B1798" s="216" t="s">
        <v>2181</v>
      </c>
      <c r="C1798" s="216" t="s">
        <v>476</v>
      </c>
      <c r="D1798" s="193" t="s">
        <v>2125</v>
      </c>
      <c r="E1798" s="216" t="s">
        <v>14</v>
      </c>
      <c r="F1798" s="427">
        <v>75780.929999999993</v>
      </c>
      <c r="G1798" s="427">
        <v>2830417.74</v>
      </c>
      <c r="H1798" s="224" t="s">
        <v>2182</v>
      </c>
    </row>
    <row r="1799" spans="1:8" ht="15" customHeight="1">
      <c r="A1799" s="224">
        <v>42818</v>
      </c>
      <c r="B1799" s="216" t="s">
        <v>2124</v>
      </c>
      <c r="C1799" s="216" t="s">
        <v>476</v>
      </c>
      <c r="D1799" s="193" t="s">
        <v>2125</v>
      </c>
      <c r="E1799" s="216" t="s">
        <v>14</v>
      </c>
      <c r="F1799" s="427">
        <v>31914.62</v>
      </c>
      <c r="G1799" s="427">
        <v>1204457.56</v>
      </c>
      <c r="H1799" s="224" t="s">
        <v>2126</v>
      </c>
    </row>
    <row r="1800" spans="1:8" ht="15" customHeight="1">
      <c r="A1800" s="224">
        <v>42818</v>
      </c>
      <c r="B1800" s="216" t="s">
        <v>2123</v>
      </c>
      <c r="C1800" s="216" t="s">
        <v>289</v>
      </c>
      <c r="D1800" s="216" t="s">
        <v>1820</v>
      </c>
      <c r="E1800" s="216" t="s">
        <v>11</v>
      </c>
      <c r="F1800" s="232">
        <v>84543.25</v>
      </c>
      <c r="G1800" s="232">
        <v>2964931.78</v>
      </c>
      <c r="H1800" s="630" t="s">
        <v>2292</v>
      </c>
    </row>
    <row r="1801" spans="1:8" ht="15" customHeight="1">
      <c r="A1801" s="224">
        <v>42825</v>
      </c>
      <c r="B1801" s="216" t="s">
        <v>2145</v>
      </c>
      <c r="C1801" s="216" t="s">
        <v>476</v>
      </c>
      <c r="D1801" s="193" t="s">
        <v>2125</v>
      </c>
      <c r="E1801" s="216" t="s">
        <v>14</v>
      </c>
      <c r="F1801" s="427">
        <v>33033.129999999997</v>
      </c>
      <c r="G1801" s="427">
        <v>1237751.3799999999</v>
      </c>
      <c r="H1801" s="224" t="s">
        <v>2146</v>
      </c>
    </row>
    <row r="1802" spans="1:8" ht="15" customHeight="1">
      <c r="A1802" s="201">
        <v>42865</v>
      </c>
      <c r="B1802" s="171" t="s">
        <v>2233</v>
      </c>
      <c r="C1802" s="171" t="s">
        <v>1531</v>
      </c>
      <c r="D1802" s="171" t="s">
        <v>1532</v>
      </c>
      <c r="E1802" s="171" t="s">
        <v>1533</v>
      </c>
      <c r="F1802" s="171"/>
      <c r="G1802" s="187">
        <v>549896.09</v>
      </c>
      <c r="H1802" s="201">
        <f>A1802+45</f>
        <v>42910</v>
      </c>
    </row>
    <row r="1803" spans="1:8" ht="15" customHeight="1">
      <c r="A1803" s="201">
        <v>42865</v>
      </c>
      <c r="B1803" s="171" t="s">
        <v>2234</v>
      </c>
      <c r="C1803" s="171" t="s">
        <v>1531</v>
      </c>
      <c r="D1803" s="171" t="s">
        <v>1532</v>
      </c>
      <c r="E1803" s="171" t="s">
        <v>1533</v>
      </c>
      <c r="F1803" s="171"/>
      <c r="G1803" s="187">
        <v>284858.38</v>
      </c>
      <c r="H1803" s="201">
        <f>A1803+45</f>
        <v>42910</v>
      </c>
    </row>
    <row r="1804" spans="1:8" ht="15" customHeight="1">
      <c r="A1804" s="201">
        <v>42867</v>
      </c>
      <c r="B1804" s="171" t="s">
        <v>2244</v>
      </c>
      <c r="C1804" s="171" t="s">
        <v>1531</v>
      </c>
      <c r="D1804" s="171" t="s">
        <v>1532</v>
      </c>
      <c r="E1804" s="171" t="s">
        <v>1533</v>
      </c>
      <c r="F1804" s="171"/>
      <c r="G1804" s="187">
        <v>426755.56</v>
      </c>
      <c r="H1804" s="201">
        <f>A1804+45</f>
        <v>42912</v>
      </c>
    </row>
    <row r="1805" spans="1:8" ht="15" customHeight="1">
      <c r="A1805" s="201">
        <v>42871</v>
      </c>
      <c r="B1805" s="171" t="s">
        <v>2247</v>
      </c>
      <c r="C1805" s="171" t="s">
        <v>1531</v>
      </c>
      <c r="D1805" s="171" t="s">
        <v>1532</v>
      </c>
      <c r="E1805" s="171" t="s">
        <v>1533</v>
      </c>
      <c r="F1805" s="171"/>
      <c r="G1805" s="187">
        <v>556907.61</v>
      </c>
      <c r="H1805" s="201">
        <f>A1805+45</f>
        <v>42916</v>
      </c>
    </row>
    <row r="1806" spans="1:8" ht="15" customHeight="1">
      <c r="A1806" s="201">
        <v>42793</v>
      </c>
      <c r="B1806" s="171" t="s">
        <v>2054</v>
      </c>
      <c r="C1806" s="171" t="s">
        <v>2039</v>
      </c>
      <c r="D1806" s="171" t="s">
        <v>1671</v>
      </c>
      <c r="E1806" s="171" t="s">
        <v>1533</v>
      </c>
      <c r="F1806" s="171" t="s">
        <v>2291</v>
      </c>
      <c r="G1806" s="187">
        <v>464874.82</v>
      </c>
      <c r="H1806" s="201">
        <f>A1806+120</f>
        <v>42913</v>
      </c>
    </row>
    <row r="1807" spans="1:8" ht="15" customHeight="1">
      <c r="A1807" s="201">
        <v>42794</v>
      </c>
      <c r="B1807" s="171" t="s">
        <v>2052</v>
      </c>
      <c r="C1807" s="171" t="s">
        <v>2039</v>
      </c>
      <c r="D1807" s="171" t="s">
        <v>2053</v>
      </c>
      <c r="E1807" s="171" t="s">
        <v>1533</v>
      </c>
      <c r="F1807" s="171" t="s">
        <v>2291</v>
      </c>
      <c r="G1807" s="187">
        <v>453858.67</v>
      </c>
      <c r="H1807" s="201">
        <f>A1807+120</f>
        <v>42914</v>
      </c>
    </row>
    <row r="1808" spans="1:8" ht="15" customHeight="1">
      <c r="A1808" s="201">
        <v>42796</v>
      </c>
      <c r="B1808" s="171" t="s">
        <v>2065</v>
      </c>
      <c r="C1808" s="171" t="s">
        <v>2039</v>
      </c>
      <c r="D1808" s="171" t="s">
        <v>2053</v>
      </c>
      <c r="E1808" s="171" t="s">
        <v>1533</v>
      </c>
      <c r="F1808" s="171" t="s">
        <v>2291</v>
      </c>
      <c r="G1808" s="187">
        <v>594412.35</v>
      </c>
      <c r="H1808" s="201">
        <f>A1808+120</f>
        <v>42916</v>
      </c>
    </row>
    <row r="1809" spans="1:9" ht="15" customHeight="1">
      <c r="A1809" s="201">
        <v>42796</v>
      </c>
      <c r="B1809" s="171" t="s">
        <v>2066</v>
      </c>
      <c r="C1809" s="171" t="s">
        <v>2039</v>
      </c>
      <c r="D1809" s="171" t="s">
        <v>2053</v>
      </c>
      <c r="E1809" s="171" t="s">
        <v>1533</v>
      </c>
      <c r="F1809" s="171" t="s">
        <v>2291</v>
      </c>
      <c r="G1809" s="187">
        <v>800538.48</v>
      </c>
      <c r="H1809" s="201">
        <f>A1809+120</f>
        <v>42916</v>
      </c>
    </row>
    <row r="1810" spans="1:9" ht="15" customHeight="1">
      <c r="A1810" s="3"/>
      <c r="B1810" s="3"/>
      <c r="C1810" s="3"/>
      <c r="D1810" s="3"/>
      <c r="E1810" s="3"/>
      <c r="G1810" s="283"/>
      <c r="H1810" s="1030"/>
    </row>
    <row r="1811" spans="1:9" s="497" customFormat="1" ht="33" customHeight="1">
      <c r="A1811" s="619">
        <v>42917</v>
      </c>
      <c r="B1811" s="212"/>
      <c r="C1811" s="212"/>
      <c r="D1811" s="212"/>
      <c r="E1811" s="212"/>
      <c r="F1811" s="449"/>
      <c r="G1811" s="449"/>
      <c r="H1811" s="1066"/>
      <c r="I1811" s="1260"/>
    </row>
    <row r="1812" spans="1:9" ht="15" customHeight="1">
      <c r="A1812" s="224">
        <v>42825</v>
      </c>
      <c r="B1812" s="216" t="s">
        <v>2303</v>
      </c>
      <c r="C1812" s="216" t="s">
        <v>289</v>
      </c>
      <c r="D1812" s="216" t="s">
        <v>1820</v>
      </c>
      <c r="E1812" s="216" t="s">
        <v>11</v>
      </c>
      <c r="F1812" s="232">
        <v>41843.56</v>
      </c>
      <c r="G1812" s="232">
        <v>1469127.39</v>
      </c>
      <c r="H1812" s="630" t="s">
        <v>2304</v>
      </c>
    </row>
    <row r="1813" spans="1:9" ht="15" customHeight="1">
      <c r="A1813" s="201">
        <v>42872</v>
      </c>
      <c r="B1813" s="171" t="s">
        <v>2249</v>
      </c>
      <c r="C1813" s="171" t="s">
        <v>1531</v>
      </c>
      <c r="D1813" s="171" t="s">
        <v>1532</v>
      </c>
      <c r="E1813" s="171" t="s">
        <v>1533</v>
      </c>
      <c r="F1813" s="171"/>
      <c r="G1813" s="187">
        <v>859733.7</v>
      </c>
      <c r="H1813" s="201">
        <f>A1813+45</f>
        <v>42917</v>
      </c>
    </row>
    <row r="1814" spans="1:9" ht="15" customHeight="1">
      <c r="A1814" s="201">
        <v>42879</v>
      </c>
      <c r="B1814" s="171" t="s">
        <v>2255</v>
      </c>
      <c r="C1814" s="171" t="s">
        <v>1531</v>
      </c>
      <c r="D1814" s="171" t="s">
        <v>1532</v>
      </c>
      <c r="E1814" s="171" t="s">
        <v>1533</v>
      </c>
      <c r="F1814" s="171"/>
      <c r="G1814" s="187">
        <v>384197.52</v>
      </c>
      <c r="H1814" s="446">
        <f>A1814+45</f>
        <v>42924</v>
      </c>
    </row>
    <row r="1815" spans="1:9" ht="15" customHeight="1">
      <c r="A1815" s="446">
        <v>42881</v>
      </c>
      <c r="B1815" s="208" t="s">
        <v>2258</v>
      </c>
      <c r="C1815" s="208" t="s">
        <v>1531</v>
      </c>
      <c r="D1815" s="208" t="s">
        <v>1532</v>
      </c>
      <c r="E1815" s="208" t="s">
        <v>1533</v>
      </c>
      <c r="F1815" s="208"/>
      <c r="G1815" s="217">
        <v>396753.81</v>
      </c>
      <c r="H1815" s="446">
        <f>A1815+45</f>
        <v>42926</v>
      </c>
    </row>
    <row r="1816" spans="1:9" ht="15" customHeight="1">
      <c r="A1816" s="201">
        <v>42802</v>
      </c>
      <c r="B1816" s="629" t="s">
        <v>2080</v>
      </c>
      <c r="C1816" s="171" t="s">
        <v>2039</v>
      </c>
      <c r="D1816" s="171" t="s">
        <v>2053</v>
      </c>
      <c r="E1816" s="171" t="s">
        <v>1533</v>
      </c>
      <c r="F1816" s="171" t="s">
        <v>2291</v>
      </c>
      <c r="G1816" s="187">
        <v>1239032.5</v>
      </c>
      <c r="H1816" s="201">
        <f t="shared" ref="H1816:H1824" si="5">A1816+120</f>
        <v>42922</v>
      </c>
    </row>
    <row r="1817" spans="1:9" ht="15" customHeight="1">
      <c r="A1817" s="201">
        <v>42803</v>
      </c>
      <c r="B1817" s="171" t="s">
        <v>2082</v>
      </c>
      <c r="C1817" s="171" t="s">
        <v>2039</v>
      </c>
      <c r="D1817" s="171" t="s">
        <v>2053</v>
      </c>
      <c r="E1817" s="171" t="s">
        <v>1533</v>
      </c>
      <c r="F1817" s="171" t="s">
        <v>2291</v>
      </c>
      <c r="G1817" s="187">
        <v>836510.53</v>
      </c>
      <c r="H1817" s="201">
        <f t="shared" si="5"/>
        <v>42923</v>
      </c>
    </row>
    <row r="1818" spans="1:9" ht="15" customHeight="1">
      <c r="A1818" s="201">
        <v>42804</v>
      </c>
      <c r="B1818" s="629" t="s">
        <v>2084</v>
      </c>
      <c r="C1818" s="171" t="s">
        <v>2039</v>
      </c>
      <c r="D1818" s="171" t="s">
        <v>2053</v>
      </c>
      <c r="E1818" s="171" t="s">
        <v>1533</v>
      </c>
      <c r="F1818" s="171" t="s">
        <v>2291</v>
      </c>
      <c r="G1818" s="187">
        <v>425591.08</v>
      </c>
      <c r="H1818" s="201">
        <f t="shared" si="5"/>
        <v>42924</v>
      </c>
    </row>
    <row r="1819" spans="1:9" ht="15" customHeight="1">
      <c r="A1819" s="201">
        <v>42804</v>
      </c>
      <c r="B1819" s="629" t="s">
        <v>2085</v>
      </c>
      <c r="C1819" s="171" t="s">
        <v>2039</v>
      </c>
      <c r="D1819" s="171" t="s">
        <v>2053</v>
      </c>
      <c r="E1819" s="171" t="s">
        <v>1533</v>
      </c>
      <c r="F1819" s="171" t="s">
        <v>2291</v>
      </c>
      <c r="G1819" s="187">
        <v>521892.36</v>
      </c>
      <c r="H1819" s="201">
        <f t="shared" si="5"/>
        <v>42924</v>
      </c>
    </row>
    <row r="1820" spans="1:9" ht="15" customHeight="1">
      <c r="A1820" s="201">
        <v>42804</v>
      </c>
      <c r="B1820" s="629" t="s">
        <v>2083</v>
      </c>
      <c r="C1820" s="171" t="s">
        <v>2039</v>
      </c>
      <c r="D1820" s="171" t="s">
        <v>1671</v>
      </c>
      <c r="E1820" s="171" t="s">
        <v>1533</v>
      </c>
      <c r="F1820" s="171" t="s">
        <v>2291</v>
      </c>
      <c r="G1820" s="187">
        <v>649183.65</v>
      </c>
      <c r="H1820" s="201">
        <f t="shared" si="5"/>
        <v>42924</v>
      </c>
    </row>
    <row r="1821" spans="1:9" ht="15" customHeight="1">
      <c r="A1821" s="201">
        <v>42807</v>
      </c>
      <c r="B1821" s="629" t="s">
        <v>2086</v>
      </c>
      <c r="C1821" s="171" t="s">
        <v>2039</v>
      </c>
      <c r="D1821" s="171" t="s">
        <v>1671</v>
      </c>
      <c r="E1821" s="171" t="s">
        <v>1533</v>
      </c>
      <c r="F1821" s="171" t="s">
        <v>2291</v>
      </c>
      <c r="G1821" s="187">
        <v>521331.73</v>
      </c>
      <c r="H1821" s="201">
        <f t="shared" si="5"/>
        <v>42927</v>
      </c>
    </row>
    <row r="1822" spans="1:9" ht="15" customHeight="1">
      <c r="A1822" s="201">
        <v>42807</v>
      </c>
      <c r="B1822" s="629" t="s">
        <v>2087</v>
      </c>
      <c r="C1822" s="171" t="s">
        <v>2039</v>
      </c>
      <c r="D1822" s="171" t="s">
        <v>1671</v>
      </c>
      <c r="E1822" s="171" t="s">
        <v>1533</v>
      </c>
      <c r="F1822" s="171" t="s">
        <v>2291</v>
      </c>
      <c r="G1822" s="187">
        <v>307557.73</v>
      </c>
      <c r="H1822" s="201">
        <f t="shared" si="5"/>
        <v>42927</v>
      </c>
    </row>
    <row r="1823" spans="1:9" ht="15" customHeight="1">
      <c r="A1823" s="201">
        <v>42808</v>
      </c>
      <c r="B1823" s="629" t="s">
        <v>2102</v>
      </c>
      <c r="C1823" s="171" t="s">
        <v>2039</v>
      </c>
      <c r="D1823" s="171" t="s">
        <v>1671</v>
      </c>
      <c r="E1823" s="171" t="s">
        <v>1533</v>
      </c>
      <c r="F1823" s="171" t="s">
        <v>2291</v>
      </c>
      <c r="G1823" s="187">
        <v>245596.14</v>
      </c>
      <c r="H1823" s="201">
        <f t="shared" si="5"/>
        <v>42928</v>
      </c>
    </row>
    <row r="1824" spans="1:9" ht="15" customHeight="1">
      <c r="A1824" s="201">
        <v>42808</v>
      </c>
      <c r="B1824" s="629" t="s">
        <v>2100</v>
      </c>
      <c r="C1824" s="171" t="s">
        <v>2039</v>
      </c>
      <c r="D1824" s="171" t="s">
        <v>1671</v>
      </c>
      <c r="E1824" s="171" t="s">
        <v>1533</v>
      </c>
      <c r="F1824" s="171" t="s">
        <v>2291</v>
      </c>
      <c r="G1824" s="187">
        <v>462350.78</v>
      </c>
      <c r="H1824" s="201">
        <f t="shared" si="5"/>
        <v>42928</v>
      </c>
    </row>
    <row r="1825" spans="1:8" ht="15" customHeight="1">
      <c r="A1825" s="203">
        <v>42803</v>
      </c>
      <c r="B1825" s="204" t="s">
        <v>2091</v>
      </c>
      <c r="C1825" s="204" t="s">
        <v>2092</v>
      </c>
      <c r="D1825" s="204" t="s">
        <v>1671</v>
      </c>
      <c r="E1825" s="204" t="s">
        <v>37</v>
      </c>
      <c r="F1825" s="233">
        <v>12533.93</v>
      </c>
      <c r="G1825" s="233">
        <v>441821.03</v>
      </c>
      <c r="H1825" s="203" t="s">
        <v>2081</v>
      </c>
    </row>
    <row r="1826" spans="1:8" ht="15" customHeight="1">
      <c r="A1826" s="203">
        <v>42803</v>
      </c>
      <c r="B1826" s="204" t="s">
        <v>2093</v>
      </c>
      <c r="C1826" s="204" t="s">
        <v>2092</v>
      </c>
      <c r="D1826" s="204" t="s">
        <v>1671</v>
      </c>
      <c r="E1826" s="204" t="s">
        <v>37</v>
      </c>
      <c r="F1826" s="233">
        <v>21510.85</v>
      </c>
      <c r="G1826" s="233">
        <v>758257.46</v>
      </c>
      <c r="H1826" s="203" t="s">
        <v>2081</v>
      </c>
    </row>
    <row r="1827" spans="1:8" ht="15" customHeight="1">
      <c r="A1827" s="203">
        <v>42803</v>
      </c>
      <c r="B1827" s="204" t="s">
        <v>2094</v>
      </c>
      <c r="C1827" s="204" t="s">
        <v>2092</v>
      </c>
      <c r="D1827" s="204" t="s">
        <v>1671</v>
      </c>
      <c r="E1827" s="204" t="s">
        <v>37</v>
      </c>
      <c r="F1827" s="639">
        <v>65348.59</v>
      </c>
      <c r="G1827" s="639">
        <v>2303537.7999999998</v>
      </c>
      <c r="H1827" s="203" t="s">
        <v>2081</v>
      </c>
    </row>
    <row r="1828" spans="1:8" ht="15" customHeight="1">
      <c r="A1828" s="203">
        <v>42803</v>
      </c>
      <c r="B1828" s="204" t="s">
        <v>2096</v>
      </c>
      <c r="C1828" s="204" t="s">
        <v>2092</v>
      </c>
      <c r="D1828" s="204" t="s">
        <v>1671</v>
      </c>
      <c r="E1828" s="204" t="s">
        <v>14</v>
      </c>
      <c r="F1828" s="1310">
        <v>1078.56</v>
      </c>
      <c r="G1828" s="1310">
        <v>39993</v>
      </c>
      <c r="H1828" s="499" t="s">
        <v>2097</v>
      </c>
    </row>
    <row r="1829" spans="1:8" ht="15" customHeight="1">
      <c r="A1829" s="627">
        <v>42885</v>
      </c>
      <c r="B1829" s="171" t="s">
        <v>2267</v>
      </c>
      <c r="C1829" s="171" t="s">
        <v>1531</v>
      </c>
      <c r="D1829" s="171" t="s">
        <v>1532</v>
      </c>
      <c r="E1829" s="171" t="s">
        <v>1533</v>
      </c>
      <c r="F1829" s="187">
        <v>667880.75</v>
      </c>
      <c r="G1829" s="446">
        <f>A1829+45</f>
        <v>42930</v>
      </c>
      <c r="H1829" s="73" t="s">
        <v>2340</v>
      </c>
    </row>
    <row r="1830" spans="1:8" ht="15" customHeight="1">
      <c r="A1830" s="627">
        <v>42810</v>
      </c>
      <c r="B1830" s="171" t="s">
        <v>2104</v>
      </c>
      <c r="C1830" s="171" t="s">
        <v>2039</v>
      </c>
      <c r="D1830" s="171" t="s">
        <v>1671</v>
      </c>
      <c r="E1830" s="171" t="s">
        <v>1533</v>
      </c>
      <c r="F1830" s="187">
        <v>197794.47</v>
      </c>
      <c r="G1830" s="201">
        <f>A1830+120</f>
        <v>42930</v>
      </c>
      <c r="H1830" s="699" t="s">
        <v>2340</v>
      </c>
    </row>
    <row r="1831" spans="1:8" ht="15" customHeight="1">
      <c r="A1831" s="74"/>
      <c r="B1831" s="74"/>
      <c r="C1831" s="74"/>
      <c r="D1831" s="74"/>
      <c r="E1831" s="74"/>
      <c r="F1831" s="461"/>
      <c r="G1831" s="461"/>
      <c r="H1831" s="73"/>
    </row>
    <row r="1832" spans="1:8" ht="15" customHeight="1">
      <c r="A1832" s="713">
        <v>42839</v>
      </c>
      <c r="B1832" s="469" t="s">
        <v>2165</v>
      </c>
      <c r="C1832" s="469" t="s">
        <v>289</v>
      </c>
      <c r="D1832" s="469" t="s">
        <v>1820</v>
      </c>
      <c r="E1832" s="469" t="s">
        <v>11</v>
      </c>
      <c r="F1832" s="1311">
        <v>101661.86</v>
      </c>
      <c r="G1832" s="1311">
        <v>3574431</v>
      </c>
      <c r="H1832" s="631" t="s">
        <v>2316</v>
      </c>
    </row>
    <row r="1833" spans="1:8" ht="15" customHeight="1">
      <c r="A1833" s="714">
        <v>42885</v>
      </c>
      <c r="B1833" s="458" t="s">
        <v>2268</v>
      </c>
      <c r="C1833" s="469" t="s">
        <v>35</v>
      </c>
      <c r="D1833" s="473" t="s">
        <v>137</v>
      </c>
      <c r="E1833" s="469" t="s">
        <v>38</v>
      </c>
      <c r="F1833" s="471">
        <v>321406</v>
      </c>
      <c r="G1833" s="471">
        <v>12194143.640000001</v>
      </c>
      <c r="H1833" s="238" t="s">
        <v>2319</v>
      </c>
    </row>
    <row r="1834" spans="1:8" ht="15" customHeight="1">
      <c r="A1834" s="714">
        <v>42915</v>
      </c>
      <c r="B1834" s="458" t="s">
        <v>2298</v>
      </c>
      <c r="C1834" s="469" t="s">
        <v>35</v>
      </c>
      <c r="D1834" s="473" t="s">
        <v>137</v>
      </c>
      <c r="E1834" s="469" t="s">
        <v>38</v>
      </c>
      <c r="F1834" s="471">
        <v>31410.07</v>
      </c>
      <c r="G1834" s="471">
        <v>1214627.4099999999</v>
      </c>
      <c r="H1834" s="238" t="s">
        <v>2320</v>
      </c>
    </row>
    <row r="1835" spans="1:8" ht="15" customHeight="1">
      <c r="A1835" s="627">
        <v>42886</v>
      </c>
      <c r="B1835" s="171" t="s">
        <v>2273</v>
      </c>
      <c r="C1835" s="171" t="s">
        <v>1531</v>
      </c>
      <c r="D1835" s="171" t="s">
        <v>1532</v>
      </c>
      <c r="E1835" s="171" t="s">
        <v>1533</v>
      </c>
      <c r="F1835" s="187">
        <v>497870.82</v>
      </c>
      <c r="G1835" s="201">
        <f>A1835+45</f>
        <v>42931</v>
      </c>
      <c r="H1835" s="631" t="s">
        <v>2316</v>
      </c>
    </row>
    <row r="1836" spans="1:8" ht="15" customHeight="1">
      <c r="A1836" s="627">
        <v>42886</v>
      </c>
      <c r="B1836" s="171" t="s">
        <v>2274</v>
      </c>
      <c r="C1836" s="171" t="s">
        <v>1531</v>
      </c>
      <c r="D1836" s="171" t="s">
        <v>1532</v>
      </c>
      <c r="E1836" s="171" t="s">
        <v>1533</v>
      </c>
      <c r="F1836" s="187">
        <v>547762.62</v>
      </c>
      <c r="G1836" s="201">
        <f>A1836+45</f>
        <v>42931</v>
      </c>
      <c r="H1836" s="631" t="s">
        <v>2316</v>
      </c>
    </row>
    <row r="1837" spans="1:8" ht="15" customHeight="1">
      <c r="A1837" s="627">
        <v>42887</v>
      </c>
      <c r="B1837" s="171" t="s">
        <v>2275</v>
      </c>
      <c r="C1837" s="171" t="s">
        <v>1531</v>
      </c>
      <c r="D1837" s="171" t="s">
        <v>1532</v>
      </c>
      <c r="E1837" s="171" t="s">
        <v>1533</v>
      </c>
      <c r="F1837" s="187">
        <v>547762.62</v>
      </c>
      <c r="G1837" s="201">
        <f>A1837+45</f>
        <v>42932</v>
      </c>
      <c r="H1837" s="631" t="s">
        <v>2316</v>
      </c>
    </row>
    <row r="1838" spans="1:8" ht="15" customHeight="1">
      <c r="A1838" s="627">
        <v>42888</v>
      </c>
      <c r="B1838" s="171" t="s">
        <v>2276</v>
      </c>
      <c r="C1838" s="171" t="s">
        <v>1531</v>
      </c>
      <c r="D1838" s="171" t="s">
        <v>1532</v>
      </c>
      <c r="E1838" s="171" t="s">
        <v>1533</v>
      </c>
      <c r="F1838" s="187">
        <v>285302.84999999998</v>
      </c>
      <c r="G1838" s="201">
        <f>A1838+45</f>
        <v>42933</v>
      </c>
      <c r="H1838" s="631" t="s">
        <v>2316</v>
      </c>
    </row>
    <row r="1839" spans="1:8" ht="15" customHeight="1">
      <c r="A1839" s="627">
        <v>42811</v>
      </c>
      <c r="B1839" s="171" t="s">
        <v>2118</v>
      </c>
      <c r="C1839" s="171" t="s">
        <v>2039</v>
      </c>
      <c r="D1839" s="171" t="s">
        <v>1671</v>
      </c>
      <c r="E1839" s="171" t="s">
        <v>1533</v>
      </c>
      <c r="F1839" s="171" t="s">
        <v>2291</v>
      </c>
      <c r="G1839" s="171"/>
      <c r="H1839" s="631" t="s">
        <v>2316</v>
      </c>
    </row>
    <row r="1840" spans="1:8" ht="15" customHeight="1">
      <c r="A1840" s="636">
        <v>42921</v>
      </c>
      <c r="B1840" s="216" t="s">
        <v>2308</v>
      </c>
      <c r="C1840" s="216" t="s">
        <v>35</v>
      </c>
      <c r="D1840" s="193" t="s">
        <v>137</v>
      </c>
      <c r="E1840" s="216" t="s">
        <v>38</v>
      </c>
      <c r="F1840" s="232">
        <v>42112.14</v>
      </c>
      <c r="G1840" s="232">
        <v>1631845.43</v>
      </c>
      <c r="H1840" s="224" t="s">
        <v>2339</v>
      </c>
    </row>
    <row r="1841" spans="1:8" ht="15" customHeight="1">
      <c r="A1841" s="715">
        <v>42816</v>
      </c>
      <c r="B1841" s="1312" t="s">
        <v>2117</v>
      </c>
      <c r="C1841" s="438" t="s">
        <v>2092</v>
      </c>
      <c r="D1841" s="438" t="s">
        <v>1671</v>
      </c>
      <c r="E1841" s="438" t="s">
        <v>37</v>
      </c>
      <c r="F1841" s="635">
        <v>47574.78</v>
      </c>
      <c r="G1841" s="635">
        <v>1669874.78</v>
      </c>
      <c r="H1841" s="1067">
        <f>A1841+120</f>
        <v>42936</v>
      </c>
    </row>
    <row r="1842" spans="1:8" ht="15" customHeight="1">
      <c r="A1842" s="627">
        <v>42892</v>
      </c>
      <c r="B1842" s="171" t="s">
        <v>2282</v>
      </c>
      <c r="C1842" s="171" t="s">
        <v>1531</v>
      </c>
      <c r="D1842" s="171" t="s">
        <v>1532</v>
      </c>
      <c r="E1842" s="171" t="s">
        <v>1533</v>
      </c>
      <c r="F1842" s="187">
        <v>421421.92</v>
      </c>
      <c r="G1842" s="201">
        <f>A1842+45</f>
        <v>42937</v>
      </c>
      <c r="H1842" s="73" t="s">
        <v>2351</v>
      </c>
    </row>
    <row r="1843" spans="1:8" ht="15" customHeight="1">
      <c r="A1843" s="628">
        <v>42817</v>
      </c>
      <c r="B1843" s="208" t="s">
        <v>2120</v>
      </c>
      <c r="C1843" s="208" t="s">
        <v>2039</v>
      </c>
      <c r="D1843" s="208" t="s">
        <v>1671</v>
      </c>
      <c r="E1843" s="208" t="s">
        <v>1533</v>
      </c>
      <c r="F1843" s="217">
        <v>300878.90999999997</v>
      </c>
      <c r="G1843" s="201">
        <f>A1843+120</f>
        <v>42937</v>
      </c>
      <c r="H1843" s="699" t="s">
        <v>2351</v>
      </c>
    </row>
    <row r="1844" spans="1:8" ht="15" customHeight="1">
      <c r="A1844" s="627">
        <v>42818</v>
      </c>
      <c r="B1844" s="171" t="s">
        <v>2127</v>
      </c>
      <c r="C1844" s="171" t="s">
        <v>2039</v>
      </c>
      <c r="D1844" s="171" t="s">
        <v>1671</v>
      </c>
      <c r="E1844" s="171" t="s">
        <v>1533</v>
      </c>
      <c r="F1844" s="187">
        <v>1322573.6100000001</v>
      </c>
      <c r="G1844" s="201">
        <f>A1844+120</f>
        <v>42938</v>
      </c>
      <c r="H1844" s="73" t="s">
        <v>2353</v>
      </c>
    </row>
    <row r="1845" spans="1:8" ht="15" customHeight="1">
      <c r="A1845" s="627">
        <v>42818</v>
      </c>
      <c r="B1845" s="171" t="s">
        <v>2128</v>
      </c>
      <c r="C1845" s="208" t="s">
        <v>2039</v>
      </c>
      <c r="D1845" s="208" t="s">
        <v>1671</v>
      </c>
      <c r="E1845" s="208" t="s">
        <v>1533</v>
      </c>
      <c r="F1845" s="187">
        <v>662090.63</v>
      </c>
      <c r="G1845" s="201">
        <f>A1845+120</f>
        <v>42938</v>
      </c>
      <c r="H1845" s="73" t="s">
        <v>2353</v>
      </c>
    </row>
    <row r="1846" spans="1:8" ht="15" customHeight="1">
      <c r="A1846" s="627">
        <v>42818</v>
      </c>
      <c r="B1846" s="171" t="s">
        <v>2129</v>
      </c>
      <c r="C1846" s="171" t="s">
        <v>2039</v>
      </c>
      <c r="D1846" s="171" t="s">
        <v>1671</v>
      </c>
      <c r="E1846" s="171" t="s">
        <v>1533</v>
      </c>
      <c r="F1846" s="187">
        <v>136840.5</v>
      </c>
      <c r="G1846" s="201">
        <f>A1846+120</f>
        <v>42938</v>
      </c>
      <c r="H1846" s="73" t="s">
        <v>2353</v>
      </c>
    </row>
    <row r="1847" spans="1:8" ht="15" customHeight="1">
      <c r="A1847" s="628">
        <v>42818</v>
      </c>
      <c r="B1847" s="208" t="s">
        <v>2130</v>
      </c>
      <c r="C1847" s="208" t="s">
        <v>2039</v>
      </c>
      <c r="D1847" s="208" t="s">
        <v>1671</v>
      </c>
      <c r="E1847" s="208" t="s">
        <v>1533</v>
      </c>
      <c r="F1847" s="217">
        <v>210167.85</v>
      </c>
      <c r="G1847" s="201">
        <f>A1847+120</f>
        <v>42938</v>
      </c>
      <c r="H1847" s="73" t="s">
        <v>2353</v>
      </c>
    </row>
    <row r="1848" spans="1:8" ht="15" customHeight="1">
      <c r="A1848" s="631">
        <v>42818</v>
      </c>
      <c r="B1848" s="438" t="s">
        <v>2141</v>
      </c>
      <c r="C1848" s="438" t="s">
        <v>2092</v>
      </c>
      <c r="D1848" s="438" t="s">
        <v>1671</v>
      </c>
      <c r="E1848" s="438" t="s">
        <v>37</v>
      </c>
      <c r="F1848" s="635">
        <v>2574.4699999999998</v>
      </c>
      <c r="G1848" s="635">
        <v>90286.66</v>
      </c>
      <c r="H1848" s="1067" t="s">
        <v>2353</v>
      </c>
    </row>
    <row r="1849" spans="1:8" ht="15" customHeight="1">
      <c r="A1849" s="627">
        <v>42893</v>
      </c>
      <c r="B1849" s="171" t="s">
        <v>2284</v>
      </c>
      <c r="C1849" s="171" t="s">
        <v>1531</v>
      </c>
      <c r="D1849" s="171" t="s">
        <v>1532</v>
      </c>
      <c r="E1849" s="171" t="s">
        <v>1533</v>
      </c>
      <c r="F1849" s="187">
        <v>498759.77</v>
      </c>
      <c r="G1849" s="201">
        <f>A1849+45</f>
        <v>42938</v>
      </c>
      <c r="H1849" s="1067" t="s">
        <v>2353</v>
      </c>
    </row>
    <row r="1850" spans="1:8" ht="15" customHeight="1">
      <c r="A1850" s="636">
        <v>42822</v>
      </c>
      <c r="B1850" s="216" t="s">
        <v>2134</v>
      </c>
      <c r="C1850" s="216" t="s">
        <v>35</v>
      </c>
      <c r="D1850" s="193" t="s">
        <v>137</v>
      </c>
      <c r="E1850" s="216" t="s">
        <v>38</v>
      </c>
      <c r="F1850" s="637">
        <v>60382.77</v>
      </c>
      <c r="G1850" s="637">
        <v>2287299.33</v>
      </c>
      <c r="H1850" s="224" t="s">
        <v>2318</v>
      </c>
    </row>
    <row r="1851" spans="1:8" ht="15" customHeight="1">
      <c r="A1851" s="627">
        <v>42822</v>
      </c>
      <c r="B1851" s="171" t="s">
        <v>2135</v>
      </c>
      <c r="C1851" s="208" t="s">
        <v>2039</v>
      </c>
      <c r="D1851" s="208" t="s">
        <v>1671</v>
      </c>
      <c r="E1851" s="208" t="s">
        <v>1533</v>
      </c>
      <c r="F1851" s="171" t="s">
        <v>2291</v>
      </c>
      <c r="G1851" s="187">
        <v>673972.86</v>
      </c>
      <c r="H1851" s="201" t="s">
        <v>2354</v>
      </c>
    </row>
    <row r="1852" spans="1:8" ht="15" customHeight="1">
      <c r="A1852" s="628">
        <v>42822</v>
      </c>
      <c r="B1852" s="208" t="s">
        <v>2140</v>
      </c>
      <c r="C1852" s="208" t="s">
        <v>2039</v>
      </c>
      <c r="D1852" s="208" t="s">
        <v>1671</v>
      </c>
      <c r="E1852" s="208" t="s">
        <v>1533</v>
      </c>
      <c r="F1852" s="171" t="s">
        <v>2291</v>
      </c>
      <c r="G1852" s="217">
        <v>393178.63</v>
      </c>
      <c r="H1852" s="201" t="s">
        <v>2354</v>
      </c>
    </row>
    <row r="1853" spans="1:8" ht="15" customHeight="1">
      <c r="A1853" s="628">
        <v>42824</v>
      </c>
      <c r="B1853" s="208" t="s">
        <v>2139</v>
      </c>
      <c r="C1853" s="208" t="s">
        <v>2039</v>
      </c>
      <c r="D1853" s="208" t="s">
        <v>1671</v>
      </c>
      <c r="E1853" s="208" t="s">
        <v>1533</v>
      </c>
      <c r="F1853" s="171" t="s">
        <v>2291</v>
      </c>
      <c r="G1853" s="217">
        <v>770142.13</v>
      </c>
      <c r="H1853" s="201" t="s">
        <v>2367</v>
      </c>
    </row>
    <row r="1854" spans="1:8" ht="15" customHeight="1">
      <c r="A1854" s="631">
        <v>42824</v>
      </c>
      <c r="B1854" s="438" t="s">
        <v>2137</v>
      </c>
      <c r="C1854" s="438" t="s">
        <v>2092</v>
      </c>
      <c r="D1854" s="438" t="s">
        <v>1671</v>
      </c>
      <c r="E1854" s="438" t="s">
        <v>37</v>
      </c>
      <c r="F1854" s="635">
        <v>2713.25</v>
      </c>
      <c r="G1854" s="635">
        <v>95126.55</v>
      </c>
      <c r="H1854" s="1067" t="s">
        <v>2367</v>
      </c>
    </row>
    <row r="1855" spans="1:8" ht="15" customHeight="1">
      <c r="A1855" s="627">
        <v>42902</v>
      </c>
      <c r="B1855" s="171" t="s">
        <v>2283</v>
      </c>
      <c r="C1855" s="171" t="s">
        <v>1531</v>
      </c>
      <c r="D1855" s="171" t="s">
        <v>1532</v>
      </c>
      <c r="E1855" s="496"/>
      <c r="F1855" s="171" t="s">
        <v>1533</v>
      </c>
      <c r="G1855" s="187">
        <v>517760.87</v>
      </c>
      <c r="H1855" s="201" t="s">
        <v>2366</v>
      </c>
    </row>
    <row r="1856" spans="1:8" ht="15" customHeight="1">
      <c r="A1856" s="627">
        <v>42825</v>
      </c>
      <c r="B1856" s="171" t="s">
        <v>2148</v>
      </c>
      <c r="C1856" s="208" t="s">
        <v>2039</v>
      </c>
      <c r="D1856" s="208" t="s">
        <v>1671</v>
      </c>
      <c r="E1856" s="208" t="s">
        <v>1533</v>
      </c>
      <c r="F1856" s="171" t="s">
        <v>2291</v>
      </c>
      <c r="G1856" s="187">
        <v>245288</v>
      </c>
      <c r="H1856" s="201" t="s">
        <v>2366</v>
      </c>
    </row>
    <row r="1857" spans="1:9" ht="15" customHeight="1">
      <c r="A1857" s="628">
        <v>42825</v>
      </c>
      <c r="B1857" s="208" t="s">
        <v>2149</v>
      </c>
      <c r="C1857" s="208" t="s">
        <v>2039</v>
      </c>
      <c r="D1857" s="208" t="s">
        <v>1671</v>
      </c>
      <c r="E1857" s="208" t="s">
        <v>1533</v>
      </c>
      <c r="F1857" s="171" t="s">
        <v>2291</v>
      </c>
      <c r="G1857" s="217">
        <v>174316.82</v>
      </c>
      <c r="H1857" s="201" t="s">
        <v>2366</v>
      </c>
    </row>
    <row r="1858" spans="1:9" ht="15" customHeight="1">
      <c r="A1858" s="631">
        <v>42825</v>
      </c>
      <c r="B1858" s="438" t="s">
        <v>2144</v>
      </c>
      <c r="C1858" s="438" t="s">
        <v>2092</v>
      </c>
      <c r="D1858" s="438" t="s">
        <v>1671</v>
      </c>
      <c r="E1858" s="438" t="s">
        <v>37</v>
      </c>
      <c r="F1858" s="635">
        <v>2904.03</v>
      </c>
      <c r="G1858" s="635">
        <v>101960.49</v>
      </c>
      <c r="H1858" s="1067" t="s">
        <v>2366</v>
      </c>
    </row>
    <row r="1859" spans="1:9" s="497" customFormat="1" ht="33" customHeight="1">
      <c r="A1859" s="619">
        <v>42948</v>
      </c>
      <c r="B1859" s="212"/>
      <c r="C1859" s="212"/>
      <c r="D1859" s="212"/>
      <c r="E1859" s="212"/>
      <c r="F1859" s="449"/>
      <c r="G1859" s="449"/>
      <c r="H1859" s="1066"/>
      <c r="I1859" s="1260"/>
    </row>
    <row r="1860" spans="1:9" ht="15" customHeight="1">
      <c r="A1860" s="74"/>
      <c r="B1860" s="74"/>
      <c r="C1860" s="74"/>
      <c r="D1860" s="74"/>
      <c r="E1860" s="74"/>
      <c r="F1860" s="461"/>
      <c r="G1860" s="461"/>
      <c r="H1860" s="73"/>
    </row>
    <row r="1861" spans="1:9" ht="15" customHeight="1">
      <c r="A1861" s="628">
        <v>42829</v>
      </c>
      <c r="B1861" s="208" t="s">
        <v>2194</v>
      </c>
      <c r="C1861" s="208" t="s">
        <v>2039</v>
      </c>
      <c r="D1861" s="208" t="s">
        <v>1671</v>
      </c>
      <c r="E1861" s="208" t="s">
        <v>1533</v>
      </c>
      <c r="F1861" s="171" t="s">
        <v>2291</v>
      </c>
      <c r="G1861" s="217">
        <v>699185.78</v>
      </c>
      <c r="H1861" s="201">
        <f>A1861+120</f>
        <v>42949</v>
      </c>
    </row>
    <row r="1862" spans="1:9" ht="15" customHeight="1">
      <c r="A1862" s="628">
        <v>42829</v>
      </c>
      <c r="B1862" s="208" t="s">
        <v>2195</v>
      </c>
      <c r="C1862" s="208" t="s">
        <v>2039</v>
      </c>
      <c r="D1862" s="208" t="s">
        <v>1671</v>
      </c>
      <c r="E1862" s="208" t="s">
        <v>1533</v>
      </c>
      <c r="F1862" s="171" t="s">
        <v>2291</v>
      </c>
      <c r="G1862" s="217">
        <v>760406.2</v>
      </c>
      <c r="H1862" s="201">
        <f>A1862+120</f>
        <v>42949</v>
      </c>
    </row>
    <row r="1863" spans="1:9" ht="15" customHeight="1">
      <c r="A1863" s="628">
        <v>42906</v>
      </c>
      <c r="B1863" s="208" t="s">
        <v>2289</v>
      </c>
      <c r="C1863" s="208" t="s">
        <v>1531</v>
      </c>
      <c r="D1863" s="208" t="s">
        <v>1532</v>
      </c>
      <c r="E1863" s="208" t="s">
        <v>1533</v>
      </c>
      <c r="F1863" s="217">
        <v>463202.14</v>
      </c>
      <c r="G1863" s="446">
        <f>A1863+45</f>
        <v>42951</v>
      </c>
      <c r="H1863" s="73" t="s">
        <v>2371</v>
      </c>
    </row>
    <row r="1864" spans="1:9" ht="15" customHeight="1">
      <c r="A1864" s="627">
        <v>42830</v>
      </c>
      <c r="B1864" s="171" t="s">
        <v>2155</v>
      </c>
      <c r="C1864" s="208" t="s">
        <v>2039</v>
      </c>
      <c r="D1864" s="208" t="s">
        <v>1671</v>
      </c>
      <c r="E1864" s="208" t="s">
        <v>1533</v>
      </c>
      <c r="F1864" s="171" t="s">
        <v>2291</v>
      </c>
      <c r="G1864" s="187">
        <v>432214.83</v>
      </c>
      <c r="H1864" s="201" t="s">
        <v>2372</v>
      </c>
    </row>
    <row r="1865" spans="1:9" ht="15" customHeight="1">
      <c r="A1865" s="628">
        <v>42830</v>
      </c>
      <c r="B1865" s="208" t="s">
        <v>2156</v>
      </c>
      <c r="C1865" s="208" t="s">
        <v>2039</v>
      </c>
      <c r="D1865" s="208" t="s">
        <v>1671</v>
      </c>
      <c r="E1865" s="208" t="s">
        <v>1533</v>
      </c>
      <c r="F1865" s="171" t="s">
        <v>2291</v>
      </c>
      <c r="G1865" s="217">
        <v>639927.26</v>
      </c>
      <c r="H1865" s="201" t="s">
        <v>2372</v>
      </c>
    </row>
    <row r="1866" spans="1:9" ht="15" customHeight="1">
      <c r="A1866" s="628">
        <v>42832</v>
      </c>
      <c r="B1866" s="208" t="s">
        <v>2158</v>
      </c>
      <c r="C1866" s="208" t="s">
        <v>2039</v>
      </c>
      <c r="D1866" s="208" t="s">
        <v>1671</v>
      </c>
      <c r="E1866" s="208" t="s">
        <v>1533</v>
      </c>
      <c r="F1866" s="171" t="s">
        <v>2291</v>
      </c>
      <c r="G1866" s="217">
        <v>395953.62</v>
      </c>
      <c r="H1866" s="201" t="s">
        <v>2377</v>
      </c>
    </row>
    <row r="1867" spans="1:9" ht="15" customHeight="1">
      <c r="A1867" s="627">
        <v>42835</v>
      </c>
      <c r="B1867" s="171" t="s">
        <v>2161</v>
      </c>
      <c r="C1867" s="208" t="s">
        <v>2039</v>
      </c>
      <c r="D1867" s="208" t="s">
        <v>1671</v>
      </c>
      <c r="E1867" s="208" t="s">
        <v>1533</v>
      </c>
      <c r="F1867" s="171" t="s">
        <v>2291</v>
      </c>
      <c r="G1867" s="187">
        <v>532906.05000000005</v>
      </c>
      <c r="H1867" s="201" t="s">
        <v>2380</v>
      </c>
    </row>
    <row r="1868" spans="1:9" ht="15" customHeight="1">
      <c r="A1868" s="628">
        <v>42835</v>
      </c>
      <c r="B1868" s="208" t="s">
        <v>2162</v>
      </c>
      <c r="C1868" s="208" t="s">
        <v>2039</v>
      </c>
      <c r="D1868" s="208" t="s">
        <v>1671</v>
      </c>
      <c r="E1868" s="208" t="s">
        <v>1533</v>
      </c>
      <c r="F1868" s="171" t="s">
        <v>2291</v>
      </c>
      <c r="G1868" s="217">
        <v>930386.92</v>
      </c>
      <c r="H1868" s="201" t="s">
        <v>2380</v>
      </c>
    </row>
    <row r="1869" spans="1:9" ht="15" customHeight="1">
      <c r="A1869" s="627">
        <v>42909</v>
      </c>
      <c r="B1869" s="171" t="s">
        <v>2293</v>
      </c>
      <c r="C1869" s="171" t="s">
        <v>1531</v>
      </c>
      <c r="D1869" s="171" t="s">
        <v>1532</v>
      </c>
      <c r="E1869" s="171" t="s">
        <v>1533</v>
      </c>
      <c r="F1869" s="187">
        <v>492008.26</v>
      </c>
      <c r="G1869" s="201">
        <f>A1869+45</f>
        <v>42954</v>
      </c>
      <c r="H1869" s="73" t="s">
        <v>2377</v>
      </c>
    </row>
    <row r="1870" spans="1:9" ht="15" customHeight="1">
      <c r="A1870" s="636">
        <v>42866</v>
      </c>
      <c r="B1870" s="216" t="s">
        <v>2242</v>
      </c>
      <c r="C1870" s="216" t="s">
        <v>476</v>
      </c>
      <c r="D1870" s="193" t="s">
        <v>2125</v>
      </c>
      <c r="E1870" s="216" t="s">
        <v>14</v>
      </c>
      <c r="F1870" s="427">
        <v>100664.8</v>
      </c>
      <c r="G1870" s="427">
        <v>3777949.94</v>
      </c>
      <c r="H1870" s="704" t="s">
        <v>2322</v>
      </c>
    </row>
    <row r="1871" spans="1:9" ht="15" customHeight="1">
      <c r="A1871" s="714">
        <v>42944</v>
      </c>
      <c r="B1871" s="458" t="s">
        <v>2364</v>
      </c>
      <c r="C1871" s="458" t="s">
        <v>35</v>
      </c>
      <c r="D1871" s="1257" t="s">
        <v>137</v>
      </c>
      <c r="E1871" s="458" t="s">
        <v>38</v>
      </c>
      <c r="F1871" s="471">
        <v>244616.64</v>
      </c>
      <c r="G1871" s="471">
        <v>9483787.1300000008</v>
      </c>
      <c r="H1871" s="238" t="s">
        <v>2322</v>
      </c>
    </row>
    <row r="1872" spans="1:9" ht="15" customHeight="1">
      <c r="A1872" s="630">
        <v>42838</v>
      </c>
      <c r="B1872" s="204" t="s">
        <v>2168</v>
      </c>
      <c r="C1872" s="204" t="s">
        <v>2092</v>
      </c>
      <c r="D1872" s="204" t="s">
        <v>1671</v>
      </c>
      <c r="E1872" s="204" t="s">
        <v>37</v>
      </c>
      <c r="F1872" s="639">
        <v>8894.83</v>
      </c>
      <c r="G1872" s="639">
        <v>312030.64</v>
      </c>
      <c r="H1872" s="1068" t="s">
        <v>2385</v>
      </c>
    </row>
    <row r="1873" spans="1:8" ht="15" customHeight="1">
      <c r="A1873" s="630">
        <v>42838</v>
      </c>
      <c r="B1873" s="204" t="s">
        <v>2173</v>
      </c>
      <c r="C1873" s="438" t="s">
        <v>2039</v>
      </c>
      <c r="D1873" s="438" t="s">
        <v>1671</v>
      </c>
      <c r="E1873" s="438" t="s">
        <v>1533</v>
      </c>
      <c r="F1873" s="204" t="s">
        <v>2291</v>
      </c>
      <c r="G1873" s="205">
        <v>364834.36</v>
      </c>
      <c r="H1873" s="203" t="s">
        <v>2385</v>
      </c>
    </row>
    <row r="1874" spans="1:8" ht="15" customHeight="1">
      <c r="A1874" s="636">
        <v>42915</v>
      </c>
      <c r="B1874" s="280" t="s">
        <v>2299</v>
      </c>
      <c r="C1874" s="280" t="s">
        <v>35</v>
      </c>
      <c r="D1874" s="193" t="s">
        <v>137</v>
      </c>
      <c r="E1874" s="280" t="s">
        <v>38</v>
      </c>
      <c r="F1874" s="648">
        <v>212106.75</v>
      </c>
      <c r="G1874" s="648">
        <v>8202168.0199999996</v>
      </c>
      <c r="H1874" s="704" t="s">
        <v>2321</v>
      </c>
    </row>
    <row r="1875" spans="1:8" ht="15" customHeight="1">
      <c r="A1875" s="630">
        <v>42914</v>
      </c>
      <c r="B1875" s="204" t="s">
        <v>2294</v>
      </c>
      <c r="C1875" s="204" t="s">
        <v>1531</v>
      </c>
      <c r="D1875" s="204" t="s">
        <v>1532</v>
      </c>
      <c r="E1875" s="204" t="s">
        <v>1533</v>
      </c>
      <c r="F1875" s="346"/>
      <c r="G1875" s="205">
        <v>588742.80000000005</v>
      </c>
      <c r="H1875" s="203" t="s">
        <v>2387</v>
      </c>
    </row>
    <row r="1876" spans="1:8" ht="15" customHeight="1">
      <c r="A1876" s="630">
        <v>42915</v>
      </c>
      <c r="B1876" s="204" t="s">
        <v>2297</v>
      </c>
      <c r="C1876" s="204" t="s">
        <v>1531</v>
      </c>
      <c r="D1876" s="204" t="s">
        <v>1532</v>
      </c>
      <c r="E1876" s="204" t="s">
        <v>1533</v>
      </c>
      <c r="F1876" s="346"/>
      <c r="G1876" s="205">
        <v>521538.87</v>
      </c>
      <c r="H1876" s="203" t="s">
        <v>2387</v>
      </c>
    </row>
    <row r="1877" spans="1:8" ht="15" customHeight="1">
      <c r="A1877" s="630">
        <v>42916</v>
      </c>
      <c r="B1877" s="204" t="s">
        <v>2302</v>
      </c>
      <c r="C1877" s="204" t="s">
        <v>1531</v>
      </c>
      <c r="D1877" s="204" t="s">
        <v>1532</v>
      </c>
      <c r="E1877" s="204" t="s">
        <v>1533</v>
      </c>
      <c r="F1877" s="346"/>
      <c r="G1877" s="205">
        <v>450312.49</v>
      </c>
      <c r="H1877" s="203" t="s">
        <v>2387</v>
      </c>
    </row>
    <row r="1878" spans="1:8" ht="15" customHeight="1">
      <c r="A1878" s="630">
        <v>42839</v>
      </c>
      <c r="B1878" s="204" t="s">
        <v>2174</v>
      </c>
      <c r="C1878" s="204" t="s">
        <v>2039</v>
      </c>
      <c r="D1878" s="204" t="s">
        <v>1671</v>
      </c>
      <c r="E1878" s="204" t="s">
        <v>1533</v>
      </c>
      <c r="F1878" s="205">
        <v>744682.59</v>
      </c>
      <c r="G1878" s="203">
        <f>A1878+120</f>
        <v>42959</v>
      </c>
      <c r="H1878" s="1069" t="s">
        <v>2387</v>
      </c>
    </row>
    <row r="1879" spans="1:8" ht="15" customHeight="1">
      <c r="A1879" s="636">
        <v>42902</v>
      </c>
      <c r="B1879" s="216" t="s">
        <v>2285</v>
      </c>
      <c r="C1879" s="216" t="s">
        <v>2286</v>
      </c>
      <c r="D1879" s="216" t="s">
        <v>2287</v>
      </c>
      <c r="E1879" s="216" t="s">
        <v>1533</v>
      </c>
      <c r="F1879" s="639">
        <v>5342254.95</v>
      </c>
      <c r="G1879" s="224">
        <f>A1879+60</f>
        <v>42962</v>
      </c>
      <c r="H1879" s="73" t="s">
        <v>2394</v>
      </c>
    </row>
    <row r="1880" spans="1:8" ht="15" customHeight="1">
      <c r="A1880" s="628">
        <v>42842</v>
      </c>
      <c r="B1880" s="208" t="s">
        <v>2178</v>
      </c>
      <c r="C1880" s="208" t="s">
        <v>2039</v>
      </c>
      <c r="D1880" s="208" t="s">
        <v>1671</v>
      </c>
      <c r="E1880" s="208" t="s">
        <v>1533</v>
      </c>
      <c r="F1880" s="217">
        <v>210861.42</v>
      </c>
      <c r="G1880" s="201">
        <f>A1880+120</f>
        <v>42962</v>
      </c>
      <c r="H1880" s="699" t="s">
        <v>2394</v>
      </c>
    </row>
    <row r="1881" spans="1:8" ht="15" customHeight="1">
      <c r="A1881" s="627">
        <v>42843</v>
      </c>
      <c r="B1881" s="171" t="s">
        <v>2180</v>
      </c>
      <c r="C1881" s="171" t="s">
        <v>2039</v>
      </c>
      <c r="D1881" s="171" t="s">
        <v>1671</v>
      </c>
      <c r="E1881" s="171" t="s">
        <v>1533</v>
      </c>
      <c r="F1881" s="187">
        <v>553829.31000000006</v>
      </c>
      <c r="G1881" s="201">
        <f>A1881+120</f>
        <v>42963</v>
      </c>
      <c r="H1881" s="699" t="s">
        <v>2393</v>
      </c>
    </row>
    <row r="1882" spans="1:8" ht="15" customHeight="1">
      <c r="A1882" s="627">
        <v>42920</v>
      </c>
      <c r="B1882" s="171" t="s">
        <v>2332</v>
      </c>
      <c r="C1882" s="171" t="s">
        <v>1531</v>
      </c>
      <c r="D1882" s="171" t="s">
        <v>1532</v>
      </c>
      <c r="E1882" s="171" t="s">
        <v>1533</v>
      </c>
      <c r="F1882" s="187">
        <v>502315.52000000002</v>
      </c>
      <c r="G1882" s="195">
        <f>A1882+45</f>
        <v>42965</v>
      </c>
      <c r="H1882" s="73" t="s">
        <v>2402</v>
      </c>
    </row>
    <row r="1883" spans="1:8" ht="15" customHeight="1">
      <c r="A1883" s="627">
        <v>42845</v>
      </c>
      <c r="B1883" s="171" t="s">
        <v>2191</v>
      </c>
      <c r="C1883" s="171" t="s">
        <v>2039</v>
      </c>
      <c r="D1883" s="171" t="s">
        <v>1671</v>
      </c>
      <c r="E1883" s="171" t="s">
        <v>1533</v>
      </c>
      <c r="F1883" s="187">
        <v>248379.51999999999</v>
      </c>
      <c r="G1883" s="201">
        <f>A1883+120</f>
        <v>42965</v>
      </c>
      <c r="H1883" s="699" t="s">
        <v>2402</v>
      </c>
    </row>
    <row r="1884" spans="1:8" ht="15" customHeight="1">
      <c r="A1884" s="636">
        <v>42893</v>
      </c>
      <c r="B1884" s="216" t="s">
        <v>2277</v>
      </c>
      <c r="C1884" s="216" t="s">
        <v>2278</v>
      </c>
      <c r="D1884" s="216" t="s">
        <v>2279</v>
      </c>
      <c r="E1884" s="216" t="s">
        <v>38</v>
      </c>
      <c r="F1884" s="639">
        <v>18000</v>
      </c>
      <c r="G1884" s="639">
        <v>683820</v>
      </c>
      <c r="H1884" s="1068" t="s">
        <v>2410</v>
      </c>
    </row>
    <row r="1885" spans="1:8" ht="15" customHeight="1">
      <c r="A1885" s="627">
        <v>42921</v>
      </c>
      <c r="B1885" s="171" t="s">
        <v>2309</v>
      </c>
      <c r="C1885" s="171" t="s">
        <v>1531</v>
      </c>
      <c r="D1885" s="171" t="s">
        <v>1532</v>
      </c>
      <c r="E1885" s="171" t="s">
        <v>1533</v>
      </c>
      <c r="F1885" s="187">
        <v>372196.82</v>
      </c>
      <c r="G1885" s="195">
        <f>A1885+45</f>
        <v>42966</v>
      </c>
      <c r="H1885" s="1068" t="s">
        <v>2410</v>
      </c>
    </row>
    <row r="1886" spans="1:8" ht="15" customHeight="1">
      <c r="A1886" s="627">
        <v>42921</v>
      </c>
      <c r="B1886" s="171" t="s">
        <v>2310</v>
      </c>
      <c r="C1886" s="171" t="s">
        <v>1531</v>
      </c>
      <c r="D1886" s="171" t="s">
        <v>1532</v>
      </c>
      <c r="E1886" s="171" t="s">
        <v>1533</v>
      </c>
      <c r="F1886" s="187">
        <v>447867.9</v>
      </c>
      <c r="G1886" s="195">
        <f>A1886+45</f>
        <v>42966</v>
      </c>
      <c r="H1886" s="1068" t="s">
        <v>2410</v>
      </c>
    </row>
    <row r="1887" spans="1:8" ht="15" customHeight="1">
      <c r="A1887" s="627">
        <v>42922</v>
      </c>
      <c r="B1887" s="171" t="s">
        <v>2311</v>
      </c>
      <c r="C1887" s="171" t="s">
        <v>1531</v>
      </c>
      <c r="D1887" s="171" t="s">
        <v>1532</v>
      </c>
      <c r="E1887" s="171" t="s">
        <v>1533</v>
      </c>
      <c r="F1887" s="187">
        <v>555429.74</v>
      </c>
      <c r="G1887" s="195">
        <f>A1887+45</f>
        <v>42967</v>
      </c>
      <c r="H1887" s="1068" t="s">
        <v>2410</v>
      </c>
    </row>
    <row r="1888" spans="1:8" ht="15" customHeight="1">
      <c r="A1888" s="627">
        <v>42922</v>
      </c>
      <c r="B1888" s="171" t="s">
        <v>2312</v>
      </c>
      <c r="C1888" s="171" t="s">
        <v>1531</v>
      </c>
      <c r="D1888" s="171" t="s">
        <v>1532</v>
      </c>
      <c r="E1888" s="171" t="s">
        <v>1533</v>
      </c>
      <c r="F1888" s="187">
        <v>262634.86</v>
      </c>
      <c r="G1888" s="195">
        <f>A1888+45</f>
        <v>42967</v>
      </c>
      <c r="H1888" s="1068" t="s">
        <v>2410</v>
      </c>
    </row>
    <row r="1889" spans="1:9" ht="15" customHeight="1">
      <c r="A1889" s="636">
        <v>42906</v>
      </c>
      <c r="B1889" s="216" t="s">
        <v>2288</v>
      </c>
      <c r="C1889" s="216" t="s">
        <v>2286</v>
      </c>
      <c r="D1889" s="216" t="s">
        <v>2287</v>
      </c>
      <c r="E1889" s="216" t="s">
        <v>1533</v>
      </c>
      <c r="F1889" s="639">
        <v>886846.9</v>
      </c>
      <c r="G1889" s="224">
        <f>A1889+60</f>
        <v>42966</v>
      </c>
      <c r="H1889" s="73" t="s">
        <v>2410</v>
      </c>
    </row>
    <row r="1890" spans="1:9" ht="15" customHeight="1">
      <c r="A1890" s="627">
        <v>42850</v>
      </c>
      <c r="B1890" s="171" t="s">
        <v>2198</v>
      </c>
      <c r="C1890" s="171" t="s">
        <v>2039</v>
      </c>
      <c r="D1890" s="171" t="s">
        <v>1671</v>
      </c>
      <c r="E1890" s="171" t="s">
        <v>1533</v>
      </c>
      <c r="F1890" s="171" t="s">
        <v>2291</v>
      </c>
      <c r="G1890" s="187">
        <v>313385.40000000002</v>
      </c>
      <c r="H1890" s="201" t="s">
        <v>2411</v>
      </c>
    </row>
    <row r="1891" spans="1:9" ht="15" customHeight="1">
      <c r="A1891" s="627">
        <v>42850</v>
      </c>
      <c r="B1891" s="171" t="s">
        <v>2199</v>
      </c>
      <c r="C1891" s="171" t="s">
        <v>2039</v>
      </c>
      <c r="D1891" s="171" t="s">
        <v>1671</v>
      </c>
      <c r="E1891" s="171" t="s">
        <v>1533</v>
      </c>
      <c r="F1891" s="171" t="s">
        <v>2291</v>
      </c>
      <c r="G1891" s="187">
        <v>549491.84</v>
      </c>
      <c r="H1891" s="201" t="s">
        <v>2411</v>
      </c>
    </row>
    <row r="1892" spans="1:9" ht="15" customHeight="1">
      <c r="A1892" s="627">
        <v>42851</v>
      </c>
      <c r="B1892" s="171" t="s">
        <v>2216</v>
      </c>
      <c r="C1892" s="171" t="s">
        <v>2039</v>
      </c>
      <c r="D1892" s="171" t="s">
        <v>1671</v>
      </c>
      <c r="E1892" s="171" t="s">
        <v>1533</v>
      </c>
      <c r="F1892" s="171" t="s">
        <v>2291</v>
      </c>
      <c r="G1892" s="187">
        <v>403065.85</v>
      </c>
      <c r="H1892" s="201" t="s">
        <v>2413</v>
      </c>
    </row>
    <row r="1893" spans="1:9" ht="15" customHeight="1">
      <c r="A1893" s="627">
        <v>42851</v>
      </c>
      <c r="B1893" s="171" t="s">
        <v>2217</v>
      </c>
      <c r="C1893" s="171" t="s">
        <v>2039</v>
      </c>
      <c r="D1893" s="171" t="s">
        <v>1671</v>
      </c>
      <c r="E1893" s="171" t="s">
        <v>1533</v>
      </c>
      <c r="F1893" s="171" t="s">
        <v>2291</v>
      </c>
      <c r="G1893" s="187">
        <v>646557.15</v>
      </c>
      <c r="H1893" s="201" t="s">
        <v>2413</v>
      </c>
    </row>
    <row r="1894" spans="1:9" ht="15" customHeight="1">
      <c r="A1894" s="627">
        <v>42926</v>
      </c>
      <c r="B1894" s="171" t="s">
        <v>2313</v>
      </c>
      <c r="C1894" s="171" t="s">
        <v>1531</v>
      </c>
      <c r="D1894" s="171" t="s">
        <v>1532</v>
      </c>
      <c r="E1894" s="171" t="s">
        <v>1533</v>
      </c>
      <c r="F1894" s="187">
        <v>492870.54</v>
      </c>
      <c r="G1894" s="195">
        <f>A1894+45</f>
        <v>42971</v>
      </c>
      <c r="H1894" s="73" t="s">
        <v>2413</v>
      </c>
    </row>
    <row r="1895" spans="1:9" ht="15" customHeight="1">
      <c r="A1895" s="627">
        <v>42933</v>
      </c>
      <c r="B1895" s="171" t="s">
        <v>2341</v>
      </c>
      <c r="C1895" s="171" t="s">
        <v>1531</v>
      </c>
      <c r="D1895" s="171" t="s">
        <v>1532</v>
      </c>
      <c r="E1895" s="171" t="s">
        <v>1533</v>
      </c>
      <c r="F1895" s="187">
        <v>449045.75</v>
      </c>
      <c r="G1895" s="195">
        <f>A1895+45</f>
        <v>42978</v>
      </c>
      <c r="H1895" s="73" t="s">
        <v>2425</v>
      </c>
    </row>
    <row r="1896" spans="1:9" ht="15" customHeight="1">
      <c r="A1896" s="627">
        <v>42933</v>
      </c>
      <c r="B1896" s="171" t="s">
        <v>2342</v>
      </c>
      <c r="C1896" s="171" t="s">
        <v>1531</v>
      </c>
      <c r="D1896" s="171" t="s">
        <v>1532</v>
      </c>
      <c r="E1896" s="171" t="s">
        <v>1533</v>
      </c>
      <c r="F1896" s="187">
        <v>444451.04</v>
      </c>
      <c r="G1896" s="201">
        <f>A1896+45</f>
        <v>42978</v>
      </c>
      <c r="H1896" s="73" t="s">
        <v>2425</v>
      </c>
    </row>
    <row r="1897" spans="1:9" ht="15" customHeight="1">
      <c r="A1897" s="627">
        <v>42933</v>
      </c>
      <c r="B1897" s="171" t="s">
        <v>2343</v>
      </c>
      <c r="C1897" s="171" t="s">
        <v>1531</v>
      </c>
      <c r="D1897" s="171" t="s">
        <v>1532</v>
      </c>
      <c r="E1897" s="171" t="s">
        <v>1533</v>
      </c>
      <c r="F1897" s="187">
        <v>441189.74</v>
      </c>
      <c r="G1897" s="201">
        <f>A1897+45</f>
        <v>42978</v>
      </c>
      <c r="H1897" s="73" t="s">
        <v>2425</v>
      </c>
    </row>
    <row r="1898" spans="1:9" ht="15" customHeight="1">
      <c r="A1898" s="627"/>
      <c r="B1898" s="171"/>
      <c r="C1898" s="171"/>
      <c r="D1898" s="171"/>
      <c r="E1898" s="171"/>
      <c r="F1898" s="187"/>
      <c r="G1898" s="201"/>
      <c r="H1898" s="73"/>
    </row>
    <row r="1899" spans="1:9" s="497" customFormat="1" ht="33" customHeight="1">
      <c r="A1899" s="619">
        <v>42979</v>
      </c>
      <c r="B1899" s="212"/>
      <c r="C1899" s="212"/>
      <c r="D1899" s="212"/>
      <c r="E1899" s="212"/>
      <c r="F1899" s="449"/>
      <c r="G1899" s="449"/>
      <c r="H1899" s="1066"/>
      <c r="I1899" s="1260"/>
    </row>
    <row r="1900" spans="1:9" ht="15" customHeight="1">
      <c r="A1900" s="627">
        <v>42934</v>
      </c>
      <c r="B1900" s="171" t="s">
        <v>2344</v>
      </c>
      <c r="C1900" s="171" t="s">
        <v>1531</v>
      </c>
      <c r="D1900" s="171" t="s">
        <v>1532</v>
      </c>
      <c r="E1900" s="171" t="s">
        <v>1533</v>
      </c>
      <c r="F1900" s="187">
        <v>406309.92</v>
      </c>
      <c r="G1900" s="201">
        <f>A1900+45</f>
        <v>42979</v>
      </c>
      <c r="H1900" s="1030" t="s">
        <v>2426</v>
      </c>
    </row>
    <row r="1901" spans="1:9" ht="15" customHeight="1">
      <c r="A1901" s="627">
        <v>42934</v>
      </c>
      <c r="B1901" s="171" t="s">
        <v>2345</v>
      </c>
      <c r="C1901" s="171" t="s">
        <v>1531</v>
      </c>
      <c r="D1901" s="171" t="s">
        <v>1532</v>
      </c>
      <c r="E1901" s="171" t="s">
        <v>1533</v>
      </c>
      <c r="F1901" s="187">
        <v>488536.94</v>
      </c>
      <c r="G1901" s="201">
        <f>A1901+45</f>
        <v>42979</v>
      </c>
      <c r="H1901" s="73" t="s">
        <v>2426</v>
      </c>
    </row>
    <row r="1902" spans="1:9" ht="15" customHeight="1">
      <c r="A1902" s="627">
        <v>42941</v>
      </c>
      <c r="B1902" s="171" t="s">
        <v>2356</v>
      </c>
      <c r="C1902" s="171" t="s">
        <v>1531</v>
      </c>
      <c r="D1902" s="171" t="s">
        <v>1532</v>
      </c>
      <c r="E1902" s="171" t="s">
        <v>1533</v>
      </c>
      <c r="F1902" s="187">
        <v>470608.12</v>
      </c>
      <c r="G1902" s="201">
        <f>A1902+45</f>
        <v>42986</v>
      </c>
      <c r="H1902" s="73" t="s">
        <v>2443</v>
      </c>
    </row>
    <row r="1903" spans="1:9" ht="15" customHeight="1">
      <c r="A1903" s="627">
        <v>42941</v>
      </c>
      <c r="B1903" s="171" t="s">
        <v>2357</v>
      </c>
      <c r="C1903" s="171" t="s">
        <v>1531</v>
      </c>
      <c r="D1903" s="171" t="s">
        <v>1532</v>
      </c>
      <c r="E1903" s="171" t="s">
        <v>1533</v>
      </c>
      <c r="F1903" s="187">
        <v>441123.06</v>
      </c>
      <c r="G1903" s="201">
        <f>A1903+45</f>
        <v>42986</v>
      </c>
      <c r="H1903" s="73" t="s">
        <v>2443</v>
      </c>
    </row>
    <row r="1904" spans="1:9" s="182" customFormat="1" ht="12.75">
      <c r="A1904" s="714">
        <v>42893</v>
      </c>
      <c r="B1904" s="458" t="s">
        <v>2280</v>
      </c>
      <c r="C1904" s="216" t="s">
        <v>2278</v>
      </c>
      <c r="D1904" s="458" t="s">
        <v>2281</v>
      </c>
      <c r="E1904" s="458" t="s">
        <v>38</v>
      </c>
      <c r="F1904" s="653">
        <v>86856</v>
      </c>
      <c r="G1904" s="1313">
        <v>3311819.28</v>
      </c>
      <c r="H1904" s="1070" t="s">
        <v>2448</v>
      </c>
      <c r="I1904" s="1246"/>
    </row>
    <row r="1905" spans="1:9" ht="15" customHeight="1">
      <c r="A1905" s="224">
        <v>42965</v>
      </c>
      <c r="B1905" s="216" t="s">
        <v>2403</v>
      </c>
      <c r="C1905" s="216" t="s">
        <v>35</v>
      </c>
      <c r="D1905" s="216" t="s">
        <v>137</v>
      </c>
      <c r="E1905" s="216" t="s">
        <v>38</v>
      </c>
      <c r="F1905" s="639">
        <v>123092.21</v>
      </c>
      <c r="G1905" s="639">
        <v>4774746.83</v>
      </c>
      <c r="H1905" s="224" t="s">
        <v>2404</v>
      </c>
    </row>
    <row r="1906" spans="1:9" ht="15" customHeight="1">
      <c r="A1906" s="649">
        <v>42971</v>
      </c>
      <c r="B1906" s="458" t="s">
        <v>2414</v>
      </c>
      <c r="C1906" s="216" t="s">
        <v>35</v>
      </c>
      <c r="D1906" s="216" t="s">
        <v>137</v>
      </c>
      <c r="E1906" s="216" t="s">
        <v>38</v>
      </c>
      <c r="F1906" s="653">
        <v>54002.98</v>
      </c>
      <c r="G1906" s="653">
        <v>2100175.89</v>
      </c>
      <c r="H1906" s="238" t="s">
        <v>2404</v>
      </c>
    </row>
    <row r="1907" spans="1:9" ht="15" customHeight="1">
      <c r="A1907" s="627">
        <v>42944</v>
      </c>
      <c r="B1907" s="171" t="s">
        <v>2365</v>
      </c>
      <c r="C1907" s="171" t="s">
        <v>1531</v>
      </c>
      <c r="D1907" s="171" t="s">
        <v>1532</v>
      </c>
      <c r="E1907" s="171" t="s">
        <v>1533</v>
      </c>
      <c r="F1907" s="187">
        <v>400106.22</v>
      </c>
      <c r="G1907" s="201">
        <f>A1907+45</f>
        <v>42989</v>
      </c>
      <c r="H1907" s="73" t="s">
        <v>2404</v>
      </c>
    </row>
    <row r="1908" spans="1:9" ht="15" customHeight="1">
      <c r="A1908" s="636">
        <v>42935</v>
      </c>
      <c r="B1908" s="216" t="s">
        <v>2348</v>
      </c>
      <c r="C1908" s="216" t="s">
        <v>24</v>
      </c>
      <c r="D1908" s="193" t="s">
        <v>2349</v>
      </c>
      <c r="E1908" s="216" t="s">
        <v>38</v>
      </c>
      <c r="F1908" s="637">
        <v>60794.87</v>
      </c>
      <c r="G1908" s="637">
        <v>2358840.96</v>
      </c>
      <c r="H1908" s="704" t="s">
        <v>2350</v>
      </c>
    </row>
    <row r="1909" spans="1:9" ht="15" customHeight="1">
      <c r="A1909" s="627">
        <v>42948</v>
      </c>
      <c r="B1909" s="171" t="s">
        <v>2370</v>
      </c>
      <c r="C1909" s="171" t="s">
        <v>1531</v>
      </c>
      <c r="D1909" s="171" t="s">
        <v>1532</v>
      </c>
      <c r="E1909" s="171" t="s">
        <v>1533</v>
      </c>
      <c r="F1909" s="187">
        <v>409754.56</v>
      </c>
      <c r="G1909" s="201">
        <f>A1909+45</f>
        <v>42993</v>
      </c>
      <c r="H1909" s="73" t="s">
        <v>2456</v>
      </c>
    </row>
    <row r="1910" spans="1:9" ht="15" customHeight="1">
      <c r="A1910" s="627">
        <v>42950</v>
      </c>
      <c r="B1910" s="171" t="s">
        <v>2373</v>
      </c>
      <c r="C1910" s="171" t="s">
        <v>1531</v>
      </c>
      <c r="D1910" s="171" t="s">
        <v>1532</v>
      </c>
      <c r="E1910" s="171" t="s">
        <v>1533</v>
      </c>
      <c r="F1910" s="187">
        <v>400868.5</v>
      </c>
      <c r="G1910" s="201">
        <f>A1910+45</f>
        <v>42995</v>
      </c>
      <c r="H1910" s="73" t="s">
        <v>2457</v>
      </c>
    </row>
    <row r="1911" spans="1:9" ht="15" customHeight="1">
      <c r="A1911" s="627">
        <v>42951</v>
      </c>
      <c r="B1911" s="171" t="s">
        <v>2374</v>
      </c>
      <c r="C1911" s="171" t="s">
        <v>1531</v>
      </c>
      <c r="D1911" s="171" t="s">
        <v>1532</v>
      </c>
      <c r="E1911" s="171" t="s">
        <v>1533</v>
      </c>
      <c r="F1911" s="187">
        <v>317082.49</v>
      </c>
      <c r="G1911" s="201">
        <f>A1911+45</f>
        <v>42996</v>
      </c>
      <c r="H1911" s="73" t="s">
        <v>2457</v>
      </c>
    </row>
    <row r="1912" spans="1:9" ht="34.5" customHeight="1">
      <c r="A1912" s="630">
        <v>41605</v>
      </c>
      <c r="B1912" s="204" t="s">
        <v>479</v>
      </c>
      <c r="C1912" s="204" t="s">
        <v>25</v>
      </c>
      <c r="D1912" s="204" t="s">
        <v>460</v>
      </c>
      <c r="E1912" s="204" t="s">
        <v>37</v>
      </c>
      <c r="F1912" s="413">
        <v>141048.35</v>
      </c>
      <c r="G1912" s="1251">
        <v>3511005.63</v>
      </c>
      <c r="H1912" s="203" t="s">
        <v>2462</v>
      </c>
      <c r="I1912" s="645" t="s">
        <v>2463</v>
      </c>
    </row>
    <row r="1913" spans="1:9" ht="15" customHeight="1">
      <c r="A1913" s="627">
        <v>42908</v>
      </c>
      <c r="B1913" s="171" t="s">
        <v>2290</v>
      </c>
      <c r="C1913" s="171" t="s">
        <v>2039</v>
      </c>
      <c r="D1913" s="171" t="s">
        <v>1671</v>
      </c>
      <c r="E1913" s="171" t="s">
        <v>1533</v>
      </c>
      <c r="F1913" s="171" t="s">
        <v>2291</v>
      </c>
      <c r="G1913" s="187">
        <v>487758.3</v>
      </c>
      <c r="H1913" s="201" t="s">
        <v>2462</v>
      </c>
    </row>
    <row r="1914" spans="1:9" ht="15" customHeight="1">
      <c r="A1914" s="627">
        <v>42909</v>
      </c>
      <c r="B1914" s="171" t="s">
        <v>2295</v>
      </c>
      <c r="C1914" s="171" t="s">
        <v>2039</v>
      </c>
      <c r="D1914" s="171" t="s">
        <v>1671</v>
      </c>
      <c r="E1914" s="171" t="s">
        <v>1533</v>
      </c>
      <c r="F1914" s="171" t="s">
        <v>2291</v>
      </c>
      <c r="G1914" s="187">
        <v>1292135.76</v>
      </c>
      <c r="H1914" s="201" t="s">
        <v>2462</v>
      </c>
    </row>
    <row r="1915" spans="1:9" ht="15" customHeight="1">
      <c r="A1915" s="627">
        <v>42913</v>
      </c>
      <c r="B1915" s="171" t="s">
        <v>2296</v>
      </c>
      <c r="C1915" s="171" t="s">
        <v>2039</v>
      </c>
      <c r="D1915" s="171" t="s">
        <v>1671</v>
      </c>
      <c r="E1915" s="171" t="s">
        <v>1533</v>
      </c>
      <c r="F1915" s="171" t="s">
        <v>2291</v>
      </c>
      <c r="G1915" s="187">
        <v>1009930.37</v>
      </c>
      <c r="H1915" s="201" t="s">
        <v>2462</v>
      </c>
    </row>
    <row r="1916" spans="1:9" ht="15" customHeight="1">
      <c r="A1916" s="201">
        <v>42958</v>
      </c>
      <c r="B1916" s="171" t="s">
        <v>2386</v>
      </c>
      <c r="C1916" s="171" t="s">
        <v>285</v>
      </c>
      <c r="D1916" s="171" t="s">
        <v>1023</v>
      </c>
      <c r="E1916" s="171" t="s">
        <v>11</v>
      </c>
      <c r="F1916" s="638">
        <v>393845.37</v>
      </c>
      <c r="G1916" s="638">
        <v>12902374.32</v>
      </c>
      <c r="H1916" s="201" t="s">
        <v>2468</v>
      </c>
      <c r="I1916" s="171"/>
    </row>
    <row r="1917" spans="1:9" ht="15" customHeight="1">
      <c r="A1917" s="627">
        <v>42954</v>
      </c>
      <c r="B1917" s="171" t="s">
        <v>2378</v>
      </c>
      <c r="C1917" s="171" t="s">
        <v>1531</v>
      </c>
      <c r="D1917" s="171" t="s">
        <v>1532</v>
      </c>
      <c r="E1917" s="171" t="s">
        <v>1533</v>
      </c>
      <c r="F1917" s="187">
        <v>480672.93</v>
      </c>
      <c r="G1917" s="201">
        <f>A1917+45</f>
        <v>42999</v>
      </c>
      <c r="H1917" s="1030" t="s">
        <v>2468</v>
      </c>
    </row>
    <row r="1918" spans="1:9" ht="15" customHeight="1">
      <c r="A1918" s="627">
        <v>42955</v>
      </c>
      <c r="B1918" s="171" t="s">
        <v>2379</v>
      </c>
      <c r="C1918" s="171" t="s">
        <v>1531</v>
      </c>
      <c r="D1918" s="171" t="s">
        <v>1532</v>
      </c>
      <c r="E1918" s="171" t="s">
        <v>1533</v>
      </c>
      <c r="F1918" s="187">
        <v>440978.62</v>
      </c>
      <c r="G1918" s="201">
        <f>A1918+45</f>
        <v>43000</v>
      </c>
      <c r="H1918" s="1030" t="s">
        <v>2469</v>
      </c>
    </row>
    <row r="1919" spans="1:9" ht="15" customHeight="1">
      <c r="A1919" s="627">
        <v>42920</v>
      </c>
      <c r="B1919" s="171" t="s">
        <v>2323</v>
      </c>
      <c r="C1919" s="171" t="s">
        <v>2039</v>
      </c>
      <c r="D1919" s="171" t="s">
        <v>1671</v>
      </c>
      <c r="E1919" s="171" t="s">
        <v>1533</v>
      </c>
      <c r="F1919" s="171" t="s">
        <v>2291</v>
      </c>
      <c r="G1919" s="187">
        <v>415401.89</v>
      </c>
      <c r="H1919" s="201" t="s">
        <v>2469</v>
      </c>
    </row>
    <row r="1920" spans="1:9" ht="15" customHeight="1">
      <c r="A1920" s="627">
        <v>42920</v>
      </c>
      <c r="B1920" s="171" t="s">
        <v>2324</v>
      </c>
      <c r="C1920" s="171" t="s">
        <v>2039</v>
      </c>
      <c r="D1920" s="171" t="s">
        <v>1671</v>
      </c>
      <c r="E1920" s="171" t="s">
        <v>1533</v>
      </c>
      <c r="F1920" s="171" t="s">
        <v>2291</v>
      </c>
      <c r="G1920" s="237">
        <v>408000.26</v>
      </c>
      <c r="H1920" s="201" t="s">
        <v>2469</v>
      </c>
    </row>
    <row r="1921" spans="1:9" ht="15" customHeight="1">
      <c r="A1921" s="627">
        <v>42921</v>
      </c>
      <c r="B1921" s="171" t="s">
        <v>2327</v>
      </c>
      <c r="C1921" s="171" t="s">
        <v>2039</v>
      </c>
      <c r="D1921" s="171" t="s">
        <v>1671</v>
      </c>
      <c r="E1921" s="171" t="s">
        <v>1533</v>
      </c>
      <c r="F1921" s="171" t="s">
        <v>2326</v>
      </c>
      <c r="G1921" s="237">
        <v>1345539.55</v>
      </c>
      <c r="H1921" s="201" t="s">
        <v>2476</v>
      </c>
    </row>
    <row r="1922" spans="1:9" ht="15" customHeight="1">
      <c r="A1922" s="201">
        <v>42996</v>
      </c>
      <c r="B1922" s="171" t="s">
        <v>2459</v>
      </c>
      <c r="C1922" s="171" t="s">
        <v>35</v>
      </c>
      <c r="D1922" s="171" t="s">
        <v>477</v>
      </c>
      <c r="E1922" s="171" t="s">
        <v>2460</v>
      </c>
      <c r="F1922" s="638">
        <v>192165</v>
      </c>
      <c r="G1922" s="638">
        <v>476569.2</v>
      </c>
      <c r="H1922" s="201" t="s">
        <v>2483</v>
      </c>
      <c r="I1922" s="1314"/>
    </row>
    <row r="1923" spans="1:9" ht="15" customHeight="1">
      <c r="A1923" s="627">
        <v>42962</v>
      </c>
      <c r="B1923" s="171" t="s">
        <v>2390</v>
      </c>
      <c r="C1923" s="171" t="s">
        <v>1531</v>
      </c>
      <c r="D1923" s="171" t="s">
        <v>1532</v>
      </c>
      <c r="E1923" s="171" t="s">
        <v>1533</v>
      </c>
      <c r="F1923" s="187">
        <v>400584.03</v>
      </c>
      <c r="G1923" s="201">
        <f>A1923+45</f>
        <v>43007</v>
      </c>
      <c r="H1923" s="1030" t="s">
        <v>2484</v>
      </c>
    </row>
    <row r="1924" spans="1:9" ht="15" customHeight="1">
      <c r="A1924" s="627">
        <v>42962</v>
      </c>
      <c r="B1924" s="171" t="s">
        <v>2391</v>
      </c>
      <c r="C1924" s="171" t="s">
        <v>1531</v>
      </c>
      <c r="D1924" s="171" t="s">
        <v>1532</v>
      </c>
      <c r="E1924" s="171" t="s">
        <v>1533</v>
      </c>
      <c r="F1924" s="187">
        <v>434456</v>
      </c>
      <c r="G1924" s="201">
        <f>A1924+45</f>
        <v>43007</v>
      </c>
      <c r="H1924" s="1030" t="s">
        <v>2484</v>
      </c>
    </row>
    <row r="1925" spans="1:9" ht="15" customHeight="1">
      <c r="A1925" s="628">
        <v>42962</v>
      </c>
      <c r="B1925" s="208" t="s">
        <v>2392</v>
      </c>
      <c r="C1925" s="208" t="s">
        <v>1531</v>
      </c>
      <c r="D1925" s="208" t="s">
        <v>1532</v>
      </c>
      <c r="E1925" s="208" t="s">
        <v>1533</v>
      </c>
      <c r="F1925" s="217">
        <v>492751.64</v>
      </c>
      <c r="G1925" s="446">
        <f>A1925+45</f>
        <v>43007</v>
      </c>
      <c r="H1925" s="697" t="s">
        <v>2484</v>
      </c>
    </row>
    <row r="1926" spans="1:9" ht="15" customHeight="1">
      <c r="A1926" s="3"/>
      <c r="B1926" s="3"/>
      <c r="C1926" s="3"/>
      <c r="D1926" s="3"/>
      <c r="E1926" s="3"/>
      <c r="G1926" s="283"/>
      <c r="H1926" s="1030"/>
    </row>
    <row r="1927" spans="1:9" ht="54.75" customHeight="1">
      <c r="A1927" s="619">
        <v>43009</v>
      </c>
      <c r="B1927" s="212"/>
      <c r="C1927" s="212"/>
      <c r="D1927" s="212"/>
      <c r="E1927" s="212"/>
      <c r="F1927" s="449"/>
      <c r="G1927" s="449"/>
      <c r="H1927" s="1066"/>
    </row>
    <row r="1928" spans="1:9" ht="15" customHeight="1">
      <c r="A1928" s="627">
        <v>42963</v>
      </c>
      <c r="B1928" s="171" t="s">
        <v>2400</v>
      </c>
      <c r="C1928" s="171" t="s">
        <v>1531</v>
      </c>
      <c r="D1928" s="171" t="s">
        <v>1532</v>
      </c>
      <c r="E1928" s="171" t="s">
        <v>1533</v>
      </c>
      <c r="F1928" s="187">
        <v>359084.95</v>
      </c>
      <c r="G1928" s="201">
        <f>A1928+45</f>
        <v>43008</v>
      </c>
      <c r="H1928" s="73" t="s">
        <v>2493</v>
      </c>
    </row>
    <row r="1929" spans="1:9" ht="15" customHeight="1">
      <c r="A1929" s="649">
        <v>42989</v>
      </c>
      <c r="B1929" s="458" t="s">
        <v>2451</v>
      </c>
      <c r="C1929" s="458" t="s">
        <v>35</v>
      </c>
      <c r="D1929" s="458" t="s">
        <v>381</v>
      </c>
      <c r="E1929" s="458" t="s">
        <v>38</v>
      </c>
      <c r="F1929" s="653">
        <v>96099.94</v>
      </c>
      <c r="G1929" s="653">
        <v>3736365.67</v>
      </c>
      <c r="H1929" s="238" t="s">
        <v>2452</v>
      </c>
    </row>
    <row r="1930" spans="1:9" ht="15" customHeight="1">
      <c r="A1930" s="627">
        <v>42968</v>
      </c>
      <c r="B1930" s="171" t="s">
        <v>2409</v>
      </c>
      <c r="C1930" s="171" t="s">
        <v>1531</v>
      </c>
      <c r="D1930" s="171" t="s">
        <v>1532</v>
      </c>
      <c r="E1930" s="171" t="s">
        <v>1533</v>
      </c>
      <c r="F1930" s="187">
        <v>401686.32</v>
      </c>
      <c r="G1930" s="201">
        <f>A1930+45</f>
        <v>43013</v>
      </c>
      <c r="H1930" s="73" t="s">
        <v>2452</v>
      </c>
    </row>
    <row r="1931" spans="1:9" ht="15" customHeight="1">
      <c r="A1931" s="627">
        <v>42969</v>
      </c>
      <c r="B1931" s="171" t="s">
        <v>2406</v>
      </c>
      <c r="C1931" s="171" t="s">
        <v>1531</v>
      </c>
      <c r="D1931" s="171" t="s">
        <v>1532</v>
      </c>
      <c r="E1931" s="171" t="s">
        <v>1533</v>
      </c>
      <c r="F1931" s="187">
        <v>425611.05</v>
      </c>
      <c r="G1931" s="201">
        <f>A1931+45</f>
        <v>43014</v>
      </c>
      <c r="H1931" s="73" t="s">
        <v>2497</v>
      </c>
    </row>
    <row r="1932" spans="1:9" ht="15" customHeight="1">
      <c r="A1932" s="201">
        <v>42979</v>
      </c>
      <c r="B1932" s="171" t="s">
        <v>2434</v>
      </c>
      <c r="C1932" s="171" t="s">
        <v>285</v>
      </c>
      <c r="D1932" s="171" t="s">
        <v>1023</v>
      </c>
      <c r="E1932" s="171" t="s">
        <v>37</v>
      </c>
      <c r="F1932" s="638">
        <v>699236.01</v>
      </c>
      <c r="G1932" s="638">
        <v>22725170.329999998</v>
      </c>
      <c r="H1932" s="201" t="s">
        <v>2497</v>
      </c>
      <c r="I1932" s="171"/>
    </row>
    <row r="1933" spans="1:9" ht="15" customHeight="1">
      <c r="A1933" s="647">
        <v>42926</v>
      </c>
      <c r="B1933" s="280" t="s">
        <v>2305</v>
      </c>
      <c r="C1933" s="280" t="s">
        <v>289</v>
      </c>
      <c r="D1933" s="280" t="s">
        <v>1820</v>
      </c>
      <c r="E1933" s="280" t="s">
        <v>37</v>
      </c>
      <c r="F1933" s="648">
        <v>91907.73</v>
      </c>
      <c r="G1933" s="648">
        <v>3122105.59</v>
      </c>
      <c r="H1933" s="203" t="s">
        <v>2500</v>
      </c>
    </row>
    <row r="1934" spans="1:9" ht="15" customHeight="1">
      <c r="A1934" s="647">
        <v>42926</v>
      </c>
      <c r="B1934" s="280" t="s">
        <v>2306</v>
      </c>
      <c r="C1934" s="280" t="s">
        <v>289</v>
      </c>
      <c r="D1934" s="280" t="s">
        <v>477</v>
      </c>
      <c r="E1934" s="280" t="s">
        <v>37</v>
      </c>
      <c r="F1934" s="648">
        <v>69692.850000000006</v>
      </c>
      <c r="G1934" s="648">
        <v>2367466.11</v>
      </c>
      <c r="H1934" s="203" t="s">
        <v>2500</v>
      </c>
    </row>
    <row r="1935" spans="1:9" ht="15" customHeight="1">
      <c r="A1935" s="201">
        <v>42972</v>
      </c>
      <c r="B1935" s="171" t="s">
        <v>2416</v>
      </c>
      <c r="C1935" s="171" t="s">
        <v>1531</v>
      </c>
      <c r="D1935" s="171" t="s">
        <v>1532</v>
      </c>
      <c r="E1935" s="171" t="s">
        <v>1533</v>
      </c>
      <c r="F1935" s="187">
        <v>414377.06</v>
      </c>
      <c r="G1935" s="201">
        <f>A1935+45</f>
        <v>43017</v>
      </c>
      <c r="H1935" s="73" t="s">
        <v>2500</v>
      </c>
    </row>
    <row r="1936" spans="1:9" ht="15" customHeight="1">
      <c r="A1936" s="636">
        <v>42928</v>
      </c>
      <c r="B1936" s="216" t="s">
        <v>2307</v>
      </c>
      <c r="C1936" s="216" t="s">
        <v>289</v>
      </c>
      <c r="D1936" s="216" t="s">
        <v>477</v>
      </c>
      <c r="E1936" s="216" t="s">
        <v>37</v>
      </c>
      <c r="F1936" s="232">
        <v>137718.01999999999</v>
      </c>
      <c r="G1936" s="232">
        <v>4643851.63</v>
      </c>
      <c r="H1936" s="630" t="s">
        <v>2503</v>
      </c>
    </row>
    <row r="1937" spans="1:9" ht="15" customHeight="1">
      <c r="A1937" s="627">
        <v>42975</v>
      </c>
      <c r="B1937" s="171" t="s">
        <v>2417</v>
      </c>
      <c r="C1937" s="171" t="s">
        <v>1531</v>
      </c>
      <c r="D1937" s="171" t="s">
        <v>1532</v>
      </c>
      <c r="E1937" s="171" t="s">
        <v>1533</v>
      </c>
      <c r="F1937" s="187">
        <v>403920.9</v>
      </c>
      <c r="G1937" s="201">
        <f>A1937+45</f>
        <v>43020</v>
      </c>
      <c r="H1937" s="73" t="s">
        <v>2505</v>
      </c>
    </row>
    <row r="1938" spans="1:9" ht="15" customHeight="1">
      <c r="A1938" s="627">
        <v>42975</v>
      </c>
      <c r="B1938" s="171" t="s">
        <v>2418</v>
      </c>
      <c r="C1938" s="171" t="s">
        <v>1531</v>
      </c>
      <c r="D1938" s="171" t="s">
        <v>1532</v>
      </c>
      <c r="E1938" s="171" t="s">
        <v>1533</v>
      </c>
      <c r="F1938" s="187">
        <v>211548.55</v>
      </c>
      <c r="G1938" s="201">
        <f>A1938+45</f>
        <v>43020</v>
      </c>
      <c r="H1938" s="73" t="s">
        <v>2505</v>
      </c>
    </row>
    <row r="1939" spans="1:9" ht="15" customHeight="1">
      <c r="A1939" s="627">
        <v>42976</v>
      </c>
      <c r="B1939" s="171" t="s">
        <v>2419</v>
      </c>
      <c r="C1939" s="171" t="s">
        <v>1531</v>
      </c>
      <c r="D1939" s="171" t="s">
        <v>1532</v>
      </c>
      <c r="E1939" s="171" t="s">
        <v>1533</v>
      </c>
      <c r="F1939" s="187">
        <v>417499.47</v>
      </c>
      <c r="G1939" s="201">
        <f>A1939+45</f>
        <v>43021</v>
      </c>
      <c r="H1939" s="73" t="s">
        <v>2506</v>
      </c>
    </row>
    <row r="1940" spans="1:9" ht="15" customHeight="1">
      <c r="A1940" s="627">
        <v>42979</v>
      </c>
      <c r="B1940" s="171" t="s">
        <v>2431</v>
      </c>
      <c r="C1940" s="171" t="s">
        <v>1531</v>
      </c>
      <c r="D1940" s="171" t="s">
        <v>1532</v>
      </c>
      <c r="E1940" s="171" t="s">
        <v>1533</v>
      </c>
      <c r="F1940" s="187">
        <v>501172.13</v>
      </c>
      <c r="G1940" s="201">
        <f>A1940+45</f>
        <v>43024</v>
      </c>
      <c r="H1940" s="73" t="s">
        <v>2424</v>
      </c>
      <c r="I1940" s="1315"/>
    </row>
    <row r="1941" spans="1:9" ht="15" customHeight="1">
      <c r="A1941" s="627">
        <v>42979</v>
      </c>
      <c r="B1941" s="171" t="s">
        <v>2432</v>
      </c>
      <c r="C1941" s="171" t="s">
        <v>1531</v>
      </c>
      <c r="D1941" s="171" t="s">
        <v>1532</v>
      </c>
      <c r="E1941" s="171" t="s">
        <v>1533</v>
      </c>
      <c r="F1941" s="187">
        <v>406173.25</v>
      </c>
      <c r="G1941" s="201">
        <f>A1941+45</f>
        <v>43024</v>
      </c>
      <c r="H1941" s="699" t="s">
        <v>2424</v>
      </c>
      <c r="I1941" s="1315"/>
    </row>
    <row r="1942" spans="1:9" ht="15" customHeight="1">
      <c r="A1942" s="649">
        <v>42975</v>
      </c>
      <c r="B1942" s="458" t="s">
        <v>2423</v>
      </c>
      <c r="C1942" s="458" t="s">
        <v>35</v>
      </c>
      <c r="D1942" s="458" t="s">
        <v>381</v>
      </c>
      <c r="E1942" s="458" t="s">
        <v>38</v>
      </c>
      <c r="F1942" s="653">
        <v>49477.65</v>
      </c>
      <c r="G1942" s="653">
        <v>1917258.94</v>
      </c>
      <c r="H1942" s="238" t="s">
        <v>2424</v>
      </c>
      <c r="I1942" s="1315"/>
    </row>
    <row r="1943" spans="1:9" ht="15" customHeight="1">
      <c r="A1943" s="649">
        <v>42982</v>
      </c>
      <c r="B1943" s="458" t="s">
        <v>2441</v>
      </c>
      <c r="C1943" s="458" t="s">
        <v>35</v>
      </c>
      <c r="D1943" s="458" t="s">
        <v>381</v>
      </c>
      <c r="E1943" s="458" t="s">
        <v>38</v>
      </c>
      <c r="F1943" s="653">
        <v>33310.199999999997</v>
      </c>
      <c r="G1943" s="653">
        <v>1286106.82</v>
      </c>
      <c r="H1943" s="238" t="s">
        <v>2424</v>
      </c>
      <c r="I1943" s="1315"/>
    </row>
    <row r="1944" spans="1:9" ht="15" customHeight="1">
      <c r="A1944" s="636">
        <v>42962</v>
      </c>
      <c r="B1944" s="216" t="s">
        <v>2389</v>
      </c>
      <c r="C1944" s="216" t="s">
        <v>2286</v>
      </c>
      <c r="D1944" s="216" t="s">
        <v>2287</v>
      </c>
      <c r="E1944" s="216" t="s">
        <v>1533</v>
      </c>
      <c r="F1944" s="639">
        <v>7018322.7599999998</v>
      </c>
      <c r="G1944" s="224">
        <f>A1944+60</f>
        <v>43022</v>
      </c>
      <c r="H1944" s="73" t="s">
        <v>2424</v>
      </c>
      <c r="I1944" s="1315"/>
    </row>
    <row r="1945" spans="1:9" ht="30.75" customHeight="1">
      <c r="A1945" s="201">
        <v>42989</v>
      </c>
      <c r="B1945" s="171" t="s">
        <v>2449</v>
      </c>
      <c r="C1945" s="171" t="s">
        <v>285</v>
      </c>
      <c r="D1945" s="171" t="s">
        <v>1023</v>
      </c>
      <c r="E1945" s="171" t="s">
        <v>37</v>
      </c>
      <c r="F1945" s="638">
        <v>509404.14</v>
      </c>
      <c r="G1945" s="638">
        <v>16489412.01</v>
      </c>
      <c r="H1945" s="201" t="s">
        <v>2450</v>
      </c>
      <c r="I1945" s="664" t="s">
        <v>2513</v>
      </c>
    </row>
    <row r="1946" spans="1:9" s="183" customFormat="1" ht="12.75">
      <c r="A1946" s="627">
        <v>42985</v>
      </c>
      <c r="B1946" s="171" t="s">
        <v>2442</v>
      </c>
      <c r="C1946" s="171" t="s">
        <v>1531</v>
      </c>
      <c r="D1946" s="171" t="s">
        <v>1532</v>
      </c>
      <c r="E1946" s="171" t="s">
        <v>1533</v>
      </c>
      <c r="F1946" s="187">
        <v>400145.12</v>
      </c>
      <c r="G1946" s="650" t="s">
        <v>2515</v>
      </c>
      <c r="H1946" s="201" t="s">
        <v>2514</v>
      </c>
      <c r="I1946" s="204" t="e">
        <f>#REF!-A1946+1</f>
        <v>#REF!</v>
      </c>
    </row>
    <row r="1947" spans="1:9" s="183" customFormat="1" ht="12.75">
      <c r="A1947" s="627">
        <v>42984</v>
      </c>
      <c r="B1947" s="171" t="s">
        <v>2428</v>
      </c>
      <c r="C1947" s="171" t="s">
        <v>1531</v>
      </c>
      <c r="D1947" s="171" t="s">
        <v>1532</v>
      </c>
      <c r="E1947" s="171" t="s">
        <v>1533</v>
      </c>
      <c r="F1947" s="187">
        <v>392671.35</v>
      </c>
      <c r="G1947" s="201">
        <f>A1947+45</f>
        <v>43029</v>
      </c>
      <c r="H1947" s="195" t="s">
        <v>2516</v>
      </c>
      <c r="I1947" s="204" t="e">
        <f>#REF!-A1947+1</f>
        <v>#REF!</v>
      </c>
    </row>
    <row r="1948" spans="1:9" s="183" customFormat="1" ht="12.75">
      <c r="A1948" s="627">
        <v>42982</v>
      </c>
      <c r="B1948" s="171" t="s">
        <v>2440</v>
      </c>
      <c r="C1948" s="171" t="s">
        <v>1531</v>
      </c>
      <c r="D1948" s="171" t="s">
        <v>1532</v>
      </c>
      <c r="E1948" s="171" t="s">
        <v>1533</v>
      </c>
      <c r="F1948" s="187">
        <v>420655.21</v>
      </c>
      <c r="G1948" s="201">
        <f>A1948+45</f>
        <v>43027</v>
      </c>
      <c r="H1948" s="195" t="s">
        <v>2522</v>
      </c>
      <c r="I1948" s="204" t="e">
        <f>#REF!-A1948+1</f>
        <v>#REF!</v>
      </c>
    </row>
    <row r="1949" spans="1:9" s="183" customFormat="1" ht="12.75">
      <c r="A1949" s="651">
        <v>43028</v>
      </c>
      <c r="B1949" s="652" t="s">
        <v>2517</v>
      </c>
      <c r="C1949" s="652" t="s">
        <v>35</v>
      </c>
      <c r="D1949" s="652" t="s">
        <v>137</v>
      </c>
      <c r="E1949" s="652" t="s">
        <v>38</v>
      </c>
      <c r="F1949" s="653">
        <v>28638.51</v>
      </c>
      <c r="G1949" s="653">
        <v>1132939.46</v>
      </c>
      <c r="H1949" s="1038" t="s">
        <v>2518</v>
      </c>
      <c r="I1949" s="1316"/>
    </row>
    <row r="1950" spans="1:9" s="183" customFormat="1" ht="12.75">
      <c r="A1950" s="636">
        <v>42942</v>
      </c>
      <c r="B1950" s="216" t="s">
        <v>2355</v>
      </c>
      <c r="C1950" s="216" t="s">
        <v>289</v>
      </c>
      <c r="D1950" s="216" t="s">
        <v>1820</v>
      </c>
      <c r="E1950" s="216" t="s">
        <v>37</v>
      </c>
      <c r="F1950" s="232">
        <v>10874.84</v>
      </c>
      <c r="G1950" s="232">
        <v>363002.16</v>
      </c>
      <c r="H1950" s="630">
        <f>A1950+90</f>
        <v>43032</v>
      </c>
      <c r="I1950" s="630" t="s">
        <v>2317</v>
      </c>
    </row>
    <row r="1951" spans="1:9" ht="15" customHeight="1">
      <c r="A1951" s="636">
        <v>42984</v>
      </c>
      <c r="B1951" s="216" t="s">
        <v>2429</v>
      </c>
      <c r="C1951" s="216" t="s">
        <v>24</v>
      </c>
      <c r="D1951" s="193" t="s">
        <v>2349</v>
      </c>
      <c r="E1951" s="216" t="s">
        <v>38</v>
      </c>
      <c r="F1951" s="637">
        <v>116924.1</v>
      </c>
      <c r="G1951" s="637">
        <v>4514439.5</v>
      </c>
      <c r="H1951" s="704" t="s">
        <v>2528</v>
      </c>
      <c r="I1951" s="1315" t="s">
        <v>2529</v>
      </c>
    </row>
    <row r="1952" spans="1:9" ht="15" customHeight="1">
      <c r="A1952" s="627">
        <v>42990</v>
      </c>
      <c r="B1952" s="171" t="s">
        <v>2454</v>
      </c>
      <c r="C1952" s="171" t="s">
        <v>1531</v>
      </c>
      <c r="D1952" s="171" t="s">
        <v>1532</v>
      </c>
      <c r="E1952" s="171" t="s">
        <v>1533</v>
      </c>
      <c r="F1952" s="187">
        <v>470792.58</v>
      </c>
      <c r="G1952" s="201">
        <f>A1952+45</f>
        <v>43035</v>
      </c>
      <c r="H1952" s="73" t="s">
        <v>2530</v>
      </c>
      <c r="I1952" s="1315"/>
    </row>
    <row r="1953" spans="1:9" ht="15" customHeight="1">
      <c r="A1953" s="627">
        <v>42990</v>
      </c>
      <c r="B1953" s="171" t="s">
        <v>2453</v>
      </c>
      <c r="C1953" s="171" t="s">
        <v>1531</v>
      </c>
      <c r="D1953" s="171" t="s">
        <v>1532</v>
      </c>
      <c r="E1953" s="171" t="s">
        <v>1533</v>
      </c>
      <c r="F1953" s="187">
        <v>407104.42</v>
      </c>
      <c r="G1953" s="201">
        <f>A1953+45</f>
        <v>43035</v>
      </c>
      <c r="H1953" s="73" t="s">
        <v>2530</v>
      </c>
      <c r="I1953" s="1315"/>
    </row>
    <row r="1954" spans="1:9" ht="15" customHeight="1">
      <c r="A1954" s="201">
        <v>42989</v>
      </c>
      <c r="B1954" s="171" t="s">
        <v>2449</v>
      </c>
      <c r="C1954" s="171" t="s">
        <v>285</v>
      </c>
      <c r="D1954" s="171" t="s">
        <v>1023</v>
      </c>
      <c r="E1954" s="171" t="s">
        <v>37</v>
      </c>
      <c r="F1954" s="638">
        <v>343836.8</v>
      </c>
      <c r="G1954" s="638">
        <f>F1954*32.37</f>
        <v>11129997.215999998</v>
      </c>
      <c r="H1954" s="201" t="s">
        <v>2532</v>
      </c>
      <c r="I1954" s="171"/>
    </row>
    <row r="1955" spans="1:9" ht="15" customHeight="1">
      <c r="A1955" s="627">
        <v>42992</v>
      </c>
      <c r="B1955" s="171" t="s">
        <v>2455</v>
      </c>
      <c r="C1955" s="171" t="s">
        <v>1531</v>
      </c>
      <c r="D1955" s="171" t="s">
        <v>1532</v>
      </c>
      <c r="E1955" s="171" t="s">
        <v>1533</v>
      </c>
      <c r="F1955" s="187">
        <v>406002.13</v>
      </c>
      <c r="G1955" s="201">
        <f>A1955+45</f>
        <v>43037</v>
      </c>
      <c r="H1955" s="73" t="s">
        <v>2532</v>
      </c>
      <c r="I1955" s="1315"/>
    </row>
    <row r="1956" spans="1:9" ht="15" customHeight="1">
      <c r="A1956" s="649">
        <v>43005</v>
      </c>
      <c r="B1956" s="458" t="s">
        <v>2481</v>
      </c>
      <c r="C1956" s="458" t="s">
        <v>35</v>
      </c>
      <c r="D1956" s="458" t="s">
        <v>137</v>
      </c>
      <c r="E1956" s="458" t="s">
        <v>38</v>
      </c>
      <c r="F1956" s="653">
        <v>270441.59999999998</v>
      </c>
      <c r="G1956" s="653">
        <v>10576970.98</v>
      </c>
      <c r="H1956" s="238" t="s">
        <v>2482</v>
      </c>
      <c r="I1956" s="1315"/>
    </row>
    <row r="1957" spans="1:9" ht="15" customHeight="1">
      <c r="A1957" s="627">
        <v>42998</v>
      </c>
      <c r="B1957" s="171" t="s">
        <v>2464</v>
      </c>
      <c r="C1957" s="171" t="s">
        <v>1531</v>
      </c>
      <c r="D1957" s="171" t="s">
        <v>1532</v>
      </c>
      <c r="E1957" s="171" t="s">
        <v>1533</v>
      </c>
      <c r="F1957" s="187">
        <v>358060.44</v>
      </c>
      <c r="G1957" s="201">
        <f>A1957+45</f>
        <v>43043</v>
      </c>
      <c r="H1957" s="73" t="s">
        <v>2536</v>
      </c>
      <c r="I1957" s="1315"/>
    </row>
    <row r="1958" spans="1:9" ht="15" customHeight="1">
      <c r="A1958" s="627"/>
      <c r="B1958" s="171"/>
      <c r="C1958" s="171"/>
      <c r="D1958" s="171"/>
      <c r="E1958" s="171"/>
      <c r="F1958" s="187"/>
      <c r="G1958" s="201"/>
      <c r="H1958" s="73"/>
      <c r="I1958" s="1315"/>
    </row>
    <row r="1959" spans="1:9" ht="46.5" customHeight="1">
      <c r="A1959" s="619">
        <v>43040</v>
      </c>
      <c r="B1959" s="212"/>
      <c r="C1959" s="212"/>
      <c r="D1959" s="212"/>
      <c r="E1959" s="212"/>
      <c r="F1959" s="449"/>
      <c r="G1959" s="449"/>
      <c r="H1959" s="1066"/>
    </row>
    <row r="1960" spans="1:9" ht="15" customHeight="1">
      <c r="A1960" s="627">
        <v>42998</v>
      </c>
      <c r="B1960" s="171" t="s">
        <v>2465</v>
      </c>
      <c r="C1960" s="171" t="s">
        <v>1531</v>
      </c>
      <c r="D1960" s="171" t="s">
        <v>1532</v>
      </c>
      <c r="E1960" s="171" t="s">
        <v>1533</v>
      </c>
      <c r="F1960" s="187">
        <v>448515.72</v>
      </c>
      <c r="G1960" s="201">
        <f>A1960+45</f>
        <v>43043</v>
      </c>
      <c r="H1960" s="73" t="s">
        <v>2536</v>
      </c>
    </row>
    <row r="1961" spans="1:9" ht="15" customHeight="1">
      <c r="A1961" s="627">
        <v>42926</v>
      </c>
      <c r="B1961" s="171" t="s">
        <v>2325</v>
      </c>
      <c r="C1961" s="171" t="s">
        <v>2039</v>
      </c>
      <c r="D1961" s="171" t="s">
        <v>1671</v>
      </c>
      <c r="E1961" s="171" t="s">
        <v>1533</v>
      </c>
      <c r="F1961" s="171"/>
      <c r="G1961" s="187">
        <v>1319691.02</v>
      </c>
      <c r="H1961" s="201">
        <f t="shared" ref="H1961:H1970" si="6">A1961+120</f>
        <v>43046</v>
      </c>
    </row>
    <row r="1962" spans="1:9" ht="15" customHeight="1">
      <c r="A1962" s="627">
        <v>42927</v>
      </c>
      <c r="B1962" s="171" t="s">
        <v>2328</v>
      </c>
      <c r="C1962" s="171" t="s">
        <v>2039</v>
      </c>
      <c r="D1962" s="171" t="s">
        <v>1671</v>
      </c>
      <c r="E1962" s="171" t="s">
        <v>1533</v>
      </c>
      <c r="F1962" s="171"/>
      <c r="G1962" s="187">
        <v>57679.43</v>
      </c>
      <c r="H1962" s="201">
        <f t="shared" si="6"/>
        <v>43047</v>
      </c>
    </row>
    <row r="1963" spans="1:9" ht="15" customHeight="1">
      <c r="A1963" s="627">
        <v>42927</v>
      </c>
      <c r="B1963" s="171" t="s">
        <v>2329</v>
      </c>
      <c r="C1963" s="171" t="s">
        <v>2039</v>
      </c>
      <c r="D1963" s="171" t="s">
        <v>1671</v>
      </c>
      <c r="E1963" s="171" t="s">
        <v>1533</v>
      </c>
      <c r="F1963" s="171"/>
      <c r="G1963" s="187">
        <v>792705.28</v>
      </c>
      <c r="H1963" s="201">
        <f t="shared" si="6"/>
        <v>43047</v>
      </c>
    </row>
    <row r="1964" spans="1:9" ht="15" customHeight="1">
      <c r="A1964" s="627">
        <v>42927</v>
      </c>
      <c r="B1964" s="171" t="s">
        <v>2330</v>
      </c>
      <c r="C1964" s="171" t="s">
        <v>2039</v>
      </c>
      <c r="D1964" s="171" t="s">
        <v>1671</v>
      </c>
      <c r="E1964" s="171" t="s">
        <v>1533</v>
      </c>
      <c r="F1964" s="171"/>
      <c r="G1964" s="187">
        <v>805151.73</v>
      </c>
      <c r="H1964" s="201">
        <f t="shared" si="6"/>
        <v>43047</v>
      </c>
    </row>
    <row r="1965" spans="1:9" ht="15" customHeight="1">
      <c r="A1965" s="630">
        <v>42927</v>
      </c>
      <c r="B1965" s="204" t="s">
        <v>2331</v>
      </c>
      <c r="C1965" s="204" t="s">
        <v>2092</v>
      </c>
      <c r="D1965" s="204" t="s">
        <v>1671</v>
      </c>
      <c r="E1965" s="204" t="s">
        <v>37</v>
      </c>
      <c r="F1965" s="639">
        <v>87562.19</v>
      </c>
      <c r="G1965" s="639">
        <v>2977114.46</v>
      </c>
      <c r="H1965" s="1068">
        <f t="shared" si="6"/>
        <v>43047</v>
      </c>
    </row>
    <row r="1966" spans="1:9" ht="15" customHeight="1">
      <c r="A1966" s="636">
        <v>42929</v>
      </c>
      <c r="B1966" s="216" t="s">
        <v>2338</v>
      </c>
      <c r="C1966" s="216" t="s">
        <v>2039</v>
      </c>
      <c r="D1966" s="204" t="s">
        <v>1671</v>
      </c>
      <c r="E1966" s="216" t="s">
        <v>38</v>
      </c>
      <c r="F1966" s="637">
        <v>1072.92</v>
      </c>
      <c r="G1966" s="637">
        <v>41532.730000000003</v>
      </c>
      <c r="H1966" s="1068">
        <f t="shared" si="6"/>
        <v>43049</v>
      </c>
    </row>
    <row r="1967" spans="1:9" ht="15" customHeight="1">
      <c r="A1967" s="627">
        <v>42929</v>
      </c>
      <c r="B1967" s="171" t="s">
        <v>2333</v>
      </c>
      <c r="C1967" s="171" t="s">
        <v>2039</v>
      </c>
      <c r="D1967" s="171" t="s">
        <v>1671</v>
      </c>
      <c r="E1967" s="171" t="s">
        <v>1533</v>
      </c>
      <c r="F1967" s="171"/>
      <c r="G1967" s="187">
        <v>830134.71</v>
      </c>
      <c r="H1967" s="195">
        <f t="shared" si="6"/>
        <v>43049</v>
      </c>
    </row>
    <row r="1968" spans="1:9" ht="15" customHeight="1">
      <c r="A1968" s="627">
        <v>42929</v>
      </c>
      <c r="B1968" s="171" t="s">
        <v>2334</v>
      </c>
      <c r="C1968" s="171" t="s">
        <v>2039</v>
      </c>
      <c r="D1968" s="171" t="s">
        <v>1671</v>
      </c>
      <c r="E1968" s="171" t="s">
        <v>1533</v>
      </c>
      <c r="F1968" s="171"/>
      <c r="G1968" s="187">
        <v>681757.79</v>
      </c>
      <c r="H1968" s="195">
        <f t="shared" si="6"/>
        <v>43049</v>
      </c>
    </row>
    <row r="1969" spans="1:9" ht="15" customHeight="1">
      <c r="A1969" s="627">
        <v>42929</v>
      </c>
      <c r="B1969" s="171" t="s">
        <v>2335</v>
      </c>
      <c r="C1969" s="171" t="s">
        <v>2039</v>
      </c>
      <c r="D1969" s="171" t="s">
        <v>1671</v>
      </c>
      <c r="E1969" s="171" t="s">
        <v>1533</v>
      </c>
      <c r="F1969" s="171"/>
      <c r="G1969" s="187">
        <v>180910.28</v>
      </c>
      <c r="H1969" s="195">
        <f t="shared" si="6"/>
        <v>43049</v>
      </c>
    </row>
    <row r="1970" spans="1:9" ht="15" customHeight="1">
      <c r="A1970" s="627">
        <v>42929</v>
      </c>
      <c r="B1970" s="171" t="s">
        <v>2336</v>
      </c>
      <c r="C1970" s="171" t="s">
        <v>2039</v>
      </c>
      <c r="D1970" s="171" t="s">
        <v>1671</v>
      </c>
      <c r="E1970" s="171" t="s">
        <v>15</v>
      </c>
      <c r="F1970" s="171">
        <v>7743.04</v>
      </c>
      <c r="G1970" s="187">
        <v>338061.13</v>
      </c>
      <c r="H1970" s="201">
        <f t="shared" si="6"/>
        <v>43049</v>
      </c>
    </row>
    <row r="1971" spans="1:9" ht="15" customHeight="1">
      <c r="A1971" s="627">
        <v>43004</v>
      </c>
      <c r="B1971" s="171" t="s">
        <v>2477</v>
      </c>
      <c r="C1971" s="171" t="s">
        <v>1531</v>
      </c>
      <c r="D1971" s="171" t="s">
        <v>1532</v>
      </c>
      <c r="E1971" s="171" t="s">
        <v>1533</v>
      </c>
      <c r="F1971" s="187">
        <v>445432.26</v>
      </c>
      <c r="G1971" s="201">
        <f>A1971+45</f>
        <v>43049</v>
      </c>
      <c r="H1971" s="201">
        <v>43049</v>
      </c>
    </row>
    <row r="1972" spans="1:9" ht="15" customHeight="1">
      <c r="A1972" s="627">
        <v>43007</v>
      </c>
      <c r="B1972" s="171" t="s">
        <v>2492</v>
      </c>
      <c r="C1972" s="171" t="s">
        <v>1630</v>
      </c>
      <c r="D1972" s="171" t="s">
        <v>1532</v>
      </c>
      <c r="E1972" s="171" t="s">
        <v>1533</v>
      </c>
      <c r="F1972" s="187">
        <v>438325.13</v>
      </c>
      <c r="G1972" s="201">
        <f>A1972+45</f>
        <v>43052</v>
      </c>
      <c r="H1972" s="73" t="s">
        <v>2549</v>
      </c>
    </row>
    <row r="1973" spans="1:9" ht="15" customHeight="1">
      <c r="A1973" s="716">
        <v>42992</v>
      </c>
      <c r="B1973" s="216" t="s">
        <v>2544</v>
      </c>
      <c r="C1973" s="216" t="s">
        <v>2286</v>
      </c>
      <c r="D1973" s="216" t="s">
        <v>2287</v>
      </c>
      <c r="E1973" s="216" t="s">
        <v>1533</v>
      </c>
      <c r="F1973" s="639">
        <v>6381412.5999999996</v>
      </c>
      <c r="G1973" s="224">
        <f>A1973+60</f>
        <v>43052</v>
      </c>
      <c r="H1973" s="73" t="s">
        <v>2549</v>
      </c>
    </row>
    <row r="1974" spans="1:9" ht="15" customHeight="1">
      <c r="A1974" s="717">
        <v>42933</v>
      </c>
      <c r="B1974" s="171" t="s">
        <v>2346</v>
      </c>
      <c r="C1974" s="171" t="s">
        <v>2039</v>
      </c>
      <c r="D1974" s="171" t="s">
        <v>1671</v>
      </c>
      <c r="E1974" s="171" t="s">
        <v>1533</v>
      </c>
      <c r="F1974" s="171"/>
      <c r="G1974" s="198">
        <v>623613.65</v>
      </c>
      <c r="H1974" s="195">
        <f>A1974+120</f>
        <v>43053</v>
      </c>
    </row>
    <row r="1975" spans="1:9" ht="15" customHeight="1">
      <c r="A1975" s="649">
        <v>42986</v>
      </c>
      <c r="B1975" s="458" t="s">
        <v>2444</v>
      </c>
      <c r="C1975" s="458" t="s">
        <v>35</v>
      </c>
      <c r="D1975" s="458" t="s">
        <v>381</v>
      </c>
      <c r="E1975" s="458" t="s">
        <v>38</v>
      </c>
      <c r="F1975" s="653">
        <v>142067.54999999999</v>
      </c>
      <c r="G1975" s="653">
        <v>5503696.8899999997</v>
      </c>
      <c r="H1975" s="238" t="s">
        <v>2445</v>
      </c>
      <c r="I1975" s="1316"/>
    </row>
    <row r="1976" spans="1:9" ht="15" customHeight="1">
      <c r="A1976" s="649">
        <v>43004</v>
      </c>
      <c r="B1976" s="458" t="s">
        <v>2478</v>
      </c>
      <c r="C1976" s="458" t="s">
        <v>35</v>
      </c>
      <c r="D1976" s="458" t="s">
        <v>2479</v>
      </c>
      <c r="E1976" s="458" t="s">
        <v>38</v>
      </c>
      <c r="F1976" s="653">
        <v>103816.35</v>
      </c>
      <c r="G1976" s="653">
        <v>4078944.39</v>
      </c>
      <c r="H1976" s="238" t="s">
        <v>2445</v>
      </c>
      <c r="I1976" s="1316"/>
    </row>
    <row r="1977" spans="1:9" ht="15" customHeight="1">
      <c r="A1977" s="627">
        <v>43010</v>
      </c>
      <c r="B1977" s="171" t="s">
        <v>2494</v>
      </c>
      <c r="C1977" s="171" t="s">
        <v>1630</v>
      </c>
      <c r="D1977" s="171" t="s">
        <v>1532</v>
      </c>
      <c r="E1977" s="171" t="s">
        <v>1533</v>
      </c>
      <c r="F1977" s="187">
        <v>419000.66</v>
      </c>
      <c r="G1977" s="201">
        <f>A1977+45</f>
        <v>43055</v>
      </c>
      <c r="H1977" s="73" t="s">
        <v>2553</v>
      </c>
    </row>
    <row r="1978" spans="1:9" ht="15" customHeight="1">
      <c r="A1978" s="627">
        <v>43010</v>
      </c>
      <c r="B1978" s="171" t="s">
        <v>2495</v>
      </c>
      <c r="C1978" s="171" t="s">
        <v>1630</v>
      </c>
      <c r="D1978" s="171" t="s">
        <v>1532</v>
      </c>
      <c r="E1978" s="171" t="s">
        <v>1533</v>
      </c>
      <c r="F1978" s="187">
        <v>370987.85</v>
      </c>
      <c r="G1978" s="201">
        <f>A1978+45</f>
        <v>43055</v>
      </c>
      <c r="H1978" s="73" t="s">
        <v>2553</v>
      </c>
    </row>
    <row r="1979" spans="1:9" ht="15" customHeight="1">
      <c r="A1979" s="717">
        <v>42935</v>
      </c>
      <c r="B1979" s="171" t="s">
        <v>2347</v>
      </c>
      <c r="C1979" s="171" t="s">
        <v>2039</v>
      </c>
      <c r="D1979" s="171" t="s">
        <v>1671</v>
      </c>
      <c r="E1979" s="171" t="s">
        <v>1533</v>
      </c>
      <c r="F1979" s="171"/>
      <c r="G1979" s="198">
        <v>720114.64</v>
      </c>
      <c r="H1979" s="195">
        <f>A1979+120</f>
        <v>43055</v>
      </c>
    </row>
    <row r="1980" spans="1:9" ht="15" customHeight="1">
      <c r="A1980" s="636">
        <v>42965</v>
      </c>
      <c r="B1980" s="216" t="s">
        <v>2405</v>
      </c>
      <c r="C1980" s="216" t="s">
        <v>289</v>
      </c>
      <c r="D1980" s="216" t="s">
        <v>477</v>
      </c>
      <c r="E1980" s="216" t="s">
        <v>37</v>
      </c>
      <c r="F1980" s="232">
        <v>31455.9</v>
      </c>
      <c r="G1980" s="232">
        <v>1039617.5</v>
      </c>
      <c r="H1980" s="630">
        <f>A1980+90</f>
        <v>43055</v>
      </c>
    </row>
    <row r="1981" spans="1:9" ht="15" customHeight="1">
      <c r="A1981" s="627">
        <v>43011</v>
      </c>
      <c r="B1981" s="171" t="s">
        <v>2496</v>
      </c>
      <c r="C1981" s="171" t="s">
        <v>1630</v>
      </c>
      <c r="D1981" s="171" t="s">
        <v>1532</v>
      </c>
      <c r="E1981" s="171" t="s">
        <v>1533</v>
      </c>
      <c r="F1981" s="187">
        <v>413148.1</v>
      </c>
      <c r="G1981" s="201">
        <f>A1981+45</f>
        <v>43056</v>
      </c>
      <c r="H1981" s="73" t="s">
        <v>2554</v>
      </c>
    </row>
    <row r="1982" spans="1:9" ht="15" customHeight="1">
      <c r="A1982" s="627">
        <v>43013</v>
      </c>
      <c r="B1982" s="171" t="s">
        <v>2498</v>
      </c>
      <c r="C1982" s="171" t="s">
        <v>1630</v>
      </c>
      <c r="D1982" s="171" t="s">
        <v>1532</v>
      </c>
      <c r="E1982" s="171" t="s">
        <v>1533</v>
      </c>
      <c r="F1982" s="187">
        <v>398982.82</v>
      </c>
      <c r="G1982" s="201">
        <f>A1982+45</f>
        <v>43058</v>
      </c>
      <c r="H1982" s="699" t="s">
        <v>2558</v>
      </c>
    </row>
    <row r="1983" spans="1:9" ht="15" customHeight="1">
      <c r="A1983" s="627">
        <v>43013</v>
      </c>
      <c r="B1983" s="171" t="s">
        <v>2499</v>
      </c>
      <c r="C1983" s="171" t="s">
        <v>1630</v>
      </c>
      <c r="D1983" s="171" t="s">
        <v>1532</v>
      </c>
      <c r="E1983" s="171" t="s">
        <v>1533</v>
      </c>
      <c r="F1983" s="187">
        <v>323910.65999999997</v>
      </c>
      <c r="G1983" s="201">
        <f>A1983+45</f>
        <v>43058</v>
      </c>
      <c r="H1983" s="73" t="s">
        <v>2558</v>
      </c>
    </row>
    <row r="1984" spans="1:9" ht="15" customHeight="1">
      <c r="A1984" s="627">
        <v>42937</v>
      </c>
      <c r="B1984" s="171" t="s">
        <v>2352</v>
      </c>
      <c r="C1984" s="171" t="s">
        <v>2039</v>
      </c>
      <c r="D1984" s="171" t="s">
        <v>1671</v>
      </c>
      <c r="E1984" s="171" t="s">
        <v>1533</v>
      </c>
      <c r="F1984" s="187">
        <v>1625950.86</v>
      </c>
      <c r="G1984" s="201">
        <f>A1984+120</f>
        <v>43057</v>
      </c>
      <c r="H1984" s="697" t="s">
        <v>2558</v>
      </c>
    </row>
    <row r="1985" spans="1:9" ht="15" customHeight="1">
      <c r="A1985" s="636">
        <v>42969</v>
      </c>
      <c r="B1985" s="216" t="s">
        <v>2407</v>
      </c>
      <c r="C1985" s="216" t="s">
        <v>289</v>
      </c>
      <c r="D1985" s="216" t="s">
        <v>1820</v>
      </c>
      <c r="E1985" s="216" t="s">
        <v>37</v>
      </c>
      <c r="F1985" s="232">
        <v>76914.09</v>
      </c>
      <c r="G1985" s="232">
        <v>2532011.84</v>
      </c>
      <c r="H1985" s="697" t="s">
        <v>2558</v>
      </c>
      <c r="I1985" s="216"/>
    </row>
    <row r="1986" spans="1:9" ht="38.25" customHeight="1">
      <c r="A1986" s="636">
        <v>43000</v>
      </c>
      <c r="B1986" s="216" t="s">
        <v>2470</v>
      </c>
      <c r="C1986" s="216" t="s">
        <v>24</v>
      </c>
      <c r="D1986" s="654" t="s">
        <v>2471</v>
      </c>
      <c r="E1986" s="216" t="s">
        <v>38</v>
      </c>
      <c r="F1986" s="637">
        <v>61497.3</v>
      </c>
      <c r="G1986" s="637">
        <v>2421763.67</v>
      </c>
      <c r="H1986" s="704" t="s">
        <v>2472</v>
      </c>
      <c r="I1986" s="1317" t="s">
        <v>2560</v>
      </c>
    </row>
    <row r="1987" spans="1:9" ht="15" customHeight="1">
      <c r="A1987" s="627">
        <v>42941</v>
      </c>
      <c r="B1987" s="171" t="s">
        <v>2358</v>
      </c>
      <c r="C1987" s="171" t="s">
        <v>2039</v>
      </c>
      <c r="D1987" s="171" t="s">
        <v>1671</v>
      </c>
      <c r="E1987" s="171" t="s">
        <v>1533</v>
      </c>
      <c r="F1987" s="171" t="s">
        <v>2291</v>
      </c>
      <c r="G1987" s="187">
        <v>211924.85</v>
      </c>
      <c r="H1987" s="201">
        <f>A1987+120</f>
        <v>43061</v>
      </c>
    </row>
    <row r="1988" spans="1:9" ht="15" customHeight="1">
      <c r="A1988" s="627">
        <v>42941</v>
      </c>
      <c r="B1988" s="171" t="s">
        <v>2359</v>
      </c>
      <c r="C1988" s="171" t="s">
        <v>2039</v>
      </c>
      <c r="D1988" s="171" t="s">
        <v>1671</v>
      </c>
      <c r="E1988" s="171" t="s">
        <v>1533</v>
      </c>
      <c r="F1988" s="171" t="s">
        <v>2291</v>
      </c>
      <c r="G1988" s="187">
        <v>1363245.66</v>
      </c>
      <c r="H1988" s="201">
        <f>A1988+120</f>
        <v>43061</v>
      </c>
    </row>
    <row r="1989" spans="1:9" ht="15" customHeight="1">
      <c r="A1989" s="627">
        <v>42941</v>
      </c>
      <c r="B1989" s="171" t="s">
        <v>2360</v>
      </c>
      <c r="C1989" s="171" t="s">
        <v>2039</v>
      </c>
      <c r="D1989" s="171" t="s">
        <v>1671</v>
      </c>
      <c r="E1989" s="171" t="s">
        <v>1533</v>
      </c>
      <c r="F1989" s="171" t="s">
        <v>2291</v>
      </c>
      <c r="G1989" s="187">
        <v>662268.44999999995</v>
      </c>
      <c r="H1989" s="201">
        <f>A1989+120</f>
        <v>43061</v>
      </c>
    </row>
    <row r="1990" spans="1:9" ht="15" customHeight="1">
      <c r="A1990" s="627">
        <v>42941</v>
      </c>
      <c r="B1990" s="171" t="s">
        <v>2361</v>
      </c>
      <c r="C1990" s="171" t="s">
        <v>2039</v>
      </c>
      <c r="D1990" s="171" t="s">
        <v>1671</v>
      </c>
      <c r="E1990" s="171" t="s">
        <v>1533</v>
      </c>
      <c r="F1990" s="171" t="s">
        <v>2291</v>
      </c>
      <c r="G1990" s="187">
        <v>424481.83</v>
      </c>
      <c r="H1990" s="201">
        <f>A1990+120</f>
        <v>43061</v>
      </c>
    </row>
    <row r="1991" spans="1:9" ht="15" customHeight="1">
      <c r="A1991" s="627">
        <v>43017</v>
      </c>
      <c r="B1991" s="171" t="s">
        <v>2501</v>
      </c>
      <c r="C1991" s="171" t="s">
        <v>1630</v>
      </c>
      <c r="D1991" s="171" t="s">
        <v>1532</v>
      </c>
      <c r="E1991" s="171" t="s">
        <v>1533</v>
      </c>
      <c r="F1991" s="187">
        <v>335773.58</v>
      </c>
      <c r="G1991" s="201">
        <f>A1991+45</f>
        <v>43062</v>
      </c>
      <c r="H1991" s="73" t="s">
        <v>2564</v>
      </c>
    </row>
    <row r="1992" spans="1:9" ht="15" customHeight="1">
      <c r="A1992" s="627">
        <v>43018</v>
      </c>
      <c r="B1992" s="171" t="s">
        <v>2502</v>
      </c>
      <c r="C1992" s="171" t="s">
        <v>1630</v>
      </c>
      <c r="D1992" s="171" t="s">
        <v>1532</v>
      </c>
      <c r="E1992" s="171" t="s">
        <v>1533</v>
      </c>
      <c r="F1992" s="187">
        <v>360452.8</v>
      </c>
      <c r="G1992" s="201">
        <f>A1992+45</f>
        <v>43063</v>
      </c>
      <c r="H1992" s="73" t="s">
        <v>2565</v>
      </c>
    </row>
    <row r="1993" spans="1:9" ht="15" customHeight="1">
      <c r="A1993" s="627">
        <v>42943</v>
      </c>
      <c r="B1993" s="171" t="s">
        <v>2362</v>
      </c>
      <c r="C1993" s="171" t="s">
        <v>2039</v>
      </c>
      <c r="D1993" s="171" t="s">
        <v>1671</v>
      </c>
      <c r="E1993" s="171" t="s">
        <v>1533</v>
      </c>
      <c r="F1993" s="171" t="s">
        <v>2326</v>
      </c>
      <c r="G1993" s="187">
        <v>91581.71</v>
      </c>
      <c r="H1993" s="201">
        <f>A1993+120</f>
        <v>43063</v>
      </c>
    </row>
    <row r="1994" spans="1:9" ht="15" customHeight="1">
      <c r="A1994" s="627">
        <v>42943</v>
      </c>
      <c r="B1994" s="171" t="s">
        <v>2363</v>
      </c>
      <c r="C1994" s="171" t="s">
        <v>2039</v>
      </c>
      <c r="D1994" s="171" t="s">
        <v>1671</v>
      </c>
      <c r="E1994" s="171" t="s">
        <v>1533</v>
      </c>
      <c r="F1994" s="171" t="s">
        <v>2326</v>
      </c>
      <c r="G1994" s="187">
        <v>1067511.46</v>
      </c>
      <c r="H1994" s="201">
        <f>A1994+120</f>
        <v>43063</v>
      </c>
    </row>
    <row r="1995" spans="1:9" ht="15" customHeight="1">
      <c r="A1995" s="627">
        <v>43019</v>
      </c>
      <c r="B1995" s="171" t="s">
        <v>2504</v>
      </c>
      <c r="C1995" s="171" t="s">
        <v>1630</v>
      </c>
      <c r="D1995" s="171" t="s">
        <v>1532</v>
      </c>
      <c r="E1995" s="171" t="s">
        <v>1533</v>
      </c>
      <c r="F1995" s="187">
        <v>361575.09</v>
      </c>
      <c r="G1995" s="201">
        <f>A1995+45</f>
        <v>43064</v>
      </c>
      <c r="H1995" s="73" t="s">
        <v>2569</v>
      </c>
      <c r="I1995" s="1315"/>
    </row>
    <row r="1996" spans="1:9" ht="15" customHeight="1">
      <c r="A1996" s="627">
        <v>43020</v>
      </c>
      <c r="B1996" s="171" t="s">
        <v>2507</v>
      </c>
      <c r="C1996" s="171" t="s">
        <v>1630</v>
      </c>
      <c r="D1996" s="171" t="s">
        <v>1532</v>
      </c>
      <c r="E1996" s="171" t="s">
        <v>1533</v>
      </c>
      <c r="F1996" s="187">
        <v>361273.96</v>
      </c>
      <c r="G1996" s="201">
        <f>A1996+45</f>
        <v>43065</v>
      </c>
      <c r="H1996" s="73" t="s">
        <v>2569</v>
      </c>
      <c r="I1996" s="1315"/>
    </row>
    <row r="1997" spans="1:9" ht="15" customHeight="1">
      <c r="A1997" s="636">
        <v>42977</v>
      </c>
      <c r="B1997" s="216" t="s">
        <v>2420</v>
      </c>
      <c r="C1997" s="216" t="s">
        <v>289</v>
      </c>
      <c r="D1997" s="216" t="s">
        <v>477</v>
      </c>
      <c r="E1997" s="216" t="s">
        <v>37</v>
      </c>
      <c r="F1997" s="232">
        <v>41453.050000000003</v>
      </c>
      <c r="G1997" s="232">
        <v>1341835.23</v>
      </c>
      <c r="H1997" s="630">
        <f>A1997+90</f>
        <v>43067</v>
      </c>
      <c r="I1997" s="216"/>
    </row>
    <row r="1998" spans="1:9" ht="15" customHeight="1">
      <c r="A1998" s="636">
        <v>42979</v>
      </c>
      <c r="B1998" s="216" t="s">
        <v>2439</v>
      </c>
      <c r="C1998" s="216" t="s">
        <v>289</v>
      </c>
      <c r="D1998" s="216" t="s">
        <v>1820</v>
      </c>
      <c r="E1998" s="216" t="s">
        <v>37</v>
      </c>
      <c r="F1998" s="232">
        <v>51102.36</v>
      </c>
      <c r="G1998" s="232">
        <v>1660826.7</v>
      </c>
      <c r="H1998" s="630">
        <f>A1998+90</f>
        <v>43069</v>
      </c>
      <c r="I1998" s="216"/>
    </row>
    <row r="1999" spans="1:9" ht="15" customHeight="1">
      <c r="A1999" s="627">
        <v>42949</v>
      </c>
      <c r="B1999" s="171" t="s">
        <v>2368</v>
      </c>
      <c r="C1999" s="171" t="s">
        <v>2039</v>
      </c>
      <c r="D1999" s="171" t="s">
        <v>1671</v>
      </c>
      <c r="E1999" s="171" t="s">
        <v>1533</v>
      </c>
      <c r="F1999" s="171" t="s">
        <v>2291</v>
      </c>
      <c r="G1999" s="187">
        <v>865225.18</v>
      </c>
      <c r="H1999" s="201">
        <f>A1999+120</f>
        <v>43069</v>
      </c>
      <c r="I1999" s="1315"/>
    </row>
    <row r="2000" spans="1:9" ht="15" customHeight="1">
      <c r="A2000" s="627">
        <v>42949</v>
      </c>
      <c r="B2000" s="171" t="s">
        <v>2369</v>
      </c>
      <c r="C2000" s="171" t="s">
        <v>2039</v>
      </c>
      <c r="D2000" s="171" t="s">
        <v>1671</v>
      </c>
      <c r="E2000" s="171" t="s">
        <v>1533</v>
      </c>
      <c r="F2000" s="171" t="s">
        <v>2291</v>
      </c>
      <c r="G2000" s="187">
        <v>522009.39</v>
      </c>
      <c r="H2000" s="201">
        <f>A2000+120</f>
        <v>43069</v>
      </c>
      <c r="I2000" s="1315"/>
    </row>
    <row r="2001" spans="1:9" ht="15" customHeight="1">
      <c r="A2001" s="627"/>
      <c r="B2001" s="171"/>
      <c r="C2001" s="171"/>
      <c r="D2001" s="171"/>
      <c r="E2001" s="171"/>
      <c r="F2001" s="171"/>
      <c r="G2001" s="187"/>
      <c r="H2001" s="201"/>
      <c r="I2001" s="1315"/>
    </row>
    <row r="2002" spans="1:9" ht="42.75" customHeight="1">
      <c r="A2002" s="619">
        <v>43070</v>
      </c>
      <c r="B2002" s="212"/>
      <c r="C2002" s="212"/>
      <c r="D2002" s="212"/>
      <c r="E2002" s="212"/>
      <c r="F2002" s="449"/>
      <c r="G2002" s="449"/>
      <c r="H2002" s="1066"/>
      <c r="I2002" s="1315"/>
    </row>
    <row r="2003" spans="1:9" ht="15" customHeight="1">
      <c r="A2003" s="627">
        <v>43025</v>
      </c>
      <c r="B2003" s="171" t="s">
        <v>2508</v>
      </c>
      <c r="C2003" s="171" t="s">
        <v>1630</v>
      </c>
      <c r="D2003" s="171" t="s">
        <v>1532</v>
      </c>
      <c r="E2003" s="171" t="s">
        <v>1533</v>
      </c>
      <c r="F2003" s="187">
        <v>483427.76</v>
      </c>
      <c r="G2003" s="201">
        <f>A2003+45</f>
        <v>43070</v>
      </c>
      <c r="H2003" s="201" t="s">
        <v>2576</v>
      </c>
      <c r="I2003" s="1315"/>
    </row>
    <row r="2004" spans="1:9" ht="15" customHeight="1">
      <c r="A2004" s="627">
        <v>43025</v>
      </c>
      <c r="B2004" s="171" t="s">
        <v>2509</v>
      </c>
      <c r="C2004" s="171" t="s">
        <v>1630</v>
      </c>
      <c r="D2004" s="171" t="s">
        <v>1532</v>
      </c>
      <c r="E2004" s="171" t="s">
        <v>1533</v>
      </c>
      <c r="F2004" s="187">
        <v>480033.12</v>
      </c>
      <c r="G2004" s="201">
        <f>A2004+45</f>
        <v>43070</v>
      </c>
      <c r="H2004" s="201" t="s">
        <v>2576</v>
      </c>
      <c r="I2004" s="1315"/>
    </row>
    <row r="2005" spans="1:9" ht="15" customHeight="1">
      <c r="A2005" s="627">
        <v>42950</v>
      </c>
      <c r="B2005" s="171" t="s">
        <v>2375</v>
      </c>
      <c r="C2005" s="171" t="s">
        <v>2039</v>
      </c>
      <c r="D2005" s="171" t="s">
        <v>1671</v>
      </c>
      <c r="E2005" s="171" t="s">
        <v>1533</v>
      </c>
      <c r="F2005" s="171" t="s">
        <v>2291</v>
      </c>
      <c r="G2005" s="187">
        <v>392965.35</v>
      </c>
      <c r="H2005" s="201" t="s">
        <v>2576</v>
      </c>
      <c r="I2005" s="1315"/>
    </row>
    <row r="2006" spans="1:9" ht="15" customHeight="1">
      <c r="A2006" s="627">
        <v>42950</v>
      </c>
      <c r="B2006" s="171" t="s">
        <v>2376</v>
      </c>
      <c r="C2006" s="171" t="s">
        <v>2039</v>
      </c>
      <c r="D2006" s="171" t="s">
        <v>1671</v>
      </c>
      <c r="E2006" s="171" t="s">
        <v>1533</v>
      </c>
      <c r="F2006" s="171" t="s">
        <v>2291</v>
      </c>
      <c r="G2006" s="187">
        <v>1043291.29</v>
      </c>
      <c r="H2006" s="201" t="s">
        <v>2576</v>
      </c>
      <c r="I2006" s="1315"/>
    </row>
    <row r="2007" spans="1:9" ht="15" customHeight="1">
      <c r="A2007" s="630">
        <v>43069</v>
      </c>
      <c r="B2007" s="214" t="s">
        <v>2575</v>
      </c>
      <c r="C2007" s="214" t="s">
        <v>1102</v>
      </c>
      <c r="D2007" s="422" t="s">
        <v>1023</v>
      </c>
      <c r="E2007" s="214" t="s">
        <v>11</v>
      </c>
      <c r="F2007" s="1318">
        <v>1845580.3</v>
      </c>
      <c r="G2007" s="1318">
        <v>61384000.780000001</v>
      </c>
      <c r="H2007" s="1071" t="s">
        <v>2543</v>
      </c>
      <c r="I2007" s="216"/>
    </row>
    <row r="2008" spans="1:9" ht="15" customHeight="1">
      <c r="A2008" s="649">
        <v>43048</v>
      </c>
      <c r="B2008" s="458" t="s">
        <v>2542</v>
      </c>
      <c r="C2008" s="458" t="s">
        <v>35</v>
      </c>
      <c r="D2008" s="458" t="s">
        <v>137</v>
      </c>
      <c r="E2008" s="458" t="s">
        <v>38</v>
      </c>
      <c r="F2008" s="653">
        <v>339367.47</v>
      </c>
      <c r="G2008" s="653">
        <v>13350716.27</v>
      </c>
      <c r="H2008" s="238" t="s">
        <v>2543</v>
      </c>
      <c r="I2008" s="1316"/>
    </row>
    <row r="2009" spans="1:9" ht="15" customHeight="1">
      <c r="A2009" s="627">
        <v>43026</v>
      </c>
      <c r="B2009" s="171" t="s">
        <v>2519</v>
      </c>
      <c r="C2009" s="171" t="s">
        <v>1630</v>
      </c>
      <c r="D2009" s="171" t="s">
        <v>1532</v>
      </c>
      <c r="E2009" s="171" t="s">
        <v>1533</v>
      </c>
      <c r="F2009" s="187">
        <v>430734.68</v>
      </c>
      <c r="G2009" s="201">
        <f>A2009+45</f>
        <v>43071</v>
      </c>
      <c r="H2009" s="238" t="s">
        <v>2543</v>
      </c>
      <c r="I2009" s="1315"/>
    </row>
    <row r="2010" spans="1:9" ht="15" customHeight="1">
      <c r="A2010" s="627">
        <v>43028</v>
      </c>
      <c r="B2010" s="171" t="s">
        <v>2520</v>
      </c>
      <c r="C2010" s="171" t="s">
        <v>1630</v>
      </c>
      <c r="D2010" s="171" t="s">
        <v>1532</v>
      </c>
      <c r="E2010" s="171" t="s">
        <v>1533</v>
      </c>
      <c r="F2010" s="187">
        <v>431368.06</v>
      </c>
      <c r="G2010" s="201">
        <f>A2010+45</f>
        <v>43073</v>
      </c>
      <c r="H2010" s="238" t="s">
        <v>2543</v>
      </c>
      <c r="I2010" s="1315"/>
    </row>
    <row r="2011" spans="1:9" ht="15" customHeight="1">
      <c r="A2011" s="627">
        <v>43028</v>
      </c>
      <c r="B2011" s="171" t="s">
        <v>2521</v>
      </c>
      <c r="C2011" s="171" t="s">
        <v>1630</v>
      </c>
      <c r="D2011" s="171" t="s">
        <v>1532</v>
      </c>
      <c r="E2011" s="171" t="s">
        <v>1533</v>
      </c>
      <c r="F2011" s="187">
        <v>392544.67</v>
      </c>
      <c r="G2011" s="201">
        <f>A2011+45</f>
        <v>43073</v>
      </c>
      <c r="H2011" s="238" t="s">
        <v>2543</v>
      </c>
      <c r="I2011" s="1315"/>
    </row>
    <row r="2012" spans="1:9" ht="15" customHeight="1">
      <c r="A2012" s="636">
        <v>42984</v>
      </c>
      <c r="B2012" s="216" t="s">
        <v>2429</v>
      </c>
      <c r="C2012" s="216" t="s">
        <v>24</v>
      </c>
      <c r="D2012" s="193" t="s">
        <v>2349</v>
      </c>
      <c r="E2012" s="216" t="s">
        <v>38</v>
      </c>
      <c r="F2012" s="637">
        <v>63959.22</v>
      </c>
      <c r="G2012" s="637">
        <f>F2012*39.5</f>
        <v>2526389.19</v>
      </c>
      <c r="H2012" s="704" t="s">
        <v>2430</v>
      </c>
      <c r="I2012" s="1316"/>
    </row>
    <row r="2013" spans="1:9" ht="15" customHeight="1">
      <c r="A2013" s="627">
        <v>42955</v>
      </c>
      <c r="B2013" s="171" t="s">
        <v>2381</v>
      </c>
      <c r="C2013" s="171" t="s">
        <v>2039</v>
      </c>
      <c r="D2013" s="171" t="s">
        <v>1671</v>
      </c>
      <c r="E2013" s="171" t="s">
        <v>1533</v>
      </c>
      <c r="F2013" s="171" t="s">
        <v>2326</v>
      </c>
      <c r="G2013" s="187">
        <v>1187328.71</v>
      </c>
      <c r="H2013" s="201" t="s">
        <v>2587</v>
      </c>
      <c r="I2013" s="201"/>
    </row>
    <row r="2014" spans="1:9" ht="15" customHeight="1">
      <c r="A2014" s="636">
        <v>42985</v>
      </c>
      <c r="B2014" s="216" t="s">
        <v>2446</v>
      </c>
      <c r="C2014" s="216" t="s">
        <v>289</v>
      </c>
      <c r="D2014" s="216" t="s">
        <v>1820</v>
      </c>
      <c r="E2014" s="216" t="s">
        <v>37</v>
      </c>
      <c r="F2014" s="232">
        <v>68368.3</v>
      </c>
      <c r="G2014" s="232">
        <v>2214449.2400000002</v>
      </c>
      <c r="H2014" s="201" t="s">
        <v>2587</v>
      </c>
      <c r="I2014" s="216"/>
    </row>
    <row r="2015" spans="1:9" ht="15" customHeight="1">
      <c r="A2015" s="636">
        <v>42985</v>
      </c>
      <c r="B2015" s="216" t="s">
        <v>2447</v>
      </c>
      <c r="C2015" s="216" t="s">
        <v>289</v>
      </c>
      <c r="D2015" s="216" t="s">
        <v>1820</v>
      </c>
      <c r="E2015" s="216" t="s">
        <v>37</v>
      </c>
      <c r="F2015" s="232">
        <v>104246.99</v>
      </c>
      <c r="G2015" s="232">
        <v>3376560.01</v>
      </c>
      <c r="H2015" s="201" t="s">
        <v>2587</v>
      </c>
      <c r="I2015" s="216"/>
    </row>
    <row r="2016" spans="1:9" ht="15" customHeight="1">
      <c r="A2016" s="627">
        <v>42956</v>
      </c>
      <c r="B2016" s="171" t="s">
        <v>2382</v>
      </c>
      <c r="C2016" s="171" t="s">
        <v>2039</v>
      </c>
      <c r="D2016" s="171" t="s">
        <v>1671</v>
      </c>
      <c r="E2016" s="171" t="s">
        <v>1533</v>
      </c>
      <c r="F2016" s="171" t="s">
        <v>2326</v>
      </c>
      <c r="G2016" s="187">
        <v>678505.65</v>
      </c>
      <c r="H2016" s="73" t="s">
        <v>2588</v>
      </c>
      <c r="I2016" s="201"/>
    </row>
    <row r="2017" spans="1:9" ht="15" customHeight="1">
      <c r="A2017" s="627">
        <v>42956</v>
      </c>
      <c r="B2017" s="171" t="s">
        <v>2383</v>
      </c>
      <c r="C2017" s="171" t="s">
        <v>2039</v>
      </c>
      <c r="D2017" s="171" t="s">
        <v>1671</v>
      </c>
      <c r="E2017" s="171" t="s">
        <v>1533</v>
      </c>
      <c r="F2017" s="171" t="s">
        <v>2326</v>
      </c>
      <c r="G2017" s="187">
        <v>396702.22</v>
      </c>
      <c r="H2017" s="73" t="s">
        <v>2588</v>
      </c>
      <c r="I2017" s="201"/>
    </row>
    <row r="2018" spans="1:9" ht="15" customHeight="1">
      <c r="A2018" s="627">
        <v>42956</v>
      </c>
      <c r="B2018" s="171" t="s">
        <v>2384</v>
      </c>
      <c r="C2018" s="171" t="s">
        <v>2039</v>
      </c>
      <c r="D2018" s="171" t="s">
        <v>1671</v>
      </c>
      <c r="E2018" s="171" t="s">
        <v>1533</v>
      </c>
      <c r="F2018" s="171" t="s">
        <v>2326</v>
      </c>
      <c r="G2018" s="187">
        <v>772874.6</v>
      </c>
      <c r="H2018" s="73" t="s">
        <v>2588</v>
      </c>
      <c r="I2018" s="201"/>
    </row>
    <row r="2019" spans="1:9" ht="15" customHeight="1">
      <c r="A2019" s="627">
        <v>43032</v>
      </c>
      <c r="B2019" s="171" t="s">
        <v>2524</v>
      </c>
      <c r="C2019" s="171" t="s">
        <v>1630</v>
      </c>
      <c r="D2019" s="171" t="s">
        <v>1532</v>
      </c>
      <c r="E2019" s="171" t="s">
        <v>1533</v>
      </c>
      <c r="F2019" s="187">
        <v>404733.16</v>
      </c>
      <c r="G2019" s="201">
        <f>A2019+45</f>
        <v>43077</v>
      </c>
      <c r="H2019" s="73" t="s">
        <v>2592</v>
      </c>
      <c r="I2019" s="1315"/>
    </row>
    <row r="2020" spans="1:9" ht="15" customHeight="1">
      <c r="A2020" s="627">
        <v>43033</v>
      </c>
      <c r="B2020" s="171" t="s">
        <v>2525</v>
      </c>
      <c r="C2020" s="171" t="s">
        <v>1630</v>
      </c>
      <c r="D2020" s="171" t="s">
        <v>1532</v>
      </c>
      <c r="E2020" s="171" t="s">
        <v>1533</v>
      </c>
      <c r="F2020" s="187">
        <v>400578.48</v>
      </c>
      <c r="G2020" s="201">
        <f>A2020+45</f>
        <v>43078</v>
      </c>
      <c r="H2020" s="73" t="s">
        <v>2450</v>
      </c>
      <c r="I2020" s="1315"/>
    </row>
    <row r="2021" spans="1:9" ht="15" customHeight="1">
      <c r="A2021" s="627">
        <v>43035</v>
      </c>
      <c r="B2021" s="171" t="s">
        <v>2531</v>
      </c>
      <c r="C2021" s="171" t="s">
        <v>1630</v>
      </c>
      <c r="D2021" s="171" t="s">
        <v>1532</v>
      </c>
      <c r="E2021" s="171" t="s">
        <v>1533</v>
      </c>
      <c r="F2021" s="187">
        <v>410690.18</v>
      </c>
      <c r="G2021" s="201">
        <f>A2021+45</f>
        <v>43080</v>
      </c>
      <c r="H2021" s="73" t="s">
        <v>2450</v>
      </c>
      <c r="I2021" s="1315"/>
    </row>
    <row r="2022" spans="1:9" ht="15" customHeight="1">
      <c r="A2022" s="627">
        <v>42961</v>
      </c>
      <c r="B2022" s="171" t="s">
        <v>2388</v>
      </c>
      <c r="C2022" s="171" t="s">
        <v>2039</v>
      </c>
      <c r="D2022" s="171" t="s">
        <v>1671</v>
      </c>
      <c r="E2022" s="171" t="s">
        <v>1533</v>
      </c>
      <c r="F2022" s="187">
        <v>677039.56</v>
      </c>
      <c r="G2022" s="201">
        <f>A2022+120</f>
        <v>43081</v>
      </c>
      <c r="H2022" s="1030" t="s">
        <v>2595</v>
      </c>
    </row>
    <row r="2023" spans="1:9" ht="15" customHeight="1">
      <c r="A2023" s="627">
        <v>42962</v>
      </c>
      <c r="B2023" s="171" t="s">
        <v>2389</v>
      </c>
      <c r="C2023" s="171" t="s">
        <v>2039</v>
      </c>
      <c r="D2023" s="171" t="s">
        <v>1671</v>
      </c>
      <c r="E2023" s="171" t="s">
        <v>1533</v>
      </c>
      <c r="F2023" s="187">
        <v>744828.85</v>
      </c>
      <c r="G2023" s="201">
        <f>A2023+120</f>
        <v>43082</v>
      </c>
      <c r="H2023" s="1030" t="s">
        <v>2595</v>
      </c>
    </row>
    <row r="2024" spans="1:9" ht="15" customHeight="1">
      <c r="A2024" s="627">
        <v>43038</v>
      </c>
      <c r="B2024" s="171" t="s">
        <v>2533</v>
      </c>
      <c r="C2024" s="171" t="s">
        <v>1630</v>
      </c>
      <c r="D2024" s="171" t="s">
        <v>1532</v>
      </c>
      <c r="E2024" s="171" t="s">
        <v>1533</v>
      </c>
      <c r="F2024" s="187">
        <v>378308.28</v>
      </c>
      <c r="G2024" s="201">
        <f>A2024+45</f>
        <v>43083</v>
      </c>
      <c r="H2024" s="73" t="s">
        <v>2598</v>
      </c>
      <c r="I2024" s="1315"/>
    </row>
    <row r="2025" spans="1:9" ht="15" customHeight="1">
      <c r="A2025" s="627">
        <v>42963</v>
      </c>
      <c r="B2025" s="208" t="s">
        <v>2399</v>
      </c>
      <c r="C2025" s="208" t="s">
        <v>2039</v>
      </c>
      <c r="D2025" s="208" t="s">
        <v>1671</v>
      </c>
      <c r="E2025" s="208" t="s">
        <v>1533</v>
      </c>
      <c r="F2025" s="208" t="s">
        <v>2291</v>
      </c>
      <c r="G2025" s="217">
        <v>200822.02</v>
      </c>
      <c r="H2025" s="446" t="s">
        <v>2598</v>
      </c>
      <c r="I2025" s="1315"/>
    </row>
    <row r="2026" spans="1:9" ht="15" customHeight="1">
      <c r="A2026" s="718">
        <v>42964</v>
      </c>
      <c r="B2026" s="171" t="s">
        <v>2401</v>
      </c>
      <c r="C2026" s="171" t="s">
        <v>2039</v>
      </c>
      <c r="D2026" s="171" t="s">
        <v>1671</v>
      </c>
      <c r="E2026" s="171" t="s">
        <v>1533</v>
      </c>
      <c r="F2026" s="171" t="s">
        <v>2291</v>
      </c>
      <c r="G2026" s="187">
        <v>545789</v>
      </c>
      <c r="H2026" s="201" t="s">
        <v>2539</v>
      </c>
      <c r="I2026" s="1315"/>
    </row>
    <row r="2027" spans="1:9" ht="15" customHeight="1">
      <c r="A2027" s="649">
        <v>43047</v>
      </c>
      <c r="B2027" s="458" t="s">
        <v>2538</v>
      </c>
      <c r="C2027" s="458" t="s">
        <v>35</v>
      </c>
      <c r="D2027" s="458" t="s">
        <v>381</v>
      </c>
      <c r="E2027" s="458" t="s">
        <v>38</v>
      </c>
      <c r="F2027" s="653">
        <v>142034.25</v>
      </c>
      <c r="G2027" s="653">
        <v>5590468.0800000001</v>
      </c>
      <c r="H2027" s="238" t="s">
        <v>2539</v>
      </c>
      <c r="I2027" s="1316"/>
    </row>
    <row r="2028" spans="1:9" ht="15" customHeight="1">
      <c r="A2028" s="719">
        <v>42997</v>
      </c>
      <c r="B2028" s="650" t="s">
        <v>2461</v>
      </c>
      <c r="C2028" s="469" t="s">
        <v>289</v>
      </c>
      <c r="D2028" s="469" t="s">
        <v>1820</v>
      </c>
      <c r="E2028" s="469" t="s">
        <v>37</v>
      </c>
      <c r="F2028" s="470">
        <v>46236.959999999999</v>
      </c>
      <c r="G2028" s="470">
        <v>1509636.74</v>
      </c>
      <c r="H2028" s="1021" t="s">
        <v>2602</v>
      </c>
      <c r="I2028" s="1315"/>
    </row>
    <row r="2029" spans="1:9" ht="15" customHeight="1">
      <c r="A2029" s="627">
        <v>43042</v>
      </c>
      <c r="B2029" s="171" t="s">
        <v>2534</v>
      </c>
      <c r="C2029" s="171" t="s">
        <v>1630</v>
      </c>
      <c r="D2029" s="171" t="s">
        <v>1532</v>
      </c>
      <c r="E2029" s="171" t="s">
        <v>1533</v>
      </c>
      <c r="F2029" s="461"/>
      <c r="G2029" s="187">
        <v>350631.11</v>
      </c>
      <c r="H2029" s="201" t="s">
        <v>2602</v>
      </c>
      <c r="I2029" s="201"/>
    </row>
    <row r="2030" spans="1:9" ht="15" customHeight="1">
      <c r="A2030" s="627">
        <v>43042</v>
      </c>
      <c r="B2030" s="171" t="s">
        <v>2535</v>
      </c>
      <c r="C2030" s="171" t="s">
        <v>1531</v>
      </c>
      <c r="D2030" s="171" t="s">
        <v>1532</v>
      </c>
      <c r="E2030" s="171" t="s">
        <v>1533</v>
      </c>
      <c r="F2030" s="461"/>
      <c r="G2030" s="187">
        <v>397356.06</v>
      </c>
      <c r="H2030" s="201" t="s">
        <v>2602</v>
      </c>
      <c r="I2030" s="201"/>
    </row>
    <row r="2031" spans="1:9" ht="15" customHeight="1">
      <c r="A2031" s="717">
        <v>42968</v>
      </c>
      <c r="B2031" s="171" t="s">
        <v>2408</v>
      </c>
      <c r="C2031" s="171" t="s">
        <v>2039</v>
      </c>
      <c r="D2031" s="171" t="s">
        <v>1671</v>
      </c>
      <c r="E2031" s="171" t="s">
        <v>1533</v>
      </c>
      <c r="F2031" s="171" t="s">
        <v>2326</v>
      </c>
      <c r="G2031" s="187">
        <v>223388.09</v>
      </c>
      <c r="H2031" s="201" t="s">
        <v>2625</v>
      </c>
      <c r="I2031" s="1315"/>
    </row>
    <row r="2032" spans="1:9" ht="15" customHeight="1">
      <c r="A2032" s="636">
        <v>43007</v>
      </c>
      <c r="B2032" s="216" t="s">
        <v>2485</v>
      </c>
      <c r="C2032" s="216" t="s">
        <v>289</v>
      </c>
      <c r="D2032" s="216" t="s">
        <v>2486</v>
      </c>
      <c r="E2032" s="469" t="s">
        <v>37</v>
      </c>
      <c r="F2032" s="232">
        <v>39942.69</v>
      </c>
      <c r="G2032" s="232">
        <v>1332088.71</v>
      </c>
      <c r="H2032" s="630" t="s">
        <v>2586</v>
      </c>
      <c r="I2032" s="469"/>
    </row>
    <row r="2033" spans="1:9" ht="15" customHeight="1">
      <c r="A2033" s="636">
        <v>43007</v>
      </c>
      <c r="B2033" s="216" t="s">
        <v>2487</v>
      </c>
      <c r="C2033" s="216" t="s">
        <v>289</v>
      </c>
      <c r="D2033" s="216" t="s">
        <v>2486</v>
      </c>
      <c r="E2033" s="469" t="s">
        <v>37</v>
      </c>
      <c r="F2033" s="232">
        <v>70259.199999999997</v>
      </c>
      <c r="G2033" s="232">
        <v>2343144.3199999998</v>
      </c>
      <c r="H2033" s="630" t="s">
        <v>2586</v>
      </c>
      <c r="I2033" s="469"/>
    </row>
    <row r="2034" spans="1:9" ht="15" customHeight="1">
      <c r="A2034" s="636">
        <v>43007</v>
      </c>
      <c r="B2034" s="216" t="s">
        <v>2489</v>
      </c>
      <c r="C2034" s="216" t="s">
        <v>289</v>
      </c>
      <c r="D2034" s="216" t="s">
        <v>2486</v>
      </c>
      <c r="E2034" s="216" t="s">
        <v>37</v>
      </c>
      <c r="F2034" s="232">
        <v>31186.400000000001</v>
      </c>
      <c r="G2034" s="232">
        <v>1040066.44</v>
      </c>
      <c r="H2034" s="1031" t="s">
        <v>2586</v>
      </c>
      <c r="I2034" s="216"/>
    </row>
    <row r="2035" spans="1:9" ht="15" customHeight="1">
      <c r="A2035" s="716">
        <v>43032</v>
      </c>
      <c r="B2035" s="216" t="s">
        <v>2527</v>
      </c>
      <c r="C2035" s="216" t="s">
        <v>2286</v>
      </c>
      <c r="D2035" s="216" t="s">
        <v>2287</v>
      </c>
      <c r="E2035" s="216" t="s">
        <v>1533</v>
      </c>
      <c r="F2035" s="639">
        <v>3855660</v>
      </c>
      <c r="G2035" s="224">
        <f>A2035+60</f>
        <v>43092</v>
      </c>
      <c r="H2035" s="73" t="s">
        <v>2586</v>
      </c>
      <c r="I2035" s="1315"/>
    </row>
    <row r="2036" spans="1:9" ht="15" customHeight="1">
      <c r="A2036" s="627">
        <v>43046</v>
      </c>
      <c r="B2036" s="171" t="s">
        <v>2537</v>
      </c>
      <c r="C2036" s="171" t="s">
        <v>1531</v>
      </c>
      <c r="D2036" s="171" t="s">
        <v>1532</v>
      </c>
      <c r="E2036" s="171" t="s">
        <v>1533</v>
      </c>
      <c r="F2036" s="187">
        <v>402693.05</v>
      </c>
      <c r="G2036" s="201">
        <f>A2036+45</f>
        <v>43091</v>
      </c>
      <c r="H2036" s="195" t="s">
        <v>2626</v>
      </c>
      <c r="I2036" s="1315"/>
    </row>
    <row r="2037" spans="1:9" ht="15" customHeight="1">
      <c r="A2037" s="627">
        <v>43047</v>
      </c>
      <c r="B2037" s="171" t="s">
        <v>2541</v>
      </c>
      <c r="C2037" s="171" t="s">
        <v>1531</v>
      </c>
      <c r="D2037" s="171" t="s">
        <v>1532</v>
      </c>
      <c r="E2037" s="171" t="s">
        <v>1533</v>
      </c>
      <c r="F2037" s="187">
        <v>400177.34</v>
      </c>
      <c r="G2037" s="201">
        <f>A2037+45</f>
        <v>43092</v>
      </c>
      <c r="H2037" s="195" t="s">
        <v>2586</v>
      </c>
      <c r="I2037" s="1315"/>
    </row>
    <row r="2038" spans="1:9" ht="15" customHeight="1">
      <c r="A2038" s="717">
        <v>42970</v>
      </c>
      <c r="B2038" s="171" t="s">
        <v>2412</v>
      </c>
      <c r="C2038" s="171" t="s">
        <v>2039</v>
      </c>
      <c r="D2038" s="171" t="s">
        <v>1671</v>
      </c>
      <c r="E2038" s="277" t="s">
        <v>1533</v>
      </c>
      <c r="F2038" s="187">
        <v>887819.34</v>
      </c>
      <c r="G2038" s="201">
        <f>A2038+120</f>
        <v>43090</v>
      </c>
      <c r="H2038" s="699" t="s">
        <v>2627</v>
      </c>
      <c r="I2038" s="1315"/>
    </row>
    <row r="2039" spans="1:9" ht="15" customHeight="1">
      <c r="A2039" s="717">
        <v>42971</v>
      </c>
      <c r="B2039" s="171" t="s">
        <v>2415</v>
      </c>
      <c r="C2039" s="171" t="s">
        <v>2039</v>
      </c>
      <c r="D2039" s="171" t="s">
        <v>1671</v>
      </c>
      <c r="E2039" s="277" t="s">
        <v>1533</v>
      </c>
      <c r="F2039" s="187">
        <v>1050021.56</v>
      </c>
      <c r="G2039" s="201">
        <f>A2039+120</f>
        <v>43091</v>
      </c>
      <c r="H2039" s="699" t="s">
        <v>2626</v>
      </c>
      <c r="I2039" s="1315"/>
    </row>
    <row r="2040" spans="1:9" ht="15" customHeight="1">
      <c r="A2040" s="636">
        <v>43007</v>
      </c>
      <c r="B2040" s="216" t="s">
        <v>2488</v>
      </c>
      <c r="C2040" s="216" t="s">
        <v>289</v>
      </c>
      <c r="D2040" s="216" t="s">
        <v>2486</v>
      </c>
      <c r="E2040" s="469" t="s">
        <v>37</v>
      </c>
      <c r="F2040" s="232">
        <v>91946.25</v>
      </c>
      <c r="G2040" s="232">
        <v>3066407.44</v>
      </c>
      <c r="H2040" s="630" t="s">
        <v>2628</v>
      </c>
      <c r="I2040" s="469"/>
    </row>
    <row r="2041" spans="1:9" ht="15" customHeight="1">
      <c r="A2041" s="636">
        <v>43007</v>
      </c>
      <c r="B2041" s="216" t="s">
        <v>2490</v>
      </c>
      <c r="C2041" s="216" t="s">
        <v>289</v>
      </c>
      <c r="D2041" s="216" t="s">
        <v>2486</v>
      </c>
      <c r="E2041" s="216" t="s">
        <v>37</v>
      </c>
      <c r="F2041" s="232">
        <v>121536.6</v>
      </c>
      <c r="G2041" s="232">
        <v>4053245.61</v>
      </c>
      <c r="H2041" s="1031" t="s">
        <v>2629</v>
      </c>
      <c r="I2041" s="216"/>
    </row>
    <row r="2042" spans="1:9" ht="15" customHeight="1">
      <c r="A2042" s="627">
        <v>43052</v>
      </c>
      <c r="B2042" s="171" t="s">
        <v>2547</v>
      </c>
      <c r="C2042" s="171" t="s">
        <v>1531</v>
      </c>
      <c r="D2042" s="171" t="s">
        <v>1532</v>
      </c>
      <c r="E2042" s="171" t="s">
        <v>1533</v>
      </c>
      <c r="F2042" s="187">
        <v>421684.15</v>
      </c>
      <c r="G2042" s="201">
        <f>A2042+45</f>
        <v>43097</v>
      </c>
      <c r="H2042" s="73" t="s">
        <v>2629</v>
      </c>
      <c r="I2042" s="1315"/>
    </row>
    <row r="2043" spans="1:9" ht="15" customHeight="1">
      <c r="A2043" s="627"/>
      <c r="B2043" s="171"/>
      <c r="C2043" s="171"/>
      <c r="D2043" s="171"/>
      <c r="E2043" s="171"/>
      <c r="F2043" s="187"/>
      <c r="G2043" s="201"/>
      <c r="H2043" s="73"/>
      <c r="I2043" s="1315"/>
    </row>
    <row r="2044" spans="1:9" ht="55.5" customHeight="1">
      <c r="A2044" s="659">
        <v>43101</v>
      </c>
      <c r="B2044" s="660"/>
      <c r="C2044" s="660"/>
      <c r="D2044" s="660"/>
      <c r="E2044" s="660"/>
      <c r="F2044" s="661"/>
      <c r="G2044" s="661"/>
      <c r="H2044" s="1072"/>
    </row>
    <row r="2045" spans="1:9" ht="15" customHeight="1">
      <c r="A2045" s="627">
        <v>43054</v>
      </c>
      <c r="B2045" s="171" t="s">
        <v>2551</v>
      </c>
      <c r="C2045" s="171" t="s">
        <v>1531</v>
      </c>
      <c r="D2045" s="171" t="s">
        <v>1532</v>
      </c>
      <c r="E2045" s="171" t="s">
        <v>1533</v>
      </c>
      <c r="F2045" s="187">
        <v>459928.6</v>
      </c>
      <c r="G2045" s="201">
        <f t="shared" ref="G2045:G2050" si="7">A2045+45</f>
        <v>43099</v>
      </c>
      <c r="H2045" s="73" t="s">
        <v>2623</v>
      </c>
      <c r="I2045" s="349"/>
    </row>
    <row r="2046" spans="1:9" ht="15" customHeight="1">
      <c r="A2046" s="627">
        <v>43056</v>
      </c>
      <c r="B2046" s="171" t="s">
        <v>2556</v>
      </c>
      <c r="C2046" s="171" t="s">
        <v>1531</v>
      </c>
      <c r="D2046" s="171" t="s">
        <v>1532</v>
      </c>
      <c r="E2046" s="171" t="s">
        <v>1533</v>
      </c>
      <c r="F2046" s="187">
        <v>429213.48</v>
      </c>
      <c r="G2046" s="201">
        <f t="shared" si="7"/>
        <v>43101</v>
      </c>
      <c r="H2046" s="73" t="s">
        <v>2623</v>
      </c>
      <c r="I2046" s="349"/>
    </row>
    <row r="2047" spans="1:9" ht="15" customHeight="1">
      <c r="A2047" s="627">
        <v>43056</v>
      </c>
      <c r="B2047" s="171" t="s">
        <v>2557</v>
      </c>
      <c r="C2047" s="171" t="s">
        <v>1531</v>
      </c>
      <c r="D2047" s="171" t="s">
        <v>1532</v>
      </c>
      <c r="E2047" s="171" t="s">
        <v>1533</v>
      </c>
      <c r="F2047" s="187">
        <v>412829.2</v>
      </c>
      <c r="G2047" s="201">
        <f t="shared" si="7"/>
        <v>43101</v>
      </c>
      <c r="H2047" s="73" t="s">
        <v>2623</v>
      </c>
      <c r="I2047" s="349"/>
    </row>
    <row r="2048" spans="1:9" ht="15" customHeight="1">
      <c r="A2048" s="627">
        <v>43059</v>
      </c>
      <c r="B2048" s="171" t="s">
        <v>2559</v>
      </c>
      <c r="C2048" s="171" t="s">
        <v>1531</v>
      </c>
      <c r="D2048" s="171" t="s">
        <v>1532</v>
      </c>
      <c r="E2048" s="171" t="s">
        <v>1533</v>
      </c>
      <c r="F2048" s="187">
        <v>425843.29</v>
      </c>
      <c r="G2048" s="201">
        <f t="shared" si="7"/>
        <v>43104</v>
      </c>
      <c r="H2048" s="73" t="s">
        <v>2636</v>
      </c>
      <c r="I2048" s="349"/>
    </row>
    <row r="2049" spans="1:9" ht="15" customHeight="1">
      <c r="A2049" s="627">
        <v>43061</v>
      </c>
      <c r="B2049" s="171" t="s">
        <v>2563</v>
      </c>
      <c r="C2049" s="171" t="s">
        <v>1531</v>
      </c>
      <c r="D2049" s="171" t="s">
        <v>1532</v>
      </c>
      <c r="E2049" s="171" t="s">
        <v>1533</v>
      </c>
      <c r="F2049" s="187">
        <v>388976.69</v>
      </c>
      <c r="G2049" s="201">
        <f t="shared" si="7"/>
        <v>43106</v>
      </c>
      <c r="H2049" s="73" t="s">
        <v>2637</v>
      </c>
      <c r="I2049" s="349"/>
    </row>
    <row r="2050" spans="1:9" ht="15" customHeight="1">
      <c r="A2050" s="627">
        <v>43063</v>
      </c>
      <c r="B2050" s="171" t="s">
        <v>2567</v>
      </c>
      <c r="C2050" s="171" t="s">
        <v>1531</v>
      </c>
      <c r="D2050" s="171" t="s">
        <v>1532</v>
      </c>
      <c r="E2050" s="171" t="s">
        <v>1533</v>
      </c>
      <c r="F2050" s="187">
        <v>473640.52</v>
      </c>
      <c r="G2050" s="201">
        <f t="shared" si="7"/>
        <v>43108</v>
      </c>
      <c r="H2050" s="73" t="s">
        <v>2638</v>
      </c>
      <c r="I2050" s="349"/>
    </row>
    <row r="2051" spans="1:9" ht="15" customHeight="1">
      <c r="A2051" s="627">
        <v>42979</v>
      </c>
      <c r="B2051" s="171" t="s">
        <v>2433</v>
      </c>
      <c r="C2051" s="171" t="s">
        <v>2039</v>
      </c>
      <c r="D2051" s="171" t="s">
        <v>1671</v>
      </c>
      <c r="E2051" s="171" t="s">
        <v>15</v>
      </c>
      <c r="F2051" s="187">
        <v>185413.24</v>
      </c>
      <c r="G2051" s="201">
        <f>A2051+120</f>
        <v>43099</v>
      </c>
      <c r="H2051" s="348" t="s">
        <v>2623</v>
      </c>
      <c r="I2051" s="349"/>
    </row>
    <row r="2052" spans="1:9" ht="15" customHeight="1">
      <c r="A2052" s="627">
        <v>42979</v>
      </c>
      <c r="B2052" s="171" t="s">
        <v>2437</v>
      </c>
      <c r="C2052" s="171" t="s">
        <v>2039</v>
      </c>
      <c r="D2052" s="171" t="s">
        <v>1671</v>
      </c>
      <c r="E2052" s="171" t="s">
        <v>27</v>
      </c>
      <c r="F2052" s="187">
        <v>1395455.27</v>
      </c>
      <c r="G2052" s="201">
        <f>A2052+120</f>
        <v>43099</v>
      </c>
      <c r="H2052" s="348" t="s">
        <v>2623</v>
      </c>
      <c r="I2052" s="349"/>
    </row>
    <row r="2053" spans="1:9" ht="15" customHeight="1">
      <c r="A2053" s="627">
        <v>42979</v>
      </c>
      <c r="B2053" s="171" t="s">
        <v>2438</v>
      </c>
      <c r="C2053" s="171" t="s">
        <v>2039</v>
      </c>
      <c r="D2053" s="171" t="s">
        <v>1671</v>
      </c>
      <c r="E2053" s="171" t="s">
        <v>27</v>
      </c>
      <c r="F2053" s="187">
        <v>1962250.28</v>
      </c>
      <c r="G2053" s="201">
        <f>A2053+120</f>
        <v>43099</v>
      </c>
      <c r="H2053" s="348" t="s">
        <v>2623</v>
      </c>
      <c r="I2053" s="349"/>
    </row>
    <row r="2054" spans="1:9" ht="15" customHeight="1">
      <c r="A2054" s="636">
        <v>42979</v>
      </c>
      <c r="B2054" s="216" t="s">
        <v>2436</v>
      </c>
      <c r="C2054" s="216" t="s">
        <v>2039</v>
      </c>
      <c r="D2054" s="204" t="s">
        <v>1671</v>
      </c>
      <c r="E2054" s="216" t="s">
        <v>38</v>
      </c>
      <c r="F2054" s="637">
        <v>632.51</v>
      </c>
      <c r="G2054" s="637">
        <v>24459.16</v>
      </c>
      <c r="H2054" s="1068" t="s">
        <v>2623</v>
      </c>
      <c r="I2054" s="203"/>
    </row>
    <row r="2055" spans="1:9" ht="15" customHeight="1">
      <c r="A2055" s="627">
        <v>42984</v>
      </c>
      <c r="B2055" s="171" t="s">
        <v>2427</v>
      </c>
      <c r="C2055" s="171" t="s">
        <v>2039</v>
      </c>
      <c r="D2055" s="171" t="s">
        <v>1671</v>
      </c>
      <c r="E2055" s="171" t="s">
        <v>1533</v>
      </c>
      <c r="F2055" s="187">
        <v>383036.81</v>
      </c>
      <c r="G2055" s="201">
        <f>A2055+120</f>
        <v>43104</v>
      </c>
      <c r="H2055" s="348" t="s">
        <v>2636</v>
      </c>
      <c r="I2055" s="349"/>
    </row>
    <row r="2056" spans="1:9" ht="15" customHeight="1">
      <c r="A2056" s="630">
        <v>42979</v>
      </c>
      <c r="B2056" s="204" t="s">
        <v>2435</v>
      </c>
      <c r="C2056" s="204" t="s">
        <v>2092</v>
      </c>
      <c r="D2056" s="204" t="s">
        <v>1671</v>
      </c>
      <c r="E2056" s="204" t="s">
        <v>37</v>
      </c>
      <c r="F2056" s="639">
        <v>28667.61</v>
      </c>
      <c r="G2056" s="639">
        <v>931697.33</v>
      </c>
      <c r="H2056" s="1068" t="s">
        <v>2623</v>
      </c>
      <c r="I2056" s="203"/>
    </row>
    <row r="2057" spans="1:9" ht="15" customHeight="1">
      <c r="A2057" s="224">
        <v>43096</v>
      </c>
      <c r="B2057" s="216" t="s">
        <v>2622</v>
      </c>
      <c r="C2057" s="216" t="s">
        <v>35</v>
      </c>
      <c r="D2057" s="216" t="s">
        <v>1894</v>
      </c>
      <c r="E2057" s="216" t="s">
        <v>38</v>
      </c>
      <c r="F2057" s="639">
        <v>55010.01</v>
      </c>
      <c r="G2057" s="639">
        <v>2169594.79</v>
      </c>
      <c r="H2057" s="224" t="s">
        <v>2623</v>
      </c>
      <c r="I2057" s="349"/>
    </row>
    <row r="2058" spans="1:9" ht="15" customHeight="1">
      <c r="A2058" s="224">
        <v>43073</v>
      </c>
      <c r="B2058" s="216" t="s">
        <v>2585</v>
      </c>
      <c r="C2058" s="216" t="s">
        <v>35</v>
      </c>
      <c r="D2058" s="216" t="s">
        <v>1894</v>
      </c>
      <c r="E2058" s="216" t="s">
        <v>38</v>
      </c>
      <c r="F2058" s="639">
        <v>167325.92000000001</v>
      </c>
      <c r="G2058" s="639">
        <v>6587621.4699999997</v>
      </c>
      <c r="H2058" s="224" t="s">
        <v>2651</v>
      </c>
      <c r="I2058" s="349"/>
    </row>
    <row r="2059" spans="1:9" ht="15" customHeight="1">
      <c r="A2059" s="627">
        <v>43067</v>
      </c>
      <c r="B2059" s="171" t="s">
        <v>2570</v>
      </c>
      <c r="C2059" s="171" t="s">
        <v>1531</v>
      </c>
      <c r="D2059" s="171" t="s">
        <v>1532</v>
      </c>
      <c r="E2059" s="171" t="s">
        <v>1533</v>
      </c>
      <c r="F2059" s="187">
        <v>408028.91</v>
      </c>
      <c r="G2059" s="201">
        <f>A2059+45</f>
        <v>43112</v>
      </c>
      <c r="H2059" s="73" t="s">
        <v>2656</v>
      </c>
      <c r="I2059" s="349"/>
    </row>
    <row r="2060" spans="1:9" ht="15" customHeight="1">
      <c r="A2060" s="630">
        <v>43084</v>
      </c>
      <c r="B2060" s="216" t="s">
        <v>2600</v>
      </c>
      <c r="C2060" s="216" t="s">
        <v>285</v>
      </c>
      <c r="D2060" s="193" t="s">
        <v>1023</v>
      </c>
      <c r="E2060" s="216" t="s">
        <v>11</v>
      </c>
      <c r="F2060" s="637">
        <v>719958.49</v>
      </c>
      <c r="G2060" s="637">
        <v>24053813.149999999</v>
      </c>
      <c r="H2060" s="73" t="s">
        <v>2656</v>
      </c>
      <c r="I2060" s="349" t="s">
        <v>2657</v>
      </c>
    </row>
    <row r="2061" spans="1:9" ht="15" customHeight="1">
      <c r="A2061" s="630">
        <v>43091</v>
      </c>
      <c r="B2061" s="216" t="s">
        <v>2618</v>
      </c>
      <c r="C2061" s="216" t="s">
        <v>285</v>
      </c>
      <c r="D2061" s="193" t="s">
        <v>1023</v>
      </c>
      <c r="E2061" s="216" t="s">
        <v>11</v>
      </c>
      <c r="F2061" s="637">
        <v>698086.59</v>
      </c>
      <c r="G2061" s="637">
        <v>23239302.579999998</v>
      </c>
      <c r="H2061" s="73" t="s">
        <v>2656</v>
      </c>
      <c r="I2061" s="349" t="s">
        <v>2658</v>
      </c>
    </row>
    <row r="2062" spans="1:9" ht="15" customHeight="1">
      <c r="A2062" s="630">
        <v>43098</v>
      </c>
      <c r="B2062" s="216" t="s">
        <v>2635</v>
      </c>
      <c r="C2062" s="216" t="s">
        <v>285</v>
      </c>
      <c r="D2062" s="193" t="s">
        <v>229</v>
      </c>
      <c r="E2062" s="216" t="s">
        <v>37</v>
      </c>
      <c r="F2062" s="637">
        <v>802093.57</v>
      </c>
      <c r="G2062" s="637">
        <v>26549297.170000002</v>
      </c>
      <c r="H2062" s="73" t="s">
        <v>2656</v>
      </c>
      <c r="I2062" s="349" t="s">
        <v>2659</v>
      </c>
    </row>
    <row r="2063" spans="1:9" ht="15" customHeight="1">
      <c r="A2063" s="636">
        <v>43024</v>
      </c>
      <c r="B2063" s="216" t="s">
        <v>2510</v>
      </c>
      <c r="C2063" s="216" t="s">
        <v>289</v>
      </c>
      <c r="D2063" s="216" t="s">
        <v>2511</v>
      </c>
      <c r="E2063" s="216" t="s">
        <v>37</v>
      </c>
      <c r="F2063" s="232">
        <v>81239.86</v>
      </c>
      <c r="G2063" s="232">
        <v>2721535.31</v>
      </c>
      <c r="H2063" s="630" t="s">
        <v>2580</v>
      </c>
      <c r="I2063" s="349"/>
    </row>
    <row r="2064" spans="1:9" ht="15" customHeight="1">
      <c r="A2064" s="636">
        <v>43026</v>
      </c>
      <c r="B2064" s="216" t="s">
        <v>2523</v>
      </c>
      <c r="C2064" s="216" t="s">
        <v>289</v>
      </c>
      <c r="D2064" s="216" t="s">
        <v>460</v>
      </c>
      <c r="E2064" s="216" t="s">
        <v>37</v>
      </c>
      <c r="F2064" s="232">
        <v>130810.68</v>
      </c>
      <c r="G2064" s="232">
        <v>4391314.53</v>
      </c>
      <c r="H2064" s="630" t="s">
        <v>2580</v>
      </c>
      <c r="I2064" s="349"/>
    </row>
    <row r="2065" spans="1:9" ht="15" customHeight="1">
      <c r="A2065" s="636">
        <v>43000</v>
      </c>
      <c r="B2065" s="216" t="s">
        <v>2470</v>
      </c>
      <c r="C2065" s="216" t="s">
        <v>24</v>
      </c>
      <c r="D2065" s="654" t="s">
        <v>2471</v>
      </c>
      <c r="E2065" s="216" t="s">
        <v>38</v>
      </c>
      <c r="F2065" s="637">
        <v>38549.339999999997</v>
      </c>
      <c r="G2065" s="637">
        <f>F2065*39.31</f>
        <v>1515374.5554</v>
      </c>
      <c r="H2065" s="704" t="s">
        <v>2580</v>
      </c>
      <c r="I2065" s="349"/>
    </row>
    <row r="2066" spans="1:9" ht="15" customHeight="1">
      <c r="A2066" s="224">
        <v>43070</v>
      </c>
      <c r="B2066" s="216" t="s">
        <v>2579</v>
      </c>
      <c r="C2066" s="216" t="s">
        <v>35</v>
      </c>
      <c r="D2066" s="216" t="s">
        <v>381</v>
      </c>
      <c r="E2066" s="216" t="s">
        <v>38</v>
      </c>
      <c r="F2066" s="639">
        <v>83374.5</v>
      </c>
      <c r="G2066" s="639">
        <v>3289957.77</v>
      </c>
      <c r="H2066" s="224" t="s">
        <v>2580</v>
      </c>
      <c r="I2066" s="349"/>
    </row>
    <row r="2067" spans="1:9" ht="15" customHeight="1">
      <c r="A2067" s="224">
        <v>43095</v>
      </c>
      <c r="B2067" s="216" t="s">
        <v>2608</v>
      </c>
      <c r="C2067" s="216" t="s">
        <v>35</v>
      </c>
      <c r="D2067" s="216" t="s">
        <v>381</v>
      </c>
      <c r="E2067" s="216" t="s">
        <v>38</v>
      </c>
      <c r="F2067" s="639">
        <v>35502.75</v>
      </c>
      <c r="G2067" s="639">
        <v>1400938.52</v>
      </c>
      <c r="H2067" s="224" t="s">
        <v>2580</v>
      </c>
      <c r="I2067" s="349"/>
    </row>
    <row r="2068" spans="1:9" ht="15" customHeight="1">
      <c r="A2068" s="636">
        <v>43053</v>
      </c>
      <c r="B2068" s="216" t="s">
        <v>2550</v>
      </c>
      <c r="C2068" s="216" t="s">
        <v>2286</v>
      </c>
      <c r="D2068" s="216" t="s">
        <v>2287</v>
      </c>
      <c r="E2068" s="216" t="s">
        <v>1533</v>
      </c>
      <c r="F2068" s="639">
        <v>4421839.3499999996</v>
      </c>
      <c r="G2068" s="224">
        <f>A2068+60</f>
        <v>43113</v>
      </c>
      <c r="H2068" s="224" t="s">
        <v>2580</v>
      </c>
      <c r="I2068" s="349"/>
    </row>
    <row r="2069" spans="1:9" ht="15" customHeight="1">
      <c r="A2069" s="627">
        <v>43068</v>
      </c>
      <c r="B2069" s="171" t="s">
        <v>2571</v>
      </c>
      <c r="C2069" s="171" t="s">
        <v>1531</v>
      </c>
      <c r="D2069" s="171" t="s">
        <v>1532</v>
      </c>
      <c r="E2069" s="171" t="s">
        <v>1533</v>
      </c>
      <c r="F2069" s="187">
        <v>428227.87</v>
      </c>
      <c r="G2069" s="201">
        <f>A2069+45</f>
        <v>43113</v>
      </c>
      <c r="H2069" s="224" t="s">
        <v>2580</v>
      </c>
      <c r="I2069" s="349"/>
    </row>
    <row r="2070" spans="1:9" ht="15" customHeight="1">
      <c r="A2070" s="627">
        <v>43070</v>
      </c>
      <c r="B2070" s="171" t="s">
        <v>2577</v>
      </c>
      <c r="C2070" s="171" t="s">
        <v>1531</v>
      </c>
      <c r="D2070" s="171" t="s">
        <v>1532</v>
      </c>
      <c r="E2070" s="171" t="s">
        <v>1533</v>
      </c>
      <c r="F2070" s="187">
        <v>405598.77</v>
      </c>
      <c r="G2070" s="201">
        <f>A2070+45</f>
        <v>43115</v>
      </c>
      <c r="H2070" s="224" t="s">
        <v>2580</v>
      </c>
      <c r="I2070" s="349"/>
    </row>
    <row r="2071" spans="1:9" ht="15" customHeight="1">
      <c r="A2071" s="636">
        <v>43024</v>
      </c>
      <c r="B2071" s="216" t="s">
        <v>2512</v>
      </c>
      <c r="C2071" s="216" t="s">
        <v>289</v>
      </c>
      <c r="D2071" s="216" t="s">
        <v>2511</v>
      </c>
      <c r="E2071" s="216" t="s">
        <v>37</v>
      </c>
      <c r="F2071" s="205">
        <v>114326.1</v>
      </c>
      <c r="G2071" s="1319">
        <v>3829924.35</v>
      </c>
      <c r="H2071" s="630" t="s">
        <v>2580</v>
      </c>
      <c r="I2071" s="349"/>
    </row>
    <row r="2072" spans="1:9" ht="15" customHeight="1">
      <c r="A2072" s="630">
        <v>43091</v>
      </c>
      <c r="B2072" s="216" t="s">
        <v>2612</v>
      </c>
      <c r="C2072" s="216" t="s">
        <v>285</v>
      </c>
      <c r="D2072" s="193" t="s">
        <v>2613</v>
      </c>
      <c r="E2072" s="216" t="s">
        <v>37</v>
      </c>
      <c r="F2072" s="637">
        <v>631927.56000000006</v>
      </c>
      <c r="G2072" s="637">
        <f>F2072*32.95</f>
        <v>20822013.102000002</v>
      </c>
      <c r="H2072" s="704" t="s">
        <v>2660</v>
      </c>
      <c r="I2072" s="349" t="s">
        <v>2661</v>
      </c>
    </row>
    <row r="2073" spans="1:9" ht="15" customHeight="1">
      <c r="A2073" s="627">
        <v>43074</v>
      </c>
      <c r="B2073" s="171" t="s">
        <v>2582</v>
      </c>
      <c r="C2073" s="171" t="s">
        <v>1531</v>
      </c>
      <c r="D2073" s="171" t="s">
        <v>1532</v>
      </c>
      <c r="E2073" s="171" t="s">
        <v>1533</v>
      </c>
      <c r="F2073" s="187">
        <v>411842.46</v>
      </c>
      <c r="G2073" s="201">
        <f>A2073+45</f>
        <v>43119</v>
      </c>
      <c r="H2073" s="73" t="s">
        <v>2666</v>
      </c>
      <c r="I2073" s="349"/>
    </row>
    <row r="2074" spans="1:9" ht="15" customHeight="1">
      <c r="A2074" s="627">
        <v>42998</v>
      </c>
      <c r="B2074" s="171" t="s">
        <v>2466</v>
      </c>
      <c r="C2074" s="171" t="s">
        <v>2039</v>
      </c>
      <c r="D2074" s="171" t="s">
        <v>1671</v>
      </c>
      <c r="E2074" s="171" t="s">
        <v>1533</v>
      </c>
      <c r="F2074" s="171"/>
      <c r="G2074" s="187">
        <v>787989.95</v>
      </c>
      <c r="H2074" s="73" t="s">
        <v>2666</v>
      </c>
      <c r="I2074" s="201"/>
    </row>
    <row r="2075" spans="1:9" ht="15" customHeight="1">
      <c r="A2075" s="627">
        <v>43000</v>
      </c>
      <c r="B2075" s="171" t="s">
        <v>2473</v>
      </c>
      <c r="C2075" s="171" t="s">
        <v>2039</v>
      </c>
      <c r="D2075" s="171" t="s">
        <v>1671</v>
      </c>
      <c r="E2075" s="171" t="s">
        <v>1533</v>
      </c>
      <c r="F2075" s="171"/>
      <c r="G2075" s="187">
        <v>823331.92</v>
      </c>
      <c r="H2075" s="73" t="s">
        <v>2667</v>
      </c>
      <c r="I2075" s="201"/>
    </row>
    <row r="2076" spans="1:9" ht="15" customHeight="1">
      <c r="A2076" s="627">
        <v>43003</v>
      </c>
      <c r="B2076" s="171" t="s">
        <v>2475</v>
      </c>
      <c r="C2076" s="171" t="s">
        <v>2039</v>
      </c>
      <c r="D2076" s="171" t="s">
        <v>1671</v>
      </c>
      <c r="E2076" s="171" t="s">
        <v>1533</v>
      </c>
      <c r="F2076" s="171"/>
      <c r="G2076" s="187">
        <v>1347002.24</v>
      </c>
      <c r="H2076" s="201" t="s">
        <v>2668</v>
      </c>
      <c r="I2076" s="349"/>
    </row>
    <row r="2077" spans="1:9" ht="15" customHeight="1">
      <c r="A2077" s="636">
        <v>43033</v>
      </c>
      <c r="B2077" s="216" t="s">
        <v>2526</v>
      </c>
      <c r="C2077" s="216" t="s">
        <v>289</v>
      </c>
      <c r="D2077" s="216" t="s">
        <v>2486</v>
      </c>
      <c r="E2077" s="216" t="s">
        <v>37</v>
      </c>
      <c r="F2077" s="205">
        <v>28691.55</v>
      </c>
      <c r="G2077" s="1319">
        <v>962601.5</v>
      </c>
      <c r="H2077" s="630" t="s">
        <v>2668</v>
      </c>
      <c r="I2077" s="349"/>
    </row>
    <row r="2078" spans="1:9" ht="15" customHeight="1">
      <c r="A2078" s="627">
        <v>43004</v>
      </c>
      <c r="B2078" s="171" t="s">
        <v>2480</v>
      </c>
      <c r="C2078" s="171" t="s">
        <v>2039</v>
      </c>
      <c r="D2078" s="171" t="s">
        <v>1671</v>
      </c>
      <c r="E2078" s="171" t="s">
        <v>27</v>
      </c>
      <c r="F2078" s="171" t="s">
        <v>2291</v>
      </c>
      <c r="G2078" s="187">
        <v>1320775.25</v>
      </c>
      <c r="H2078" s="201" t="s">
        <v>2677</v>
      </c>
    </row>
    <row r="2079" spans="1:9" ht="15" customHeight="1">
      <c r="A2079" s="630">
        <v>43084</v>
      </c>
      <c r="B2079" s="216" t="s">
        <v>2600</v>
      </c>
      <c r="C2079" s="216" t="s">
        <v>285</v>
      </c>
      <c r="D2079" s="193" t="s">
        <v>1023</v>
      </c>
      <c r="E2079" s="216" t="s">
        <v>11</v>
      </c>
      <c r="F2079" s="637">
        <v>165908.75</v>
      </c>
      <c r="G2079" s="637">
        <f>F2079*32.95</f>
        <v>5466693.3125000009</v>
      </c>
      <c r="H2079" s="704" t="s">
        <v>2677</v>
      </c>
      <c r="I2079" s="349" t="s">
        <v>2678</v>
      </c>
    </row>
    <row r="2080" spans="1:9" ht="15" customHeight="1">
      <c r="A2080" s="630">
        <v>43091</v>
      </c>
      <c r="B2080" s="216" t="s">
        <v>2618</v>
      </c>
      <c r="C2080" s="216" t="s">
        <v>285</v>
      </c>
      <c r="D2080" s="193" t="s">
        <v>1023</v>
      </c>
      <c r="E2080" s="216" t="s">
        <v>11</v>
      </c>
      <c r="F2080" s="637">
        <v>387486.87</v>
      </c>
      <c r="G2080" s="637">
        <f>F2080*32.95</f>
        <v>12767692.366500001</v>
      </c>
      <c r="H2080" s="704" t="s">
        <v>2677</v>
      </c>
      <c r="I2080" s="349" t="s">
        <v>2679</v>
      </c>
    </row>
    <row r="2081" spans="1:9" ht="15" customHeight="1">
      <c r="A2081" s="630">
        <v>43116</v>
      </c>
      <c r="B2081" s="216" t="s">
        <v>2662</v>
      </c>
      <c r="C2081" s="216" t="s">
        <v>285</v>
      </c>
      <c r="D2081" s="193" t="s">
        <v>229</v>
      </c>
      <c r="E2081" s="216" t="s">
        <v>37</v>
      </c>
      <c r="F2081" s="637">
        <v>598493.67000000004</v>
      </c>
      <c r="G2081" s="637">
        <v>19439074.399999999</v>
      </c>
      <c r="H2081" s="704" t="s">
        <v>2680</v>
      </c>
      <c r="I2081" s="349"/>
    </row>
    <row r="2082" spans="1:9" ht="15" customHeight="1">
      <c r="A2082" s="627">
        <v>43080</v>
      </c>
      <c r="B2082" s="171" t="s">
        <v>2593</v>
      </c>
      <c r="C2082" s="171" t="s">
        <v>1531</v>
      </c>
      <c r="D2082" s="171" t="s">
        <v>1532</v>
      </c>
      <c r="E2082" s="171" t="s">
        <v>1533</v>
      </c>
      <c r="F2082" s="187">
        <v>405803.22</v>
      </c>
      <c r="G2082" s="201">
        <f>A2082+45</f>
        <v>43125</v>
      </c>
      <c r="H2082" s="73" t="s">
        <v>2680</v>
      </c>
      <c r="I2082" s="349"/>
    </row>
    <row r="2083" spans="1:9" ht="15" customHeight="1">
      <c r="A2083" s="630">
        <v>43091</v>
      </c>
      <c r="B2083" s="216" t="s">
        <v>2612</v>
      </c>
      <c r="C2083" s="216" t="s">
        <v>285</v>
      </c>
      <c r="D2083" s="193" t="s">
        <v>2613</v>
      </c>
      <c r="E2083" s="216" t="s">
        <v>37</v>
      </c>
      <c r="F2083" s="637">
        <v>615978.19999999995</v>
      </c>
      <c r="G2083" s="637">
        <f>F2083*32.48</f>
        <v>20006971.935999997</v>
      </c>
      <c r="H2083" s="704" t="s">
        <v>2680</v>
      </c>
      <c r="I2083" s="349" t="s">
        <v>2691</v>
      </c>
    </row>
    <row r="2084" spans="1:9" ht="15" customHeight="1">
      <c r="A2084" s="627">
        <v>43081</v>
      </c>
      <c r="B2084" s="171" t="s">
        <v>2594</v>
      </c>
      <c r="C2084" s="171" t="s">
        <v>1531</v>
      </c>
      <c r="D2084" s="171" t="s">
        <v>1532</v>
      </c>
      <c r="E2084" s="171" t="s">
        <v>1533</v>
      </c>
      <c r="F2084" s="187">
        <v>464082.18</v>
      </c>
      <c r="G2084" s="201">
        <f>A2084+45</f>
        <v>43126</v>
      </c>
      <c r="H2084" s="73" t="s">
        <v>2687</v>
      </c>
      <c r="I2084" s="349"/>
    </row>
    <row r="2085" spans="1:9" ht="15" customHeight="1">
      <c r="A2085" s="627">
        <v>43082</v>
      </c>
      <c r="B2085" s="171" t="s">
        <v>2596</v>
      </c>
      <c r="C2085" s="171" t="s">
        <v>1630</v>
      </c>
      <c r="D2085" s="171" t="s">
        <v>1532</v>
      </c>
      <c r="E2085" s="171" t="s">
        <v>1533</v>
      </c>
      <c r="F2085" s="187">
        <v>402618.59</v>
      </c>
      <c r="G2085" s="201">
        <f>A2085+45</f>
        <v>43127</v>
      </c>
      <c r="H2085" s="73" t="s">
        <v>2690</v>
      </c>
      <c r="I2085" s="349"/>
    </row>
    <row r="2086" spans="1:9" ht="15" customHeight="1">
      <c r="A2086" s="627">
        <v>43084</v>
      </c>
      <c r="B2086" s="171" t="s">
        <v>2601</v>
      </c>
      <c r="C2086" s="171" t="s">
        <v>1630</v>
      </c>
      <c r="D2086" s="171" t="s">
        <v>1532</v>
      </c>
      <c r="E2086" s="171" t="s">
        <v>1533</v>
      </c>
      <c r="F2086" s="187">
        <v>401025.17</v>
      </c>
      <c r="G2086" s="201">
        <f>A2086+45</f>
        <v>43129</v>
      </c>
      <c r="H2086" s="73" t="s">
        <v>2690</v>
      </c>
      <c r="I2086" s="349"/>
    </row>
    <row r="2087" spans="1:9" ht="15" customHeight="1">
      <c r="A2087" s="627">
        <v>43007</v>
      </c>
      <c r="B2087" s="171" t="s">
        <v>2491</v>
      </c>
      <c r="C2087" s="171" t="s">
        <v>2039</v>
      </c>
      <c r="D2087" s="171" t="s">
        <v>1671</v>
      </c>
      <c r="E2087" s="171" t="s">
        <v>1533</v>
      </c>
      <c r="F2087" s="187">
        <v>675499.82</v>
      </c>
      <c r="G2087" s="201">
        <f>A2087+120</f>
        <v>43127</v>
      </c>
      <c r="H2087" s="73" t="s">
        <v>2690</v>
      </c>
      <c r="I2087" s="297"/>
    </row>
    <row r="2088" spans="1:9" ht="15" customHeight="1">
      <c r="A2088" s="720">
        <v>43067</v>
      </c>
      <c r="B2088" s="216" t="s">
        <v>2572</v>
      </c>
      <c r="C2088" s="216" t="s">
        <v>289</v>
      </c>
      <c r="D2088" s="216" t="s">
        <v>2511</v>
      </c>
      <c r="E2088" s="216" t="s">
        <v>37</v>
      </c>
      <c r="F2088" s="205">
        <v>112504.12</v>
      </c>
      <c r="G2088" s="1319">
        <v>3740761.99</v>
      </c>
      <c r="H2088" s="630" t="s">
        <v>2690</v>
      </c>
      <c r="I2088" s="349"/>
    </row>
    <row r="2089" spans="1:9" ht="15" customHeight="1">
      <c r="A2089" s="720">
        <v>43069</v>
      </c>
      <c r="B2089" s="216" t="s">
        <v>2573</v>
      </c>
      <c r="C2089" s="216" t="s">
        <v>289</v>
      </c>
      <c r="D2089" s="216" t="s">
        <v>2511</v>
      </c>
      <c r="E2089" s="216" t="s">
        <v>37</v>
      </c>
      <c r="F2089" s="205">
        <v>56613.93</v>
      </c>
      <c r="G2089" s="1319">
        <v>1882979.31</v>
      </c>
      <c r="H2089" s="630" t="s">
        <v>2690</v>
      </c>
      <c r="I2089" s="349"/>
    </row>
    <row r="2090" spans="1:9" s="183" customFormat="1" ht="12.75">
      <c r="A2090" s="649">
        <v>43095</v>
      </c>
      <c r="B2090" s="458" t="s">
        <v>2610</v>
      </c>
      <c r="C2090" s="458" t="s">
        <v>35</v>
      </c>
      <c r="D2090" s="458" t="s">
        <v>2611</v>
      </c>
      <c r="E2090" s="458" t="s">
        <v>38</v>
      </c>
      <c r="F2090" s="653">
        <v>16324.8</v>
      </c>
      <c r="G2090" s="653">
        <v>644176.61</v>
      </c>
      <c r="H2090" s="238" t="s">
        <v>2690</v>
      </c>
      <c r="I2090" s="1316"/>
    </row>
    <row r="2091" spans="1:9" ht="15" customHeight="1">
      <c r="A2091" s="74"/>
      <c r="B2091" s="74"/>
      <c r="C2091" s="74"/>
      <c r="D2091" s="74"/>
      <c r="E2091" s="74"/>
      <c r="F2091" s="461"/>
      <c r="G2091" s="461"/>
      <c r="H2091" s="73"/>
      <c r="I2091" s="349"/>
    </row>
    <row r="2092" spans="1:9" ht="72.75" customHeight="1">
      <c r="A2092" s="659">
        <v>43132</v>
      </c>
      <c r="B2092" s="660"/>
      <c r="C2092" s="660"/>
      <c r="D2092" s="660"/>
      <c r="E2092" s="660"/>
      <c r="F2092" s="661"/>
      <c r="G2092" s="661"/>
      <c r="H2092" s="1072"/>
      <c r="I2092" s="349"/>
    </row>
    <row r="2093" spans="1:9" ht="15" customHeight="1">
      <c r="A2093" s="627">
        <v>43087</v>
      </c>
      <c r="B2093" s="171" t="s">
        <v>2603</v>
      </c>
      <c r="C2093" s="171" t="s">
        <v>1630</v>
      </c>
      <c r="D2093" s="171" t="s">
        <v>1532</v>
      </c>
      <c r="E2093" s="171" t="s">
        <v>1533</v>
      </c>
      <c r="F2093" s="187">
        <v>446846.74</v>
      </c>
      <c r="G2093" s="201">
        <f>A2093+45</f>
        <v>43132</v>
      </c>
      <c r="H2093" s="73" t="s">
        <v>2696</v>
      </c>
      <c r="I2093" s="349"/>
    </row>
    <row r="2094" spans="1:9" ht="15" customHeight="1">
      <c r="A2094" s="627">
        <v>43089</v>
      </c>
      <c r="B2094" s="171" t="s">
        <v>2615</v>
      </c>
      <c r="C2094" s="171" t="s">
        <v>1630</v>
      </c>
      <c r="D2094" s="171" t="s">
        <v>1532</v>
      </c>
      <c r="E2094" s="171" t="s">
        <v>1533</v>
      </c>
      <c r="F2094" s="187">
        <v>445592.21</v>
      </c>
      <c r="G2094" s="201">
        <f>A2094+45</f>
        <v>43134</v>
      </c>
      <c r="H2094" s="73" t="s">
        <v>2701</v>
      </c>
      <c r="I2094" s="349"/>
    </row>
    <row r="2095" spans="1:9" ht="15" customHeight="1">
      <c r="A2095" s="224">
        <v>43119</v>
      </c>
      <c r="B2095" s="216" t="s">
        <v>2665</v>
      </c>
      <c r="C2095" s="216" t="s">
        <v>35</v>
      </c>
      <c r="D2095" s="216" t="s">
        <v>137</v>
      </c>
      <c r="E2095" s="216" t="s">
        <v>38</v>
      </c>
      <c r="F2095" s="639">
        <v>253049.63</v>
      </c>
      <c r="G2095" s="639">
        <v>10086558.25</v>
      </c>
      <c r="H2095" s="224" t="s">
        <v>2701</v>
      </c>
      <c r="I2095" s="349"/>
    </row>
    <row r="2096" spans="1:9" ht="15" customHeight="1">
      <c r="A2096" s="630">
        <v>43098</v>
      </c>
      <c r="B2096" s="216" t="s">
        <v>2635</v>
      </c>
      <c r="C2096" s="216" t="s">
        <v>285</v>
      </c>
      <c r="D2096" s="193" t="s">
        <v>229</v>
      </c>
      <c r="E2096" s="216" t="s">
        <v>37</v>
      </c>
      <c r="F2096" s="637">
        <v>442427.25</v>
      </c>
      <c r="G2096" s="637">
        <v>26549297.170000002</v>
      </c>
      <c r="H2096" s="73" t="s">
        <v>2705</v>
      </c>
      <c r="I2096" s="349" t="s">
        <v>2706</v>
      </c>
    </row>
    <row r="2097" spans="1:9" ht="15" customHeight="1">
      <c r="A2097" s="630">
        <v>43091</v>
      </c>
      <c r="B2097" s="216" t="s">
        <v>2618</v>
      </c>
      <c r="C2097" s="216" t="s">
        <v>285</v>
      </c>
      <c r="D2097" s="193" t="s">
        <v>1023</v>
      </c>
      <c r="E2097" s="216" t="s">
        <v>11</v>
      </c>
      <c r="F2097" s="637">
        <v>306250.59000000003</v>
      </c>
      <c r="G2097" s="637">
        <f>F2097*32.43</f>
        <v>9931706.6337000001</v>
      </c>
      <c r="H2097" s="73" t="s">
        <v>2705</v>
      </c>
      <c r="I2097" s="349" t="s">
        <v>2707</v>
      </c>
    </row>
    <row r="2098" spans="1:9" ht="15" customHeight="1">
      <c r="A2098" s="630">
        <v>43091</v>
      </c>
      <c r="B2098" s="216" t="s">
        <v>2612</v>
      </c>
      <c r="C2098" s="216" t="s">
        <v>285</v>
      </c>
      <c r="D2098" s="193" t="s">
        <v>2613</v>
      </c>
      <c r="E2098" s="216" t="s">
        <v>37</v>
      </c>
      <c r="F2098" s="637">
        <v>313610.96000000002</v>
      </c>
      <c r="G2098" s="637">
        <f>F2098*32.11</f>
        <v>10070047.9256</v>
      </c>
      <c r="H2098" s="73" t="s">
        <v>2705</v>
      </c>
      <c r="I2098" s="349" t="s">
        <v>2708</v>
      </c>
    </row>
    <row r="2099" spans="1:9" ht="15" customHeight="1">
      <c r="A2099" s="636">
        <v>43075</v>
      </c>
      <c r="B2099" s="216" t="s">
        <v>2590</v>
      </c>
      <c r="C2099" s="216" t="s">
        <v>289</v>
      </c>
      <c r="D2099" s="216" t="s">
        <v>2511</v>
      </c>
      <c r="E2099" s="216" t="s">
        <v>37</v>
      </c>
      <c r="F2099" s="205">
        <v>162440.39000000001</v>
      </c>
      <c r="G2099" s="1319">
        <v>5396269.7599999998</v>
      </c>
      <c r="H2099" s="630" t="s">
        <v>2701</v>
      </c>
      <c r="I2099" s="349"/>
    </row>
    <row r="2100" spans="1:9" ht="15" customHeight="1">
      <c r="A2100" s="627">
        <v>43095</v>
      </c>
      <c r="B2100" s="171" t="s">
        <v>2609</v>
      </c>
      <c r="C2100" s="171" t="s">
        <v>1630</v>
      </c>
      <c r="D2100" s="171" t="s">
        <v>1532</v>
      </c>
      <c r="E2100" s="171" t="s">
        <v>1533</v>
      </c>
      <c r="F2100" s="187">
        <v>443192.08</v>
      </c>
      <c r="G2100" s="201">
        <f>A2100+45</f>
        <v>43140</v>
      </c>
      <c r="H2100" s="73" t="s">
        <v>2714</v>
      </c>
      <c r="I2100" s="349"/>
    </row>
    <row r="2101" spans="1:9" ht="15" customHeight="1">
      <c r="A2101" s="627">
        <v>43096</v>
      </c>
      <c r="B2101" s="171" t="s">
        <v>2619</v>
      </c>
      <c r="C2101" s="171" t="s">
        <v>1630</v>
      </c>
      <c r="D2101" s="171" t="s">
        <v>1532</v>
      </c>
      <c r="E2101" s="171" t="s">
        <v>1533</v>
      </c>
      <c r="F2101" s="187">
        <v>480516.48</v>
      </c>
      <c r="G2101" s="201">
        <f>A2101+45</f>
        <v>43141</v>
      </c>
      <c r="H2101" s="73" t="s">
        <v>2717</v>
      </c>
      <c r="I2101" s="349"/>
    </row>
    <row r="2102" spans="1:9" ht="15" customHeight="1">
      <c r="A2102" s="627">
        <v>43098</v>
      </c>
      <c r="B2102" s="171" t="s">
        <v>2631</v>
      </c>
      <c r="C2102" s="171" t="s">
        <v>2632</v>
      </c>
      <c r="D2102" s="171" t="s">
        <v>1532</v>
      </c>
      <c r="E2102" s="171" t="s">
        <v>1533</v>
      </c>
      <c r="F2102" s="187">
        <v>470927.03</v>
      </c>
      <c r="G2102" s="201">
        <f>A2102+45</f>
        <v>43143</v>
      </c>
      <c r="H2102" s="73" t="s">
        <v>2717</v>
      </c>
      <c r="I2102" s="349"/>
    </row>
    <row r="2103" spans="1:9" ht="15" customHeight="1">
      <c r="A2103" s="720">
        <v>43060</v>
      </c>
      <c r="B2103" s="216" t="s">
        <v>1803</v>
      </c>
      <c r="C2103" s="216" t="s">
        <v>289</v>
      </c>
      <c r="D2103" s="216" t="s">
        <v>460</v>
      </c>
      <c r="E2103" s="216" t="s">
        <v>37</v>
      </c>
      <c r="F2103" s="205">
        <v>50231.88</v>
      </c>
      <c r="G2103" s="1319">
        <v>1682767.98</v>
      </c>
      <c r="H2103" s="630" t="s">
        <v>2721</v>
      </c>
      <c r="I2103" s="216"/>
    </row>
    <row r="2104" spans="1:9" ht="15" customHeight="1">
      <c r="A2104" s="627">
        <v>43103</v>
      </c>
      <c r="B2104" s="171" t="s">
        <v>2640</v>
      </c>
      <c r="C2104" s="171" t="s">
        <v>2632</v>
      </c>
      <c r="D2104" s="171" t="s">
        <v>1532</v>
      </c>
      <c r="E2104" s="171" t="s">
        <v>1533</v>
      </c>
      <c r="F2104" s="187">
        <v>495796.26</v>
      </c>
      <c r="G2104" s="201">
        <f>A2104+45</f>
        <v>43148</v>
      </c>
      <c r="H2104" s="630" t="s">
        <v>2721</v>
      </c>
      <c r="I2104" s="349"/>
    </row>
    <row r="2105" spans="1:9" ht="15" customHeight="1">
      <c r="A2105" s="627">
        <v>43103</v>
      </c>
      <c r="B2105" s="171" t="s">
        <v>2639</v>
      </c>
      <c r="C2105" s="171" t="s">
        <v>2632</v>
      </c>
      <c r="D2105" s="171" t="s">
        <v>1532</v>
      </c>
      <c r="E2105" s="171" t="s">
        <v>1533</v>
      </c>
      <c r="F2105" s="187">
        <v>401258.52</v>
      </c>
      <c r="G2105" s="201">
        <f>A2105+45</f>
        <v>43148</v>
      </c>
      <c r="H2105" s="630" t="s">
        <v>2721</v>
      </c>
      <c r="I2105" s="349"/>
    </row>
    <row r="2106" spans="1:9" ht="15" customHeight="1">
      <c r="A2106" s="627">
        <v>43105</v>
      </c>
      <c r="B2106" s="171" t="s">
        <v>2641</v>
      </c>
      <c r="C2106" s="171" t="s">
        <v>2632</v>
      </c>
      <c r="D2106" s="171" t="s">
        <v>1532</v>
      </c>
      <c r="E2106" s="171" t="s">
        <v>1533</v>
      </c>
      <c r="F2106" s="187">
        <v>419450.69</v>
      </c>
      <c r="G2106" s="201">
        <f>A2106+45</f>
        <v>43150</v>
      </c>
      <c r="H2106" s="630" t="s">
        <v>2721</v>
      </c>
      <c r="I2106" s="349"/>
    </row>
    <row r="2107" spans="1:9" ht="15" customHeight="1">
      <c r="A2107" s="720">
        <v>43062</v>
      </c>
      <c r="B2107" s="216" t="s">
        <v>1804</v>
      </c>
      <c r="C2107" s="216" t="s">
        <v>289</v>
      </c>
      <c r="D2107" s="216" t="s">
        <v>2486</v>
      </c>
      <c r="E2107" s="216" t="s">
        <v>37</v>
      </c>
      <c r="F2107" s="205">
        <v>53340.73</v>
      </c>
      <c r="G2107" s="1319">
        <v>1781580.38</v>
      </c>
      <c r="H2107" s="630" t="s">
        <v>2722</v>
      </c>
      <c r="I2107" s="349"/>
    </row>
    <row r="2108" spans="1:9" ht="15" customHeight="1">
      <c r="A2108" s="636">
        <v>43091</v>
      </c>
      <c r="B2108" s="216" t="s">
        <v>2617</v>
      </c>
      <c r="C2108" s="216" t="s">
        <v>2286</v>
      </c>
      <c r="D2108" s="216" t="s">
        <v>2287</v>
      </c>
      <c r="E2108" s="216" t="s">
        <v>1533</v>
      </c>
      <c r="F2108" s="639">
        <v>3361314.46</v>
      </c>
      <c r="G2108" s="224">
        <f>A2108+60</f>
        <v>43151</v>
      </c>
      <c r="H2108" s="73" t="s">
        <v>2722</v>
      </c>
      <c r="I2108" s="349"/>
    </row>
    <row r="2109" spans="1:9" ht="15" customHeight="1">
      <c r="A2109" s="721">
        <v>43112</v>
      </c>
      <c r="B2109" s="474" t="s">
        <v>2654</v>
      </c>
      <c r="C2109" s="214" t="s">
        <v>285</v>
      </c>
      <c r="D2109" s="422" t="s">
        <v>2655</v>
      </c>
      <c r="E2109" s="214" t="s">
        <v>37</v>
      </c>
      <c r="F2109" s="1318">
        <v>529932.57999999996</v>
      </c>
      <c r="G2109" s="1318">
        <v>17461278.510000002</v>
      </c>
      <c r="H2109" s="1073" t="s">
        <v>2726</v>
      </c>
      <c r="I2109" s="349" t="s">
        <v>2727</v>
      </c>
    </row>
    <row r="2110" spans="1:9" ht="15" customHeight="1">
      <c r="A2110" s="630">
        <v>43091</v>
      </c>
      <c r="B2110" s="214" t="s">
        <v>2618</v>
      </c>
      <c r="C2110" s="214" t="s">
        <v>285</v>
      </c>
      <c r="D2110" s="422" t="s">
        <v>1023</v>
      </c>
      <c r="E2110" s="214" t="s">
        <v>11</v>
      </c>
      <c r="F2110" s="1318">
        <v>177722.68</v>
      </c>
      <c r="G2110" s="1318">
        <f>F2110*32.26</f>
        <v>5733333.6567999991</v>
      </c>
      <c r="H2110" s="1071" t="s">
        <v>2726</v>
      </c>
      <c r="I2110" s="349" t="s">
        <v>2728</v>
      </c>
    </row>
    <row r="2111" spans="1:9" ht="15" customHeight="1">
      <c r="A2111" s="630">
        <v>43091</v>
      </c>
      <c r="B2111" s="214" t="s">
        <v>2612</v>
      </c>
      <c r="C2111" s="214" t="s">
        <v>285</v>
      </c>
      <c r="D2111" s="422" t="s">
        <v>2613</v>
      </c>
      <c r="E2111" s="214" t="s">
        <v>37</v>
      </c>
      <c r="F2111" s="1318">
        <v>220724.95</v>
      </c>
      <c r="G2111" s="1318">
        <f>F2111*32.26</f>
        <v>7120586.8870000001</v>
      </c>
      <c r="H2111" s="1071" t="s">
        <v>2721</v>
      </c>
      <c r="I2111" s="349" t="s">
        <v>2729</v>
      </c>
    </row>
    <row r="2112" spans="1:9" ht="15" customHeight="1">
      <c r="A2112" s="630">
        <v>43091</v>
      </c>
      <c r="B2112" s="214" t="s">
        <v>2612</v>
      </c>
      <c r="C2112" s="214" t="s">
        <v>285</v>
      </c>
      <c r="D2112" s="422" t="s">
        <v>2613</v>
      </c>
      <c r="E2112" s="214" t="s">
        <v>37</v>
      </c>
      <c r="F2112" s="1318">
        <v>220724.95</v>
      </c>
      <c r="G2112" s="1318">
        <f>F2112*32.26</f>
        <v>7120586.8870000001</v>
      </c>
      <c r="H2112" s="1071" t="s">
        <v>2721</v>
      </c>
      <c r="I2112" s="349" t="s">
        <v>2730</v>
      </c>
    </row>
    <row r="2113" spans="1:9" s="91" customFormat="1" ht="12.75">
      <c r="A2113" s="630">
        <v>43097</v>
      </c>
      <c r="B2113" s="216" t="s">
        <v>2630</v>
      </c>
      <c r="C2113" s="216" t="s">
        <v>285</v>
      </c>
      <c r="D2113" s="193" t="s">
        <v>1023</v>
      </c>
      <c r="E2113" s="216" t="s">
        <v>37</v>
      </c>
      <c r="F2113" s="637">
        <v>489274.02</v>
      </c>
      <c r="G2113" s="1320">
        <v>16214541.02</v>
      </c>
      <c r="H2113" s="1038" t="s">
        <v>2738</v>
      </c>
      <c r="I2113" s="1321"/>
    </row>
    <row r="2114" spans="1:9" ht="15" customHeight="1">
      <c r="A2114" s="224">
        <v>43139</v>
      </c>
      <c r="B2114" s="216" t="s">
        <v>2702</v>
      </c>
      <c r="C2114" s="216" t="s">
        <v>35</v>
      </c>
      <c r="D2114" s="216" t="s">
        <v>137</v>
      </c>
      <c r="E2114" s="216" t="s">
        <v>38</v>
      </c>
      <c r="F2114" s="639">
        <v>207750.3</v>
      </c>
      <c r="G2114" s="639">
        <v>8303779.4900000002</v>
      </c>
      <c r="H2114" s="224" t="s">
        <v>2703</v>
      </c>
      <c r="I2114" s="349"/>
    </row>
    <row r="2115" spans="1:9" ht="15" customHeight="1">
      <c r="A2115" s="627">
        <v>43110</v>
      </c>
      <c r="B2115" s="171" t="s">
        <v>2642</v>
      </c>
      <c r="C2115" s="171" t="s">
        <v>2632</v>
      </c>
      <c r="D2115" s="171" t="s">
        <v>1532</v>
      </c>
      <c r="E2115" s="171" t="s">
        <v>1533</v>
      </c>
      <c r="F2115" s="187">
        <v>452424.84</v>
      </c>
      <c r="G2115" s="201">
        <f>A2115+45</f>
        <v>43155</v>
      </c>
      <c r="H2115" s="73" t="s">
        <v>2703</v>
      </c>
      <c r="I2115" s="349"/>
    </row>
    <row r="2116" spans="1:9" ht="15" customHeight="1">
      <c r="A2116" s="627">
        <v>43111</v>
      </c>
      <c r="B2116" s="171" t="s">
        <v>2652</v>
      </c>
      <c r="C2116" s="171" t="s">
        <v>2632</v>
      </c>
      <c r="D2116" s="171" t="s">
        <v>1532</v>
      </c>
      <c r="E2116" s="171" t="s">
        <v>1533</v>
      </c>
      <c r="F2116" s="187">
        <v>443510.98</v>
      </c>
      <c r="G2116" s="201">
        <f>A2116+45</f>
        <v>43156</v>
      </c>
      <c r="H2116" s="73" t="s">
        <v>2703</v>
      </c>
      <c r="I2116" s="349"/>
    </row>
    <row r="2117" spans="1:9" ht="15" customHeight="1">
      <c r="A2117" s="636">
        <v>43069</v>
      </c>
      <c r="B2117" s="216" t="s">
        <v>2574</v>
      </c>
      <c r="C2117" s="216" t="s">
        <v>289</v>
      </c>
      <c r="D2117" s="216" t="s">
        <v>1820</v>
      </c>
      <c r="E2117" s="216" t="s">
        <v>37</v>
      </c>
      <c r="F2117" s="205">
        <v>36924.93</v>
      </c>
      <c r="G2117" s="1319">
        <v>1228123.17</v>
      </c>
      <c r="H2117" s="630" t="s">
        <v>2744</v>
      </c>
      <c r="I2117" s="349"/>
    </row>
    <row r="2118" spans="1:9" ht="15" customHeight="1">
      <c r="A2118" s="630">
        <v>43098</v>
      </c>
      <c r="B2118" s="214" t="s">
        <v>2635</v>
      </c>
      <c r="C2118" s="214" t="s">
        <v>285</v>
      </c>
      <c r="D2118" s="422" t="s">
        <v>229</v>
      </c>
      <c r="E2118" s="214" t="s">
        <v>37</v>
      </c>
      <c r="F2118" s="1318">
        <v>197053.65</v>
      </c>
      <c r="G2118" s="1318">
        <f>F2118*32.26</f>
        <v>6356950.7489999998</v>
      </c>
      <c r="H2118" s="1073" t="s">
        <v>2744</v>
      </c>
      <c r="I2118" s="349"/>
    </row>
    <row r="2119" spans="1:9" ht="15" customHeight="1">
      <c r="A2119" s="630">
        <v>43091</v>
      </c>
      <c r="B2119" s="214" t="s">
        <v>2612</v>
      </c>
      <c r="C2119" s="214" t="s">
        <v>285</v>
      </c>
      <c r="D2119" s="422" t="s">
        <v>2613</v>
      </c>
      <c r="E2119" s="214" t="s">
        <v>37</v>
      </c>
      <c r="F2119" s="1318">
        <v>147225.13</v>
      </c>
      <c r="G2119" s="1318">
        <f>F2119*32.1</f>
        <v>4725926.6730000004</v>
      </c>
      <c r="H2119" s="1071" t="s">
        <v>2744</v>
      </c>
      <c r="I2119" s="349" t="s">
        <v>2745</v>
      </c>
    </row>
    <row r="2120" spans="1:9" ht="42.75" customHeight="1">
      <c r="A2120" s="659">
        <v>43160</v>
      </c>
      <c r="B2120" s="660"/>
      <c r="C2120" s="660"/>
      <c r="D2120" s="660"/>
      <c r="E2120" s="660"/>
      <c r="F2120" s="661"/>
      <c r="G2120" s="661"/>
      <c r="H2120" s="1072"/>
      <c r="I2120" s="349"/>
    </row>
    <row r="2121" spans="1:9" ht="15" customHeight="1">
      <c r="A2121" s="627">
        <v>43115</v>
      </c>
      <c r="B2121" s="171" t="s">
        <v>2663</v>
      </c>
      <c r="C2121" s="171" t="s">
        <v>2632</v>
      </c>
      <c r="D2121" s="171" t="s">
        <v>1532</v>
      </c>
      <c r="E2121" s="171" t="s">
        <v>1533</v>
      </c>
      <c r="F2121" s="187">
        <v>411532.45</v>
      </c>
      <c r="G2121" s="201">
        <f>A2121+45</f>
        <v>43160</v>
      </c>
      <c r="H2121" s="73" t="s">
        <v>2747</v>
      </c>
      <c r="I2121" s="349"/>
    </row>
    <row r="2122" spans="1:9" ht="15" customHeight="1">
      <c r="A2122" s="630">
        <v>43158</v>
      </c>
      <c r="B2122" s="216" t="s">
        <v>2742</v>
      </c>
      <c r="C2122" s="216" t="s">
        <v>285</v>
      </c>
      <c r="D2122" s="193" t="s">
        <v>2743</v>
      </c>
      <c r="E2122" s="216" t="s">
        <v>37</v>
      </c>
      <c r="F2122" s="637">
        <v>962871.82</v>
      </c>
      <c r="G2122" s="637">
        <v>31274076.710000001</v>
      </c>
      <c r="H2122" s="73" t="s">
        <v>2748</v>
      </c>
      <c r="I2122" s="349" t="s">
        <v>2749</v>
      </c>
    </row>
    <row r="2123" spans="1:9" ht="15" customHeight="1">
      <c r="A2123" s="627">
        <v>43116</v>
      </c>
      <c r="B2123" s="171" t="s">
        <v>2664</v>
      </c>
      <c r="C2123" s="171" t="s">
        <v>1630</v>
      </c>
      <c r="D2123" s="171" t="s">
        <v>1532</v>
      </c>
      <c r="E2123" s="171" t="s">
        <v>1533</v>
      </c>
      <c r="F2123" s="187">
        <v>408175.58</v>
      </c>
      <c r="G2123" s="201">
        <f>A2123+45</f>
        <v>43161</v>
      </c>
      <c r="H2123" s="73" t="s">
        <v>2748</v>
      </c>
      <c r="I2123" s="349"/>
    </row>
    <row r="2124" spans="1:9" ht="15" customHeight="1">
      <c r="A2124" s="720">
        <v>43074</v>
      </c>
      <c r="B2124" s="216" t="s">
        <v>2581</v>
      </c>
      <c r="C2124" s="216" t="s">
        <v>289</v>
      </c>
      <c r="D2124" s="216" t="s">
        <v>1820</v>
      </c>
      <c r="E2124" s="216" t="s">
        <v>37</v>
      </c>
      <c r="F2124" s="205">
        <v>36999.360000000001</v>
      </c>
      <c r="G2124" s="1319">
        <v>1227268.77</v>
      </c>
      <c r="H2124" s="700" t="s">
        <v>2751</v>
      </c>
      <c r="I2124" s="349"/>
    </row>
    <row r="2125" spans="1:9" ht="15" customHeight="1">
      <c r="A2125" s="627">
        <v>43122</v>
      </c>
      <c r="B2125" s="171" t="s">
        <v>2671</v>
      </c>
      <c r="C2125" s="171" t="s">
        <v>1630</v>
      </c>
      <c r="D2125" s="171" t="s">
        <v>1532</v>
      </c>
      <c r="E2125" s="171" t="s">
        <v>1533</v>
      </c>
      <c r="F2125" s="187">
        <v>401005.17</v>
      </c>
      <c r="G2125" s="201">
        <f>A2125+45</f>
        <v>43167</v>
      </c>
      <c r="H2125" s="73" t="s">
        <v>2754</v>
      </c>
      <c r="I2125" s="349"/>
    </row>
    <row r="2126" spans="1:9" ht="15" customHeight="1">
      <c r="A2126" s="627">
        <v>43047</v>
      </c>
      <c r="B2126" s="171" t="s">
        <v>2540</v>
      </c>
      <c r="C2126" s="171" t="s">
        <v>2039</v>
      </c>
      <c r="D2126" s="171" t="s">
        <v>1671</v>
      </c>
      <c r="E2126" s="171" t="s">
        <v>1533</v>
      </c>
      <c r="F2126" s="171" t="s">
        <v>2326</v>
      </c>
      <c r="G2126" s="187">
        <v>1273052.25</v>
      </c>
      <c r="H2126" s="699" t="s">
        <v>2754</v>
      </c>
      <c r="I2126" s="201"/>
    </row>
    <row r="2127" spans="1:9" ht="15" customHeight="1">
      <c r="A2127" s="627">
        <v>43049</v>
      </c>
      <c r="B2127" s="171" t="s">
        <v>2545</v>
      </c>
      <c r="C2127" s="171" t="s">
        <v>2039</v>
      </c>
      <c r="D2127" s="171" t="s">
        <v>1671</v>
      </c>
      <c r="E2127" s="171" t="s">
        <v>1533</v>
      </c>
      <c r="F2127" s="171" t="s">
        <v>2326</v>
      </c>
      <c r="G2127" s="187">
        <v>3083056.18</v>
      </c>
      <c r="H2127" s="201">
        <f>A2127+120</f>
        <v>43169</v>
      </c>
    </row>
    <row r="2128" spans="1:9" ht="15" customHeight="1">
      <c r="A2128" s="627">
        <v>43049</v>
      </c>
      <c r="B2128" s="171" t="s">
        <v>2546</v>
      </c>
      <c r="C2128" s="171" t="s">
        <v>2039</v>
      </c>
      <c r="D2128" s="171" t="s">
        <v>1671</v>
      </c>
      <c r="E2128" s="171" t="s">
        <v>27</v>
      </c>
      <c r="F2128" s="171" t="s">
        <v>2291</v>
      </c>
      <c r="G2128" s="187">
        <v>1651943.52</v>
      </c>
      <c r="H2128" s="201">
        <f>A2128+120</f>
        <v>43169</v>
      </c>
    </row>
    <row r="2129" spans="1:9" ht="15" customHeight="1">
      <c r="A2129" s="627">
        <v>43052</v>
      </c>
      <c r="B2129" s="171" t="s">
        <v>2548</v>
      </c>
      <c r="C2129" s="171" t="s">
        <v>2039</v>
      </c>
      <c r="D2129" s="171" t="s">
        <v>1671</v>
      </c>
      <c r="E2129" s="171" t="s">
        <v>1533</v>
      </c>
      <c r="F2129" s="171" t="s">
        <v>2326</v>
      </c>
      <c r="G2129" s="187">
        <v>1919903.49</v>
      </c>
      <c r="H2129" s="201">
        <f>A2129+120</f>
        <v>43172</v>
      </c>
    </row>
    <row r="2130" spans="1:9" ht="15" customHeight="1">
      <c r="A2130" s="627">
        <v>43054</v>
      </c>
      <c r="B2130" s="171" t="s">
        <v>2552</v>
      </c>
      <c r="C2130" s="171" t="s">
        <v>2039</v>
      </c>
      <c r="D2130" s="171" t="s">
        <v>1671</v>
      </c>
      <c r="E2130" s="171" t="s">
        <v>27</v>
      </c>
      <c r="F2130" s="171" t="s">
        <v>2291</v>
      </c>
      <c r="G2130" s="187">
        <v>623566.31000000006</v>
      </c>
      <c r="H2130" s="201">
        <f>A2130+120</f>
        <v>43174</v>
      </c>
    </row>
    <row r="2131" spans="1:9" ht="15" customHeight="1">
      <c r="A2131" s="627">
        <v>43055</v>
      </c>
      <c r="B2131" s="171" t="s">
        <v>2555</v>
      </c>
      <c r="C2131" s="171" t="s">
        <v>2039</v>
      </c>
      <c r="D2131" s="171" t="s">
        <v>1671</v>
      </c>
      <c r="E2131" s="171" t="s">
        <v>27</v>
      </c>
      <c r="F2131" s="171" t="s">
        <v>2326</v>
      </c>
      <c r="G2131" s="187">
        <v>718195.1</v>
      </c>
      <c r="H2131" s="201">
        <f>A2131+120</f>
        <v>43175</v>
      </c>
    </row>
    <row r="2132" spans="1:9" ht="15" customHeight="1">
      <c r="A2132" s="627">
        <v>43124</v>
      </c>
      <c r="B2132" s="171" t="s">
        <v>2686</v>
      </c>
      <c r="C2132" s="171" t="s">
        <v>1630</v>
      </c>
      <c r="D2132" s="171" t="s">
        <v>1532</v>
      </c>
      <c r="E2132" s="171" t="s">
        <v>1533</v>
      </c>
      <c r="F2132" s="187">
        <v>473449.4</v>
      </c>
      <c r="G2132" s="201">
        <f>A2132+45</f>
        <v>43169</v>
      </c>
      <c r="H2132" s="73" t="s">
        <v>2764</v>
      </c>
      <c r="I2132" s="349"/>
    </row>
    <row r="2133" spans="1:9" ht="15" customHeight="1">
      <c r="A2133" s="630">
        <v>43084</v>
      </c>
      <c r="B2133" s="216" t="s">
        <v>2600</v>
      </c>
      <c r="C2133" s="216" t="s">
        <v>285</v>
      </c>
      <c r="D2133" s="193" t="s">
        <v>1023</v>
      </c>
      <c r="E2133" s="216" t="s">
        <v>11</v>
      </c>
      <c r="F2133" s="637">
        <v>20879.099999999999</v>
      </c>
      <c r="G2133" s="637">
        <f>F2133*32.43</f>
        <v>677109.21299999999</v>
      </c>
      <c r="H2133" s="704" t="s">
        <v>2767</v>
      </c>
      <c r="I2133" s="349"/>
    </row>
    <row r="2134" spans="1:9" ht="15" customHeight="1">
      <c r="A2134" s="721">
        <v>43112</v>
      </c>
      <c r="B2134" s="426" t="s">
        <v>2654</v>
      </c>
      <c r="C2134" s="216" t="s">
        <v>285</v>
      </c>
      <c r="D2134" s="193" t="s">
        <v>2655</v>
      </c>
      <c r="E2134" s="216" t="s">
        <v>37</v>
      </c>
      <c r="F2134" s="637">
        <v>113863.48</v>
      </c>
      <c r="G2134" s="637">
        <f>F2134*32.1</f>
        <v>3655017.7080000001</v>
      </c>
      <c r="H2134" s="1038" t="s">
        <v>2768</v>
      </c>
      <c r="I2134" s="349"/>
    </row>
    <row r="2135" spans="1:9" ht="15" customHeight="1">
      <c r="A2135" s="720">
        <v>43087</v>
      </c>
      <c r="B2135" s="216" t="s">
        <v>2605</v>
      </c>
      <c r="C2135" s="216" t="s">
        <v>289</v>
      </c>
      <c r="D2135" s="216" t="s">
        <v>2486</v>
      </c>
      <c r="E2135" s="216" t="s">
        <v>37</v>
      </c>
      <c r="F2135" s="205">
        <v>51973.57</v>
      </c>
      <c r="G2135" s="1319">
        <v>1739555.39</v>
      </c>
      <c r="H2135" s="630" t="s">
        <v>2614</v>
      </c>
      <c r="I2135" s="349"/>
    </row>
    <row r="2136" spans="1:9" ht="15" customHeight="1">
      <c r="A2136" s="630">
        <v>43091</v>
      </c>
      <c r="B2136" s="216" t="s">
        <v>2618</v>
      </c>
      <c r="C2136" s="216" t="s">
        <v>285</v>
      </c>
      <c r="D2136" s="193" t="s">
        <v>1023</v>
      </c>
      <c r="E2136" s="216" t="s">
        <v>11</v>
      </c>
      <c r="F2136" s="637">
        <v>16962.439999999999</v>
      </c>
      <c r="G2136" s="637">
        <f>F2136*32.1</f>
        <v>544494.32400000002</v>
      </c>
      <c r="H2136" s="704" t="s">
        <v>2614</v>
      </c>
      <c r="I2136" s="349"/>
    </row>
    <row r="2137" spans="1:9" ht="15" customHeight="1">
      <c r="A2137" s="630">
        <v>43091</v>
      </c>
      <c r="B2137" s="216" t="s">
        <v>2612</v>
      </c>
      <c r="C2137" s="216" t="s">
        <v>285</v>
      </c>
      <c r="D2137" s="193" t="s">
        <v>2613</v>
      </c>
      <c r="E2137" s="216" t="s">
        <v>37</v>
      </c>
      <c r="F2137" s="637">
        <v>48.8</v>
      </c>
      <c r="G2137" s="637">
        <f>F2137*32.63</f>
        <v>1592.3440000000001</v>
      </c>
      <c r="H2137" s="704" t="s">
        <v>2614</v>
      </c>
      <c r="I2137" s="349"/>
    </row>
    <row r="2138" spans="1:9" ht="15" customHeight="1">
      <c r="A2138" s="627">
        <v>43060</v>
      </c>
      <c r="B2138" s="171" t="s">
        <v>2561</v>
      </c>
      <c r="C2138" s="171" t="s">
        <v>2039</v>
      </c>
      <c r="D2138" s="171" t="s">
        <v>1671</v>
      </c>
      <c r="E2138" s="171" t="s">
        <v>1533</v>
      </c>
      <c r="F2138" s="171" t="s">
        <v>2326</v>
      </c>
      <c r="G2138" s="187">
        <v>1429539.77</v>
      </c>
      <c r="H2138" s="201" t="s">
        <v>2771</v>
      </c>
    </row>
    <row r="2139" spans="1:9" ht="15" customHeight="1">
      <c r="A2139" s="627">
        <v>43136</v>
      </c>
      <c r="B2139" s="171" t="s">
        <v>2698</v>
      </c>
      <c r="C2139" s="171" t="s">
        <v>1630</v>
      </c>
      <c r="D2139" s="171" t="s">
        <v>1532</v>
      </c>
      <c r="E2139" s="171" t="s">
        <v>1533</v>
      </c>
      <c r="F2139" s="461"/>
      <c r="G2139" s="187">
        <v>477149.61</v>
      </c>
      <c r="H2139" s="201" t="s">
        <v>2772</v>
      </c>
      <c r="I2139" s="349"/>
    </row>
    <row r="2140" spans="1:9" ht="15" customHeight="1">
      <c r="A2140" s="627">
        <v>43061</v>
      </c>
      <c r="B2140" s="171" t="s">
        <v>2562</v>
      </c>
      <c r="C2140" s="171" t="s">
        <v>2039</v>
      </c>
      <c r="D2140" s="171" t="s">
        <v>1671</v>
      </c>
      <c r="E2140" s="171" t="s">
        <v>1533</v>
      </c>
      <c r="F2140" s="171" t="s">
        <v>2326</v>
      </c>
      <c r="G2140" s="187">
        <v>2541115.2999999998</v>
      </c>
      <c r="H2140" s="201" t="s">
        <v>2772</v>
      </c>
    </row>
    <row r="2141" spans="1:9" ht="15" customHeight="1">
      <c r="A2141" s="224">
        <v>43153</v>
      </c>
      <c r="B2141" s="216" t="s">
        <v>2734</v>
      </c>
      <c r="C2141" s="216" t="s">
        <v>35</v>
      </c>
      <c r="D2141" s="216" t="s">
        <v>137</v>
      </c>
      <c r="E2141" s="216" t="s">
        <v>38</v>
      </c>
      <c r="F2141" s="639">
        <v>96765.1</v>
      </c>
      <c r="G2141" s="639">
        <v>3838671.52</v>
      </c>
      <c r="H2141" s="224" t="s">
        <v>2735</v>
      </c>
      <c r="I2141" s="349"/>
    </row>
    <row r="2142" spans="1:9" ht="15" customHeight="1">
      <c r="A2142" s="630">
        <v>41737</v>
      </c>
      <c r="B2142" s="171" t="s">
        <v>809</v>
      </c>
      <c r="C2142" s="216" t="s">
        <v>293</v>
      </c>
      <c r="D2142" s="171" t="s">
        <v>808</v>
      </c>
      <c r="E2142" s="171" t="s">
        <v>37</v>
      </c>
      <c r="F2142" s="412">
        <v>22050.07</v>
      </c>
      <c r="G2142" s="413">
        <f>F2142*33.97</f>
        <v>749040.87789999996</v>
      </c>
      <c r="H2142" s="1074" t="s">
        <v>2735</v>
      </c>
      <c r="I2142" s="349"/>
    </row>
    <row r="2143" spans="1:9" ht="15" customHeight="1">
      <c r="A2143" s="630">
        <v>41737</v>
      </c>
      <c r="B2143" s="171" t="s">
        <v>807</v>
      </c>
      <c r="C2143" s="216" t="s">
        <v>293</v>
      </c>
      <c r="D2143" s="171" t="s">
        <v>808</v>
      </c>
      <c r="E2143" s="171" t="s">
        <v>37</v>
      </c>
      <c r="F2143" s="412">
        <v>67258.05</v>
      </c>
      <c r="G2143" s="413">
        <v>1994201.18</v>
      </c>
      <c r="H2143" s="1074" t="s">
        <v>2735</v>
      </c>
      <c r="I2143" s="349" t="s">
        <v>2781</v>
      </c>
    </row>
    <row r="2144" spans="1:9" ht="15" customHeight="1">
      <c r="A2144" s="630">
        <v>41605</v>
      </c>
      <c r="B2144" s="204" t="s">
        <v>479</v>
      </c>
      <c r="C2144" s="204" t="s">
        <v>25</v>
      </c>
      <c r="D2144" s="204" t="s">
        <v>460</v>
      </c>
      <c r="E2144" s="204" t="s">
        <v>37</v>
      </c>
      <c r="F2144" s="413">
        <v>141048.35</v>
      </c>
      <c r="G2144" s="1251">
        <v>2318128.2999999998</v>
      </c>
      <c r="H2144" s="203" t="s">
        <v>2735</v>
      </c>
      <c r="I2144" s="349" t="s">
        <v>2782</v>
      </c>
    </row>
    <row r="2145" spans="1:9" ht="15" customHeight="1">
      <c r="A2145" s="636">
        <v>43124</v>
      </c>
      <c r="B2145" s="216" t="s">
        <v>2682</v>
      </c>
      <c r="C2145" s="216" t="s">
        <v>2286</v>
      </c>
      <c r="D2145" s="216" t="s">
        <v>2287</v>
      </c>
      <c r="E2145" s="216" t="s">
        <v>1533</v>
      </c>
      <c r="F2145" s="639">
        <v>3849146.77</v>
      </c>
      <c r="G2145" s="224">
        <f>A2145+60</f>
        <v>43184</v>
      </c>
      <c r="H2145" s="73" t="s">
        <v>2735</v>
      </c>
      <c r="I2145" s="1322"/>
    </row>
    <row r="2146" spans="1:9" ht="15" customHeight="1">
      <c r="A2146" s="627">
        <v>43138</v>
      </c>
      <c r="B2146" s="171" t="s">
        <v>2699</v>
      </c>
      <c r="C2146" s="171" t="s">
        <v>1630</v>
      </c>
      <c r="D2146" s="171" t="s">
        <v>1532</v>
      </c>
      <c r="E2146" s="171" t="s">
        <v>1533</v>
      </c>
      <c r="F2146" s="187">
        <v>461659.82</v>
      </c>
      <c r="G2146" s="201">
        <f>A2146+45</f>
        <v>43183</v>
      </c>
      <c r="H2146" s="73" t="s">
        <v>2735</v>
      </c>
      <c r="I2146" s="1322"/>
    </row>
    <row r="2147" spans="1:9" ht="15" customHeight="1">
      <c r="A2147" s="627">
        <v>43139</v>
      </c>
      <c r="B2147" s="171" t="s">
        <v>2700</v>
      </c>
      <c r="C2147" s="171" t="s">
        <v>1630</v>
      </c>
      <c r="D2147" s="171" t="s">
        <v>1532</v>
      </c>
      <c r="E2147" s="171" t="s">
        <v>1533</v>
      </c>
      <c r="F2147" s="187">
        <v>427815.62</v>
      </c>
      <c r="G2147" s="201">
        <f>A2147+45</f>
        <v>43184</v>
      </c>
      <c r="H2147" s="73" t="s">
        <v>2735</v>
      </c>
      <c r="I2147" s="1322"/>
    </row>
    <row r="2148" spans="1:9" ht="15" customHeight="1">
      <c r="A2148" s="627">
        <v>43063</v>
      </c>
      <c r="B2148" s="171" t="s">
        <v>2566</v>
      </c>
      <c r="C2148" s="171" t="s">
        <v>2039</v>
      </c>
      <c r="D2148" s="171" t="s">
        <v>1671</v>
      </c>
      <c r="E2148" s="171" t="s">
        <v>1533</v>
      </c>
      <c r="F2148" s="171" t="s">
        <v>2326</v>
      </c>
      <c r="G2148" s="187">
        <v>1132976.8600000001</v>
      </c>
      <c r="H2148" s="73" t="s">
        <v>2735</v>
      </c>
    </row>
    <row r="2149" spans="1:9" ht="15" customHeight="1">
      <c r="A2149" s="630">
        <v>43123</v>
      </c>
      <c r="B2149" s="214" t="s">
        <v>2675</v>
      </c>
      <c r="C2149" s="214" t="s">
        <v>285</v>
      </c>
      <c r="D2149" s="422" t="s">
        <v>1023</v>
      </c>
      <c r="E2149" s="214" t="s">
        <v>37</v>
      </c>
      <c r="F2149" s="1318">
        <v>508189.13</v>
      </c>
      <c r="G2149" s="1318">
        <v>16531392.4</v>
      </c>
      <c r="H2149" s="1071" t="s">
        <v>2676</v>
      </c>
      <c r="I2149" s="349" t="s">
        <v>2856</v>
      </c>
    </row>
    <row r="2150" spans="1:9" ht="15" customHeight="1">
      <c r="A2150" s="720">
        <v>43096</v>
      </c>
      <c r="B2150" s="216" t="s">
        <v>2624</v>
      </c>
      <c r="C2150" s="216" t="s">
        <v>289</v>
      </c>
      <c r="D2150" s="216" t="s">
        <v>232</v>
      </c>
      <c r="E2150" s="216" t="s">
        <v>37</v>
      </c>
      <c r="F2150" s="205">
        <v>125896.33</v>
      </c>
      <c r="G2150" s="1319">
        <v>4184794.01</v>
      </c>
      <c r="H2150" s="630" t="s">
        <v>2783</v>
      </c>
    </row>
    <row r="2151" spans="1:9" ht="15" customHeight="1">
      <c r="A2151" s="720">
        <v>43096</v>
      </c>
      <c r="B2151" s="216" t="s">
        <v>2620</v>
      </c>
      <c r="C2151" s="216" t="s">
        <v>289</v>
      </c>
      <c r="D2151" s="216" t="s">
        <v>1820</v>
      </c>
      <c r="E2151" s="216" t="s">
        <v>37</v>
      </c>
      <c r="F2151" s="205">
        <v>54811.89</v>
      </c>
      <c r="G2151" s="1319">
        <v>1821947.22</v>
      </c>
      <c r="H2151" s="630" t="s">
        <v>2783</v>
      </c>
    </row>
    <row r="2152" spans="1:9" ht="15" customHeight="1">
      <c r="A2152" s="720">
        <v>43096</v>
      </c>
      <c r="B2152" s="216" t="s">
        <v>2621</v>
      </c>
      <c r="C2152" s="216" t="s">
        <v>289</v>
      </c>
      <c r="D2152" s="216" t="s">
        <v>1820</v>
      </c>
      <c r="E2152" s="216" t="s">
        <v>37</v>
      </c>
      <c r="F2152" s="205">
        <v>44539.38</v>
      </c>
      <c r="G2152" s="1319">
        <v>1480488.99</v>
      </c>
      <c r="H2152" s="630" t="s">
        <v>2783</v>
      </c>
    </row>
    <row r="2153" spans="1:9" ht="15" customHeight="1">
      <c r="A2153" s="720">
        <v>43098</v>
      </c>
      <c r="B2153" s="216" t="s">
        <v>2634</v>
      </c>
      <c r="C2153" s="216" t="s">
        <v>289</v>
      </c>
      <c r="D2153" s="216" t="s">
        <v>232</v>
      </c>
      <c r="E2153" s="216" t="s">
        <v>37</v>
      </c>
      <c r="F2153" s="205">
        <v>70780.070000000007</v>
      </c>
      <c r="G2153" s="1319">
        <v>2342820.3199999998</v>
      </c>
      <c r="H2153" s="630" t="s">
        <v>2786</v>
      </c>
    </row>
    <row r="2154" spans="1:9" ht="15" customHeight="1">
      <c r="A2154" s="627">
        <v>43143</v>
      </c>
      <c r="B2154" s="171" t="s">
        <v>2718</v>
      </c>
      <c r="C2154" s="171" t="s">
        <v>1630</v>
      </c>
      <c r="D2154" s="171" t="s">
        <v>1532</v>
      </c>
      <c r="E2154" s="171" t="s">
        <v>1533</v>
      </c>
      <c r="F2154" s="187">
        <v>403588.66</v>
      </c>
      <c r="G2154" s="201">
        <f>A2154+45</f>
        <v>43188</v>
      </c>
      <c r="H2154" s="73" t="s">
        <v>2786</v>
      </c>
    </row>
    <row r="2155" spans="1:9" ht="15" customHeight="1">
      <c r="A2155" s="630">
        <v>43146</v>
      </c>
      <c r="B2155" s="214" t="s">
        <v>2719</v>
      </c>
      <c r="C2155" s="214" t="s">
        <v>285</v>
      </c>
      <c r="D2155" s="422" t="s">
        <v>1023</v>
      </c>
      <c r="E2155" s="214" t="s">
        <v>11</v>
      </c>
      <c r="F2155" s="1318">
        <v>439009.25</v>
      </c>
      <c r="G2155" s="1318">
        <v>14043905.91</v>
      </c>
      <c r="H2155" s="1071" t="s">
        <v>2786</v>
      </c>
      <c r="I2155" s="349" t="s">
        <v>2857</v>
      </c>
    </row>
    <row r="2156" spans="1:9" ht="15" customHeight="1">
      <c r="A2156" s="630">
        <v>43123</v>
      </c>
      <c r="B2156" s="214" t="s">
        <v>2675</v>
      </c>
      <c r="C2156" s="214" t="s">
        <v>285</v>
      </c>
      <c r="D2156" s="422" t="s">
        <v>1023</v>
      </c>
      <c r="E2156" s="214" t="s">
        <v>37</v>
      </c>
      <c r="F2156" s="1318">
        <v>193982.8</v>
      </c>
      <c r="G2156" s="1318">
        <f>F2156*32.47</f>
        <v>6298621.5159999998</v>
      </c>
      <c r="H2156" s="1071" t="s">
        <v>2786</v>
      </c>
    </row>
    <row r="2157" spans="1:9" ht="15" customHeight="1">
      <c r="A2157" s="74"/>
      <c r="B2157" s="74"/>
      <c r="C2157" s="74"/>
      <c r="D2157" s="74"/>
      <c r="E2157" s="74"/>
      <c r="F2157" s="461"/>
      <c r="G2157" s="461"/>
      <c r="H2157" s="73"/>
    </row>
    <row r="2158" spans="1:9" ht="59.25" customHeight="1">
      <c r="A2158" s="659">
        <v>43191</v>
      </c>
      <c r="B2158" s="660"/>
      <c r="C2158" s="660"/>
      <c r="D2158" s="660"/>
      <c r="E2158" s="660"/>
      <c r="F2158" s="661"/>
      <c r="G2158" s="661"/>
      <c r="H2158" s="1072"/>
    </row>
    <row r="2159" spans="1:9" ht="15" customHeight="1">
      <c r="A2159" s="627">
        <v>43070</v>
      </c>
      <c r="B2159" s="171" t="s">
        <v>2578</v>
      </c>
      <c r="C2159" s="171" t="s">
        <v>2039</v>
      </c>
      <c r="D2159" s="171" t="s">
        <v>1671</v>
      </c>
      <c r="E2159" s="171" t="s">
        <v>1533</v>
      </c>
      <c r="F2159" s="171"/>
      <c r="G2159" s="187">
        <v>469537.12</v>
      </c>
      <c r="H2159" s="201" t="s">
        <v>2789</v>
      </c>
    </row>
    <row r="2160" spans="1:9" ht="15" customHeight="1">
      <c r="A2160" s="627">
        <v>43073</v>
      </c>
      <c r="B2160" s="171" t="s">
        <v>2583</v>
      </c>
      <c r="C2160" s="171" t="s">
        <v>2039</v>
      </c>
      <c r="D2160" s="171" t="s">
        <v>1671</v>
      </c>
      <c r="E2160" s="171" t="s">
        <v>1533</v>
      </c>
      <c r="F2160" s="171"/>
      <c r="G2160" s="187">
        <v>777461.08</v>
      </c>
      <c r="H2160" s="201" t="s">
        <v>2790</v>
      </c>
      <c r="I2160" s="1315"/>
    </row>
    <row r="2161" spans="1:9" ht="15" customHeight="1">
      <c r="A2161" s="630">
        <v>43073</v>
      </c>
      <c r="B2161" s="204" t="s">
        <v>2584</v>
      </c>
      <c r="C2161" s="204" t="s">
        <v>2092</v>
      </c>
      <c r="D2161" s="204" t="s">
        <v>1671</v>
      </c>
      <c r="E2161" s="204" t="s">
        <v>37</v>
      </c>
      <c r="F2161" s="639">
        <v>38865.839999999997</v>
      </c>
      <c r="G2161" s="639">
        <v>1289179.9099999999</v>
      </c>
      <c r="H2161" s="1068" t="s">
        <v>2790</v>
      </c>
      <c r="I2161" s="1315"/>
    </row>
    <row r="2162" spans="1:9" ht="15" customHeight="1">
      <c r="A2162" s="627">
        <v>42963</v>
      </c>
      <c r="B2162" s="171" t="s">
        <v>2396</v>
      </c>
      <c r="C2162" s="664" t="s">
        <v>2397</v>
      </c>
      <c r="D2162" s="171" t="s">
        <v>2398</v>
      </c>
      <c r="E2162" s="171" t="s">
        <v>1533</v>
      </c>
      <c r="F2162" s="171"/>
      <c r="G2162" s="187">
        <v>1056633</v>
      </c>
      <c r="H2162" s="201" t="s">
        <v>2801</v>
      </c>
    </row>
    <row r="2163" spans="1:9" ht="15" customHeight="1">
      <c r="A2163" s="720">
        <v>43105</v>
      </c>
      <c r="B2163" s="216" t="s">
        <v>2649</v>
      </c>
      <c r="C2163" s="216" t="s">
        <v>289</v>
      </c>
      <c r="D2163" s="216" t="s">
        <v>2650</v>
      </c>
      <c r="E2163" s="216" t="s">
        <v>37</v>
      </c>
      <c r="F2163" s="205">
        <v>50343.51</v>
      </c>
      <c r="G2163" s="1319">
        <v>1656301.48</v>
      </c>
      <c r="H2163" s="630" t="s">
        <v>2798</v>
      </c>
      <c r="I2163" s="216"/>
    </row>
    <row r="2164" spans="1:9" ht="15" customHeight="1">
      <c r="A2164" s="627">
        <v>43150</v>
      </c>
      <c r="B2164" s="171" t="s">
        <v>2723</v>
      </c>
      <c r="C2164" s="171" t="s">
        <v>1630</v>
      </c>
      <c r="D2164" s="171" t="s">
        <v>1532</v>
      </c>
      <c r="E2164" s="171" t="s">
        <v>1533</v>
      </c>
      <c r="F2164" s="187">
        <v>330615.5</v>
      </c>
      <c r="G2164" s="201">
        <f>A2164+45</f>
        <v>43195</v>
      </c>
      <c r="H2164" s="73" t="s">
        <v>2798</v>
      </c>
      <c r="I2164" s="1315"/>
    </row>
    <row r="2165" spans="1:9" ht="15" customHeight="1">
      <c r="A2165" s="627">
        <v>43150</v>
      </c>
      <c r="B2165" s="171" t="s">
        <v>2724</v>
      </c>
      <c r="C2165" s="171" t="s">
        <v>1630</v>
      </c>
      <c r="D2165" s="171" t="s">
        <v>1532</v>
      </c>
      <c r="E2165" s="171" t="s">
        <v>1533</v>
      </c>
      <c r="F2165" s="187">
        <v>456766.2</v>
      </c>
      <c r="G2165" s="201">
        <f>A2165+45</f>
        <v>43195</v>
      </c>
      <c r="H2165" s="73" t="s">
        <v>2798</v>
      </c>
      <c r="I2165" s="1315"/>
    </row>
    <row r="2166" spans="1:9" ht="15" customHeight="1">
      <c r="A2166" s="627">
        <v>43075</v>
      </c>
      <c r="B2166" s="171" t="s">
        <v>2589</v>
      </c>
      <c r="C2166" s="171" t="s">
        <v>2039</v>
      </c>
      <c r="D2166" s="171" t="s">
        <v>1671</v>
      </c>
      <c r="E2166" s="171" t="s">
        <v>1533</v>
      </c>
      <c r="F2166" s="187">
        <v>1181486.47</v>
      </c>
      <c r="G2166" s="201">
        <f>A2166+120</f>
        <v>43195</v>
      </c>
      <c r="H2166" s="73" t="s">
        <v>2798</v>
      </c>
      <c r="I2166" s="1315"/>
    </row>
    <row r="2167" spans="1:9" ht="15" customHeight="1">
      <c r="A2167" s="627">
        <v>43076</v>
      </c>
      <c r="B2167" s="171" t="s">
        <v>2591</v>
      </c>
      <c r="C2167" s="171" t="s">
        <v>2039</v>
      </c>
      <c r="D2167" s="171" t="s">
        <v>1671</v>
      </c>
      <c r="E2167" s="171" t="s">
        <v>27</v>
      </c>
      <c r="F2167" s="171"/>
      <c r="G2167" s="187">
        <v>1818510.34</v>
      </c>
      <c r="H2167" s="201" t="s">
        <v>2802</v>
      </c>
    </row>
    <row r="2168" spans="1:9" ht="15" customHeight="1">
      <c r="A2168" s="627">
        <v>43151</v>
      </c>
      <c r="B2168" s="171" t="s">
        <v>2725</v>
      </c>
      <c r="C2168" s="171" t="s">
        <v>1630</v>
      </c>
      <c r="D2168" s="171" t="s">
        <v>1532</v>
      </c>
      <c r="E2168" s="171" t="s">
        <v>1533</v>
      </c>
      <c r="F2168" s="187">
        <v>471179.26</v>
      </c>
      <c r="G2168" s="201">
        <f>A2168+45</f>
        <v>43196</v>
      </c>
      <c r="H2168" s="348" t="s">
        <v>2802</v>
      </c>
    </row>
    <row r="2169" spans="1:9" ht="15" customHeight="1">
      <c r="A2169" s="630">
        <v>43146</v>
      </c>
      <c r="B2169" s="214" t="s">
        <v>2719</v>
      </c>
      <c r="C2169" s="214" t="s">
        <v>285</v>
      </c>
      <c r="D2169" s="422" t="s">
        <v>1023</v>
      </c>
      <c r="E2169" s="214" t="s">
        <v>11</v>
      </c>
      <c r="F2169" s="1318">
        <v>305013.59000000003</v>
      </c>
      <c r="G2169" s="1318">
        <f>F2169*32.7</f>
        <v>9973944.3930000011</v>
      </c>
      <c r="H2169" s="1071" t="s">
        <v>2798</v>
      </c>
      <c r="I2169" s="349" t="s">
        <v>2858</v>
      </c>
    </row>
    <row r="2170" spans="1:9" ht="15" customHeight="1">
      <c r="A2170" s="630">
        <v>43129</v>
      </c>
      <c r="B2170" s="216" t="s">
        <v>2688</v>
      </c>
      <c r="C2170" s="216" t="s">
        <v>285</v>
      </c>
      <c r="D2170" s="193" t="s">
        <v>1023</v>
      </c>
      <c r="E2170" s="216" t="s">
        <v>11</v>
      </c>
      <c r="F2170" s="637">
        <v>704587.49</v>
      </c>
      <c r="G2170" s="637">
        <v>22638396.050000001</v>
      </c>
      <c r="H2170" s="704" t="s">
        <v>2798</v>
      </c>
      <c r="I2170" s="349" t="s">
        <v>2859</v>
      </c>
    </row>
    <row r="2171" spans="1:9" ht="15" customHeight="1">
      <c r="A2171" s="627">
        <v>43154</v>
      </c>
      <c r="B2171" s="171" t="s">
        <v>2739</v>
      </c>
      <c r="C2171" s="171" t="s">
        <v>1630</v>
      </c>
      <c r="D2171" s="171" t="s">
        <v>1532</v>
      </c>
      <c r="E2171" s="171" t="s">
        <v>1533</v>
      </c>
      <c r="F2171" s="461"/>
      <c r="G2171" s="187">
        <v>492817.2</v>
      </c>
      <c r="H2171" s="73" t="s">
        <v>2757</v>
      </c>
    </row>
    <row r="2172" spans="1:9" ht="15" customHeight="1">
      <c r="A2172" s="238">
        <v>43168</v>
      </c>
      <c r="B2172" s="458" t="s">
        <v>2756</v>
      </c>
      <c r="C2172" s="458" t="s">
        <v>35</v>
      </c>
      <c r="D2172" s="458" t="s">
        <v>137</v>
      </c>
      <c r="E2172" s="458" t="s">
        <v>38</v>
      </c>
      <c r="F2172" s="639">
        <v>117121.06</v>
      </c>
      <c r="G2172" s="639">
        <v>4704752.9800000004</v>
      </c>
      <c r="H2172" s="649" t="s">
        <v>2757</v>
      </c>
    </row>
    <row r="2173" spans="1:9" ht="15" customHeight="1">
      <c r="A2173" s="720">
        <v>43111</v>
      </c>
      <c r="B2173" s="216" t="s">
        <v>2653</v>
      </c>
      <c r="C2173" s="216" t="s">
        <v>289</v>
      </c>
      <c r="D2173" s="216" t="s">
        <v>232</v>
      </c>
      <c r="E2173" s="216" t="s">
        <v>37</v>
      </c>
      <c r="F2173" s="205">
        <v>57548.46</v>
      </c>
      <c r="G2173" s="1319">
        <v>1904854.03</v>
      </c>
      <c r="H2173" s="700" t="s">
        <v>2815</v>
      </c>
    </row>
    <row r="2174" spans="1:9" ht="15" customHeight="1">
      <c r="A2174" s="627">
        <v>43157</v>
      </c>
      <c r="B2174" s="171" t="s">
        <v>2740</v>
      </c>
      <c r="C2174" s="171" t="s">
        <v>1630</v>
      </c>
      <c r="D2174" s="171" t="s">
        <v>1532</v>
      </c>
      <c r="E2174" s="171" t="s">
        <v>1533</v>
      </c>
      <c r="F2174" s="187">
        <v>471662.62</v>
      </c>
      <c r="G2174" s="201">
        <f>A2174+45</f>
        <v>43202</v>
      </c>
      <c r="H2174" s="73" t="s">
        <v>2816</v>
      </c>
    </row>
    <row r="2175" spans="1:9" ht="15" customHeight="1">
      <c r="A2175" s="627">
        <v>43157</v>
      </c>
      <c r="B2175" s="171" t="s">
        <v>2741</v>
      </c>
      <c r="C2175" s="171" t="s">
        <v>1630</v>
      </c>
      <c r="D2175" s="171" t="s">
        <v>1532</v>
      </c>
      <c r="E2175" s="171" t="s">
        <v>1533</v>
      </c>
      <c r="F2175" s="187">
        <v>488269.15</v>
      </c>
      <c r="G2175" s="201">
        <f>A2175+45</f>
        <v>43202</v>
      </c>
      <c r="H2175" s="73" t="s">
        <v>2816</v>
      </c>
    </row>
    <row r="2176" spans="1:9" ht="15" customHeight="1">
      <c r="A2176" s="627">
        <v>43082</v>
      </c>
      <c r="B2176" s="171" t="s">
        <v>2597</v>
      </c>
      <c r="C2176" s="171" t="s">
        <v>2039</v>
      </c>
      <c r="D2176" s="171" t="s">
        <v>1671</v>
      </c>
      <c r="E2176" s="171" t="s">
        <v>1533</v>
      </c>
      <c r="F2176" s="171" t="s">
        <v>2291</v>
      </c>
      <c r="G2176" s="187">
        <v>676797.87</v>
      </c>
      <c r="H2176" s="73" t="s">
        <v>2816</v>
      </c>
    </row>
    <row r="2177" spans="1:9" ht="15" customHeight="1">
      <c r="A2177" s="630">
        <v>43083</v>
      </c>
      <c r="B2177" s="204" t="s">
        <v>2599</v>
      </c>
      <c r="C2177" s="204" t="s">
        <v>2092</v>
      </c>
      <c r="D2177" s="204" t="s">
        <v>1671</v>
      </c>
      <c r="E2177" s="204" t="s">
        <v>37</v>
      </c>
      <c r="F2177" s="639">
        <v>20454.93</v>
      </c>
      <c r="G2177" s="639">
        <v>682785.56</v>
      </c>
      <c r="H2177" s="1068" t="s">
        <v>2820</v>
      </c>
    </row>
    <row r="2178" spans="1:9" ht="15" customHeight="1">
      <c r="A2178" s="627">
        <v>43159</v>
      </c>
      <c r="B2178" s="171" t="s">
        <v>2746</v>
      </c>
      <c r="C2178" s="171" t="s">
        <v>1630</v>
      </c>
      <c r="D2178" s="171" t="s">
        <v>1532</v>
      </c>
      <c r="E2178" s="171" t="s">
        <v>1533</v>
      </c>
      <c r="F2178" s="187">
        <v>536660.86</v>
      </c>
      <c r="G2178" s="201">
        <f>A2178+45</f>
        <v>43204</v>
      </c>
      <c r="H2178" s="73" t="s">
        <v>2709</v>
      </c>
    </row>
    <row r="2179" spans="1:9" ht="15" customHeight="1">
      <c r="A2179" s="627">
        <v>43161</v>
      </c>
      <c r="B2179" s="171" t="s">
        <v>2750</v>
      </c>
      <c r="C2179" s="171" t="s">
        <v>1630</v>
      </c>
      <c r="D2179" s="171" t="s">
        <v>1532</v>
      </c>
      <c r="E2179" s="171" t="s">
        <v>1533</v>
      </c>
      <c r="F2179" s="187">
        <v>445403.32</v>
      </c>
      <c r="G2179" s="201">
        <f>A2179+45</f>
        <v>43206</v>
      </c>
      <c r="H2179" s="73" t="s">
        <v>2709</v>
      </c>
    </row>
    <row r="2180" spans="1:9" ht="15" customHeight="1">
      <c r="A2180" s="224">
        <v>43138</v>
      </c>
      <c r="B2180" s="216" t="s">
        <v>2733</v>
      </c>
      <c r="C2180" s="216" t="s">
        <v>35</v>
      </c>
      <c r="D2180" s="216" t="s">
        <v>381</v>
      </c>
      <c r="E2180" s="216" t="s">
        <v>38</v>
      </c>
      <c r="F2180" s="639">
        <v>100175.6</v>
      </c>
      <c r="G2180" s="639">
        <v>4004018.73</v>
      </c>
      <c r="H2180" s="224" t="s">
        <v>2709</v>
      </c>
    </row>
    <row r="2181" spans="1:9" ht="15" customHeight="1">
      <c r="A2181" s="627">
        <v>43087</v>
      </c>
      <c r="B2181" s="171" t="s">
        <v>2604</v>
      </c>
      <c r="C2181" s="171" t="s">
        <v>2039</v>
      </c>
      <c r="D2181" s="171" t="s">
        <v>1671</v>
      </c>
      <c r="E2181" s="171" t="s">
        <v>1533</v>
      </c>
      <c r="F2181" s="171" t="s">
        <v>2291</v>
      </c>
      <c r="G2181" s="187">
        <v>545167</v>
      </c>
      <c r="H2181" s="201" t="s">
        <v>2821</v>
      </c>
    </row>
    <row r="2182" spans="1:9" ht="15" customHeight="1">
      <c r="A2182" s="630">
        <v>43138</v>
      </c>
      <c r="B2182" s="214" t="s">
        <v>2704</v>
      </c>
      <c r="C2182" s="214" t="s">
        <v>285</v>
      </c>
      <c r="D2182" s="422" t="s">
        <v>1023</v>
      </c>
      <c r="E2182" s="214" t="s">
        <v>11</v>
      </c>
      <c r="F2182" s="1318">
        <v>313444.76</v>
      </c>
      <c r="G2182" s="1318">
        <v>10111727.960000001</v>
      </c>
      <c r="H2182" s="1071" t="s">
        <v>2822</v>
      </c>
    </row>
    <row r="2183" spans="1:9" ht="15" customHeight="1">
      <c r="A2183" s="630">
        <v>43129</v>
      </c>
      <c r="B2183" s="216" t="s">
        <v>2688</v>
      </c>
      <c r="C2183" s="216" t="s">
        <v>285</v>
      </c>
      <c r="D2183" s="193" t="s">
        <v>1023</v>
      </c>
      <c r="E2183" s="216" t="s">
        <v>11</v>
      </c>
      <c r="F2183" s="637">
        <v>522267.95</v>
      </c>
      <c r="G2183" s="637">
        <f>F2183*33.02</f>
        <v>17245287.709000003</v>
      </c>
      <c r="H2183" s="704" t="s">
        <v>2822</v>
      </c>
    </row>
    <row r="2184" spans="1:9" ht="15" customHeight="1">
      <c r="A2184" s="630">
        <v>43153</v>
      </c>
      <c r="B2184" s="216" t="s">
        <v>2736</v>
      </c>
      <c r="C2184" s="216" t="s">
        <v>285</v>
      </c>
      <c r="D2184" s="193" t="s">
        <v>1023</v>
      </c>
      <c r="E2184" s="216" t="s">
        <v>11</v>
      </c>
      <c r="F2184" s="637">
        <v>541476.75</v>
      </c>
      <c r="G2184" s="637">
        <v>17500528.559999999</v>
      </c>
      <c r="H2184" s="704" t="s">
        <v>2822</v>
      </c>
      <c r="I2184" s="349" t="s">
        <v>2823</v>
      </c>
    </row>
    <row r="2185" spans="1:9" ht="15" customHeight="1">
      <c r="A2185" s="630">
        <v>43146</v>
      </c>
      <c r="B2185" s="216" t="s">
        <v>2719</v>
      </c>
      <c r="C2185" s="216" t="s">
        <v>285</v>
      </c>
      <c r="D2185" s="193" t="s">
        <v>1023</v>
      </c>
      <c r="E2185" s="216" t="s">
        <v>11</v>
      </c>
      <c r="F2185" s="637">
        <v>273079.23</v>
      </c>
      <c r="G2185" s="637">
        <f>F2185*33.02</f>
        <v>9017076.1745999996</v>
      </c>
      <c r="H2185" s="704" t="s">
        <v>2822</v>
      </c>
      <c r="I2185" s="349" t="s">
        <v>2824</v>
      </c>
    </row>
    <row r="2186" spans="1:9" ht="15" customHeight="1">
      <c r="A2186" s="630">
        <v>43158</v>
      </c>
      <c r="B2186" s="216" t="s">
        <v>2742</v>
      </c>
      <c r="C2186" s="216" t="s">
        <v>285</v>
      </c>
      <c r="D2186" s="193" t="s">
        <v>2743</v>
      </c>
      <c r="E2186" s="216" t="s">
        <v>37</v>
      </c>
      <c r="F2186" s="637">
        <v>270637.02</v>
      </c>
      <c r="G2186" s="637">
        <f>F2186*32.71</f>
        <v>8852536.9242000002</v>
      </c>
      <c r="H2186" s="704" t="s">
        <v>2822</v>
      </c>
      <c r="I2186" s="349" t="s">
        <v>2825</v>
      </c>
    </row>
    <row r="2187" spans="1:9" ht="15" customHeight="1">
      <c r="A2187" s="630">
        <v>43195</v>
      </c>
      <c r="B2187" s="216" t="s">
        <v>2804</v>
      </c>
      <c r="C2187" s="216" t="s">
        <v>285</v>
      </c>
      <c r="D2187" s="654" t="s">
        <v>2793</v>
      </c>
      <c r="E2187" s="216" t="s">
        <v>11</v>
      </c>
      <c r="F2187" s="637">
        <v>1819476.07</v>
      </c>
      <c r="G2187" s="637">
        <v>60079099.829999998</v>
      </c>
      <c r="H2187" s="704" t="s">
        <v>2822</v>
      </c>
      <c r="I2187" s="349" t="s">
        <v>2826</v>
      </c>
    </row>
    <row r="2188" spans="1:9" ht="15" customHeight="1">
      <c r="A2188" s="630">
        <v>43193</v>
      </c>
      <c r="B2188" s="216" t="s">
        <v>2791</v>
      </c>
      <c r="C2188" s="216" t="s">
        <v>285</v>
      </c>
      <c r="D2188" s="654" t="s">
        <v>2793</v>
      </c>
      <c r="E2188" s="216" t="s">
        <v>37</v>
      </c>
      <c r="F2188" s="637">
        <v>955366.59</v>
      </c>
      <c r="G2188" s="637">
        <v>31460221.809999999</v>
      </c>
      <c r="H2188" s="704" t="s">
        <v>2822</v>
      </c>
      <c r="I2188" s="349" t="s">
        <v>2827</v>
      </c>
    </row>
    <row r="2189" spans="1:9" ht="15" customHeight="1">
      <c r="A2189" s="627">
        <v>43165</v>
      </c>
      <c r="B2189" s="171" t="s">
        <v>2753</v>
      </c>
      <c r="C2189" s="171" t="s">
        <v>1630</v>
      </c>
      <c r="D2189" s="171" t="s">
        <v>1532</v>
      </c>
      <c r="E2189" s="171" t="s">
        <v>1533</v>
      </c>
      <c r="F2189" s="187">
        <v>447033.41</v>
      </c>
      <c r="G2189" s="201">
        <f t="shared" ref="G2189:G2196" si="8">A2189+45</f>
        <v>43210</v>
      </c>
      <c r="H2189" s="73" t="s">
        <v>2821</v>
      </c>
    </row>
    <row r="2190" spans="1:9" ht="15" customHeight="1">
      <c r="A2190" s="627">
        <v>43172</v>
      </c>
      <c r="B2190" s="171" t="s">
        <v>2765</v>
      </c>
      <c r="C2190" s="171" t="s">
        <v>1630</v>
      </c>
      <c r="D2190" s="171" t="s">
        <v>1532</v>
      </c>
      <c r="E2190" s="171" t="s">
        <v>1533</v>
      </c>
      <c r="F2190" s="187">
        <v>488026.92</v>
      </c>
      <c r="G2190" s="201">
        <f t="shared" si="8"/>
        <v>43217</v>
      </c>
      <c r="H2190" s="73" t="s">
        <v>2821</v>
      </c>
    </row>
    <row r="2191" spans="1:9" ht="15" customHeight="1">
      <c r="A2191" s="627">
        <v>43173</v>
      </c>
      <c r="B2191" s="171" t="s">
        <v>2766</v>
      </c>
      <c r="C2191" s="171" t="s">
        <v>1630</v>
      </c>
      <c r="D2191" s="171" t="s">
        <v>1532</v>
      </c>
      <c r="E2191" s="171" t="s">
        <v>1533</v>
      </c>
      <c r="F2191" s="187">
        <v>473478.29</v>
      </c>
      <c r="G2191" s="201">
        <f t="shared" si="8"/>
        <v>43218</v>
      </c>
      <c r="H2191" s="73" t="s">
        <v>2821</v>
      </c>
    </row>
    <row r="2192" spans="1:9" ht="15" customHeight="1">
      <c r="A2192" s="627">
        <v>43180</v>
      </c>
      <c r="B2192" s="171" t="s">
        <v>2773</v>
      </c>
      <c r="C2192" s="171" t="s">
        <v>1630</v>
      </c>
      <c r="D2192" s="171" t="s">
        <v>1532</v>
      </c>
      <c r="E2192" s="171" t="s">
        <v>1533</v>
      </c>
      <c r="F2192" s="187">
        <v>560096.68000000005</v>
      </c>
      <c r="G2192" s="201">
        <f t="shared" si="8"/>
        <v>43225</v>
      </c>
      <c r="H2192" s="73" t="s">
        <v>2821</v>
      </c>
    </row>
    <row r="2193" spans="1:9" ht="15" customHeight="1">
      <c r="A2193" s="627">
        <v>43180</v>
      </c>
      <c r="B2193" s="171" t="s">
        <v>2774</v>
      </c>
      <c r="C2193" s="171" t="s">
        <v>1630</v>
      </c>
      <c r="D2193" s="171" t="s">
        <v>1532</v>
      </c>
      <c r="E2193" s="171" t="s">
        <v>1533</v>
      </c>
      <c r="F2193" s="187">
        <v>437533.96</v>
      </c>
      <c r="G2193" s="201">
        <f t="shared" si="8"/>
        <v>43225</v>
      </c>
      <c r="H2193" s="73" t="s">
        <v>2821</v>
      </c>
    </row>
    <row r="2194" spans="1:9" ht="15" customHeight="1">
      <c r="A2194" s="627">
        <v>43182</v>
      </c>
      <c r="B2194" s="171" t="s">
        <v>2780</v>
      </c>
      <c r="C2194" s="171" t="s">
        <v>1630</v>
      </c>
      <c r="D2194" s="171" t="s">
        <v>1532</v>
      </c>
      <c r="E2194" s="171" t="s">
        <v>1533</v>
      </c>
      <c r="F2194" s="187">
        <v>505867.96</v>
      </c>
      <c r="G2194" s="201">
        <f t="shared" si="8"/>
        <v>43227</v>
      </c>
      <c r="H2194" s="73" t="s">
        <v>2821</v>
      </c>
    </row>
    <row r="2195" spans="1:9" ht="15" customHeight="1">
      <c r="A2195" s="627">
        <v>43188</v>
      </c>
      <c r="B2195" s="171" t="s">
        <v>2787</v>
      </c>
      <c r="C2195" s="171" t="s">
        <v>1630</v>
      </c>
      <c r="D2195" s="171" t="s">
        <v>1532</v>
      </c>
      <c r="E2195" s="171" t="s">
        <v>1533</v>
      </c>
      <c r="F2195" s="187">
        <v>538136.51</v>
      </c>
      <c r="G2195" s="201">
        <f t="shared" si="8"/>
        <v>43233</v>
      </c>
      <c r="H2195" s="73" t="s">
        <v>2821</v>
      </c>
    </row>
    <row r="2196" spans="1:9" ht="15" customHeight="1">
      <c r="A2196" s="627">
        <v>43189</v>
      </c>
      <c r="B2196" s="171" t="s">
        <v>2788</v>
      </c>
      <c r="C2196" s="171" t="s">
        <v>1630</v>
      </c>
      <c r="D2196" s="171" t="s">
        <v>1532</v>
      </c>
      <c r="E2196" s="171" t="s">
        <v>1533</v>
      </c>
      <c r="F2196" s="187">
        <v>458154.06</v>
      </c>
      <c r="G2196" s="201">
        <f t="shared" si="8"/>
        <v>43234</v>
      </c>
      <c r="H2196" s="73" t="s">
        <v>2821</v>
      </c>
    </row>
    <row r="2197" spans="1:9" ht="15" customHeight="1">
      <c r="A2197" s="628">
        <v>43089</v>
      </c>
      <c r="B2197" s="208" t="s">
        <v>2616</v>
      </c>
      <c r="C2197" s="208" t="s">
        <v>2039</v>
      </c>
      <c r="D2197" s="208" t="s">
        <v>1671</v>
      </c>
      <c r="E2197" s="208" t="s">
        <v>27</v>
      </c>
      <c r="F2197" s="208" t="s">
        <v>2291</v>
      </c>
      <c r="G2197" s="217">
        <v>200004.34</v>
      </c>
      <c r="H2197" s="201" t="s">
        <v>2676</v>
      </c>
    </row>
    <row r="2198" spans="1:9" ht="15" customHeight="1">
      <c r="A2198" s="238">
        <v>43196</v>
      </c>
      <c r="B2198" s="458" t="s">
        <v>2808</v>
      </c>
      <c r="C2198" s="458" t="s">
        <v>35</v>
      </c>
      <c r="D2198" s="458" t="s">
        <v>137</v>
      </c>
      <c r="E2198" s="458" t="s">
        <v>38</v>
      </c>
      <c r="F2198" s="639">
        <v>18643.259999999998</v>
      </c>
      <c r="G2198" s="639">
        <v>785254.11</v>
      </c>
      <c r="H2198" s="649" t="s">
        <v>2676</v>
      </c>
      <c r="I2198" s="216"/>
    </row>
    <row r="2199" spans="1:9" ht="15" customHeight="1">
      <c r="A2199" s="636">
        <v>43122</v>
      </c>
      <c r="B2199" s="216" t="s">
        <v>2669</v>
      </c>
      <c r="C2199" s="216" t="s">
        <v>289</v>
      </c>
      <c r="D2199" s="216" t="s">
        <v>232</v>
      </c>
      <c r="E2199" s="216" t="s">
        <v>37</v>
      </c>
      <c r="F2199" s="205">
        <v>90070.11</v>
      </c>
      <c r="G2199" s="1319">
        <v>2936285.59</v>
      </c>
      <c r="H2199" s="630" t="s">
        <v>2840</v>
      </c>
    </row>
    <row r="2200" spans="1:9" ht="15" customHeight="1">
      <c r="A2200" s="636">
        <v>43122</v>
      </c>
      <c r="B2200" s="216" t="s">
        <v>2670</v>
      </c>
      <c r="C2200" s="216" t="s">
        <v>289</v>
      </c>
      <c r="D2200" s="216" t="s">
        <v>460</v>
      </c>
      <c r="E2200" s="216" t="s">
        <v>37</v>
      </c>
      <c r="F2200" s="205">
        <v>52217.24</v>
      </c>
      <c r="G2200" s="1319">
        <v>1702282.02</v>
      </c>
      <c r="H2200" s="630" t="s">
        <v>2840</v>
      </c>
    </row>
    <row r="2201" spans="1:9" ht="15" customHeight="1">
      <c r="A2201" s="636">
        <v>43152</v>
      </c>
      <c r="B2201" s="216" t="s">
        <v>2737</v>
      </c>
      <c r="C2201" s="216" t="s">
        <v>2286</v>
      </c>
      <c r="D2201" s="216" t="s">
        <v>2287</v>
      </c>
      <c r="E2201" s="216" t="s">
        <v>1533</v>
      </c>
      <c r="F2201" s="639">
        <v>3468562.57</v>
      </c>
      <c r="G2201" s="224">
        <f>A2201+60</f>
        <v>43212</v>
      </c>
      <c r="H2201" s="73" t="s">
        <v>2840</v>
      </c>
    </row>
    <row r="2202" spans="1:9" ht="15" customHeight="1">
      <c r="A2202" s="636">
        <v>43124</v>
      </c>
      <c r="B2202" s="216" t="s">
        <v>2683</v>
      </c>
      <c r="C2202" s="216" t="s">
        <v>289</v>
      </c>
      <c r="D2202" s="216" t="s">
        <v>1820</v>
      </c>
      <c r="E2202" s="216" t="s">
        <v>37</v>
      </c>
      <c r="F2202" s="205">
        <v>12693.24</v>
      </c>
      <c r="G2202" s="1319">
        <v>411641.77</v>
      </c>
      <c r="H2202" s="630" t="s">
        <v>2841</v>
      </c>
    </row>
    <row r="2203" spans="1:9" ht="15" customHeight="1">
      <c r="A2203" s="636">
        <v>43124</v>
      </c>
      <c r="B2203" s="216" t="s">
        <v>2684</v>
      </c>
      <c r="C2203" s="216" t="s">
        <v>289</v>
      </c>
      <c r="D2203" s="216" t="s">
        <v>232</v>
      </c>
      <c r="E2203" s="216" t="s">
        <v>37</v>
      </c>
      <c r="F2203" s="205">
        <v>100896.71</v>
      </c>
      <c r="G2203" s="1319">
        <v>3272080.31</v>
      </c>
      <c r="H2203" s="630" t="s">
        <v>2841</v>
      </c>
    </row>
    <row r="2204" spans="1:9" ht="15" customHeight="1">
      <c r="A2204" s="636">
        <v>43125</v>
      </c>
      <c r="B2204" s="216" t="s">
        <v>2685</v>
      </c>
      <c r="C2204" s="216" t="s">
        <v>289</v>
      </c>
      <c r="D2204" s="216" t="s">
        <v>30</v>
      </c>
      <c r="E2204" s="216" t="s">
        <v>37</v>
      </c>
      <c r="F2204" s="205">
        <v>49399.6</v>
      </c>
      <c r="G2204" s="1319">
        <v>1586221.16</v>
      </c>
      <c r="H2204" s="630" t="s">
        <v>2842</v>
      </c>
    </row>
    <row r="2205" spans="1:9" ht="15" customHeight="1">
      <c r="A2205" s="627">
        <v>43095</v>
      </c>
      <c r="B2205" s="171" t="s">
        <v>2607</v>
      </c>
      <c r="C2205" s="171" t="s">
        <v>2039</v>
      </c>
      <c r="D2205" s="171" t="s">
        <v>1671</v>
      </c>
      <c r="E2205" s="171" t="s">
        <v>1533</v>
      </c>
      <c r="F2205" s="461"/>
      <c r="G2205" s="187">
        <v>886767.64</v>
      </c>
      <c r="H2205" s="201" t="s">
        <v>2842</v>
      </c>
    </row>
    <row r="2206" spans="1:9" ht="15" customHeight="1">
      <c r="A2206" s="627">
        <v>43095</v>
      </c>
      <c r="B2206" s="171" t="s">
        <v>2606</v>
      </c>
      <c r="C2206" s="171" t="s">
        <v>2039</v>
      </c>
      <c r="D2206" s="171" t="s">
        <v>1671</v>
      </c>
      <c r="E2206" s="171" t="s">
        <v>1533</v>
      </c>
      <c r="F2206" s="461"/>
      <c r="G2206" s="187">
        <v>1048867.5</v>
      </c>
      <c r="H2206" s="201" t="s">
        <v>2842</v>
      </c>
    </row>
    <row r="2207" spans="1:9" ht="15" customHeight="1">
      <c r="A2207" s="722">
        <v>43130</v>
      </c>
      <c r="B2207" s="216" t="s">
        <v>2692</v>
      </c>
      <c r="C2207" s="216" t="s">
        <v>289</v>
      </c>
      <c r="D2207" s="216" t="s">
        <v>330</v>
      </c>
      <c r="E2207" s="216" t="s">
        <v>37</v>
      </c>
      <c r="F2207" s="205">
        <v>52108.3</v>
      </c>
      <c r="G2207" s="1323">
        <v>1675802.93</v>
      </c>
      <c r="H2207" s="700" t="s">
        <v>2848</v>
      </c>
    </row>
    <row r="2208" spans="1:9" ht="15" customHeight="1">
      <c r="A2208" s="722">
        <v>43130</v>
      </c>
      <c r="B2208" s="458" t="s">
        <v>2693</v>
      </c>
      <c r="C2208" s="216" t="s">
        <v>289</v>
      </c>
      <c r="D2208" s="458" t="s">
        <v>229</v>
      </c>
      <c r="E2208" s="458" t="s">
        <v>37</v>
      </c>
      <c r="F2208" s="205">
        <v>17839.57</v>
      </c>
      <c r="G2208" s="1323">
        <v>573720.56999999995</v>
      </c>
      <c r="H2208" s="700" t="s">
        <v>2848</v>
      </c>
    </row>
    <row r="2209" spans="1:8" ht="15" customHeight="1">
      <c r="A2209" s="722">
        <v>43130</v>
      </c>
      <c r="B2209" s="458" t="s">
        <v>2694</v>
      </c>
      <c r="C2209" s="216" t="s">
        <v>289</v>
      </c>
      <c r="D2209" s="458" t="s">
        <v>2486</v>
      </c>
      <c r="E2209" s="458" t="s">
        <v>37</v>
      </c>
      <c r="F2209" s="205">
        <v>27229.91</v>
      </c>
      <c r="G2209" s="1323">
        <v>875713.91</v>
      </c>
      <c r="H2209" s="700" t="s">
        <v>2848</v>
      </c>
    </row>
    <row r="2210" spans="1:8" ht="15" customHeight="1">
      <c r="A2210" s="722">
        <v>43130</v>
      </c>
      <c r="B2210" s="458" t="s">
        <v>2695</v>
      </c>
      <c r="C2210" s="216" t="s">
        <v>289</v>
      </c>
      <c r="D2210" s="458" t="s">
        <v>2486</v>
      </c>
      <c r="E2210" s="458" t="s">
        <v>37</v>
      </c>
      <c r="F2210" s="205">
        <v>40753.31</v>
      </c>
      <c r="G2210" s="1323">
        <v>1310626.45</v>
      </c>
      <c r="H2210" s="700" t="s">
        <v>2848</v>
      </c>
    </row>
    <row r="2211" spans="1:8" ht="15" customHeight="1">
      <c r="A2211" s="722">
        <v>43130</v>
      </c>
      <c r="B2211" s="458" t="s">
        <v>2697</v>
      </c>
      <c r="C2211" s="458" t="s">
        <v>289</v>
      </c>
      <c r="D2211" s="458" t="s">
        <v>330</v>
      </c>
      <c r="E2211" s="458" t="s">
        <v>37</v>
      </c>
      <c r="F2211" s="1324">
        <v>72781.11</v>
      </c>
      <c r="G2211" s="1324">
        <v>2340640.4975999999</v>
      </c>
      <c r="H2211" s="700" t="s">
        <v>2848</v>
      </c>
    </row>
    <row r="2212" spans="1:8" ht="35.25" customHeight="1">
      <c r="A2212" s="659">
        <v>43221</v>
      </c>
      <c r="B2212" s="660"/>
      <c r="C2212" s="660"/>
      <c r="D2212" s="660"/>
      <c r="E2212" s="660"/>
      <c r="F2212" s="661"/>
      <c r="G2212" s="661"/>
      <c r="H2212" s="1072"/>
    </row>
    <row r="2213" spans="1:8" ht="15" customHeight="1">
      <c r="F2213" s="285"/>
    </row>
    <row r="2214" spans="1:8" ht="15" customHeight="1">
      <c r="A2214" s="636">
        <v>43133</v>
      </c>
      <c r="B2214" s="216" t="s">
        <v>2710</v>
      </c>
      <c r="C2214" s="216" t="s">
        <v>289</v>
      </c>
      <c r="D2214" s="216" t="s">
        <v>330</v>
      </c>
      <c r="E2214" s="216" t="s">
        <v>37</v>
      </c>
      <c r="F2214" s="1324">
        <v>44139.51</v>
      </c>
      <c r="G2214" s="1324">
        <v>1405402</v>
      </c>
      <c r="H2214" s="630" t="s">
        <v>2849</v>
      </c>
    </row>
    <row r="2215" spans="1:8" ht="15" customHeight="1">
      <c r="A2215" s="630">
        <v>43104</v>
      </c>
      <c r="B2215" s="204" t="s">
        <v>2647</v>
      </c>
      <c r="C2215" s="204" t="s">
        <v>2092</v>
      </c>
      <c r="D2215" s="204" t="s">
        <v>1671</v>
      </c>
      <c r="E2215" s="204" t="s">
        <v>37</v>
      </c>
      <c r="F2215" s="639">
        <v>25364.97</v>
      </c>
      <c r="G2215" s="639">
        <v>837044.01</v>
      </c>
      <c r="H2215" s="1068" t="s">
        <v>2850</v>
      </c>
    </row>
    <row r="2216" spans="1:8" ht="15" customHeight="1">
      <c r="A2216" s="627">
        <v>43104</v>
      </c>
      <c r="B2216" s="171" t="s">
        <v>2643</v>
      </c>
      <c r="C2216" s="171" t="s">
        <v>2039</v>
      </c>
      <c r="D2216" s="171" t="s">
        <v>1671</v>
      </c>
      <c r="E2216" s="171" t="s">
        <v>1533</v>
      </c>
      <c r="F2216" s="171"/>
      <c r="G2216" s="187">
        <v>184778.75</v>
      </c>
      <c r="H2216" s="201" t="s">
        <v>2850</v>
      </c>
    </row>
    <row r="2217" spans="1:8" ht="15" customHeight="1">
      <c r="A2217" s="627">
        <v>43104</v>
      </c>
      <c r="B2217" s="171" t="s">
        <v>2644</v>
      </c>
      <c r="C2217" s="171" t="s">
        <v>2039</v>
      </c>
      <c r="D2217" s="171" t="s">
        <v>1671</v>
      </c>
      <c r="E2217" s="171" t="s">
        <v>1533</v>
      </c>
      <c r="F2217" s="171"/>
      <c r="G2217" s="187">
        <v>1394231.12</v>
      </c>
      <c r="H2217" s="201" t="s">
        <v>2850</v>
      </c>
    </row>
    <row r="2218" spans="1:8" ht="15" customHeight="1">
      <c r="A2218" s="627">
        <v>43104</v>
      </c>
      <c r="B2218" s="171" t="s">
        <v>2645</v>
      </c>
      <c r="C2218" s="171" t="s">
        <v>2039</v>
      </c>
      <c r="D2218" s="171" t="s">
        <v>1671</v>
      </c>
      <c r="E2218" s="171" t="s">
        <v>1533</v>
      </c>
      <c r="F2218" s="171"/>
      <c r="G2218" s="187">
        <v>1960753.18</v>
      </c>
      <c r="H2218" s="201" t="s">
        <v>2850</v>
      </c>
    </row>
    <row r="2219" spans="1:8" ht="15" customHeight="1">
      <c r="A2219" s="627">
        <v>43104</v>
      </c>
      <c r="B2219" s="171" t="s">
        <v>2646</v>
      </c>
      <c r="C2219" s="171" t="s">
        <v>2039</v>
      </c>
      <c r="D2219" s="171" t="s">
        <v>1671</v>
      </c>
      <c r="E2219" s="171" t="s">
        <v>1533</v>
      </c>
      <c r="F2219" s="171"/>
      <c r="G2219" s="187">
        <v>381717.74</v>
      </c>
      <c r="H2219" s="201" t="s">
        <v>2850</v>
      </c>
    </row>
    <row r="2220" spans="1:8" ht="15" customHeight="1">
      <c r="A2220" s="630">
        <v>43105</v>
      </c>
      <c r="B2220" s="216" t="s">
        <v>2648</v>
      </c>
      <c r="C2220" s="216" t="s">
        <v>2039</v>
      </c>
      <c r="D2220" s="193" t="s">
        <v>1671</v>
      </c>
      <c r="E2220" s="216" t="s">
        <v>38</v>
      </c>
      <c r="F2220" s="637">
        <v>1247.4000000000001</v>
      </c>
      <c r="G2220" s="637">
        <v>49546.73</v>
      </c>
      <c r="H2220" s="1068" t="s">
        <v>2851</v>
      </c>
    </row>
    <row r="2221" spans="1:8" ht="15" customHeight="1">
      <c r="A2221" s="722">
        <v>43137</v>
      </c>
      <c r="B2221" s="458" t="s">
        <v>2711</v>
      </c>
      <c r="C2221" s="458" t="s">
        <v>289</v>
      </c>
      <c r="D2221" s="458" t="s">
        <v>330</v>
      </c>
      <c r="E2221" s="458" t="s">
        <v>37</v>
      </c>
      <c r="F2221" s="1324">
        <v>64101.39</v>
      </c>
      <c r="G2221" s="1324">
        <v>2054449.55</v>
      </c>
      <c r="H2221" s="700" t="s">
        <v>2851</v>
      </c>
    </row>
    <row r="2222" spans="1:8" ht="15" customHeight="1">
      <c r="A2222" s="722">
        <v>43137</v>
      </c>
      <c r="B2222" s="458" t="s">
        <v>2712</v>
      </c>
      <c r="C2222" s="458" t="s">
        <v>289</v>
      </c>
      <c r="D2222" s="216" t="s">
        <v>2486</v>
      </c>
      <c r="E2222" s="458" t="s">
        <v>37</v>
      </c>
      <c r="F2222" s="1324">
        <v>69205.59</v>
      </c>
      <c r="G2222" s="1324">
        <v>2218039.16</v>
      </c>
      <c r="H2222" s="700" t="s">
        <v>2851</v>
      </c>
    </row>
    <row r="2223" spans="1:8" ht="15" customHeight="1">
      <c r="A2223" s="636">
        <v>43168</v>
      </c>
      <c r="B2223" s="216" t="s">
        <v>2755</v>
      </c>
      <c r="C2223" s="216" t="s">
        <v>2286</v>
      </c>
      <c r="D2223" s="216" t="s">
        <v>2287</v>
      </c>
      <c r="E2223" s="216" t="s">
        <v>1533</v>
      </c>
      <c r="F2223" s="639">
        <v>5103091.8499999996</v>
      </c>
      <c r="G2223" s="224">
        <f>A2223+60</f>
        <v>43228</v>
      </c>
      <c r="H2223" s="73" t="s">
        <v>2852</v>
      </c>
    </row>
    <row r="2224" spans="1:8" ht="15" customHeight="1">
      <c r="A2224" s="630">
        <v>43158</v>
      </c>
      <c r="B2224" s="216" t="s">
        <v>2742</v>
      </c>
      <c r="C2224" s="216" t="s">
        <v>285</v>
      </c>
      <c r="D2224" s="193" t="s">
        <v>2743</v>
      </c>
      <c r="E2224" s="216" t="s">
        <v>37</v>
      </c>
      <c r="F2224" s="637">
        <v>104414.76</v>
      </c>
      <c r="G2224" s="637">
        <f>F2224*33.25</f>
        <v>3471790.77</v>
      </c>
      <c r="H2224" s="1038" t="s">
        <v>2855</v>
      </c>
    </row>
    <row r="2225" spans="1:9" ht="15" customHeight="1">
      <c r="A2225" s="630">
        <v>43146</v>
      </c>
      <c r="B2225" s="216" t="s">
        <v>2719</v>
      </c>
      <c r="C2225" s="216" t="s">
        <v>285</v>
      </c>
      <c r="D2225" s="193" t="s">
        <v>1023</v>
      </c>
      <c r="E2225" s="216" t="s">
        <v>11</v>
      </c>
      <c r="F2225" s="637">
        <v>188210.66</v>
      </c>
      <c r="G2225" s="637">
        <f>F2225*33.25</f>
        <v>6258004.4450000003</v>
      </c>
      <c r="H2225" s="1038" t="s">
        <v>2855</v>
      </c>
    </row>
    <row r="2226" spans="1:9" ht="15" customHeight="1">
      <c r="A2226" s="630">
        <v>43153</v>
      </c>
      <c r="B2226" s="216" t="s">
        <v>2736</v>
      </c>
      <c r="C2226" s="216" t="s">
        <v>285</v>
      </c>
      <c r="D2226" s="193" t="s">
        <v>1023</v>
      </c>
      <c r="E2226" s="216" t="s">
        <v>11</v>
      </c>
      <c r="F2226" s="637">
        <v>308586.07</v>
      </c>
      <c r="G2226" s="637">
        <f>F2226*33.25</f>
        <v>10260486.827500001</v>
      </c>
      <c r="H2226" s="1038" t="s">
        <v>2855</v>
      </c>
    </row>
    <row r="2227" spans="1:9" ht="15" customHeight="1">
      <c r="A2227" s="630">
        <v>43193</v>
      </c>
      <c r="B2227" s="216" t="s">
        <v>2791</v>
      </c>
      <c r="C2227" s="216" t="s">
        <v>285</v>
      </c>
      <c r="D2227" s="654" t="s">
        <v>2793</v>
      </c>
      <c r="E2227" s="216" t="s">
        <v>37</v>
      </c>
      <c r="F2227" s="637">
        <v>670450.85</v>
      </c>
      <c r="G2227" s="637">
        <f>F2227*33.25</f>
        <v>22292490.762499999</v>
      </c>
      <c r="H2227" s="704" t="s">
        <v>2855</v>
      </c>
      <c r="I2227" s="349" t="s">
        <v>2860</v>
      </c>
    </row>
    <row r="2228" spans="1:9" ht="15" customHeight="1">
      <c r="A2228" s="636">
        <v>43139</v>
      </c>
      <c r="B2228" s="216" t="s">
        <v>2713</v>
      </c>
      <c r="C2228" s="216" t="s">
        <v>289</v>
      </c>
      <c r="D2228" s="216" t="s">
        <v>2486</v>
      </c>
      <c r="E2228" s="216" t="s">
        <v>37</v>
      </c>
      <c r="F2228" s="1324">
        <v>27039.63</v>
      </c>
      <c r="G2228" s="1324">
        <v>876624.8</v>
      </c>
      <c r="H2228" s="700" t="s">
        <v>2861</v>
      </c>
    </row>
    <row r="2229" spans="1:9" ht="15" customHeight="1">
      <c r="A2229" s="630">
        <v>41737</v>
      </c>
      <c r="B2229" s="171" t="s">
        <v>807</v>
      </c>
      <c r="C2229" s="216" t="s">
        <v>293</v>
      </c>
      <c r="D2229" s="171" t="s">
        <v>808</v>
      </c>
      <c r="E2229" s="171" t="s">
        <v>37</v>
      </c>
      <c r="F2229" s="412">
        <v>61526.6</v>
      </c>
      <c r="G2229" s="413">
        <f>F2229*32.47</f>
        <v>1997768.7019999998</v>
      </c>
      <c r="H2229" s="1074" t="s">
        <v>2314</v>
      </c>
      <c r="I2229" s="1237" t="s">
        <v>2866</v>
      </c>
    </row>
    <row r="2230" spans="1:9" ht="15" customHeight="1">
      <c r="A2230" s="238">
        <v>43178</v>
      </c>
      <c r="B2230" s="458" t="s">
        <v>2769</v>
      </c>
      <c r="C2230" s="458" t="s">
        <v>35</v>
      </c>
      <c r="D2230" s="458" t="s">
        <v>137</v>
      </c>
      <c r="E2230" s="458" t="s">
        <v>38</v>
      </c>
      <c r="F2230" s="639">
        <v>27121.919999999998</v>
      </c>
      <c r="G2230" s="639">
        <v>1131797.72</v>
      </c>
      <c r="H2230" s="649" t="s">
        <v>2770</v>
      </c>
    </row>
    <row r="2231" spans="1:9" ht="15" customHeight="1">
      <c r="A2231" s="715">
        <v>43210</v>
      </c>
      <c r="B2231" s="214" t="s">
        <v>2833</v>
      </c>
      <c r="C2231" s="214" t="s">
        <v>1330</v>
      </c>
      <c r="D2231" s="422" t="s">
        <v>2834</v>
      </c>
      <c r="E2231" s="214" t="s">
        <v>15</v>
      </c>
      <c r="F2231" s="1318">
        <v>70000</v>
      </c>
      <c r="G2231" s="1318">
        <v>3284400</v>
      </c>
      <c r="H2231" s="1071" t="s">
        <v>2869</v>
      </c>
    </row>
    <row r="2232" spans="1:9" ht="15" customHeight="1">
      <c r="A2232" s="636">
        <v>43153</v>
      </c>
      <c r="B2232" s="216" t="s">
        <v>2732</v>
      </c>
      <c r="C2232" s="216" t="s">
        <v>289</v>
      </c>
      <c r="D2232" s="216" t="s">
        <v>229</v>
      </c>
      <c r="E2232" s="216" t="s">
        <v>37</v>
      </c>
      <c r="F2232" s="1324">
        <v>55629.68</v>
      </c>
      <c r="G2232" s="1324">
        <v>1797951.26</v>
      </c>
      <c r="H2232" s="700" t="s">
        <v>2870</v>
      </c>
    </row>
    <row r="2233" spans="1:9" ht="15" customHeight="1">
      <c r="A2233" s="627">
        <v>43123</v>
      </c>
      <c r="B2233" s="171" t="s">
        <v>2672</v>
      </c>
      <c r="C2233" s="171" t="s">
        <v>2039</v>
      </c>
      <c r="D2233" s="171" t="s">
        <v>1671</v>
      </c>
      <c r="E2233" s="171" t="s">
        <v>1533</v>
      </c>
      <c r="F2233" s="171" t="s">
        <v>2291</v>
      </c>
      <c r="G2233" s="187">
        <v>787941.72</v>
      </c>
      <c r="H2233" s="700" t="s">
        <v>2870</v>
      </c>
    </row>
    <row r="2234" spans="1:9" ht="15" customHeight="1">
      <c r="A2234" s="627">
        <v>43123</v>
      </c>
      <c r="B2234" s="171" t="s">
        <v>2673</v>
      </c>
      <c r="C2234" s="171" t="s">
        <v>2039</v>
      </c>
      <c r="D2234" s="171" t="s">
        <v>1671</v>
      </c>
      <c r="E2234" s="171" t="s">
        <v>1533</v>
      </c>
      <c r="F2234" s="171" t="s">
        <v>2291</v>
      </c>
      <c r="G2234" s="187">
        <v>1284339.04</v>
      </c>
      <c r="H2234" s="700" t="s">
        <v>2870</v>
      </c>
    </row>
    <row r="2235" spans="1:9" ht="15" customHeight="1">
      <c r="A2235" s="627">
        <v>43123</v>
      </c>
      <c r="B2235" s="171" t="s">
        <v>2674</v>
      </c>
      <c r="C2235" s="171" t="s">
        <v>2039</v>
      </c>
      <c r="D2235" s="171" t="s">
        <v>1671</v>
      </c>
      <c r="E2235" s="171" t="s">
        <v>27</v>
      </c>
      <c r="F2235" s="171" t="s">
        <v>2291</v>
      </c>
      <c r="G2235" s="187">
        <v>821716.76</v>
      </c>
      <c r="H2235" s="700" t="s">
        <v>2870</v>
      </c>
    </row>
    <row r="2236" spans="1:9" ht="15" customHeight="1">
      <c r="A2236" s="636">
        <v>43152</v>
      </c>
      <c r="B2236" s="216" t="s">
        <v>2731</v>
      </c>
      <c r="C2236" s="216" t="s">
        <v>289</v>
      </c>
      <c r="D2236" s="216" t="s">
        <v>1820</v>
      </c>
      <c r="E2236" s="216" t="s">
        <v>37</v>
      </c>
      <c r="F2236" s="1324">
        <v>29721.599999999999</v>
      </c>
      <c r="G2236" s="1324">
        <v>958521.6</v>
      </c>
      <c r="H2236" s="700" t="s">
        <v>2871</v>
      </c>
    </row>
    <row r="2237" spans="1:9" ht="15" customHeight="1">
      <c r="A2237" s="630">
        <v>43195</v>
      </c>
      <c r="B2237" s="216" t="s">
        <v>2804</v>
      </c>
      <c r="C2237" s="216" t="s">
        <v>285</v>
      </c>
      <c r="D2237" s="654" t="s">
        <v>2793</v>
      </c>
      <c r="E2237" s="216" t="s">
        <v>11</v>
      </c>
      <c r="F2237" s="637">
        <v>696718.09</v>
      </c>
      <c r="G2237" s="637">
        <f>F2237*33.25</f>
        <v>23165876.4925</v>
      </c>
      <c r="H2237" s="73" t="s">
        <v>2876</v>
      </c>
      <c r="I2237" s="1237" t="s">
        <v>2877</v>
      </c>
    </row>
    <row r="2238" spans="1:9" ht="15" customHeight="1">
      <c r="A2238" s="630">
        <v>43193</v>
      </c>
      <c r="B2238" s="216" t="s">
        <v>2791</v>
      </c>
      <c r="C2238" s="216" t="s">
        <v>285</v>
      </c>
      <c r="D2238" s="654" t="s">
        <v>2793</v>
      </c>
      <c r="E2238" s="216" t="s">
        <v>37</v>
      </c>
      <c r="F2238" s="637">
        <v>169267.24</v>
      </c>
      <c r="G2238" s="637">
        <f>F2238*33.25</f>
        <v>5628135.7299999995</v>
      </c>
      <c r="H2238" s="73" t="s">
        <v>2876</v>
      </c>
      <c r="I2238" s="1237" t="s">
        <v>2878</v>
      </c>
    </row>
    <row r="2239" spans="1:9" ht="15" customHeight="1">
      <c r="A2239" s="630">
        <v>43124</v>
      </c>
      <c r="B2239" s="204" t="s">
        <v>2681</v>
      </c>
      <c r="C2239" s="204" t="s">
        <v>2092</v>
      </c>
      <c r="D2239" s="204" t="s">
        <v>1671</v>
      </c>
      <c r="E2239" s="204" t="s">
        <v>37</v>
      </c>
      <c r="F2239" s="639">
        <v>36166.99</v>
      </c>
      <c r="G2239" s="639">
        <v>1175427.18</v>
      </c>
      <c r="H2239" s="1068" t="s">
        <v>2876</v>
      </c>
    </row>
    <row r="2240" spans="1:9" ht="15" customHeight="1">
      <c r="A2240" s="722">
        <v>43181</v>
      </c>
      <c r="B2240" s="458" t="s">
        <v>2777</v>
      </c>
      <c r="C2240" s="216" t="s">
        <v>289</v>
      </c>
      <c r="D2240" s="216" t="s">
        <v>2486</v>
      </c>
      <c r="E2240" s="216" t="s">
        <v>37</v>
      </c>
      <c r="F2240" s="1324">
        <v>87550.39</v>
      </c>
      <c r="G2240" s="1324">
        <v>2835757.13</v>
      </c>
      <c r="H2240" s="700" t="s">
        <v>2879</v>
      </c>
    </row>
    <row r="2241" spans="1:9" ht="15" customHeight="1">
      <c r="A2241" s="722">
        <v>43194</v>
      </c>
      <c r="B2241" s="458" t="s">
        <v>2794</v>
      </c>
      <c r="C2241" s="458" t="s">
        <v>289</v>
      </c>
      <c r="D2241" s="458" t="s">
        <v>229</v>
      </c>
      <c r="E2241" s="458" t="s">
        <v>37</v>
      </c>
      <c r="F2241" s="1324">
        <v>54115.86</v>
      </c>
      <c r="G2241" s="1324">
        <v>1785823.38</v>
      </c>
      <c r="H2241" s="700" t="s">
        <v>2879</v>
      </c>
    </row>
    <row r="2242" spans="1:9" ht="15" customHeight="1">
      <c r="A2242" s="722">
        <v>43194</v>
      </c>
      <c r="B2242" s="458" t="s">
        <v>2795</v>
      </c>
      <c r="C2242" s="458" t="s">
        <v>289</v>
      </c>
      <c r="D2242" s="216" t="s">
        <v>2486</v>
      </c>
      <c r="E2242" s="458" t="s">
        <v>37</v>
      </c>
      <c r="F2242" s="1324">
        <v>115365.72</v>
      </c>
      <c r="G2242" s="1324">
        <v>3807068.76</v>
      </c>
      <c r="H2242" s="700" t="s">
        <v>2879</v>
      </c>
    </row>
    <row r="2243" spans="1:9" ht="15" customHeight="1">
      <c r="A2243" s="716">
        <v>43194</v>
      </c>
      <c r="B2243" s="216" t="s">
        <v>2796</v>
      </c>
      <c r="C2243" s="216" t="s">
        <v>289</v>
      </c>
      <c r="D2243" s="216" t="s">
        <v>229</v>
      </c>
      <c r="E2243" s="216" t="s">
        <v>37</v>
      </c>
      <c r="F2243" s="1324">
        <v>42339.37</v>
      </c>
      <c r="G2243" s="1324">
        <v>1397199.21</v>
      </c>
      <c r="H2243" s="630" t="s">
        <v>2879</v>
      </c>
    </row>
    <row r="2244" spans="1:9" ht="15" customHeight="1">
      <c r="A2244" s="630">
        <v>43126</v>
      </c>
      <c r="B2244" s="204" t="s">
        <v>2689</v>
      </c>
      <c r="C2244" s="204" t="s">
        <v>2092</v>
      </c>
      <c r="D2244" s="204" t="s">
        <v>1671</v>
      </c>
      <c r="E2244" s="204" t="s">
        <v>37</v>
      </c>
      <c r="F2244" s="639">
        <v>19161.36</v>
      </c>
      <c r="G2244" s="639">
        <v>615462.88</v>
      </c>
      <c r="H2244" s="1068" t="s">
        <v>2880</v>
      </c>
    </row>
    <row r="2245" spans="1:9" ht="15" customHeight="1">
      <c r="A2245" s="464">
        <v>43196</v>
      </c>
      <c r="B2245" s="214" t="s">
        <v>2806</v>
      </c>
      <c r="C2245" s="214" t="s">
        <v>285</v>
      </c>
      <c r="D2245" s="214" t="s">
        <v>2807</v>
      </c>
      <c r="E2245" s="214" t="s">
        <v>38</v>
      </c>
      <c r="F2245" s="1325">
        <v>73458.460000000006</v>
      </c>
      <c r="G2245" s="1325">
        <v>2977271.38</v>
      </c>
      <c r="H2245" s="464" t="s">
        <v>2880</v>
      </c>
    </row>
    <row r="2246" spans="1:9" ht="15" customHeight="1">
      <c r="A2246" s="238">
        <v>43216</v>
      </c>
      <c r="B2246" s="458" t="s">
        <v>2847</v>
      </c>
      <c r="C2246" s="458" t="s">
        <v>35</v>
      </c>
      <c r="D2246" s="458" t="s">
        <v>137</v>
      </c>
      <c r="E2246" s="458" t="s">
        <v>38</v>
      </c>
      <c r="F2246" s="1326">
        <v>60474.879999999997</v>
      </c>
      <c r="G2246" s="653">
        <v>2499426.79</v>
      </c>
      <c r="H2246" s="649" t="s">
        <v>2879</v>
      </c>
    </row>
    <row r="2247" spans="1:9" ht="15" customHeight="1">
      <c r="A2247" s="630">
        <v>43195</v>
      </c>
      <c r="B2247" s="214" t="s">
        <v>2804</v>
      </c>
      <c r="C2247" s="214" t="s">
        <v>285</v>
      </c>
      <c r="D2247" s="1327" t="s">
        <v>2793</v>
      </c>
      <c r="E2247" s="214" t="s">
        <v>11</v>
      </c>
      <c r="F2247" s="1318">
        <v>532313.37</v>
      </c>
      <c r="G2247" s="1318">
        <f>F2247*33.25</f>
        <v>17699419.552499998</v>
      </c>
      <c r="H2247" s="1071" t="s">
        <v>2880</v>
      </c>
      <c r="I2247" s="1237" t="s">
        <v>2881</v>
      </c>
    </row>
    <row r="2248" spans="1:9" ht="15" customHeight="1">
      <c r="A2248" s="630">
        <v>43193</v>
      </c>
      <c r="B2248" s="214" t="s">
        <v>2791</v>
      </c>
      <c r="C2248" s="214" t="s">
        <v>285</v>
      </c>
      <c r="D2248" s="1327" t="s">
        <v>2793</v>
      </c>
      <c r="E2248" s="214" t="s">
        <v>37</v>
      </c>
      <c r="F2248" s="1318">
        <v>121269.86</v>
      </c>
      <c r="G2248" s="1318">
        <f>F2248*33.25</f>
        <v>4032222.8450000002</v>
      </c>
      <c r="H2248" s="1030" t="s">
        <v>2880</v>
      </c>
      <c r="I2248" s="1237" t="s">
        <v>2882</v>
      </c>
    </row>
    <row r="2249" spans="1:9" ht="15" customHeight="1">
      <c r="A2249" s="702"/>
      <c r="B2249" s="1306"/>
      <c r="C2249" s="214"/>
      <c r="D2249" s="1327"/>
      <c r="E2249" s="214"/>
      <c r="F2249" s="1318"/>
      <c r="G2249" s="1318"/>
      <c r="H2249" s="1075"/>
    </row>
    <row r="2250" spans="1:9" ht="15" customHeight="1">
      <c r="A2250" s="702"/>
      <c r="B2250" s="1306"/>
      <c r="C2250" s="214"/>
      <c r="D2250" s="1327"/>
      <c r="E2250" s="214"/>
      <c r="F2250" s="1318"/>
      <c r="G2250" s="1318"/>
      <c r="H2250" s="1075"/>
    </row>
    <row r="2251" spans="1:9" ht="31.5" customHeight="1">
      <c r="A2251" s="659">
        <v>43252</v>
      </c>
      <c r="B2251" s="660"/>
      <c r="C2251" s="660"/>
      <c r="D2251" s="660"/>
      <c r="E2251" s="660"/>
      <c r="F2251" s="661"/>
      <c r="G2251" s="661"/>
      <c r="H2251" s="1072"/>
    </row>
    <row r="2252" spans="1:9" ht="15" customHeight="1">
      <c r="A2252" s="722">
        <v>43165</v>
      </c>
      <c r="B2252" s="458" t="s">
        <v>2752</v>
      </c>
      <c r="C2252" s="216" t="s">
        <v>289</v>
      </c>
      <c r="D2252" s="216" t="s">
        <v>2486</v>
      </c>
      <c r="E2252" s="216" t="s">
        <v>37</v>
      </c>
      <c r="F2252" s="1324">
        <v>62856.480000000003</v>
      </c>
      <c r="G2252" s="1324">
        <v>2045978.42</v>
      </c>
      <c r="H2252" s="700" t="s">
        <v>2902</v>
      </c>
    </row>
    <row r="2253" spans="1:9" ht="15" customHeight="1">
      <c r="A2253" s="636">
        <v>43213</v>
      </c>
      <c r="B2253" s="216" t="s">
        <v>2836</v>
      </c>
      <c r="C2253" s="216" t="s">
        <v>289</v>
      </c>
      <c r="D2253" s="1328" t="s">
        <v>2838</v>
      </c>
      <c r="E2253" s="216" t="s">
        <v>37</v>
      </c>
      <c r="F2253" s="1329">
        <v>38982.53</v>
      </c>
      <c r="G2253" s="1329">
        <v>1314101.0900000001</v>
      </c>
      <c r="H2253" s="630" t="s">
        <v>2909</v>
      </c>
    </row>
    <row r="2254" spans="1:9" ht="15" customHeight="1">
      <c r="A2254" s="636">
        <v>43213</v>
      </c>
      <c r="B2254" s="216" t="s">
        <v>2837</v>
      </c>
      <c r="C2254" s="216" t="s">
        <v>289</v>
      </c>
      <c r="D2254" s="1328" t="s">
        <v>2838</v>
      </c>
      <c r="E2254" s="216" t="s">
        <v>37</v>
      </c>
      <c r="F2254" s="1329">
        <v>35864.31</v>
      </c>
      <c r="G2254" s="1329">
        <v>1208985.8899999999</v>
      </c>
      <c r="H2254" s="630" t="s">
        <v>2909</v>
      </c>
    </row>
    <row r="2255" spans="1:9" ht="15" customHeight="1">
      <c r="A2255" s="636">
        <v>43203</v>
      </c>
      <c r="B2255" s="216" t="s">
        <v>2818</v>
      </c>
      <c r="C2255" s="216" t="s">
        <v>289</v>
      </c>
      <c r="D2255" s="216" t="s">
        <v>232</v>
      </c>
      <c r="E2255" s="216" t="s">
        <v>37</v>
      </c>
      <c r="F2255" s="1329">
        <v>9385.06</v>
      </c>
      <c r="G2255" s="1329">
        <v>313461</v>
      </c>
      <c r="H2255" s="630" t="s">
        <v>2909</v>
      </c>
    </row>
    <row r="2256" spans="1:9" ht="15" customHeight="1">
      <c r="A2256" s="636">
        <v>43203</v>
      </c>
      <c r="B2256" s="216" t="s">
        <v>2819</v>
      </c>
      <c r="C2256" s="216" t="s">
        <v>289</v>
      </c>
      <c r="D2256" s="216" t="s">
        <v>460</v>
      </c>
      <c r="E2256" s="216" t="s">
        <v>37</v>
      </c>
      <c r="F2256" s="1329">
        <v>89752.18</v>
      </c>
      <c r="G2256" s="1329">
        <v>2997722.81</v>
      </c>
      <c r="H2256" s="631" t="s">
        <v>2933</v>
      </c>
    </row>
    <row r="2257" spans="1:9" ht="15" customHeight="1">
      <c r="A2257" s="628">
        <v>43143</v>
      </c>
      <c r="B2257" s="208" t="s">
        <v>2715</v>
      </c>
      <c r="C2257" s="208" t="s">
        <v>2039</v>
      </c>
      <c r="D2257" s="208" t="s">
        <v>1671</v>
      </c>
      <c r="E2257" s="208" t="s">
        <v>27</v>
      </c>
      <c r="F2257" s="208"/>
      <c r="G2257" s="217">
        <v>830836.9</v>
      </c>
      <c r="H2257" s="446" t="s">
        <v>2912</v>
      </c>
    </row>
    <row r="2258" spans="1:9" ht="15" customHeight="1">
      <c r="A2258" s="627">
        <v>43143</v>
      </c>
      <c r="B2258" s="171" t="s">
        <v>2716</v>
      </c>
      <c r="C2258" s="171" t="s">
        <v>2039</v>
      </c>
      <c r="D2258" s="171" t="s">
        <v>1671</v>
      </c>
      <c r="E2258" s="171" t="s">
        <v>27</v>
      </c>
      <c r="F2258" s="171"/>
      <c r="G2258" s="187">
        <v>537454.68000000005</v>
      </c>
      <c r="H2258" s="201" t="s">
        <v>2912</v>
      </c>
    </row>
    <row r="2259" spans="1:9" ht="15" customHeight="1">
      <c r="A2259" s="630">
        <v>43245</v>
      </c>
      <c r="B2259" s="216" t="s">
        <v>2887</v>
      </c>
      <c r="C2259" s="216" t="s">
        <v>285</v>
      </c>
      <c r="D2259" s="654" t="s">
        <v>1023</v>
      </c>
      <c r="E2259" s="216" t="s">
        <v>37</v>
      </c>
      <c r="F2259" s="637">
        <v>182060.5</v>
      </c>
      <c r="G2259" s="637">
        <v>6226469.0999999996</v>
      </c>
      <c r="H2259" s="704" t="s">
        <v>2917</v>
      </c>
      <c r="I2259" s="1328"/>
    </row>
    <row r="2260" spans="1:9" ht="15" customHeight="1">
      <c r="A2260" s="630">
        <v>43245</v>
      </c>
      <c r="B2260" s="216" t="s">
        <v>2889</v>
      </c>
      <c r="C2260" s="216" t="s">
        <v>285</v>
      </c>
      <c r="D2260" s="654" t="s">
        <v>1023</v>
      </c>
      <c r="E2260" s="216" t="s">
        <v>37</v>
      </c>
      <c r="F2260" s="637">
        <v>208119.25</v>
      </c>
      <c r="G2260" s="637">
        <v>7117678.3499999996</v>
      </c>
      <c r="H2260" s="704" t="s">
        <v>2917</v>
      </c>
    </row>
    <row r="2261" spans="1:9" ht="15" customHeight="1">
      <c r="A2261" s="630">
        <v>43245</v>
      </c>
      <c r="B2261" s="216" t="s">
        <v>2890</v>
      </c>
      <c r="C2261" s="216" t="s">
        <v>285</v>
      </c>
      <c r="D2261" s="654" t="s">
        <v>1023</v>
      </c>
      <c r="E2261" s="216" t="s">
        <v>37</v>
      </c>
      <c r="F2261" s="637">
        <v>119176.17</v>
      </c>
      <c r="G2261" s="637">
        <v>4075825.01</v>
      </c>
      <c r="H2261" s="704" t="s">
        <v>2917</v>
      </c>
    </row>
    <row r="2262" spans="1:9" ht="15" customHeight="1">
      <c r="A2262" s="630">
        <v>43215</v>
      </c>
      <c r="B2262" s="216" t="s">
        <v>2845</v>
      </c>
      <c r="C2262" s="216" t="s">
        <v>285</v>
      </c>
      <c r="D2262" s="654" t="s">
        <v>1023</v>
      </c>
      <c r="E2262" s="216" t="s">
        <v>37</v>
      </c>
      <c r="F2262" s="637">
        <v>573329.4</v>
      </c>
      <c r="G2262" s="637">
        <v>19407200.190000001</v>
      </c>
      <c r="H2262" s="704" t="s">
        <v>2917</v>
      </c>
    </row>
    <row r="2263" spans="1:9" ht="15" customHeight="1">
      <c r="A2263" s="224">
        <v>43245</v>
      </c>
      <c r="B2263" s="216" t="s">
        <v>2883</v>
      </c>
      <c r="C2263" s="216" t="s">
        <v>35</v>
      </c>
      <c r="D2263" s="216" t="s">
        <v>137</v>
      </c>
      <c r="E2263" s="216" t="s">
        <v>38</v>
      </c>
      <c r="F2263" s="639">
        <v>34891.22</v>
      </c>
      <c r="G2263" s="639">
        <v>1389717.29</v>
      </c>
      <c r="H2263" s="224" t="s">
        <v>2920</v>
      </c>
    </row>
    <row r="2264" spans="1:9" ht="15" customHeight="1">
      <c r="A2264" s="224">
        <v>43237</v>
      </c>
      <c r="B2264" s="216" t="s">
        <v>2867</v>
      </c>
      <c r="C2264" s="216" t="s">
        <v>285</v>
      </c>
      <c r="D2264" s="216" t="s">
        <v>2868</v>
      </c>
      <c r="E2264" s="216" t="s">
        <v>38</v>
      </c>
      <c r="F2264" s="639">
        <v>25488.03</v>
      </c>
      <c r="G2264" s="639">
        <v>1019266.32</v>
      </c>
      <c r="H2264" s="224" t="s">
        <v>2927</v>
      </c>
    </row>
    <row r="2265" spans="1:9" ht="15" customHeight="1">
      <c r="A2265" s="630">
        <v>43251</v>
      </c>
      <c r="B2265" s="216" t="s">
        <v>2894</v>
      </c>
      <c r="C2265" s="216" t="s">
        <v>285</v>
      </c>
      <c r="D2265" s="654" t="s">
        <v>1671</v>
      </c>
      <c r="E2265" s="216" t="s">
        <v>37</v>
      </c>
      <c r="F2265" s="637">
        <v>276337.49</v>
      </c>
      <c r="G2265" s="637">
        <v>9423108.4100000001</v>
      </c>
      <c r="H2265" s="704" t="s">
        <v>2899</v>
      </c>
    </row>
    <row r="2266" spans="1:9" ht="15" customHeight="1">
      <c r="A2266" s="630">
        <v>43251</v>
      </c>
      <c r="B2266" s="216" t="s">
        <v>2897</v>
      </c>
      <c r="C2266" s="216" t="s">
        <v>285</v>
      </c>
      <c r="D2266" s="654" t="s">
        <v>1671</v>
      </c>
      <c r="E2266" s="216" t="s">
        <v>37</v>
      </c>
      <c r="F2266" s="637">
        <v>96214.91</v>
      </c>
      <c r="G2266" s="637">
        <v>3280928.43</v>
      </c>
      <c r="H2266" s="704" t="s">
        <v>2901</v>
      </c>
    </row>
    <row r="2267" spans="1:9" ht="15" customHeight="1">
      <c r="A2267" s="630">
        <v>41605</v>
      </c>
      <c r="B2267" s="204" t="s">
        <v>479</v>
      </c>
      <c r="C2267" s="204" t="s">
        <v>25</v>
      </c>
      <c r="D2267" s="204" t="s">
        <v>460</v>
      </c>
      <c r="E2267" s="204" t="s">
        <v>37</v>
      </c>
      <c r="F2267" s="413">
        <v>141048.35</v>
      </c>
      <c r="G2267" s="1251">
        <v>690964.66</v>
      </c>
      <c r="H2267" s="203" t="s">
        <v>2901</v>
      </c>
    </row>
    <row r="2268" spans="1:9" ht="15" customHeight="1">
      <c r="A2268" s="630">
        <v>41611</v>
      </c>
      <c r="B2268" s="204" t="s">
        <v>491</v>
      </c>
      <c r="C2268" s="204" t="s">
        <v>25</v>
      </c>
      <c r="D2268" s="204" t="s">
        <v>469</v>
      </c>
      <c r="E2268" s="204" t="s">
        <v>37</v>
      </c>
      <c r="F2268" s="413">
        <v>206496.22</v>
      </c>
      <c r="G2268" s="1251">
        <v>6184561.79</v>
      </c>
      <c r="H2268" s="203" t="s">
        <v>2901</v>
      </c>
      <c r="I2268" s="1237" t="s">
        <v>2938</v>
      </c>
    </row>
    <row r="2269" spans="1:9" ht="15" customHeight="1">
      <c r="A2269" s="630"/>
      <c r="B2269" s="204"/>
      <c r="C2269" s="204"/>
      <c r="D2269" s="204"/>
      <c r="E2269" s="204"/>
      <c r="F2269" s="413"/>
      <c r="G2269" s="1251"/>
      <c r="H2269" s="203"/>
    </row>
    <row r="2270" spans="1:9" ht="15" customHeight="1">
      <c r="A2270" s="630"/>
      <c r="B2270" s="204"/>
      <c r="C2270" s="204"/>
      <c r="D2270" s="204"/>
      <c r="E2270" s="204"/>
      <c r="F2270" s="413"/>
      <c r="G2270" s="1251"/>
      <c r="H2270" s="203"/>
    </row>
    <row r="2271" spans="1:9" ht="15" customHeight="1">
      <c r="A2271" s="630"/>
      <c r="B2271" s="204"/>
      <c r="C2271" s="204"/>
      <c r="D2271" s="204"/>
      <c r="E2271" s="204"/>
      <c r="F2271" s="413"/>
      <c r="G2271" s="1251"/>
      <c r="H2271" s="203"/>
    </row>
    <row r="2272" spans="1:9" ht="27" customHeight="1">
      <c r="A2272" s="659">
        <v>43282</v>
      </c>
      <c r="B2272" s="660"/>
      <c r="C2272" s="660"/>
      <c r="D2272" s="660"/>
      <c r="E2272" s="660"/>
      <c r="F2272" s="661"/>
      <c r="G2272" s="661"/>
      <c r="H2272" s="1072"/>
    </row>
    <row r="2273" spans="1:8" ht="15" customHeight="1">
      <c r="A2273" s="630"/>
      <c r="B2273" s="204"/>
      <c r="C2273" s="204"/>
      <c r="D2273" s="204"/>
      <c r="E2273" s="204"/>
      <c r="F2273" s="413"/>
      <c r="G2273" s="1251"/>
      <c r="H2273" s="203"/>
    </row>
    <row r="2274" spans="1:8" ht="15" customHeight="1">
      <c r="A2274" s="630">
        <v>43193</v>
      </c>
      <c r="B2274" s="216" t="s">
        <v>2791</v>
      </c>
      <c r="C2274" s="216" t="s">
        <v>285</v>
      </c>
      <c r="D2274" s="654" t="s">
        <v>2793</v>
      </c>
      <c r="E2274" s="216" t="s">
        <v>37</v>
      </c>
      <c r="F2274" s="637">
        <v>25303.06</v>
      </c>
      <c r="G2274" s="637">
        <f>F2274*33.25</f>
        <v>841326.745</v>
      </c>
      <c r="H2274" s="704" t="s">
        <v>2792</v>
      </c>
    </row>
    <row r="2275" spans="1:8" ht="15" customHeight="1">
      <c r="A2275" s="636">
        <v>43194</v>
      </c>
      <c r="B2275" s="216" t="s">
        <v>2797</v>
      </c>
      <c r="C2275" s="216" t="s">
        <v>289</v>
      </c>
      <c r="D2275" s="216" t="s">
        <v>2486</v>
      </c>
      <c r="E2275" s="216" t="s">
        <v>37</v>
      </c>
      <c r="F2275" s="1324">
        <v>30356.55</v>
      </c>
      <c r="G2275" s="1324">
        <v>1001766.15</v>
      </c>
      <c r="H2275" s="630" t="s">
        <v>2939</v>
      </c>
    </row>
    <row r="2276" spans="1:8" ht="15" customHeight="1">
      <c r="A2276" s="636">
        <v>43203</v>
      </c>
      <c r="B2276" s="216" t="s">
        <v>2817</v>
      </c>
      <c r="C2276" s="216" t="s">
        <v>289</v>
      </c>
      <c r="D2276" s="216" t="s">
        <v>2486</v>
      </c>
      <c r="E2276" s="216" t="s">
        <v>37</v>
      </c>
      <c r="F2276" s="1324">
        <v>17454.189999999999</v>
      </c>
      <c r="G2276" s="1324">
        <v>582969.94999999995</v>
      </c>
      <c r="H2276" s="630" t="s">
        <v>2939</v>
      </c>
    </row>
    <row r="2277" spans="1:8" ht="15" customHeight="1">
      <c r="A2277" s="636">
        <v>43213</v>
      </c>
      <c r="B2277" s="216" t="s">
        <v>2835</v>
      </c>
      <c r="C2277" s="216" t="s">
        <v>289</v>
      </c>
      <c r="D2277" s="216" t="s">
        <v>2486</v>
      </c>
      <c r="E2277" s="216" t="s">
        <v>37</v>
      </c>
      <c r="F2277" s="1324">
        <v>35998.29</v>
      </c>
      <c r="G2277" s="1324">
        <v>1213502.3600000001</v>
      </c>
      <c r="H2277" s="630" t="s">
        <v>2939</v>
      </c>
    </row>
    <row r="2278" spans="1:8" ht="15" customHeight="1">
      <c r="A2278" s="630">
        <v>43195</v>
      </c>
      <c r="B2278" s="216" t="s">
        <v>2804</v>
      </c>
      <c r="C2278" s="216" t="s">
        <v>285</v>
      </c>
      <c r="D2278" s="654" t="s">
        <v>2793</v>
      </c>
      <c r="E2278" s="216" t="s">
        <v>11</v>
      </c>
      <c r="F2278" s="637">
        <v>501156.63</v>
      </c>
      <c r="G2278" s="637">
        <f>F2278*33.25</f>
        <v>16663457.9475</v>
      </c>
      <c r="H2278" s="704" t="s">
        <v>2805</v>
      </c>
    </row>
    <row r="2279" spans="1:8" ht="15" customHeight="1">
      <c r="A2279" s="630">
        <v>43245</v>
      </c>
      <c r="B2279" s="216" t="s">
        <v>2888</v>
      </c>
      <c r="C2279" s="216" t="s">
        <v>285</v>
      </c>
      <c r="D2279" s="654" t="s">
        <v>1023</v>
      </c>
      <c r="E2279" s="216" t="s">
        <v>37</v>
      </c>
      <c r="F2279" s="637">
        <v>287956.23</v>
      </c>
      <c r="G2279" s="637">
        <v>9848103.0700000003</v>
      </c>
      <c r="H2279" s="704" t="s">
        <v>2940</v>
      </c>
    </row>
    <row r="2280" spans="1:8" ht="15" customHeight="1">
      <c r="A2280" s="630">
        <v>43251</v>
      </c>
      <c r="B2280" s="216" t="s">
        <v>2895</v>
      </c>
      <c r="C2280" s="216" t="s">
        <v>285</v>
      </c>
      <c r="D2280" s="654" t="s">
        <v>1671</v>
      </c>
      <c r="E2280" s="216" t="s">
        <v>37</v>
      </c>
      <c r="F2280" s="637">
        <v>184199.01</v>
      </c>
      <c r="G2280" s="637">
        <v>6281186.2400000002</v>
      </c>
      <c r="H2280" s="704" t="s">
        <v>2940</v>
      </c>
    </row>
    <row r="2281" spans="1:8" ht="15" customHeight="1">
      <c r="A2281" s="223">
        <v>43263</v>
      </c>
      <c r="B2281" s="227" t="s">
        <v>2913</v>
      </c>
      <c r="C2281" s="227" t="s">
        <v>2278</v>
      </c>
      <c r="D2281" s="227" t="s">
        <v>2915</v>
      </c>
      <c r="E2281" s="227" t="s">
        <v>15</v>
      </c>
      <c r="F2281" s="1330">
        <v>70000</v>
      </c>
      <c r="G2281" s="1330">
        <v>3133900</v>
      </c>
      <c r="H2281" s="223" t="s">
        <v>2947</v>
      </c>
    </row>
    <row r="2282" spans="1:8" ht="15" customHeight="1">
      <c r="A2282" s="223">
        <v>43263</v>
      </c>
      <c r="B2282" s="227" t="s">
        <v>2914</v>
      </c>
      <c r="C2282" s="227" t="s">
        <v>2278</v>
      </c>
      <c r="D2282" s="227" t="s">
        <v>2916</v>
      </c>
      <c r="E2282" s="227" t="s">
        <v>42</v>
      </c>
      <c r="F2282" s="1331">
        <v>25000</v>
      </c>
      <c r="G2282" s="1332">
        <v>1119250</v>
      </c>
      <c r="H2282" s="221" t="s">
        <v>2947</v>
      </c>
    </row>
    <row r="2283" spans="1:8" ht="15" customHeight="1">
      <c r="A2283" s="627">
        <v>43172</v>
      </c>
      <c r="B2283" s="171" t="s">
        <v>2758</v>
      </c>
      <c r="C2283" s="171" t="s">
        <v>2039</v>
      </c>
      <c r="D2283" s="171" t="s">
        <v>1671</v>
      </c>
      <c r="E2283" s="171" t="s">
        <v>27</v>
      </c>
      <c r="F2283" s="171"/>
      <c r="G2283" s="187">
        <v>1143040.29</v>
      </c>
      <c r="H2283" s="201" t="s">
        <v>2947</v>
      </c>
    </row>
    <row r="2284" spans="1:8" ht="15" customHeight="1">
      <c r="A2284" s="627">
        <v>43174</v>
      </c>
      <c r="B2284" s="171" t="s">
        <v>2759</v>
      </c>
      <c r="C2284" s="171" t="s">
        <v>2039</v>
      </c>
      <c r="D2284" s="171" t="s">
        <v>1671</v>
      </c>
      <c r="E2284" s="171" t="s">
        <v>27</v>
      </c>
      <c r="F2284" s="171" t="s">
        <v>2291</v>
      </c>
      <c r="G2284" s="187">
        <v>2809200.26</v>
      </c>
      <c r="H2284" s="201" t="s">
        <v>2949</v>
      </c>
    </row>
    <row r="2285" spans="1:8" ht="15" customHeight="1">
      <c r="A2285" s="627">
        <v>43174</v>
      </c>
      <c r="B2285" s="171" t="s">
        <v>2760</v>
      </c>
      <c r="C2285" s="171" t="s">
        <v>2039</v>
      </c>
      <c r="D2285" s="171" t="s">
        <v>1671</v>
      </c>
      <c r="E2285" s="171" t="s">
        <v>27</v>
      </c>
      <c r="F2285" s="171" t="s">
        <v>2326</v>
      </c>
      <c r="G2285" s="187">
        <v>1726326.41</v>
      </c>
      <c r="H2285" s="201" t="s">
        <v>2949</v>
      </c>
    </row>
    <row r="2286" spans="1:8" ht="15" customHeight="1">
      <c r="A2286" s="627">
        <v>43174</v>
      </c>
      <c r="B2286" s="171" t="s">
        <v>2761</v>
      </c>
      <c r="C2286" s="171" t="s">
        <v>2039</v>
      </c>
      <c r="D2286" s="171" t="s">
        <v>1671</v>
      </c>
      <c r="E2286" s="171" t="s">
        <v>1533</v>
      </c>
      <c r="F2286" s="171" t="s">
        <v>2326</v>
      </c>
      <c r="G2286" s="187">
        <v>1487961.59</v>
      </c>
      <c r="H2286" s="201" t="s">
        <v>2949</v>
      </c>
    </row>
    <row r="2287" spans="1:8" ht="15" customHeight="1">
      <c r="A2287" s="627">
        <v>43175</v>
      </c>
      <c r="B2287" s="171" t="s">
        <v>2762</v>
      </c>
      <c r="C2287" s="171" t="s">
        <v>2039</v>
      </c>
      <c r="D2287" s="171" t="s">
        <v>1671</v>
      </c>
      <c r="E2287" s="171" t="s">
        <v>1533</v>
      </c>
      <c r="F2287" s="171" t="s">
        <v>2326</v>
      </c>
      <c r="G2287" s="187">
        <v>672730.24</v>
      </c>
      <c r="H2287" s="201" t="s">
        <v>2900</v>
      </c>
    </row>
    <row r="2288" spans="1:8" ht="15" customHeight="1">
      <c r="A2288" s="630">
        <v>43266</v>
      </c>
      <c r="B2288" s="216" t="s">
        <v>2925</v>
      </c>
      <c r="C2288" s="216" t="s">
        <v>285</v>
      </c>
      <c r="D2288" s="654" t="s">
        <v>2926</v>
      </c>
      <c r="E2288" s="216" t="s">
        <v>11</v>
      </c>
      <c r="F2288" s="637">
        <v>737771.15</v>
      </c>
      <c r="G2288" s="637">
        <v>25608036.620000001</v>
      </c>
      <c r="H2288" s="704" t="s">
        <v>2955</v>
      </c>
    </row>
    <row r="2289" spans="1:9" ht="15" customHeight="1">
      <c r="A2289" s="630">
        <v>43251</v>
      </c>
      <c r="B2289" s="216" t="s">
        <v>2896</v>
      </c>
      <c r="C2289" s="216" t="s">
        <v>285</v>
      </c>
      <c r="D2289" s="654" t="s">
        <v>1671</v>
      </c>
      <c r="E2289" s="216" t="s">
        <v>37</v>
      </c>
      <c r="F2289" s="637">
        <v>350537.56</v>
      </c>
      <c r="G2289" s="637">
        <v>11953330.800000001</v>
      </c>
      <c r="H2289" s="704" t="s">
        <v>2955</v>
      </c>
    </row>
    <row r="2290" spans="1:9" ht="15" customHeight="1">
      <c r="A2290" s="630">
        <v>43251</v>
      </c>
      <c r="B2290" s="216" t="s">
        <v>2898</v>
      </c>
      <c r="C2290" s="216" t="s">
        <v>285</v>
      </c>
      <c r="D2290" s="654" t="s">
        <v>1671</v>
      </c>
      <c r="E2290" s="216" t="s">
        <v>37</v>
      </c>
      <c r="F2290" s="637">
        <v>242740.01</v>
      </c>
      <c r="G2290" s="637">
        <v>8277434.3399999999</v>
      </c>
      <c r="H2290" s="704" t="s">
        <v>2955</v>
      </c>
    </row>
    <row r="2291" spans="1:9" ht="15" customHeight="1">
      <c r="A2291" s="630">
        <v>43175</v>
      </c>
      <c r="B2291" s="204" t="s">
        <v>2763</v>
      </c>
      <c r="C2291" s="204" t="s">
        <v>2092</v>
      </c>
      <c r="D2291" s="204" t="s">
        <v>1671</v>
      </c>
      <c r="E2291" s="204" t="s">
        <v>37</v>
      </c>
      <c r="F2291" s="639">
        <v>18629.060000000001</v>
      </c>
      <c r="G2291" s="639">
        <v>610101.72</v>
      </c>
      <c r="H2291" s="1068" t="s">
        <v>2955</v>
      </c>
    </row>
    <row r="2292" spans="1:9" ht="15" customHeight="1">
      <c r="A2292" s="224">
        <v>43279</v>
      </c>
      <c r="B2292" s="216" t="s">
        <v>2936</v>
      </c>
      <c r="C2292" s="216" t="s">
        <v>35</v>
      </c>
      <c r="D2292" s="216" t="s">
        <v>2937</v>
      </c>
      <c r="E2292" s="216" t="s">
        <v>38</v>
      </c>
      <c r="F2292" s="639">
        <v>60197.47</v>
      </c>
      <c r="G2292" s="639">
        <v>2378402.04</v>
      </c>
      <c r="H2292" s="224" t="s">
        <v>2959</v>
      </c>
    </row>
    <row r="2293" spans="1:9" ht="15" customHeight="1">
      <c r="A2293" s="630">
        <v>43256</v>
      </c>
      <c r="B2293" s="216" t="s">
        <v>2906</v>
      </c>
      <c r="C2293" s="216" t="s">
        <v>285</v>
      </c>
      <c r="D2293" s="654" t="s">
        <v>2907</v>
      </c>
      <c r="E2293" s="216" t="s">
        <v>11</v>
      </c>
      <c r="F2293" s="637">
        <v>508918.12</v>
      </c>
      <c r="G2293" s="637">
        <v>17303216.079999998</v>
      </c>
      <c r="H2293" s="704" t="s">
        <v>2908</v>
      </c>
    </row>
    <row r="2294" spans="1:9" ht="15" customHeight="1">
      <c r="A2294" s="627">
        <v>43180</v>
      </c>
      <c r="B2294" s="171" t="s">
        <v>2775</v>
      </c>
      <c r="C2294" s="171" t="s">
        <v>2039</v>
      </c>
      <c r="D2294" s="171" t="s">
        <v>1671</v>
      </c>
      <c r="E2294" s="171" t="s">
        <v>27</v>
      </c>
      <c r="F2294" s="171" t="s">
        <v>2291</v>
      </c>
      <c r="G2294" s="187">
        <v>273375.53000000003</v>
      </c>
      <c r="H2294" s="73" t="s">
        <v>2960</v>
      </c>
    </row>
    <row r="2295" spans="1:9" ht="15" customHeight="1">
      <c r="A2295" s="630">
        <v>43180</v>
      </c>
      <c r="B2295" s="204" t="s">
        <v>2776</v>
      </c>
      <c r="C2295" s="204" t="s">
        <v>2092</v>
      </c>
      <c r="D2295" s="204" t="s">
        <v>1671</v>
      </c>
      <c r="E2295" s="204" t="s">
        <v>37</v>
      </c>
      <c r="F2295" s="639">
        <v>29436.36</v>
      </c>
      <c r="G2295" s="639">
        <v>974343.52</v>
      </c>
      <c r="H2295" s="73" t="s">
        <v>2960</v>
      </c>
    </row>
    <row r="2296" spans="1:9" ht="15" customHeight="1">
      <c r="A2296" s="627">
        <v>43182</v>
      </c>
      <c r="B2296" s="171" t="s">
        <v>2778</v>
      </c>
      <c r="C2296" s="171" t="s">
        <v>2039</v>
      </c>
      <c r="D2296" s="171" t="s">
        <v>1671</v>
      </c>
      <c r="E2296" s="171" t="s">
        <v>27</v>
      </c>
      <c r="F2296" s="171" t="s">
        <v>2291</v>
      </c>
      <c r="G2296" s="187">
        <v>2353921.9300000002</v>
      </c>
      <c r="H2296" s="73" t="s">
        <v>2973</v>
      </c>
    </row>
    <row r="2297" spans="1:9" ht="15" customHeight="1">
      <c r="A2297" s="627">
        <v>43182</v>
      </c>
      <c r="B2297" s="171" t="s">
        <v>2779</v>
      </c>
      <c r="C2297" s="171" t="s">
        <v>2039</v>
      </c>
      <c r="D2297" s="171" t="s">
        <v>1671</v>
      </c>
      <c r="E2297" s="171" t="s">
        <v>27</v>
      </c>
      <c r="F2297" s="171" t="s">
        <v>2291</v>
      </c>
      <c r="G2297" s="187">
        <v>1019264.4</v>
      </c>
      <c r="H2297" s="73" t="s">
        <v>2973</v>
      </c>
    </row>
    <row r="2298" spans="1:9" ht="15" customHeight="1">
      <c r="A2298" s="627">
        <v>43186</v>
      </c>
      <c r="B2298" s="171" t="s">
        <v>2784</v>
      </c>
      <c r="C2298" s="171" t="s">
        <v>2039</v>
      </c>
      <c r="D2298" s="171" t="s">
        <v>1671</v>
      </c>
      <c r="E2298" s="171" t="s">
        <v>27</v>
      </c>
      <c r="F2298" s="171" t="s">
        <v>2291</v>
      </c>
      <c r="G2298" s="187">
        <v>953398.9</v>
      </c>
      <c r="H2298" s="73" t="s">
        <v>2974</v>
      </c>
    </row>
    <row r="2299" spans="1:9" ht="15" customHeight="1">
      <c r="A2299" s="627">
        <v>43186</v>
      </c>
      <c r="B2299" s="171" t="s">
        <v>2785</v>
      </c>
      <c r="C2299" s="171" t="s">
        <v>2039</v>
      </c>
      <c r="D2299" s="171" t="s">
        <v>1671</v>
      </c>
      <c r="E2299" s="171" t="s">
        <v>27</v>
      </c>
      <c r="F2299" s="171" t="s">
        <v>2291</v>
      </c>
      <c r="G2299" s="187">
        <v>386177.92</v>
      </c>
      <c r="H2299" s="73" t="s">
        <v>2974</v>
      </c>
    </row>
    <row r="2300" spans="1:9" ht="15" customHeight="1">
      <c r="A2300" s="630">
        <v>41611</v>
      </c>
      <c r="B2300" s="204" t="s">
        <v>491</v>
      </c>
      <c r="C2300" s="204" t="s">
        <v>25</v>
      </c>
      <c r="D2300" s="204" t="s">
        <v>469</v>
      </c>
      <c r="E2300" s="204" t="s">
        <v>37</v>
      </c>
      <c r="F2300" s="413">
        <v>206496.22</v>
      </c>
      <c r="G2300" s="1251">
        <v>3350475.45</v>
      </c>
      <c r="H2300" s="203" t="s">
        <v>2983</v>
      </c>
    </row>
    <row r="2301" spans="1:9" ht="15" customHeight="1">
      <c r="A2301" s="630">
        <v>41611</v>
      </c>
      <c r="B2301" s="204" t="s">
        <v>490</v>
      </c>
      <c r="C2301" s="204" t="s">
        <v>25</v>
      </c>
      <c r="D2301" s="193" t="s">
        <v>492</v>
      </c>
      <c r="E2301" s="204" t="s">
        <v>37</v>
      </c>
      <c r="F2301" s="233">
        <v>58833.31</v>
      </c>
      <c r="G2301" s="205">
        <v>1762057.63</v>
      </c>
      <c r="H2301" s="203" t="s">
        <v>2983</v>
      </c>
    </row>
    <row r="2302" spans="1:9" ht="52.5" customHeight="1">
      <c r="A2302" s="630">
        <v>43306</v>
      </c>
      <c r="B2302" s="216" t="s">
        <v>2981</v>
      </c>
      <c r="C2302" s="216" t="s">
        <v>285</v>
      </c>
      <c r="D2302" s="654" t="s">
        <v>2982</v>
      </c>
      <c r="E2302" s="216" t="s">
        <v>37</v>
      </c>
      <c r="F2302" s="637">
        <v>237752.6</v>
      </c>
      <c r="G2302" s="637">
        <v>8064568.1900000004</v>
      </c>
      <c r="H2302" s="1076" t="s">
        <v>2984</v>
      </c>
      <c r="I2302" s="1333" t="s">
        <v>2985</v>
      </c>
    </row>
    <row r="2303" spans="1:9" ht="15" customHeight="1">
      <c r="A2303" s="630">
        <v>41737</v>
      </c>
      <c r="B2303" s="171" t="s">
        <v>807</v>
      </c>
      <c r="C2303" s="216" t="s">
        <v>293</v>
      </c>
      <c r="D2303" s="171" t="s">
        <v>808</v>
      </c>
      <c r="E2303" s="171" t="s">
        <v>37</v>
      </c>
      <c r="F2303" s="412">
        <v>50400.5</v>
      </c>
      <c r="G2303" s="413">
        <f>F2303*32.47</f>
        <v>1636504.2349999999</v>
      </c>
      <c r="H2303" s="1074" t="s">
        <v>2988</v>
      </c>
    </row>
    <row r="2304" spans="1:9" ht="15" customHeight="1">
      <c r="A2304" s="630">
        <v>41738</v>
      </c>
      <c r="B2304" s="171" t="s">
        <v>811</v>
      </c>
      <c r="C2304" s="216" t="s">
        <v>293</v>
      </c>
      <c r="D2304" s="171" t="s">
        <v>799</v>
      </c>
      <c r="E2304" s="171" t="s">
        <v>37</v>
      </c>
      <c r="F2304" s="412">
        <v>3423.42</v>
      </c>
      <c r="G2304" s="413">
        <v>101401.7</v>
      </c>
      <c r="H2304" s="1074" t="s">
        <v>2988</v>
      </c>
    </row>
    <row r="2305" spans="1:9" ht="15" customHeight="1">
      <c r="A2305" s="630">
        <v>41744</v>
      </c>
      <c r="B2305" s="171" t="s">
        <v>824</v>
      </c>
      <c r="C2305" s="216" t="s">
        <v>293</v>
      </c>
      <c r="D2305" s="171" t="s">
        <v>827</v>
      </c>
      <c r="E2305" s="171" t="s">
        <v>37</v>
      </c>
      <c r="F2305" s="412">
        <v>33028.78</v>
      </c>
      <c r="G2305" s="413">
        <v>977982.18</v>
      </c>
      <c r="H2305" s="1074" t="s">
        <v>2988</v>
      </c>
    </row>
    <row r="2306" spans="1:9" ht="15" customHeight="1">
      <c r="A2306" s="630">
        <v>41745</v>
      </c>
      <c r="B2306" s="171" t="s">
        <v>833</v>
      </c>
      <c r="C2306" s="216" t="s">
        <v>293</v>
      </c>
      <c r="D2306" s="171" t="s">
        <v>827</v>
      </c>
      <c r="E2306" s="171" t="s">
        <v>37</v>
      </c>
      <c r="F2306" s="412">
        <v>26922.43</v>
      </c>
      <c r="G2306" s="413">
        <v>797173.15</v>
      </c>
      <c r="H2306" s="1074" t="s">
        <v>2988</v>
      </c>
    </row>
    <row r="2307" spans="1:9" ht="15" customHeight="1">
      <c r="A2307" s="630">
        <v>41761</v>
      </c>
      <c r="B2307" s="171" t="s">
        <v>862</v>
      </c>
      <c r="C2307" s="216" t="s">
        <v>293</v>
      </c>
      <c r="D2307" s="171" t="s">
        <v>827</v>
      </c>
      <c r="E2307" s="171" t="s">
        <v>37</v>
      </c>
      <c r="F2307" s="412">
        <v>14203.89</v>
      </c>
      <c r="G2307" s="413">
        <v>420151.07</v>
      </c>
      <c r="H2307" s="1074" t="s">
        <v>2988</v>
      </c>
    </row>
    <row r="2308" spans="1:9" ht="15" customHeight="1">
      <c r="A2308" s="630">
        <v>41764</v>
      </c>
      <c r="B2308" s="171" t="s">
        <v>868</v>
      </c>
      <c r="C2308" s="216" t="s">
        <v>293</v>
      </c>
      <c r="D2308" s="171" t="s">
        <v>827</v>
      </c>
      <c r="E2308" s="171" t="s">
        <v>37</v>
      </c>
      <c r="F2308" s="412">
        <v>78665.45</v>
      </c>
      <c r="G2308" s="413">
        <v>2326137.36</v>
      </c>
      <c r="H2308" s="1074" t="s">
        <v>2988</v>
      </c>
    </row>
    <row r="2309" spans="1:9" ht="15" customHeight="1">
      <c r="A2309" s="74"/>
      <c r="B2309" s="74"/>
      <c r="C2309" s="74"/>
      <c r="D2309" s="74"/>
      <c r="E2309" s="74"/>
      <c r="F2309" s="461"/>
      <c r="G2309" s="461"/>
      <c r="H2309" s="1074"/>
    </row>
    <row r="2310" spans="1:9" ht="29.25" customHeight="1">
      <c r="A2310" s="659">
        <v>43313</v>
      </c>
      <c r="B2310" s="660"/>
      <c r="C2310" s="660"/>
      <c r="D2310" s="660"/>
      <c r="E2310" s="660"/>
      <c r="F2310" s="661"/>
      <c r="G2310" s="661"/>
      <c r="H2310" s="1072"/>
    </row>
    <row r="2312" spans="1:9" ht="15" customHeight="1">
      <c r="A2312" s="627">
        <v>43194</v>
      </c>
      <c r="B2312" s="171" t="s">
        <v>2799</v>
      </c>
      <c r="C2312" s="171" t="s">
        <v>2039</v>
      </c>
      <c r="D2312" s="171" t="s">
        <v>1671</v>
      </c>
      <c r="E2312" s="171" t="s">
        <v>1533</v>
      </c>
      <c r="F2312" s="171" t="s">
        <v>2326</v>
      </c>
      <c r="G2312" s="187">
        <v>184711.08</v>
      </c>
      <c r="H2312" s="201">
        <f>A2312+120</f>
        <v>43314</v>
      </c>
    </row>
    <row r="2313" spans="1:9" ht="15" customHeight="1">
      <c r="A2313" s="627">
        <v>43194</v>
      </c>
      <c r="B2313" s="171" t="s">
        <v>2800</v>
      </c>
      <c r="C2313" s="171" t="s">
        <v>2039</v>
      </c>
      <c r="D2313" s="171" t="s">
        <v>1671</v>
      </c>
      <c r="E2313" s="171" t="s">
        <v>1533</v>
      </c>
      <c r="F2313" s="171" t="s">
        <v>2326</v>
      </c>
      <c r="G2313" s="187">
        <v>702982.3</v>
      </c>
      <c r="H2313" s="201">
        <f>A2313+120</f>
        <v>43314</v>
      </c>
    </row>
    <row r="2314" spans="1:9" ht="15" customHeight="1">
      <c r="A2314" s="630">
        <v>43273</v>
      </c>
      <c r="B2314" s="216" t="s">
        <v>2930</v>
      </c>
      <c r="C2314" s="216" t="s">
        <v>285</v>
      </c>
      <c r="D2314" s="654" t="s">
        <v>2931</v>
      </c>
      <c r="E2314" s="216" t="s">
        <v>11</v>
      </c>
      <c r="F2314" s="637">
        <v>743202.92</v>
      </c>
      <c r="G2314" s="637">
        <v>25677660.890000001</v>
      </c>
      <c r="H2314" s="704" t="s">
        <v>2932</v>
      </c>
      <c r="I2314" s="1237" t="s">
        <v>3003</v>
      </c>
    </row>
    <row r="2315" spans="1:9" ht="15" customHeight="1">
      <c r="A2315" s="630">
        <v>43195</v>
      </c>
      <c r="B2315" s="204" t="s">
        <v>2803</v>
      </c>
      <c r="C2315" s="204" t="s">
        <v>2092</v>
      </c>
      <c r="D2315" s="204" t="s">
        <v>1671</v>
      </c>
      <c r="E2315" s="204" t="s">
        <v>37</v>
      </c>
      <c r="F2315" s="639">
        <v>8732.4500000000007</v>
      </c>
      <c r="G2315" s="639">
        <v>289044.09999999998</v>
      </c>
      <c r="H2315" s="1068" t="s">
        <v>2932</v>
      </c>
    </row>
    <row r="2316" spans="1:9" ht="15" customHeight="1">
      <c r="A2316" s="627">
        <v>43196</v>
      </c>
      <c r="B2316" s="171" t="s">
        <v>2809</v>
      </c>
      <c r="C2316" s="171" t="s">
        <v>2039</v>
      </c>
      <c r="D2316" s="171" t="s">
        <v>1671</v>
      </c>
      <c r="E2316" s="171" t="s">
        <v>27</v>
      </c>
      <c r="F2316" s="196" t="s">
        <v>2291</v>
      </c>
      <c r="G2316" s="187">
        <v>1057947.77</v>
      </c>
      <c r="H2316" s="195" t="s">
        <v>2875</v>
      </c>
    </row>
    <row r="2317" spans="1:9" ht="15" customHeight="1">
      <c r="A2317" s="224">
        <v>43256</v>
      </c>
      <c r="B2317" s="216" t="s">
        <v>2903</v>
      </c>
      <c r="C2317" s="216" t="s">
        <v>2904</v>
      </c>
      <c r="D2317" s="216" t="s">
        <v>1671</v>
      </c>
      <c r="E2317" s="216" t="s">
        <v>1533</v>
      </c>
      <c r="F2317" s="461"/>
      <c r="G2317" s="639">
        <v>2740322.35</v>
      </c>
      <c r="H2317" s="224" t="s">
        <v>2875</v>
      </c>
    </row>
    <row r="2318" spans="1:9" ht="15" customHeight="1">
      <c r="A2318" s="224">
        <v>43244</v>
      </c>
      <c r="B2318" s="216" t="s">
        <v>2872</v>
      </c>
      <c r="C2318" s="216" t="s">
        <v>285</v>
      </c>
      <c r="D2318" s="216" t="s">
        <v>2873</v>
      </c>
      <c r="E2318" s="216" t="s">
        <v>38</v>
      </c>
      <c r="F2318" s="639">
        <v>56978.239999999998</v>
      </c>
      <c r="G2318" s="639">
        <v>2269443.2999999998</v>
      </c>
      <c r="H2318" s="238" t="s">
        <v>2875</v>
      </c>
    </row>
    <row r="2319" spans="1:9" ht="15" customHeight="1">
      <c r="A2319" s="630">
        <v>43306</v>
      </c>
      <c r="B2319" s="280" t="s">
        <v>2981</v>
      </c>
      <c r="C2319" s="280" t="s">
        <v>285</v>
      </c>
      <c r="D2319" s="654" t="s">
        <v>2982</v>
      </c>
      <c r="E2319" s="280" t="s">
        <v>37</v>
      </c>
      <c r="F2319" s="639">
        <v>145101.67000000001</v>
      </c>
      <c r="G2319" s="639">
        <f>F2319*33.92</f>
        <v>4921848.6464000009</v>
      </c>
      <c r="H2319" s="1077" t="s">
        <v>2996</v>
      </c>
    </row>
    <row r="2320" spans="1:9" ht="15" customHeight="1">
      <c r="A2320" s="630">
        <v>43200</v>
      </c>
      <c r="B2320" s="204" t="s">
        <v>2810</v>
      </c>
      <c r="C2320" s="204" t="s">
        <v>2092</v>
      </c>
      <c r="D2320" s="204" t="s">
        <v>1671</v>
      </c>
      <c r="E2320" s="204" t="s">
        <v>37</v>
      </c>
      <c r="F2320" s="639">
        <v>4966.6899999999996</v>
      </c>
      <c r="G2320" s="639">
        <v>166135.78</v>
      </c>
      <c r="H2320" s="1068" t="s">
        <v>2996</v>
      </c>
    </row>
    <row r="2321" spans="1:8" ht="15" customHeight="1">
      <c r="A2321" s="630">
        <v>43200</v>
      </c>
      <c r="B2321" s="204" t="s">
        <v>2811</v>
      </c>
      <c r="C2321" s="204" t="s">
        <v>2092</v>
      </c>
      <c r="D2321" s="204" t="s">
        <v>1671</v>
      </c>
      <c r="E2321" s="204" t="s">
        <v>37</v>
      </c>
      <c r="F2321" s="639">
        <v>34922.18</v>
      </c>
      <c r="G2321" s="639">
        <v>1168146.92</v>
      </c>
      <c r="H2321" s="1068" t="s">
        <v>2996</v>
      </c>
    </row>
    <row r="2322" spans="1:8" ht="15" customHeight="1">
      <c r="A2322" s="627">
        <v>43200</v>
      </c>
      <c r="B2322" s="171" t="s">
        <v>2812</v>
      </c>
      <c r="C2322" s="171" t="s">
        <v>2039</v>
      </c>
      <c r="D2322" s="171" t="s">
        <v>1671</v>
      </c>
      <c r="E2322" s="171" t="s">
        <v>27</v>
      </c>
      <c r="F2322" s="196" t="s">
        <v>2291</v>
      </c>
      <c r="G2322" s="187">
        <v>881103.92</v>
      </c>
      <c r="H2322" s="1068" t="s">
        <v>2996</v>
      </c>
    </row>
    <row r="2323" spans="1:8" ht="15" customHeight="1">
      <c r="A2323" s="627">
        <v>43200</v>
      </c>
      <c r="B2323" s="171" t="s">
        <v>2813</v>
      </c>
      <c r="C2323" s="171" t="s">
        <v>2039</v>
      </c>
      <c r="D2323" s="171" t="s">
        <v>1671</v>
      </c>
      <c r="E2323" s="171" t="s">
        <v>27</v>
      </c>
      <c r="F2323" s="196" t="s">
        <v>2291</v>
      </c>
      <c r="G2323" s="187">
        <v>313058.84999999998</v>
      </c>
      <c r="H2323" s="1068" t="s">
        <v>2996</v>
      </c>
    </row>
    <row r="2324" spans="1:8" ht="15" customHeight="1">
      <c r="A2324" s="628">
        <v>43200</v>
      </c>
      <c r="B2324" s="208" t="s">
        <v>2814</v>
      </c>
      <c r="C2324" s="208" t="s">
        <v>2039</v>
      </c>
      <c r="D2324" s="208" t="s">
        <v>1671</v>
      </c>
      <c r="E2324" s="208" t="s">
        <v>27</v>
      </c>
      <c r="F2324" s="485" t="s">
        <v>2291</v>
      </c>
      <c r="G2324" s="187">
        <v>276414.17</v>
      </c>
      <c r="H2324" s="1068" t="s">
        <v>2996</v>
      </c>
    </row>
    <row r="2325" spans="1:8" ht="15" customHeight="1">
      <c r="A2325" s="704">
        <v>43279</v>
      </c>
      <c r="B2325" s="280" t="s">
        <v>2935</v>
      </c>
      <c r="C2325" s="280" t="s">
        <v>35</v>
      </c>
      <c r="D2325" s="280" t="s">
        <v>381</v>
      </c>
      <c r="E2325" s="280" t="s">
        <v>38</v>
      </c>
      <c r="F2325" s="639">
        <v>119263.84</v>
      </c>
      <c r="G2325" s="639">
        <v>4712114.32</v>
      </c>
      <c r="H2325" s="704" t="s">
        <v>3005</v>
      </c>
    </row>
    <row r="2326" spans="1:8" ht="15" customHeight="1">
      <c r="A2326" s="630">
        <v>43206</v>
      </c>
      <c r="B2326" s="204" t="s">
        <v>2830</v>
      </c>
      <c r="C2326" s="204" t="s">
        <v>2039</v>
      </c>
      <c r="D2326" s="204" t="s">
        <v>1671</v>
      </c>
      <c r="E2326" s="204" t="s">
        <v>27</v>
      </c>
      <c r="F2326" s="204" t="s">
        <v>2291</v>
      </c>
      <c r="G2326" s="205">
        <v>131836.99</v>
      </c>
      <c r="H2326" s="704" t="s">
        <v>3005</v>
      </c>
    </row>
    <row r="2327" spans="1:8" ht="15" customHeight="1">
      <c r="A2327" s="630">
        <v>43206</v>
      </c>
      <c r="B2327" s="204" t="s">
        <v>2831</v>
      </c>
      <c r="C2327" s="204" t="s">
        <v>2092</v>
      </c>
      <c r="D2327" s="204" t="s">
        <v>1671</v>
      </c>
      <c r="E2327" s="204" t="s">
        <v>37</v>
      </c>
      <c r="F2327" s="639">
        <v>18677.82</v>
      </c>
      <c r="G2327" s="639">
        <v>623465.63</v>
      </c>
      <c r="H2327" s="704" t="s">
        <v>3005</v>
      </c>
    </row>
    <row r="2328" spans="1:8" ht="15" customHeight="1">
      <c r="A2328" s="630">
        <v>43206</v>
      </c>
      <c r="B2328" s="204" t="s">
        <v>2832</v>
      </c>
      <c r="C2328" s="204" t="s">
        <v>2092</v>
      </c>
      <c r="D2328" s="204" t="s">
        <v>1671</v>
      </c>
      <c r="E2328" s="204" t="s">
        <v>37</v>
      </c>
      <c r="F2328" s="639">
        <v>14467.54</v>
      </c>
      <c r="G2328" s="639">
        <v>482926.49</v>
      </c>
      <c r="H2328" s="704" t="s">
        <v>3005</v>
      </c>
    </row>
    <row r="2329" spans="1:8" ht="15" customHeight="1">
      <c r="A2329" s="630">
        <v>43208</v>
      </c>
      <c r="B2329" s="204" t="s">
        <v>2828</v>
      </c>
      <c r="C2329" s="204" t="s">
        <v>2039</v>
      </c>
      <c r="D2329" s="204" t="s">
        <v>1671</v>
      </c>
      <c r="E2329" s="204" t="s">
        <v>27</v>
      </c>
      <c r="F2329" s="204" t="s">
        <v>2291</v>
      </c>
      <c r="G2329" s="205">
        <v>491397.33</v>
      </c>
      <c r="H2329" s="203" t="s">
        <v>3025</v>
      </c>
    </row>
    <row r="2330" spans="1:8" ht="15" customHeight="1">
      <c r="A2330" s="630">
        <v>43208</v>
      </c>
      <c r="B2330" s="204" t="s">
        <v>2829</v>
      </c>
      <c r="C2330" s="204" t="s">
        <v>2039</v>
      </c>
      <c r="D2330" s="204" t="s">
        <v>1671</v>
      </c>
      <c r="E2330" s="204" t="s">
        <v>27</v>
      </c>
      <c r="F2330" s="204" t="s">
        <v>2291</v>
      </c>
      <c r="G2330" s="205">
        <v>467735.03</v>
      </c>
      <c r="H2330" s="203" t="s">
        <v>3025</v>
      </c>
    </row>
    <row r="2331" spans="1:8" ht="15" customHeight="1">
      <c r="A2331" s="630">
        <v>43298</v>
      </c>
      <c r="B2331" s="280" t="s">
        <v>2968</v>
      </c>
      <c r="C2331" s="280" t="s">
        <v>285</v>
      </c>
      <c r="D2331" s="654" t="s">
        <v>2966</v>
      </c>
      <c r="E2331" s="280" t="s">
        <v>37</v>
      </c>
      <c r="F2331" s="639">
        <v>521231.46</v>
      </c>
      <c r="G2331" s="639">
        <v>17690595.75</v>
      </c>
      <c r="H2331" s="704" t="s">
        <v>2967</v>
      </c>
    </row>
    <row r="2332" spans="1:8" ht="15" customHeight="1">
      <c r="A2332" s="630">
        <v>43300</v>
      </c>
      <c r="B2332" s="280" t="s">
        <v>2965</v>
      </c>
      <c r="C2332" s="280" t="s">
        <v>285</v>
      </c>
      <c r="D2332" s="654" t="s">
        <v>2966</v>
      </c>
      <c r="E2332" s="280" t="s">
        <v>11</v>
      </c>
      <c r="F2332" s="639">
        <v>88467.8</v>
      </c>
      <c r="G2332" s="639">
        <v>3012328.59</v>
      </c>
      <c r="H2332" s="704" t="s">
        <v>2967</v>
      </c>
    </row>
    <row r="2333" spans="1:8" ht="15" customHeight="1">
      <c r="A2333" s="630">
        <v>43321</v>
      </c>
      <c r="B2333" s="280" t="s">
        <v>2930</v>
      </c>
      <c r="C2333" s="280" t="s">
        <v>285</v>
      </c>
      <c r="D2333" s="654" t="s">
        <v>3004</v>
      </c>
      <c r="E2333" s="280" t="s">
        <v>37</v>
      </c>
      <c r="F2333" s="639">
        <v>743202.92</v>
      </c>
      <c r="G2333" s="639">
        <v>25246603.190000001</v>
      </c>
      <c r="H2333" s="1078" t="s">
        <v>2967</v>
      </c>
    </row>
    <row r="2334" spans="1:8" ht="15" customHeight="1">
      <c r="A2334" s="704">
        <v>43279</v>
      </c>
      <c r="B2334" s="280" t="s">
        <v>2934</v>
      </c>
      <c r="C2334" s="280" t="s">
        <v>35</v>
      </c>
      <c r="D2334" s="280" t="s">
        <v>381</v>
      </c>
      <c r="E2334" s="280" t="s">
        <v>38</v>
      </c>
      <c r="F2334" s="639">
        <v>249025.76</v>
      </c>
      <c r="G2334" s="639">
        <v>9839007.7799999993</v>
      </c>
      <c r="H2334" s="704" t="s">
        <v>3005</v>
      </c>
    </row>
    <row r="2335" spans="1:8" ht="15" customHeight="1">
      <c r="A2335" s="704">
        <v>43300</v>
      </c>
      <c r="B2335" s="280" t="s">
        <v>2969</v>
      </c>
      <c r="C2335" s="280" t="s">
        <v>35</v>
      </c>
      <c r="D2335" s="280" t="s">
        <v>2970</v>
      </c>
      <c r="E2335" s="280" t="s">
        <v>38</v>
      </c>
      <c r="F2335" s="639">
        <v>81000.53</v>
      </c>
      <c r="G2335" s="639">
        <v>3204380.97</v>
      </c>
      <c r="H2335" s="704" t="s">
        <v>3025</v>
      </c>
    </row>
    <row r="2336" spans="1:8" ht="15" customHeight="1">
      <c r="A2336" s="704">
        <v>43301</v>
      </c>
      <c r="B2336" s="280" t="s">
        <v>2972</v>
      </c>
      <c r="C2336" s="280" t="s">
        <v>2278</v>
      </c>
      <c r="D2336" s="280" t="s">
        <v>2834</v>
      </c>
      <c r="E2336" s="280" t="s">
        <v>15</v>
      </c>
      <c r="F2336" s="639">
        <v>90000</v>
      </c>
      <c r="G2336" s="639">
        <v>3977100</v>
      </c>
      <c r="H2336" s="704" t="s">
        <v>3019</v>
      </c>
    </row>
    <row r="2337" spans="1:9" ht="15" customHeight="1">
      <c r="A2337" s="704">
        <v>43244</v>
      </c>
      <c r="B2337" s="280" t="s">
        <v>2874</v>
      </c>
      <c r="C2337" s="280" t="s">
        <v>285</v>
      </c>
      <c r="D2337" s="280" t="s">
        <v>2807</v>
      </c>
      <c r="E2337" s="280" t="s">
        <v>38</v>
      </c>
      <c r="F2337" s="639">
        <v>20531.400000000001</v>
      </c>
      <c r="G2337" s="639">
        <v>817765.66</v>
      </c>
      <c r="H2337" s="704" t="s">
        <v>3019</v>
      </c>
    </row>
    <row r="2338" spans="1:9" ht="15" customHeight="1">
      <c r="A2338" s="630">
        <v>43319</v>
      </c>
      <c r="B2338" s="280" t="s">
        <v>2981</v>
      </c>
      <c r="C2338" s="280" t="s">
        <v>285</v>
      </c>
      <c r="D2338" s="654" t="s">
        <v>2982</v>
      </c>
      <c r="E2338" s="280" t="s">
        <v>37</v>
      </c>
      <c r="F2338" s="639">
        <v>30780.47</v>
      </c>
      <c r="G2338" s="639">
        <v>1044996.96</v>
      </c>
      <c r="H2338" s="1078" t="s">
        <v>3019</v>
      </c>
    </row>
    <row r="2339" spans="1:9" ht="15" customHeight="1">
      <c r="A2339" s="704">
        <v>43318</v>
      </c>
      <c r="B2339" s="280" t="s">
        <v>2995</v>
      </c>
      <c r="C2339" s="280" t="s">
        <v>35</v>
      </c>
      <c r="D2339" s="280" t="s">
        <v>2970</v>
      </c>
      <c r="E2339" s="280" t="s">
        <v>38</v>
      </c>
      <c r="F2339" s="639">
        <v>116045.64</v>
      </c>
      <c r="G2339" s="639">
        <v>4550149.54</v>
      </c>
      <c r="H2339" s="704" t="s">
        <v>2943</v>
      </c>
    </row>
    <row r="2340" spans="1:9" ht="15" customHeight="1">
      <c r="A2340" s="630">
        <v>43287</v>
      </c>
      <c r="B2340" s="280" t="s">
        <v>2941</v>
      </c>
      <c r="C2340" s="280" t="s">
        <v>285</v>
      </c>
      <c r="D2340" s="654" t="s">
        <v>2942</v>
      </c>
      <c r="E2340" s="280" t="s">
        <v>11</v>
      </c>
      <c r="F2340" s="639">
        <v>717015.44</v>
      </c>
      <c r="G2340" s="639">
        <v>24486077.280000001</v>
      </c>
      <c r="H2340" s="704" t="s">
        <v>2943</v>
      </c>
    </row>
    <row r="2341" spans="1:9" ht="15" customHeight="1">
      <c r="A2341" s="704">
        <v>43265</v>
      </c>
      <c r="B2341" s="280" t="s">
        <v>2921</v>
      </c>
      <c r="C2341" s="280" t="s">
        <v>285</v>
      </c>
      <c r="D2341" s="280" t="s">
        <v>2873</v>
      </c>
      <c r="E2341" s="280" t="s">
        <v>38</v>
      </c>
      <c r="F2341" s="639">
        <v>12809.42</v>
      </c>
      <c r="G2341" s="639">
        <v>508405.88</v>
      </c>
      <c r="H2341" s="704" t="s">
        <v>2922</v>
      </c>
    </row>
    <row r="2342" spans="1:9" ht="15" customHeight="1">
      <c r="A2342" s="704">
        <v>43269</v>
      </c>
      <c r="B2342" s="280" t="s">
        <v>2923</v>
      </c>
      <c r="C2342" s="280" t="s">
        <v>285</v>
      </c>
      <c r="D2342" s="280" t="s">
        <v>2924</v>
      </c>
      <c r="E2342" s="280" t="s">
        <v>38</v>
      </c>
      <c r="F2342" s="639">
        <v>64053.14</v>
      </c>
      <c r="G2342" s="639">
        <v>2555720.29</v>
      </c>
      <c r="H2342" s="704" t="s">
        <v>2922</v>
      </c>
    </row>
    <row r="2343" spans="1:9" ht="15" customHeight="1">
      <c r="A2343" s="630">
        <v>43213</v>
      </c>
      <c r="B2343" s="204" t="s">
        <v>2839</v>
      </c>
      <c r="C2343" s="204" t="s">
        <v>2039</v>
      </c>
      <c r="D2343" s="204" t="s">
        <v>1671</v>
      </c>
      <c r="E2343" s="204" t="s">
        <v>27</v>
      </c>
      <c r="F2343" s="204" t="s">
        <v>2291</v>
      </c>
      <c r="G2343" s="205">
        <v>181707.13</v>
      </c>
      <c r="H2343" s="203" t="s">
        <v>3021</v>
      </c>
    </row>
    <row r="2344" spans="1:9" ht="15" customHeight="1">
      <c r="A2344" s="630">
        <v>43215</v>
      </c>
      <c r="B2344" s="204" t="s">
        <v>2843</v>
      </c>
      <c r="C2344" s="204" t="s">
        <v>2039</v>
      </c>
      <c r="D2344" s="204" t="s">
        <v>1671</v>
      </c>
      <c r="E2344" s="204" t="s">
        <v>27</v>
      </c>
      <c r="F2344" s="204" t="s">
        <v>2291</v>
      </c>
      <c r="G2344" s="205">
        <v>97293.02</v>
      </c>
      <c r="H2344" s="203" t="s">
        <v>3021</v>
      </c>
    </row>
    <row r="2345" spans="1:9" ht="15" customHeight="1">
      <c r="A2345" s="630">
        <v>43215</v>
      </c>
      <c r="B2345" s="204" t="s">
        <v>2844</v>
      </c>
      <c r="C2345" s="204" t="s">
        <v>2039</v>
      </c>
      <c r="D2345" s="204" t="s">
        <v>1671</v>
      </c>
      <c r="E2345" s="204" t="s">
        <v>27</v>
      </c>
      <c r="F2345" s="204" t="s">
        <v>2291</v>
      </c>
      <c r="G2345" s="205">
        <v>948428.53</v>
      </c>
      <c r="H2345" s="203" t="s">
        <v>3021</v>
      </c>
    </row>
    <row r="2346" spans="1:9" ht="15" customHeight="1">
      <c r="A2346" s="630">
        <v>43216</v>
      </c>
      <c r="B2346" s="204" t="s">
        <v>2846</v>
      </c>
      <c r="C2346" s="204" t="s">
        <v>2092</v>
      </c>
      <c r="D2346" s="204" t="s">
        <v>1671</v>
      </c>
      <c r="E2346" s="204" t="s">
        <v>37</v>
      </c>
      <c r="F2346" s="639">
        <v>22620.27</v>
      </c>
      <c r="G2346" s="639">
        <v>767505.76</v>
      </c>
      <c r="H2346" s="1068" t="s">
        <v>3024</v>
      </c>
    </row>
    <row r="2347" spans="1:9" ht="15" customHeight="1">
      <c r="A2347" s="630">
        <v>43297</v>
      </c>
      <c r="B2347" s="216" t="s">
        <v>2956</v>
      </c>
      <c r="C2347" s="216" t="s">
        <v>285</v>
      </c>
      <c r="D2347" s="654" t="s">
        <v>977</v>
      </c>
      <c r="E2347" s="216" t="s">
        <v>37</v>
      </c>
      <c r="F2347" s="637">
        <v>550801.35</v>
      </c>
      <c r="G2347" s="637">
        <v>18732753.91</v>
      </c>
      <c r="H2347" s="704" t="s">
        <v>3029</v>
      </c>
    </row>
    <row r="2348" spans="1:9" ht="95.25" customHeight="1">
      <c r="A2348" s="630">
        <v>43312</v>
      </c>
      <c r="B2348" s="214" t="s">
        <v>2986</v>
      </c>
      <c r="C2348" s="214" t="s">
        <v>285</v>
      </c>
      <c r="D2348" s="1327" t="s">
        <v>2987</v>
      </c>
      <c r="E2348" s="214" t="s">
        <v>37</v>
      </c>
      <c r="F2348" s="1318">
        <v>619652.13</v>
      </c>
      <c r="G2348" s="1318">
        <f>F2348*33.84</f>
        <v>20969028.079200003</v>
      </c>
      <c r="H2348" s="1079" t="s">
        <v>2989</v>
      </c>
      <c r="I2348" s="1334" t="s">
        <v>3030</v>
      </c>
    </row>
    <row r="2349" spans="1:9" ht="15" customHeight="1">
      <c r="A2349" s="3"/>
      <c r="B2349" s="3"/>
      <c r="C2349" s="3"/>
      <c r="D2349" s="3"/>
      <c r="E2349" s="3"/>
      <c r="G2349" s="283"/>
      <c r="H2349" s="1030"/>
    </row>
    <row r="2350" spans="1:9" ht="15" customHeight="1">
      <c r="A2350" s="3"/>
      <c r="B2350" s="3"/>
      <c r="C2350" s="3"/>
      <c r="D2350" s="3"/>
      <c r="E2350" s="3"/>
      <c r="G2350" s="283"/>
      <c r="H2350" s="1030"/>
    </row>
    <row r="2351" spans="1:9" ht="15" customHeight="1">
      <c r="A2351" s="3"/>
      <c r="B2351" s="3"/>
      <c r="C2351" s="3"/>
      <c r="D2351" s="3"/>
      <c r="E2351" s="3"/>
      <c r="G2351" s="283"/>
      <c r="H2351" s="1030"/>
    </row>
    <row r="2352" spans="1:9" ht="31.5" customHeight="1">
      <c r="A2352" s="659">
        <v>43344</v>
      </c>
      <c r="B2352" s="660"/>
      <c r="C2352" s="660"/>
      <c r="D2352" s="660"/>
      <c r="E2352" s="660"/>
      <c r="F2352" s="661"/>
      <c r="G2352" s="661"/>
      <c r="H2352" s="1072"/>
    </row>
    <row r="2353" spans="1:9" ht="15" customHeight="1">
      <c r="A2353" s="627">
        <v>43228</v>
      </c>
      <c r="B2353" s="171" t="s">
        <v>2864</v>
      </c>
      <c r="C2353" s="171" t="s">
        <v>2039</v>
      </c>
      <c r="D2353" s="171" t="s">
        <v>1671</v>
      </c>
      <c r="E2353" s="171" t="s">
        <v>27</v>
      </c>
      <c r="F2353" s="171" t="s">
        <v>2291</v>
      </c>
      <c r="G2353" s="187">
        <v>166847.18</v>
      </c>
      <c r="H2353" s="201" t="s">
        <v>3036</v>
      </c>
      <c r="I2353" s="349"/>
    </row>
    <row r="2354" spans="1:9" ht="15" customHeight="1">
      <c r="A2354" s="627">
        <v>43228</v>
      </c>
      <c r="B2354" s="171" t="s">
        <v>2865</v>
      </c>
      <c r="C2354" s="171" t="s">
        <v>2039</v>
      </c>
      <c r="D2354" s="171" t="s">
        <v>1671</v>
      </c>
      <c r="E2354" s="171" t="s">
        <v>27</v>
      </c>
      <c r="F2354" s="171" t="s">
        <v>2291</v>
      </c>
      <c r="G2354" s="187">
        <v>348979.7</v>
      </c>
      <c r="H2354" s="201" t="s">
        <v>3036</v>
      </c>
      <c r="I2354" s="349"/>
    </row>
    <row r="2355" spans="1:9" ht="15" customHeight="1">
      <c r="A2355" s="630">
        <v>43228</v>
      </c>
      <c r="B2355" s="204" t="s">
        <v>2862</v>
      </c>
      <c r="C2355" s="204" t="s">
        <v>2092</v>
      </c>
      <c r="D2355" s="204" t="s">
        <v>1671</v>
      </c>
      <c r="E2355" s="204" t="s">
        <v>37</v>
      </c>
      <c r="F2355" s="639">
        <v>52401.41</v>
      </c>
      <c r="G2355" s="639">
        <v>1808896.67</v>
      </c>
      <c r="H2355" s="1068" t="s">
        <v>3036</v>
      </c>
      <c r="I2355" s="349"/>
    </row>
    <row r="2356" spans="1:9" ht="15" customHeight="1">
      <c r="A2356" s="630">
        <v>43228</v>
      </c>
      <c r="B2356" s="204" t="s">
        <v>2863</v>
      </c>
      <c r="C2356" s="204" t="s">
        <v>2092</v>
      </c>
      <c r="D2356" s="204" t="s">
        <v>1671</v>
      </c>
      <c r="E2356" s="204" t="s">
        <v>37</v>
      </c>
      <c r="F2356" s="639">
        <v>38175.43</v>
      </c>
      <c r="G2356" s="639">
        <v>1317815.8400000001</v>
      </c>
      <c r="H2356" s="1068" t="s">
        <v>3036</v>
      </c>
      <c r="I2356" s="349"/>
    </row>
    <row r="2357" spans="1:9" ht="15" customHeight="1">
      <c r="A2357" s="630">
        <v>43301</v>
      </c>
      <c r="B2357" s="216" t="s">
        <v>2961</v>
      </c>
      <c r="C2357" s="216" t="s">
        <v>285</v>
      </c>
      <c r="D2357" s="654" t="s">
        <v>2962</v>
      </c>
      <c r="E2357" s="216" t="s">
        <v>11</v>
      </c>
      <c r="F2357" s="637">
        <v>459227.51</v>
      </c>
      <c r="G2357" s="637">
        <v>15636696.720000001</v>
      </c>
      <c r="H2357" s="704" t="s">
        <v>3035</v>
      </c>
      <c r="I2357" s="349"/>
    </row>
    <row r="2358" spans="1:9" ht="15" customHeight="1">
      <c r="A2358" s="630">
        <v>43300</v>
      </c>
      <c r="B2358" s="216" t="s">
        <v>2963</v>
      </c>
      <c r="C2358" s="216" t="s">
        <v>285</v>
      </c>
      <c r="D2358" s="654" t="s">
        <v>2964</v>
      </c>
      <c r="E2358" s="216" t="s">
        <v>37</v>
      </c>
      <c r="F2358" s="637">
        <v>83427.100000000006</v>
      </c>
      <c r="G2358" s="637">
        <v>2840692.76</v>
      </c>
      <c r="H2358" s="73" t="s">
        <v>3035</v>
      </c>
      <c r="I2358" s="349"/>
    </row>
    <row r="2359" spans="1:9" ht="42" customHeight="1">
      <c r="A2359" s="630">
        <v>43339</v>
      </c>
      <c r="B2359" s="216" t="s">
        <v>2956</v>
      </c>
      <c r="C2359" s="216" t="s">
        <v>285</v>
      </c>
      <c r="D2359" s="654" t="s">
        <v>1023</v>
      </c>
      <c r="E2359" s="216" t="s">
        <v>11</v>
      </c>
      <c r="F2359" s="637">
        <v>550801.35</v>
      </c>
      <c r="G2359" s="637">
        <v>18617085.629999999</v>
      </c>
      <c r="H2359" s="1078" t="s">
        <v>3035</v>
      </c>
      <c r="I2359" s="1335" t="s">
        <v>3037</v>
      </c>
    </row>
    <row r="2360" spans="1:9" ht="15" customHeight="1">
      <c r="A2360" s="636">
        <v>43272</v>
      </c>
      <c r="B2360" s="216" t="s">
        <v>2928</v>
      </c>
      <c r="C2360" s="216" t="s">
        <v>289</v>
      </c>
      <c r="D2360" s="216" t="s">
        <v>2486</v>
      </c>
      <c r="E2360" s="216" t="s">
        <v>37</v>
      </c>
      <c r="F2360" s="1324">
        <v>44478.42</v>
      </c>
      <c r="G2360" s="1324">
        <v>1541177.25</v>
      </c>
      <c r="H2360" s="700" t="s">
        <v>3035</v>
      </c>
      <c r="I2360" s="349"/>
    </row>
    <row r="2361" spans="1:9" ht="15" customHeight="1">
      <c r="A2361" s="713">
        <v>43273</v>
      </c>
      <c r="B2361" s="469" t="s">
        <v>2929</v>
      </c>
      <c r="C2361" s="469" t="s">
        <v>289</v>
      </c>
      <c r="D2361" s="469" t="s">
        <v>2486</v>
      </c>
      <c r="E2361" s="469" t="s">
        <v>37</v>
      </c>
      <c r="F2361" s="1336">
        <v>88033.99</v>
      </c>
      <c r="G2361" s="1336">
        <v>3041574.35</v>
      </c>
      <c r="H2361" s="630" t="s">
        <v>3035</v>
      </c>
      <c r="I2361" s="349"/>
    </row>
    <row r="2362" spans="1:9" ht="15" customHeight="1">
      <c r="A2362" s="636">
        <v>43290</v>
      </c>
      <c r="B2362" s="216" t="s">
        <v>2944</v>
      </c>
      <c r="C2362" s="216" t="s">
        <v>289</v>
      </c>
      <c r="D2362" s="216" t="s">
        <v>2486</v>
      </c>
      <c r="E2362" s="216" t="s">
        <v>37</v>
      </c>
      <c r="F2362" s="1324">
        <v>23997.69</v>
      </c>
      <c r="G2362" s="1324">
        <v>814721.58</v>
      </c>
      <c r="H2362" s="630" t="s">
        <v>3035</v>
      </c>
      <c r="I2362" s="349"/>
    </row>
    <row r="2363" spans="1:9" ht="15" customHeight="1">
      <c r="A2363" s="636">
        <v>43290</v>
      </c>
      <c r="B2363" s="216" t="s">
        <v>2946</v>
      </c>
      <c r="C2363" s="216" t="s">
        <v>289</v>
      </c>
      <c r="D2363" s="216" t="s">
        <v>2486</v>
      </c>
      <c r="E2363" s="216" t="s">
        <v>37</v>
      </c>
      <c r="F2363" s="1324">
        <v>36638.99</v>
      </c>
      <c r="G2363" s="1324">
        <v>1243893.71</v>
      </c>
      <c r="H2363" s="630" t="s">
        <v>3035</v>
      </c>
      <c r="I2363" s="349"/>
    </row>
    <row r="2364" spans="1:9" ht="15" customHeight="1">
      <c r="A2364" s="201">
        <v>43301</v>
      </c>
      <c r="B2364" s="171" t="s">
        <v>2961</v>
      </c>
      <c r="C2364" s="171" t="s">
        <v>285</v>
      </c>
      <c r="D2364" s="171" t="s">
        <v>3052</v>
      </c>
      <c r="E2364" s="171" t="s">
        <v>11</v>
      </c>
      <c r="F2364" s="638">
        <v>374990.69</v>
      </c>
      <c r="G2364" s="638">
        <f>F2364*33.92</f>
        <v>12719684.2048</v>
      </c>
      <c r="H2364" s="73" t="s">
        <v>3063</v>
      </c>
      <c r="I2364" s="1335" t="s">
        <v>3064</v>
      </c>
    </row>
    <row r="2365" spans="1:9" ht="15" customHeight="1">
      <c r="A2365" s="630">
        <v>43353</v>
      </c>
      <c r="B2365" s="216" t="s">
        <v>3053</v>
      </c>
      <c r="C2365" s="216" t="s">
        <v>285</v>
      </c>
      <c r="D2365" s="654" t="s">
        <v>3056</v>
      </c>
      <c r="E2365" s="216" t="s">
        <v>11</v>
      </c>
      <c r="F2365" s="637">
        <v>71116.91</v>
      </c>
      <c r="G2365" s="637">
        <v>2419397.2799999998</v>
      </c>
      <c r="H2365" s="1078" t="s">
        <v>3063</v>
      </c>
      <c r="I2365" s="349"/>
    </row>
    <row r="2366" spans="1:9" ht="15" customHeight="1">
      <c r="A2366" s="203">
        <v>43301</v>
      </c>
      <c r="B2366" s="204" t="s">
        <v>2961</v>
      </c>
      <c r="C2366" s="204" t="s">
        <v>285</v>
      </c>
      <c r="D2366" s="204" t="s">
        <v>3052</v>
      </c>
      <c r="E2366" s="204" t="s">
        <v>11</v>
      </c>
      <c r="F2366" s="233">
        <v>93175.93</v>
      </c>
      <c r="G2366" s="233">
        <f>F2366*33.92</f>
        <v>3160527.5455999998</v>
      </c>
      <c r="H2366" s="203" t="s">
        <v>2954</v>
      </c>
      <c r="I2366" s="349"/>
    </row>
    <row r="2367" spans="1:9" ht="15" customHeight="1">
      <c r="A2367" s="630">
        <v>43312</v>
      </c>
      <c r="B2367" s="216" t="s">
        <v>2986</v>
      </c>
      <c r="C2367" s="216" t="s">
        <v>285</v>
      </c>
      <c r="D2367" s="654" t="s">
        <v>2987</v>
      </c>
      <c r="E2367" s="216" t="s">
        <v>37</v>
      </c>
      <c r="F2367" s="637">
        <v>619652.13</v>
      </c>
      <c r="G2367" s="637">
        <f>F2367*33.84</f>
        <v>20969028.079200003</v>
      </c>
      <c r="H2367" s="1078" t="s">
        <v>2954</v>
      </c>
      <c r="I2367" s="349"/>
    </row>
    <row r="2368" spans="1:9" ht="15" customHeight="1">
      <c r="A2368" s="630">
        <v>43339</v>
      </c>
      <c r="B2368" s="216" t="s">
        <v>2956</v>
      </c>
      <c r="C2368" s="216" t="s">
        <v>285</v>
      </c>
      <c r="D2368" s="654" t="s">
        <v>1023</v>
      </c>
      <c r="E2368" s="216" t="s">
        <v>11</v>
      </c>
      <c r="F2368" s="637">
        <v>17575.14</v>
      </c>
      <c r="G2368" s="637">
        <f>F2368*33.92</f>
        <v>596148.74880000006</v>
      </c>
      <c r="H2368" s="1078" t="s">
        <v>3058</v>
      </c>
      <c r="I2368" s="1328"/>
    </row>
    <row r="2369" spans="1:9" ht="15" customHeight="1">
      <c r="A2369" s="627">
        <v>43245</v>
      </c>
      <c r="B2369" s="171" t="s">
        <v>2884</v>
      </c>
      <c r="C2369" s="171" t="s">
        <v>2039</v>
      </c>
      <c r="D2369" s="171" t="s">
        <v>1671</v>
      </c>
      <c r="E2369" s="171" t="s">
        <v>27</v>
      </c>
      <c r="F2369" s="171" t="s">
        <v>2291</v>
      </c>
      <c r="G2369" s="187">
        <v>711830.76</v>
      </c>
      <c r="H2369" s="201" t="s">
        <v>3071</v>
      </c>
    </row>
    <row r="2370" spans="1:9" ht="15" customHeight="1">
      <c r="A2370" s="627">
        <v>43245</v>
      </c>
      <c r="B2370" s="171" t="s">
        <v>2885</v>
      </c>
      <c r="C2370" s="171" t="s">
        <v>2039</v>
      </c>
      <c r="D2370" s="171" t="s">
        <v>1671</v>
      </c>
      <c r="E2370" s="171" t="s">
        <v>27</v>
      </c>
      <c r="F2370" s="171" t="s">
        <v>2291</v>
      </c>
      <c r="G2370" s="187">
        <v>741529.09</v>
      </c>
      <c r="H2370" s="201" t="s">
        <v>3071</v>
      </c>
    </row>
    <row r="2371" spans="1:9" ht="15" customHeight="1">
      <c r="A2371" s="627">
        <v>43245</v>
      </c>
      <c r="B2371" s="171" t="s">
        <v>2886</v>
      </c>
      <c r="C2371" s="171" t="s">
        <v>2039</v>
      </c>
      <c r="D2371" s="171" t="s">
        <v>1671</v>
      </c>
      <c r="E2371" s="171" t="s">
        <v>27</v>
      </c>
      <c r="F2371" s="171" t="s">
        <v>2291</v>
      </c>
      <c r="G2371" s="187">
        <v>1155934.8500000001</v>
      </c>
      <c r="H2371" s="201" t="s">
        <v>3071</v>
      </c>
    </row>
    <row r="2372" spans="1:9" ht="15" customHeight="1">
      <c r="A2372" s="630">
        <v>43245</v>
      </c>
      <c r="B2372" s="204" t="s">
        <v>2891</v>
      </c>
      <c r="C2372" s="204" t="s">
        <v>2092</v>
      </c>
      <c r="D2372" s="204" t="s">
        <v>1671</v>
      </c>
      <c r="E2372" s="204" t="s">
        <v>37</v>
      </c>
      <c r="F2372" s="639">
        <v>33724</v>
      </c>
      <c r="G2372" s="639">
        <v>1153360.8</v>
      </c>
      <c r="H2372" s="1068" t="s">
        <v>3071</v>
      </c>
      <c r="I2372" s="349"/>
    </row>
    <row r="2373" spans="1:9" ht="15" customHeight="1">
      <c r="A2373" s="74"/>
      <c r="B2373" s="74"/>
      <c r="C2373" s="74"/>
      <c r="D2373" s="74"/>
      <c r="E2373" s="74"/>
      <c r="F2373" s="461"/>
      <c r="G2373" s="461"/>
      <c r="H2373" s="73"/>
      <c r="I2373" s="349"/>
    </row>
    <row r="2374" spans="1:9" ht="15" customHeight="1">
      <c r="A2374" s="74"/>
      <c r="B2374" s="74"/>
      <c r="C2374" s="74"/>
      <c r="D2374" s="74"/>
      <c r="E2374" s="74"/>
      <c r="F2374" s="461"/>
      <c r="G2374" s="461"/>
      <c r="H2374" s="73"/>
      <c r="I2374" s="349"/>
    </row>
    <row r="2375" spans="1:9" ht="15" customHeight="1">
      <c r="A2375" s="74"/>
      <c r="B2375" s="74"/>
      <c r="C2375" s="74"/>
      <c r="D2375" s="74"/>
      <c r="E2375" s="74"/>
      <c r="F2375" s="461"/>
      <c r="G2375" s="461"/>
      <c r="H2375" s="73"/>
      <c r="I2375" s="349"/>
    </row>
    <row r="2376" spans="1:9" ht="15" customHeight="1">
      <c r="A2376" s="630">
        <v>43249</v>
      </c>
      <c r="B2376" s="204" t="s">
        <v>2892</v>
      </c>
      <c r="C2376" s="204" t="s">
        <v>2092</v>
      </c>
      <c r="D2376" s="204" t="s">
        <v>1671</v>
      </c>
      <c r="E2376" s="204" t="s">
        <v>37</v>
      </c>
      <c r="F2376" s="639">
        <v>23970.36</v>
      </c>
      <c r="G2376" s="639">
        <v>814992.24</v>
      </c>
      <c r="H2376" s="1068" t="s">
        <v>3073</v>
      </c>
      <c r="I2376" s="349"/>
    </row>
    <row r="2377" spans="1:9" ht="15" customHeight="1">
      <c r="A2377" s="627">
        <v>43250</v>
      </c>
      <c r="B2377" s="171" t="s">
        <v>2893</v>
      </c>
      <c r="C2377" s="171" t="s">
        <v>2039</v>
      </c>
      <c r="D2377" s="171" t="s">
        <v>1671</v>
      </c>
      <c r="E2377" s="171" t="s">
        <v>27</v>
      </c>
      <c r="F2377" s="171" t="s">
        <v>2291</v>
      </c>
      <c r="G2377" s="187">
        <v>1362685.98</v>
      </c>
      <c r="H2377" s="201" t="s">
        <v>3074</v>
      </c>
      <c r="I2377" s="1315"/>
    </row>
    <row r="2378" spans="1:9" ht="15" customHeight="1">
      <c r="A2378" s="630">
        <v>43320</v>
      </c>
      <c r="B2378" s="216" t="s">
        <v>2997</v>
      </c>
      <c r="C2378" s="216" t="s">
        <v>285</v>
      </c>
      <c r="D2378" s="654" t="s">
        <v>2998</v>
      </c>
      <c r="E2378" s="216" t="s">
        <v>37</v>
      </c>
      <c r="F2378" s="637">
        <v>576884.81999999995</v>
      </c>
      <c r="G2378" s="637">
        <v>19585239.640000001</v>
      </c>
      <c r="H2378" s="1078" t="s">
        <v>3018</v>
      </c>
      <c r="I2378" s="1321" t="s">
        <v>3102</v>
      </c>
    </row>
    <row r="2379" spans="1:9" ht="15" customHeight="1">
      <c r="A2379" s="630">
        <v>43329</v>
      </c>
      <c r="B2379" s="216" t="s">
        <v>3017</v>
      </c>
      <c r="C2379" s="216" t="s">
        <v>285</v>
      </c>
      <c r="D2379" s="654" t="s">
        <v>1023</v>
      </c>
      <c r="E2379" s="216" t="s">
        <v>37</v>
      </c>
      <c r="F2379" s="637">
        <v>411080.68</v>
      </c>
      <c r="G2379" s="637">
        <v>14132953.779999999</v>
      </c>
      <c r="H2379" s="1078" t="s">
        <v>3097</v>
      </c>
      <c r="I2379" s="1328" t="s">
        <v>3103</v>
      </c>
    </row>
    <row r="2380" spans="1:9" ht="44.25" customHeight="1">
      <c r="A2380" s="659">
        <v>43374</v>
      </c>
      <c r="B2380" s="660"/>
      <c r="C2380" s="660"/>
      <c r="D2380" s="660"/>
      <c r="E2380" s="660"/>
      <c r="F2380" s="661"/>
      <c r="G2380" s="661"/>
      <c r="H2380" s="1072"/>
    </row>
    <row r="2381" spans="1:9" ht="15" customHeight="1">
      <c r="F2381" s="285"/>
    </row>
    <row r="2382" spans="1:9" ht="15" customHeight="1">
      <c r="A2382" s="224">
        <v>43300</v>
      </c>
      <c r="B2382" s="216" t="s">
        <v>2971</v>
      </c>
      <c r="C2382" s="216" t="s">
        <v>35</v>
      </c>
      <c r="D2382" s="216" t="s">
        <v>381</v>
      </c>
      <c r="E2382" s="216" t="s">
        <v>38</v>
      </c>
      <c r="F2382" s="639">
        <v>65449.16</v>
      </c>
      <c r="G2382" s="639">
        <v>2589168.77</v>
      </c>
      <c r="H2382" s="224" t="s">
        <v>3109</v>
      </c>
      <c r="I2382" s="349"/>
    </row>
    <row r="2383" spans="1:9" ht="15" customHeight="1">
      <c r="A2383" s="636">
        <v>43290</v>
      </c>
      <c r="B2383" s="216" t="s">
        <v>2945</v>
      </c>
      <c r="C2383" s="216" t="s">
        <v>289</v>
      </c>
      <c r="D2383" s="216" t="s">
        <v>2486</v>
      </c>
      <c r="E2383" s="216" t="s">
        <v>37</v>
      </c>
      <c r="F2383" s="1324">
        <v>66502.009999999995</v>
      </c>
      <c r="G2383" s="1324">
        <v>2257743.2400000002</v>
      </c>
      <c r="H2383" s="630" t="s">
        <v>3109</v>
      </c>
      <c r="I2383" s="349"/>
    </row>
    <row r="2384" spans="1:9" ht="15" customHeight="1">
      <c r="A2384" s="627">
        <v>43263</v>
      </c>
      <c r="B2384" s="171" t="s">
        <v>2918</v>
      </c>
      <c r="C2384" s="171" t="s">
        <v>2039</v>
      </c>
      <c r="D2384" s="171" t="s">
        <v>1671</v>
      </c>
      <c r="E2384" s="171" t="s">
        <v>27</v>
      </c>
      <c r="F2384" s="187">
        <v>485607.44</v>
      </c>
      <c r="G2384" s="201">
        <f>A2384+120</f>
        <v>43383</v>
      </c>
      <c r="H2384" s="73" t="s">
        <v>3110</v>
      </c>
      <c r="I2384" s="349"/>
    </row>
    <row r="2385" spans="1:9" ht="15" customHeight="1">
      <c r="A2385" s="627">
        <v>43263</v>
      </c>
      <c r="B2385" s="171" t="s">
        <v>2919</v>
      </c>
      <c r="C2385" s="171" t="s">
        <v>2039</v>
      </c>
      <c r="D2385" s="171" t="s">
        <v>1671</v>
      </c>
      <c r="E2385" s="171" t="s">
        <v>27</v>
      </c>
      <c r="F2385" s="187">
        <v>749222.99</v>
      </c>
      <c r="G2385" s="201">
        <f>A2385+120</f>
        <v>43383</v>
      </c>
      <c r="H2385" s="73" t="s">
        <v>3110</v>
      </c>
      <c r="I2385" s="349"/>
    </row>
    <row r="2386" spans="1:9" ht="15" customHeight="1">
      <c r="A2386" s="224">
        <v>43294</v>
      </c>
      <c r="B2386" s="216" t="s">
        <v>2953</v>
      </c>
      <c r="C2386" s="216" t="s">
        <v>285</v>
      </c>
      <c r="D2386" s="216" t="s">
        <v>2873</v>
      </c>
      <c r="E2386" s="216" t="s">
        <v>38</v>
      </c>
      <c r="F2386" s="639">
        <v>104716.08</v>
      </c>
      <c r="G2386" s="639">
        <v>4139426.64</v>
      </c>
      <c r="H2386" s="224" t="s">
        <v>2993</v>
      </c>
      <c r="I2386" s="349"/>
    </row>
    <row r="2387" spans="1:9" s="182" customFormat="1" ht="27.75" customHeight="1">
      <c r="A2387" s="630">
        <v>43370</v>
      </c>
      <c r="B2387" s="216" t="s">
        <v>3079</v>
      </c>
      <c r="C2387" s="216" t="s">
        <v>285</v>
      </c>
      <c r="D2387" s="654" t="s">
        <v>3056</v>
      </c>
      <c r="E2387" s="216" t="s">
        <v>11</v>
      </c>
      <c r="F2387" s="637">
        <v>46957.91</v>
      </c>
      <c r="G2387" s="637">
        <v>1586707.78</v>
      </c>
      <c r="H2387" s="1078" t="s">
        <v>3130</v>
      </c>
      <c r="I2387" s="1328"/>
    </row>
    <row r="2388" spans="1:9" s="91" customFormat="1" ht="63" customHeight="1">
      <c r="A2388" s="630">
        <v>43320</v>
      </c>
      <c r="B2388" s="216" t="s">
        <v>2997</v>
      </c>
      <c r="C2388" s="216" t="s">
        <v>285</v>
      </c>
      <c r="D2388" s="654" t="s">
        <v>2998</v>
      </c>
      <c r="E2388" s="216" t="s">
        <v>37</v>
      </c>
      <c r="F2388" s="637">
        <v>78091.23</v>
      </c>
      <c r="G2388" s="637">
        <f>F2388*34.12</f>
        <v>2664472.7675999994</v>
      </c>
      <c r="H2388" s="1078" t="s">
        <v>3131</v>
      </c>
      <c r="I2388" s="1328"/>
    </row>
    <row r="2389" spans="1:9" s="91" customFormat="1" ht="91.5" customHeight="1">
      <c r="A2389" s="630">
        <v>43341</v>
      </c>
      <c r="B2389" s="216" t="s">
        <v>3031</v>
      </c>
      <c r="C2389" s="216" t="s">
        <v>285</v>
      </c>
      <c r="D2389" s="654" t="s">
        <v>3032</v>
      </c>
      <c r="E2389" s="216" t="s">
        <v>11</v>
      </c>
      <c r="F2389" s="637">
        <v>166813.46</v>
      </c>
      <c r="G2389" s="637">
        <v>14693198.01</v>
      </c>
      <c r="H2389" s="1078" t="s">
        <v>3033</v>
      </c>
      <c r="I2389" s="1328"/>
    </row>
    <row r="2390" spans="1:9" s="91" customFormat="1" ht="91.5" customHeight="1">
      <c r="A2390" s="630">
        <v>43336</v>
      </c>
      <c r="B2390" s="216" t="s">
        <v>3026</v>
      </c>
      <c r="C2390" s="216" t="s">
        <v>285</v>
      </c>
      <c r="D2390" s="654" t="s">
        <v>3027</v>
      </c>
      <c r="E2390" s="216" t="s">
        <v>37</v>
      </c>
      <c r="F2390" s="637">
        <v>27639.3</v>
      </c>
      <c r="G2390" s="637">
        <v>29852436.559999999</v>
      </c>
      <c r="H2390" s="1078" t="s">
        <v>3104</v>
      </c>
      <c r="I2390" s="1328"/>
    </row>
    <row r="2391" spans="1:9" ht="15" customHeight="1">
      <c r="A2391" s="630">
        <v>43370</v>
      </c>
      <c r="B2391" s="216" t="s">
        <v>3080</v>
      </c>
      <c r="C2391" s="216" t="s">
        <v>285</v>
      </c>
      <c r="D2391" s="654" t="s">
        <v>3056</v>
      </c>
      <c r="E2391" s="216" t="s">
        <v>11</v>
      </c>
      <c r="F2391" s="637">
        <v>63932.63</v>
      </c>
      <c r="G2391" s="637">
        <v>2160283.5699999998</v>
      </c>
      <c r="H2391" s="1078" t="s">
        <v>3139</v>
      </c>
      <c r="I2391" s="349"/>
    </row>
    <row r="2392" spans="1:9" ht="15" customHeight="1">
      <c r="A2392" s="630">
        <v>43349</v>
      </c>
      <c r="B2392" s="216" t="s">
        <v>3045</v>
      </c>
      <c r="C2392" s="216" t="s">
        <v>285</v>
      </c>
      <c r="D2392" s="654" t="s">
        <v>3047</v>
      </c>
      <c r="E2392" s="216" t="s">
        <v>11</v>
      </c>
      <c r="F2392" s="637">
        <v>89658.8</v>
      </c>
      <c r="G2392" s="637">
        <v>3041226.5</v>
      </c>
      <c r="H2392" s="1078" t="s">
        <v>3139</v>
      </c>
      <c r="I2392" s="349"/>
    </row>
    <row r="2393" spans="1:9" ht="15" customHeight="1">
      <c r="A2393" s="630">
        <v>43353</v>
      </c>
      <c r="B2393" s="216" t="s">
        <v>3054</v>
      </c>
      <c r="C2393" s="216" t="s">
        <v>285</v>
      </c>
      <c r="D2393" s="654" t="s">
        <v>3056</v>
      </c>
      <c r="E2393" s="216" t="s">
        <v>11</v>
      </c>
      <c r="F2393" s="637">
        <v>139722.48000000001</v>
      </c>
      <c r="G2393" s="637">
        <v>4753358.7699999996</v>
      </c>
      <c r="H2393" s="1078" t="s">
        <v>3139</v>
      </c>
      <c r="I2393" s="349"/>
    </row>
    <row r="2394" spans="1:9" ht="15" customHeight="1">
      <c r="A2394" s="630">
        <v>43353</v>
      </c>
      <c r="B2394" s="216" t="s">
        <v>3055</v>
      </c>
      <c r="C2394" s="216" t="s">
        <v>285</v>
      </c>
      <c r="D2394" s="654" t="s">
        <v>3057</v>
      </c>
      <c r="E2394" s="216" t="s">
        <v>11</v>
      </c>
      <c r="F2394" s="637">
        <v>26759.84</v>
      </c>
      <c r="G2394" s="637">
        <v>910369.76</v>
      </c>
      <c r="H2394" s="1078" t="s">
        <v>3139</v>
      </c>
      <c r="I2394" s="349"/>
    </row>
    <row r="2395" spans="1:9" ht="15" customHeight="1">
      <c r="A2395" s="630">
        <v>43349</v>
      </c>
      <c r="B2395" s="216" t="s">
        <v>3044</v>
      </c>
      <c r="C2395" s="216" t="s">
        <v>285</v>
      </c>
      <c r="D2395" s="654" t="s">
        <v>3047</v>
      </c>
      <c r="E2395" s="216" t="s">
        <v>11</v>
      </c>
      <c r="F2395" s="637">
        <v>240078.19</v>
      </c>
      <c r="G2395" s="637">
        <v>8143452.2000000002</v>
      </c>
      <c r="H2395" s="1078" t="s">
        <v>3048</v>
      </c>
      <c r="I2395" s="349" t="s">
        <v>3140</v>
      </c>
    </row>
    <row r="2396" spans="1:9" ht="15" customHeight="1">
      <c r="A2396" s="630">
        <v>43349</v>
      </c>
      <c r="B2396" s="216" t="s">
        <v>3043</v>
      </c>
      <c r="C2396" s="216" t="s">
        <v>285</v>
      </c>
      <c r="D2396" s="654" t="s">
        <v>3047</v>
      </c>
      <c r="E2396" s="216" t="s">
        <v>11</v>
      </c>
      <c r="F2396" s="637">
        <v>24624.17</v>
      </c>
      <c r="G2396" s="637">
        <v>835251.85</v>
      </c>
      <c r="H2396" s="1078" t="s">
        <v>3048</v>
      </c>
      <c r="I2396" s="349"/>
    </row>
    <row r="2397" spans="1:9" ht="15" customHeight="1">
      <c r="A2397" s="630">
        <v>43336</v>
      </c>
      <c r="B2397" s="216" t="s">
        <v>3026</v>
      </c>
      <c r="C2397" s="216" t="s">
        <v>285</v>
      </c>
      <c r="D2397" s="654" t="s">
        <v>3027</v>
      </c>
      <c r="E2397" s="216" t="s">
        <v>37</v>
      </c>
      <c r="F2397" s="637">
        <v>850373.54</v>
      </c>
      <c r="G2397" s="637">
        <v>29852436.559999999</v>
      </c>
      <c r="H2397" s="1078" t="s">
        <v>3048</v>
      </c>
      <c r="I2397" s="349" t="s">
        <v>3141</v>
      </c>
    </row>
    <row r="2398" spans="1:9" ht="15" customHeight="1">
      <c r="A2398" s="224">
        <v>43377</v>
      </c>
      <c r="B2398" s="216" t="s">
        <v>3108</v>
      </c>
      <c r="C2398" s="216" t="s">
        <v>35</v>
      </c>
      <c r="D2398" s="216" t="s">
        <v>2970</v>
      </c>
      <c r="E2398" s="216" t="s">
        <v>38</v>
      </c>
      <c r="F2398" s="639">
        <v>57997.11</v>
      </c>
      <c r="G2398" s="639">
        <v>2264207.17</v>
      </c>
      <c r="H2398" s="224" t="s">
        <v>3048</v>
      </c>
      <c r="I2398" s="349"/>
    </row>
    <row r="2399" spans="1:9" ht="15" customHeight="1">
      <c r="A2399" s="224">
        <v>43314</v>
      </c>
      <c r="B2399" s="216" t="s">
        <v>2992</v>
      </c>
      <c r="C2399" s="216" t="s">
        <v>285</v>
      </c>
      <c r="D2399" s="216" t="s">
        <v>2873</v>
      </c>
      <c r="E2399" s="216" t="s">
        <v>38</v>
      </c>
      <c r="F2399" s="639">
        <v>46959.35</v>
      </c>
      <c r="G2399" s="639">
        <v>1846911.24</v>
      </c>
      <c r="H2399" s="224" t="s">
        <v>3042</v>
      </c>
      <c r="I2399" s="349"/>
    </row>
    <row r="2400" spans="1:9" ht="15" customHeight="1">
      <c r="F2400" s="683"/>
      <c r="G2400" s="283"/>
      <c r="H2400" s="1030"/>
      <c r="I2400" s="297"/>
    </row>
    <row r="2401" spans="1:9" ht="33" customHeight="1">
      <c r="A2401" s="659">
        <v>43405</v>
      </c>
      <c r="B2401" s="660"/>
      <c r="C2401" s="660"/>
      <c r="D2401" s="660"/>
      <c r="E2401" s="660"/>
      <c r="F2401" s="661"/>
      <c r="G2401" s="449"/>
      <c r="H2401" s="1066"/>
      <c r="I2401" s="297"/>
    </row>
    <row r="2402" spans="1:9" ht="15" customHeight="1">
      <c r="A2402" s="74"/>
      <c r="B2402" s="74"/>
      <c r="C2402" s="74"/>
      <c r="D2402" s="74"/>
      <c r="E2402" s="74"/>
      <c r="F2402" s="461"/>
      <c r="G2402" s="461"/>
      <c r="H2402" s="73"/>
      <c r="I2402" s="349"/>
    </row>
    <row r="2403" spans="1:9" ht="15" customHeight="1">
      <c r="A2403" s="224">
        <v>43360</v>
      </c>
      <c r="B2403" s="216" t="s">
        <v>3066</v>
      </c>
      <c r="C2403" s="216" t="s">
        <v>3068</v>
      </c>
      <c r="D2403" s="1328" t="s">
        <v>3069</v>
      </c>
      <c r="E2403" s="216" t="s">
        <v>1533</v>
      </c>
      <c r="F2403" s="1237"/>
      <c r="G2403" s="639">
        <v>522988.49</v>
      </c>
      <c r="H2403" s="224" t="s">
        <v>3155</v>
      </c>
      <c r="I2403" s="349"/>
    </row>
    <row r="2404" spans="1:9" ht="15" customHeight="1">
      <c r="A2404" s="630">
        <v>43320</v>
      </c>
      <c r="B2404" s="216" t="s">
        <v>2997</v>
      </c>
      <c r="C2404" s="216" t="s">
        <v>285</v>
      </c>
      <c r="D2404" s="654" t="s">
        <v>2998</v>
      </c>
      <c r="E2404" s="216" t="s">
        <v>37</v>
      </c>
      <c r="F2404" s="637">
        <v>73613.98</v>
      </c>
      <c r="G2404" s="637">
        <f>F2404*34.12</f>
        <v>2511708.9975999999</v>
      </c>
      <c r="H2404" s="1078" t="s">
        <v>3050</v>
      </c>
      <c r="I2404" s="349"/>
    </row>
    <row r="2405" spans="1:9" ht="15" customHeight="1">
      <c r="A2405" s="627">
        <v>43292</v>
      </c>
      <c r="B2405" s="171" t="s">
        <v>2948</v>
      </c>
      <c r="C2405" s="171" t="s">
        <v>2039</v>
      </c>
      <c r="D2405" s="171" t="s">
        <v>1671</v>
      </c>
      <c r="E2405" s="171" t="s">
        <v>27</v>
      </c>
      <c r="F2405" s="171"/>
      <c r="G2405" s="187">
        <v>1299059.1200000001</v>
      </c>
      <c r="H2405" s="201" t="s">
        <v>3147</v>
      </c>
      <c r="I2405" s="349"/>
    </row>
    <row r="2406" spans="1:9" ht="15" customHeight="1">
      <c r="A2406" s="627">
        <v>43294</v>
      </c>
      <c r="B2406" s="171" t="s">
        <v>2950</v>
      </c>
      <c r="C2406" s="171" t="s">
        <v>2039</v>
      </c>
      <c r="D2406" s="171" t="s">
        <v>1671</v>
      </c>
      <c r="E2406" s="171" t="s">
        <v>27</v>
      </c>
      <c r="F2406" s="171"/>
      <c r="G2406" s="187">
        <v>2529081.2599999998</v>
      </c>
      <c r="H2406" s="201" t="s">
        <v>3159</v>
      </c>
      <c r="I2406" s="349"/>
    </row>
    <row r="2407" spans="1:9" ht="15" customHeight="1">
      <c r="A2407" s="627">
        <v>43294</v>
      </c>
      <c r="B2407" s="171" t="s">
        <v>2951</v>
      </c>
      <c r="C2407" s="171" t="s">
        <v>2039</v>
      </c>
      <c r="D2407" s="171" t="s">
        <v>1671</v>
      </c>
      <c r="E2407" s="171" t="s">
        <v>27</v>
      </c>
      <c r="F2407" s="171"/>
      <c r="G2407" s="187">
        <v>1553974.11</v>
      </c>
      <c r="H2407" s="201" t="s">
        <v>3159</v>
      </c>
      <c r="I2407" s="349"/>
    </row>
    <row r="2408" spans="1:9" ht="15" customHeight="1">
      <c r="A2408" s="627">
        <v>43294</v>
      </c>
      <c r="B2408" s="171" t="s">
        <v>2952</v>
      </c>
      <c r="C2408" s="171" t="s">
        <v>2039</v>
      </c>
      <c r="D2408" s="171" t="s">
        <v>1671</v>
      </c>
      <c r="E2408" s="171" t="s">
        <v>27</v>
      </c>
      <c r="F2408" s="171"/>
      <c r="G2408" s="187">
        <v>1339875.5900000001</v>
      </c>
      <c r="H2408" s="201" t="s">
        <v>3159</v>
      </c>
      <c r="I2408" s="349"/>
    </row>
    <row r="2409" spans="1:9" ht="15" customHeight="1">
      <c r="A2409" s="627">
        <v>43297</v>
      </c>
      <c r="B2409" s="171" t="s">
        <v>2957</v>
      </c>
      <c r="C2409" s="171" t="s">
        <v>2039</v>
      </c>
      <c r="D2409" s="171" t="s">
        <v>1671</v>
      </c>
      <c r="E2409" s="171" t="s">
        <v>27</v>
      </c>
      <c r="F2409" s="171"/>
      <c r="G2409" s="187">
        <v>608562</v>
      </c>
      <c r="H2409" s="201" t="s">
        <v>3160</v>
      </c>
      <c r="I2409" s="349"/>
    </row>
    <row r="2410" spans="1:9" ht="15" customHeight="1">
      <c r="A2410" s="224">
        <v>43326</v>
      </c>
      <c r="B2410" s="216" t="s">
        <v>3014</v>
      </c>
      <c r="C2410" s="216" t="s">
        <v>3015</v>
      </c>
      <c r="D2410" s="1328" t="s">
        <v>3016</v>
      </c>
      <c r="E2410" s="216" t="s">
        <v>1533</v>
      </c>
      <c r="F2410" s="461"/>
      <c r="G2410" s="639">
        <v>2373347.64</v>
      </c>
      <c r="H2410" s="224" t="s">
        <v>3160</v>
      </c>
      <c r="I2410" s="349"/>
    </row>
    <row r="2411" spans="1:9" ht="15" customHeight="1">
      <c r="A2411" s="224">
        <v>43370</v>
      </c>
      <c r="B2411" s="216" t="s">
        <v>3096</v>
      </c>
      <c r="C2411" s="216" t="s">
        <v>3068</v>
      </c>
      <c r="D2411" s="1328" t="s">
        <v>3069</v>
      </c>
      <c r="E2411" s="216" t="s">
        <v>1533</v>
      </c>
      <c r="F2411" s="461"/>
      <c r="G2411" s="639">
        <v>1211865.8899999999</v>
      </c>
      <c r="H2411" s="224" t="s">
        <v>3160</v>
      </c>
      <c r="I2411" s="349"/>
    </row>
    <row r="2412" spans="1:9" ht="15" customHeight="1">
      <c r="A2412" s="630">
        <v>43297</v>
      </c>
      <c r="B2412" s="204" t="s">
        <v>2958</v>
      </c>
      <c r="C2412" s="204" t="s">
        <v>2092</v>
      </c>
      <c r="D2412" s="204" t="s">
        <v>1671</v>
      </c>
      <c r="E2412" s="204" t="s">
        <v>37</v>
      </c>
      <c r="F2412" s="639">
        <v>16930.96</v>
      </c>
      <c r="G2412" s="639">
        <v>575821.94999999995</v>
      </c>
      <c r="H2412" s="1068" t="s">
        <v>3160</v>
      </c>
      <c r="I2412" s="349"/>
    </row>
    <row r="2413" spans="1:9" ht="15" customHeight="1">
      <c r="A2413" s="630">
        <v>43355</v>
      </c>
      <c r="B2413" s="280" t="s">
        <v>3059</v>
      </c>
      <c r="C2413" s="280" t="s">
        <v>285</v>
      </c>
      <c r="D2413" s="654" t="s">
        <v>3047</v>
      </c>
      <c r="E2413" s="280" t="s">
        <v>11</v>
      </c>
      <c r="F2413" s="639">
        <v>88877.25</v>
      </c>
      <c r="G2413" s="639">
        <v>3017382.64</v>
      </c>
      <c r="H2413" s="1078" t="s">
        <v>3117</v>
      </c>
      <c r="I2413" s="1337"/>
    </row>
    <row r="2414" spans="1:9" ht="15" customHeight="1">
      <c r="A2414" s="630">
        <v>43336</v>
      </c>
      <c r="B2414" s="216" t="s">
        <v>3026</v>
      </c>
      <c r="C2414" s="216" t="s">
        <v>285</v>
      </c>
      <c r="D2414" s="654" t="s">
        <v>3027</v>
      </c>
      <c r="E2414" s="216" t="s">
        <v>37</v>
      </c>
      <c r="F2414" s="637">
        <v>433622.03</v>
      </c>
      <c r="G2414" s="637">
        <f>F2414*34.23</f>
        <v>14842882.0869</v>
      </c>
      <c r="H2414" s="1078" t="s">
        <v>3117</v>
      </c>
      <c r="I2414" s="349"/>
    </row>
    <row r="2415" spans="1:9" ht="15" customHeight="1">
      <c r="A2415" s="630">
        <v>43349</v>
      </c>
      <c r="B2415" s="216" t="s">
        <v>3041</v>
      </c>
      <c r="C2415" s="216" t="s">
        <v>285</v>
      </c>
      <c r="D2415" s="654" t="s">
        <v>3047</v>
      </c>
      <c r="E2415" s="216" t="s">
        <v>11</v>
      </c>
      <c r="F2415" s="637">
        <v>60932.04</v>
      </c>
      <c r="G2415" s="637">
        <v>2066814.8</v>
      </c>
      <c r="H2415" s="1078" t="s">
        <v>3117</v>
      </c>
      <c r="I2415" s="349"/>
    </row>
    <row r="2416" spans="1:9" ht="15" customHeight="1">
      <c r="A2416" s="630">
        <v>43349</v>
      </c>
      <c r="B2416" s="216" t="s">
        <v>3044</v>
      </c>
      <c r="C2416" s="216" t="s">
        <v>285</v>
      </c>
      <c r="D2416" s="654" t="s">
        <v>3047</v>
      </c>
      <c r="E2416" s="216" t="s">
        <v>11</v>
      </c>
      <c r="F2416" s="637">
        <v>159732.17000000001</v>
      </c>
      <c r="G2416" s="637">
        <f>F2416*34.23</f>
        <v>5467632.1791000003</v>
      </c>
      <c r="H2416" s="1078" t="s">
        <v>3117</v>
      </c>
      <c r="I2416" s="349"/>
    </row>
    <row r="2417" spans="1:9" ht="15" customHeight="1">
      <c r="A2417" s="630">
        <v>43341</v>
      </c>
      <c r="B2417" s="216" t="s">
        <v>3031</v>
      </c>
      <c r="C2417" s="216" t="s">
        <v>285</v>
      </c>
      <c r="D2417" s="654" t="s">
        <v>3032</v>
      </c>
      <c r="E2417" s="216" t="s">
        <v>11</v>
      </c>
      <c r="F2417" s="637">
        <v>266614.21000000002</v>
      </c>
      <c r="G2417" s="637">
        <v>14693198.01</v>
      </c>
      <c r="H2417" s="1078" t="s">
        <v>3117</v>
      </c>
      <c r="I2417" s="349"/>
    </row>
    <row r="2418" spans="1:9" ht="15" customHeight="1">
      <c r="A2418" s="630">
        <v>43403</v>
      </c>
      <c r="B2418" s="216" t="s">
        <v>3132</v>
      </c>
      <c r="C2418" s="216" t="s">
        <v>285</v>
      </c>
      <c r="D2418" s="654" t="s">
        <v>2185</v>
      </c>
      <c r="E2418" s="216" t="s">
        <v>11</v>
      </c>
      <c r="F2418" s="637">
        <v>72025.67</v>
      </c>
      <c r="G2418" s="637">
        <v>3123351.24</v>
      </c>
      <c r="H2418" s="1078" t="s">
        <v>3175</v>
      </c>
      <c r="I2418" s="349"/>
    </row>
    <row r="2419" spans="1:9" ht="15" customHeight="1">
      <c r="A2419" s="630">
        <v>43403</v>
      </c>
      <c r="B2419" s="216" t="s">
        <v>3142</v>
      </c>
      <c r="C2419" s="216" t="s">
        <v>285</v>
      </c>
      <c r="D2419" s="654" t="s">
        <v>3146</v>
      </c>
      <c r="E2419" s="216" t="s">
        <v>37</v>
      </c>
      <c r="F2419" s="637">
        <v>18714.71</v>
      </c>
      <c r="G2419" s="637">
        <v>640978.81999999995</v>
      </c>
      <c r="H2419" s="1078" t="s">
        <v>3175</v>
      </c>
      <c r="I2419" s="349"/>
    </row>
    <row r="2420" spans="1:9" ht="15" customHeight="1">
      <c r="A2420" s="630">
        <v>43349</v>
      </c>
      <c r="B2420" s="216" t="s">
        <v>3046</v>
      </c>
      <c r="C2420" s="216" t="s">
        <v>285</v>
      </c>
      <c r="D2420" s="654" t="s">
        <v>3049</v>
      </c>
      <c r="E2420" s="216" t="s">
        <v>11</v>
      </c>
      <c r="F2420" s="637">
        <v>53596.43</v>
      </c>
      <c r="G2420" s="637">
        <v>1817990.91</v>
      </c>
      <c r="H2420" s="1078" t="s">
        <v>3175</v>
      </c>
      <c r="I2420" s="349"/>
    </row>
    <row r="2421" spans="1:9" ht="15" customHeight="1">
      <c r="A2421" s="630">
        <v>43355</v>
      </c>
      <c r="B2421" s="216" t="s">
        <v>3061</v>
      </c>
      <c r="C2421" s="216" t="s">
        <v>285</v>
      </c>
      <c r="D2421" s="654" t="s">
        <v>3047</v>
      </c>
      <c r="E2421" s="216" t="s">
        <v>11</v>
      </c>
      <c r="F2421" s="637">
        <v>105168.31</v>
      </c>
      <c r="G2421" s="637">
        <v>3570464.12</v>
      </c>
      <c r="H2421" s="1078" t="s">
        <v>3175</v>
      </c>
      <c r="I2421" s="349"/>
    </row>
    <row r="2422" spans="1:9" ht="15" customHeight="1">
      <c r="A2422" s="630">
        <v>43370</v>
      </c>
      <c r="B2422" s="280" t="s">
        <v>3089</v>
      </c>
      <c r="C2422" s="280" t="s">
        <v>285</v>
      </c>
      <c r="D2422" s="654" t="s">
        <v>3090</v>
      </c>
      <c r="E2422" s="280" t="s">
        <v>11</v>
      </c>
      <c r="F2422" s="639">
        <v>22597.73</v>
      </c>
      <c r="G2422" s="639">
        <v>763577.3</v>
      </c>
      <c r="H2422" s="1078" t="s">
        <v>3175</v>
      </c>
      <c r="I2422" s="349"/>
    </row>
    <row r="2423" spans="1:9" ht="15" customHeight="1">
      <c r="A2423" s="630">
        <v>43370</v>
      </c>
      <c r="B2423" s="216" t="s">
        <v>3093</v>
      </c>
      <c r="C2423" s="216" t="s">
        <v>285</v>
      </c>
      <c r="D2423" s="654" t="s">
        <v>3095</v>
      </c>
      <c r="E2423" s="216" t="s">
        <v>37</v>
      </c>
      <c r="F2423" s="637">
        <v>6692.98</v>
      </c>
      <c r="G2423" s="637">
        <v>226155.79</v>
      </c>
      <c r="H2423" s="1078" t="s">
        <v>3175</v>
      </c>
      <c r="I2423" s="349"/>
    </row>
    <row r="2424" spans="1:9" ht="15" customHeight="1">
      <c r="A2424" s="627">
        <v>43305</v>
      </c>
      <c r="B2424" s="171" t="s">
        <v>2975</v>
      </c>
      <c r="C2424" s="171" t="s">
        <v>2039</v>
      </c>
      <c r="D2424" s="171" t="s">
        <v>1671</v>
      </c>
      <c r="E2424" s="171" t="s">
        <v>27</v>
      </c>
      <c r="F2424" s="171"/>
      <c r="G2424" s="187">
        <v>2119772.1600000001</v>
      </c>
      <c r="H2424" s="201" t="s">
        <v>3088</v>
      </c>
      <c r="I2424" s="349"/>
    </row>
    <row r="2425" spans="1:9" ht="15" customHeight="1">
      <c r="A2425" s="627">
        <v>43305</v>
      </c>
      <c r="B2425" s="171" t="s">
        <v>2976</v>
      </c>
      <c r="C2425" s="171" t="s">
        <v>2039</v>
      </c>
      <c r="D2425" s="171" t="s">
        <v>1671</v>
      </c>
      <c r="E2425" s="171" t="s">
        <v>27</v>
      </c>
      <c r="F2425" s="171"/>
      <c r="G2425" s="187">
        <v>918386.56</v>
      </c>
      <c r="H2425" s="201" t="s">
        <v>3088</v>
      </c>
      <c r="I2425" s="349"/>
    </row>
    <row r="2426" spans="1:9" ht="15" customHeight="1">
      <c r="A2426" s="627">
        <v>43305</v>
      </c>
      <c r="B2426" s="171" t="s">
        <v>2977</v>
      </c>
      <c r="C2426" s="171" t="s">
        <v>2039</v>
      </c>
      <c r="D2426" s="171" t="s">
        <v>1671</v>
      </c>
      <c r="E2426" s="171" t="s">
        <v>27</v>
      </c>
      <c r="F2426" s="171"/>
      <c r="G2426" s="187">
        <v>247049.47</v>
      </c>
      <c r="H2426" s="201" t="s">
        <v>3088</v>
      </c>
      <c r="I2426" s="349"/>
    </row>
    <row r="2427" spans="1:9" ht="15" customHeight="1">
      <c r="A2427" s="630">
        <v>43305</v>
      </c>
      <c r="B2427" s="204" t="s">
        <v>2980</v>
      </c>
      <c r="C2427" s="204" t="s">
        <v>2092</v>
      </c>
      <c r="D2427" s="204" t="s">
        <v>1671</v>
      </c>
      <c r="E2427" s="204" t="s">
        <v>37</v>
      </c>
      <c r="F2427" s="639">
        <v>26875.47</v>
      </c>
      <c r="G2427" s="639">
        <v>909734.66</v>
      </c>
      <c r="H2427" s="1068" t="s">
        <v>3088</v>
      </c>
      <c r="I2427" s="297"/>
    </row>
    <row r="2428" spans="1:9" ht="15" customHeight="1">
      <c r="A2428" s="627">
        <v>43306</v>
      </c>
      <c r="B2428" s="171" t="s">
        <v>2978</v>
      </c>
      <c r="C2428" s="171" t="s">
        <v>2039</v>
      </c>
      <c r="D2428" s="171" t="s">
        <v>1671</v>
      </c>
      <c r="E2428" s="171" t="s">
        <v>27</v>
      </c>
      <c r="F2428" s="461"/>
      <c r="G2428" s="187">
        <v>348922.73</v>
      </c>
      <c r="H2428" s="201">
        <f>A2428+120</f>
        <v>43426</v>
      </c>
    </row>
    <row r="2429" spans="1:9" ht="15" customHeight="1">
      <c r="A2429" s="627">
        <v>43306</v>
      </c>
      <c r="B2429" s="171" t="s">
        <v>2979</v>
      </c>
      <c r="C2429" s="171" t="s">
        <v>2039</v>
      </c>
      <c r="D2429" s="171" t="s">
        <v>1671</v>
      </c>
      <c r="E2429" s="171" t="s">
        <v>27</v>
      </c>
      <c r="F2429" s="461"/>
      <c r="G2429" s="187">
        <v>858250.1</v>
      </c>
      <c r="H2429" s="201">
        <f>A2429+120</f>
        <v>43426</v>
      </c>
    </row>
    <row r="2430" spans="1:9" ht="15" customHeight="1">
      <c r="A2430" s="630">
        <v>43370</v>
      </c>
      <c r="B2430" s="216" t="s">
        <v>3092</v>
      </c>
      <c r="C2430" s="216" t="s">
        <v>285</v>
      </c>
      <c r="D2430" s="654" t="s">
        <v>3095</v>
      </c>
      <c r="E2430" s="216" t="s">
        <v>37</v>
      </c>
      <c r="F2430" s="637">
        <v>45488.88</v>
      </c>
      <c r="G2430" s="637">
        <v>1537069.26</v>
      </c>
      <c r="H2430" s="1078" t="s">
        <v>3121</v>
      </c>
      <c r="I2430" s="297"/>
    </row>
    <row r="2431" spans="1:9" ht="15" customHeight="1">
      <c r="A2431" s="630">
        <v>43370</v>
      </c>
      <c r="B2431" s="216" t="s">
        <v>3091</v>
      </c>
      <c r="C2431" s="216" t="s">
        <v>285</v>
      </c>
      <c r="D2431" s="654" t="s">
        <v>3094</v>
      </c>
      <c r="E2431" s="216" t="s">
        <v>37</v>
      </c>
      <c r="F2431" s="637">
        <v>36220.080000000002</v>
      </c>
      <c r="G2431" s="637">
        <v>1223876.5</v>
      </c>
      <c r="H2431" s="1078" t="s">
        <v>3121</v>
      </c>
      <c r="I2431" s="297"/>
    </row>
    <row r="2432" spans="1:9" ht="15" customHeight="1">
      <c r="A2432" s="630">
        <v>43370</v>
      </c>
      <c r="B2432" s="216" t="s">
        <v>3083</v>
      </c>
      <c r="C2432" s="216" t="s">
        <v>285</v>
      </c>
      <c r="D2432" s="654" t="s">
        <v>3087</v>
      </c>
      <c r="E2432" s="216" t="s">
        <v>11</v>
      </c>
      <c r="F2432" s="637">
        <v>432979.3</v>
      </c>
      <c r="G2432" s="637">
        <v>14630370.550000001</v>
      </c>
      <c r="H2432" s="1078" t="s">
        <v>3121</v>
      </c>
      <c r="I2432" s="297"/>
    </row>
    <row r="2433" spans="1:9" ht="15" customHeight="1">
      <c r="A2433" s="630">
        <v>43383</v>
      </c>
      <c r="B2433" s="216" t="s">
        <v>3115</v>
      </c>
      <c r="C2433" s="216" t="s">
        <v>285</v>
      </c>
      <c r="D2433" s="654" t="s">
        <v>2613</v>
      </c>
      <c r="E2433" s="216" t="s">
        <v>11</v>
      </c>
      <c r="F2433" s="637">
        <v>67942.37</v>
      </c>
      <c r="G2433" s="637">
        <v>2316834.8199999998</v>
      </c>
      <c r="H2433" s="1078" t="s">
        <v>3121</v>
      </c>
      <c r="I2433" s="297"/>
    </row>
    <row r="2434" spans="1:9" ht="15" customHeight="1">
      <c r="A2434" s="630">
        <v>43383</v>
      </c>
      <c r="B2434" s="216" t="s">
        <v>3120</v>
      </c>
      <c r="C2434" s="216" t="s">
        <v>285</v>
      </c>
      <c r="D2434" s="654" t="s">
        <v>2613</v>
      </c>
      <c r="E2434" s="216" t="s">
        <v>11</v>
      </c>
      <c r="F2434" s="637">
        <v>46680.59</v>
      </c>
      <c r="G2434" s="637">
        <v>1591808.12</v>
      </c>
      <c r="H2434" s="1078" t="s">
        <v>3121</v>
      </c>
      <c r="I2434" s="297"/>
    </row>
    <row r="2435" spans="1:9" ht="15" customHeight="1">
      <c r="A2435" s="630">
        <v>43403</v>
      </c>
      <c r="B2435" s="216" t="s">
        <v>3143</v>
      </c>
      <c r="C2435" s="216" t="s">
        <v>285</v>
      </c>
      <c r="D2435" s="654" t="s">
        <v>3056</v>
      </c>
      <c r="E2435" s="216" t="s">
        <v>37</v>
      </c>
      <c r="F2435" s="637">
        <v>250034.2</v>
      </c>
      <c r="G2435" s="637">
        <v>8563671.3499999996</v>
      </c>
      <c r="H2435" s="1078" t="s">
        <v>3121</v>
      </c>
      <c r="I2435" s="297"/>
    </row>
    <row r="2436" spans="1:9" ht="15" customHeight="1">
      <c r="A2436" s="224">
        <v>43378</v>
      </c>
      <c r="B2436" s="216" t="s">
        <v>3100</v>
      </c>
      <c r="C2436" s="216" t="s">
        <v>35</v>
      </c>
      <c r="D2436" s="216" t="s">
        <v>381</v>
      </c>
      <c r="E2436" s="216" t="s">
        <v>38</v>
      </c>
      <c r="F2436" s="639">
        <v>105848.6</v>
      </c>
      <c r="G2436" s="639">
        <v>4134446.32</v>
      </c>
      <c r="H2436" s="224" t="s">
        <v>3121</v>
      </c>
      <c r="I2436" s="297"/>
    </row>
    <row r="2437" spans="1:9" ht="15" customHeight="1">
      <c r="A2437" s="224">
        <v>43369</v>
      </c>
      <c r="B2437" s="216" t="s">
        <v>3078</v>
      </c>
      <c r="C2437" s="216" t="s">
        <v>35</v>
      </c>
      <c r="D2437" s="216" t="s">
        <v>381</v>
      </c>
      <c r="E2437" s="216" t="s">
        <v>38</v>
      </c>
      <c r="F2437" s="639">
        <v>81516.100000000006</v>
      </c>
      <c r="G2437" s="639">
        <v>3222331.43</v>
      </c>
      <c r="H2437" s="224" t="s">
        <v>3106</v>
      </c>
      <c r="I2437" s="297"/>
    </row>
    <row r="2438" spans="1:9" ht="15" customHeight="1">
      <c r="A2438" s="224">
        <v>43378</v>
      </c>
      <c r="B2438" s="216" t="s">
        <v>3101</v>
      </c>
      <c r="C2438" s="216" t="s">
        <v>35</v>
      </c>
      <c r="D2438" s="193" t="s">
        <v>381</v>
      </c>
      <c r="E2438" s="216" t="s">
        <v>38</v>
      </c>
      <c r="F2438" s="639">
        <v>118493</v>
      </c>
      <c r="G2438" s="639">
        <v>4628336.58</v>
      </c>
      <c r="H2438" s="224" t="s">
        <v>3126</v>
      </c>
      <c r="I2438" s="297"/>
    </row>
    <row r="2439" spans="1:9" ht="15" customHeight="1">
      <c r="A2439" s="627">
        <v>43314</v>
      </c>
      <c r="B2439" s="171" t="s">
        <v>2990</v>
      </c>
      <c r="C2439" s="171" t="s">
        <v>2039</v>
      </c>
      <c r="D2439" s="171" t="s">
        <v>1671</v>
      </c>
      <c r="E2439" s="171" t="s">
        <v>1533</v>
      </c>
      <c r="F2439" s="461"/>
      <c r="G2439" s="187">
        <v>1259940.1499999999</v>
      </c>
      <c r="H2439" s="201" t="s">
        <v>3126</v>
      </c>
    </row>
    <row r="2440" spans="1:9" ht="15" customHeight="1">
      <c r="A2440" s="627">
        <v>43314</v>
      </c>
      <c r="B2440" s="171" t="s">
        <v>2991</v>
      </c>
      <c r="C2440" s="171" t="s">
        <v>2039</v>
      </c>
      <c r="D2440" s="171" t="s">
        <v>1671</v>
      </c>
      <c r="E2440" s="171" t="s">
        <v>27</v>
      </c>
      <c r="F2440" s="461"/>
      <c r="G2440" s="187">
        <v>953452.13</v>
      </c>
      <c r="H2440" s="201" t="s">
        <v>3126</v>
      </c>
    </row>
    <row r="2441" spans="1:9" ht="15" customHeight="1">
      <c r="A2441" s="627"/>
      <c r="B2441" s="171"/>
      <c r="C2441" s="171"/>
      <c r="D2441" s="171"/>
      <c r="E2441" s="171"/>
      <c r="F2441" s="686"/>
      <c r="G2441" s="217"/>
      <c r="H2441" s="446"/>
    </row>
    <row r="2442" spans="1:9" ht="15" customHeight="1">
      <c r="A2442" s="627"/>
      <c r="B2442" s="171"/>
      <c r="C2442" s="171"/>
      <c r="D2442" s="171"/>
      <c r="E2442" s="171"/>
      <c r="F2442" s="686"/>
      <c r="G2442" s="217"/>
      <c r="H2442" s="446"/>
    </row>
    <row r="2443" spans="1:9" ht="30" customHeight="1">
      <c r="A2443" s="659">
        <v>43435</v>
      </c>
      <c r="B2443" s="660"/>
      <c r="C2443" s="660"/>
      <c r="D2443" s="660"/>
      <c r="E2443" s="660"/>
      <c r="F2443" s="661"/>
      <c r="G2443" s="449"/>
      <c r="H2443" s="1066"/>
    </row>
    <row r="2444" spans="1:9" ht="15" customHeight="1">
      <c r="A2444" s="630">
        <v>43315</v>
      </c>
      <c r="B2444" s="204" t="s">
        <v>2994</v>
      </c>
      <c r="C2444" s="204" t="s">
        <v>2092</v>
      </c>
      <c r="D2444" s="204" t="s">
        <v>1671</v>
      </c>
      <c r="E2444" s="204" t="s">
        <v>37</v>
      </c>
      <c r="F2444" s="635">
        <v>7963.05</v>
      </c>
      <c r="G2444" s="635">
        <v>271062.21999999997</v>
      </c>
      <c r="H2444" s="1067" t="s">
        <v>3216</v>
      </c>
      <c r="I2444" s="297"/>
    </row>
    <row r="2445" spans="1:9" ht="15" customHeight="1">
      <c r="A2445" s="627">
        <v>43320</v>
      </c>
      <c r="B2445" s="171" t="s">
        <v>2999</v>
      </c>
      <c r="C2445" s="171" t="s">
        <v>2039</v>
      </c>
      <c r="D2445" s="171" t="s">
        <v>1671</v>
      </c>
      <c r="E2445" s="171" t="s">
        <v>27</v>
      </c>
      <c r="F2445" s="171"/>
      <c r="G2445" s="187">
        <v>249778.93</v>
      </c>
      <c r="H2445" s="201" t="s">
        <v>3215</v>
      </c>
    </row>
    <row r="2446" spans="1:9" ht="15" customHeight="1">
      <c r="A2446" s="627">
        <v>43320</v>
      </c>
      <c r="B2446" s="171" t="s">
        <v>3000</v>
      </c>
      <c r="C2446" s="171" t="s">
        <v>2039</v>
      </c>
      <c r="D2446" s="171" t="s">
        <v>1671</v>
      </c>
      <c r="E2446" s="171" t="s">
        <v>27</v>
      </c>
      <c r="F2446" s="171"/>
      <c r="G2446" s="187">
        <v>282285.95</v>
      </c>
      <c r="H2446" s="201" t="s">
        <v>3215</v>
      </c>
    </row>
    <row r="2447" spans="1:9" ht="15" customHeight="1">
      <c r="A2447" s="627">
        <v>43320</v>
      </c>
      <c r="B2447" s="171" t="s">
        <v>3001</v>
      </c>
      <c r="C2447" s="171" t="s">
        <v>2039</v>
      </c>
      <c r="D2447" s="171" t="s">
        <v>1671</v>
      </c>
      <c r="E2447" s="171" t="s">
        <v>27</v>
      </c>
      <c r="F2447" s="171"/>
      <c r="G2447" s="187">
        <v>793695.07</v>
      </c>
      <c r="H2447" s="201" t="s">
        <v>3215</v>
      </c>
    </row>
    <row r="2448" spans="1:9" ht="15" customHeight="1">
      <c r="A2448" s="630">
        <v>43419</v>
      </c>
      <c r="B2448" s="216" t="s">
        <v>3169</v>
      </c>
      <c r="C2448" s="216" t="s">
        <v>285</v>
      </c>
      <c r="D2448" s="654" t="s">
        <v>3056</v>
      </c>
      <c r="E2448" s="216" t="s">
        <v>37</v>
      </c>
      <c r="F2448" s="637">
        <v>270634.15000000002</v>
      </c>
      <c r="G2448" s="637">
        <v>9282751.3499999996</v>
      </c>
      <c r="H2448" s="1078" t="s">
        <v>3215</v>
      </c>
      <c r="I2448" s="1328"/>
    </row>
    <row r="2449" spans="1:9" ht="15" customHeight="1">
      <c r="A2449" s="630">
        <v>43383</v>
      </c>
      <c r="B2449" s="216" t="s">
        <v>3122</v>
      </c>
      <c r="C2449" s="216" t="s">
        <v>285</v>
      </c>
      <c r="D2449" s="654" t="s">
        <v>3123</v>
      </c>
      <c r="E2449" s="216" t="s">
        <v>37</v>
      </c>
      <c r="F2449" s="637">
        <v>55641.91</v>
      </c>
      <c r="G2449" s="637">
        <v>1897389.13</v>
      </c>
      <c r="H2449" s="1078" t="s">
        <v>3215</v>
      </c>
      <c r="I2449" s="297"/>
    </row>
    <row r="2450" spans="1:9" ht="15" customHeight="1">
      <c r="A2450" s="630">
        <v>43378</v>
      </c>
      <c r="B2450" s="216" t="s">
        <v>3107</v>
      </c>
      <c r="C2450" s="216" t="s">
        <v>285</v>
      </c>
      <c r="D2450" s="654" t="s">
        <v>1023</v>
      </c>
      <c r="E2450" s="216" t="s">
        <v>37</v>
      </c>
      <c r="F2450" s="637">
        <v>115491.26</v>
      </c>
      <c r="G2450" s="637">
        <v>3940561.79</v>
      </c>
      <c r="H2450" s="1078" t="s">
        <v>3215</v>
      </c>
      <c r="I2450" s="297"/>
    </row>
    <row r="2451" spans="1:9" ht="15" customHeight="1">
      <c r="A2451" s="630">
        <v>43320</v>
      </c>
      <c r="B2451" s="204" t="s">
        <v>3002</v>
      </c>
      <c r="C2451" s="204" t="s">
        <v>2092</v>
      </c>
      <c r="D2451" s="204" t="s">
        <v>1671</v>
      </c>
      <c r="E2451" s="204" t="s">
        <v>37</v>
      </c>
      <c r="F2451" s="639">
        <v>4615.33</v>
      </c>
      <c r="G2451" s="639">
        <v>156690.45000000001</v>
      </c>
      <c r="H2451" s="1068" t="s">
        <v>3215</v>
      </c>
      <c r="I2451" s="297"/>
    </row>
    <row r="2452" spans="1:9" ht="15" customHeight="1">
      <c r="A2452" s="630">
        <v>43321</v>
      </c>
      <c r="B2452" s="204" t="s">
        <v>3008</v>
      </c>
      <c r="C2452" s="204" t="s">
        <v>2092</v>
      </c>
      <c r="D2452" s="204" t="s">
        <v>1671</v>
      </c>
      <c r="E2452" s="204" t="s">
        <v>37</v>
      </c>
      <c r="F2452" s="639">
        <v>31706.33</v>
      </c>
      <c r="G2452" s="639">
        <v>1077064.03</v>
      </c>
      <c r="H2452" s="1068" t="s">
        <v>3220</v>
      </c>
      <c r="I2452" s="297"/>
    </row>
    <row r="2453" spans="1:9" ht="15" customHeight="1">
      <c r="A2453" s="224">
        <v>43397</v>
      </c>
      <c r="B2453" s="216" t="s">
        <v>3137</v>
      </c>
      <c r="C2453" s="216" t="s">
        <v>3068</v>
      </c>
      <c r="D2453" s="1328" t="s">
        <v>3138</v>
      </c>
      <c r="E2453" s="216" t="s">
        <v>1533</v>
      </c>
      <c r="F2453" s="461"/>
      <c r="G2453" s="639">
        <v>310371.59999999998</v>
      </c>
      <c r="H2453" s="224" t="s">
        <v>3220</v>
      </c>
    </row>
    <row r="2454" spans="1:9" ht="15" customHeight="1">
      <c r="A2454" s="627">
        <v>43321</v>
      </c>
      <c r="B2454" s="171" t="s">
        <v>3006</v>
      </c>
      <c r="C2454" s="171" t="s">
        <v>2039</v>
      </c>
      <c r="D2454" s="171" t="s">
        <v>1671</v>
      </c>
      <c r="E2454" s="171" t="s">
        <v>1533</v>
      </c>
      <c r="F2454" s="171"/>
      <c r="G2454" s="187">
        <v>634112.78</v>
      </c>
      <c r="H2454" s="201" t="s">
        <v>3220</v>
      </c>
    </row>
    <row r="2455" spans="1:9" ht="15" customHeight="1">
      <c r="A2455" s="627">
        <v>43321</v>
      </c>
      <c r="B2455" s="171" t="s">
        <v>3007</v>
      </c>
      <c r="C2455" s="171" t="s">
        <v>2039</v>
      </c>
      <c r="D2455" s="171" t="s">
        <v>1671</v>
      </c>
      <c r="E2455" s="171" t="s">
        <v>1533</v>
      </c>
      <c r="F2455" s="171"/>
      <c r="G2455" s="187">
        <v>168769.97</v>
      </c>
      <c r="H2455" s="201" t="s">
        <v>3220</v>
      </c>
    </row>
    <row r="2456" spans="1:9" ht="15" customHeight="1">
      <c r="A2456" s="224">
        <v>43430</v>
      </c>
      <c r="B2456" s="216" t="s">
        <v>3193</v>
      </c>
      <c r="C2456" s="216" t="s">
        <v>3194</v>
      </c>
      <c r="D2456" s="1328" t="s">
        <v>3195</v>
      </c>
      <c r="E2456" s="216" t="s">
        <v>1533</v>
      </c>
      <c r="F2456" s="461"/>
      <c r="G2456" s="639">
        <v>1999953.32</v>
      </c>
      <c r="H2456" s="224" t="s">
        <v>3215</v>
      </c>
    </row>
    <row r="2457" spans="1:9" ht="15" customHeight="1">
      <c r="A2457" s="630">
        <v>43326</v>
      </c>
      <c r="B2457" s="204" t="s">
        <v>3012</v>
      </c>
      <c r="C2457" s="204" t="s">
        <v>2092</v>
      </c>
      <c r="D2457" s="204" t="s">
        <v>1671</v>
      </c>
      <c r="E2457" s="204" t="s">
        <v>37</v>
      </c>
      <c r="F2457" s="639">
        <v>16989.59</v>
      </c>
      <c r="G2457" s="639">
        <v>583592.42000000004</v>
      </c>
      <c r="H2457" s="1080" t="s">
        <v>3230</v>
      </c>
    </row>
    <row r="2458" spans="1:9" ht="15" customHeight="1">
      <c r="A2458" s="630">
        <v>43326</v>
      </c>
      <c r="B2458" s="204" t="s">
        <v>3013</v>
      </c>
      <c r="C2458" s="204" t="s">
        <v>2092</v>
      </c>
      <c r="D2458" s="204" t="s">
        <v>1671</v>
      </c>
      <c r="E2458" s="204" t="s">
        <v>37</v>
      </c>
      <c r="F2458" s="639">
        <v>13196.2</v>
      </c>
      <c r="G2458" s="639">
        <v>453289.47</v>
      </c>
      <c r="H2458" s="1080" t="s">
        <v>3230</v>
      </c>
    </row>
    <row r="2459" spans="1:9" ht="15" customHeight="1">
      <c r="A2459" s="627">
        <v>43326</v>
      </c>
      <c r="B2459" s="171" t="s">
        <v>3009</v>
      </c>
      <c r="C2459" s="171" t="s">
        <v>2039</v>
      </c>
      <c r="D2459" s="171" t="s">
        <v>1671</v>
      </c>
      <c r="E2459" s="171" t="s">
        <v>1533</v>
      </c>
      <c r="F2459" s="171"/>
      <c r="G2459" s="187">
        <v>119477.4</v>
      </c>
      <c r="H2459" s="201" t="s">
        <v>3230</v>
      </c>
    </row>
    <row r="2460" spans="1:9" ht="15" customHeight="1">
      <c r="A2460" s="224">
        <v>43403</v>
      </c>
      <c r="B2460" s="216" t="s">
        <v>3152</v>
      </c>
      <c r="C2460" s="216" t="s">
        <v>3068</v>
      </c>
      <c r="D2460" s="1328" t="s">
        <v>3138</v>
      </c>
      <c r="E2460" s="216" t="s">
        <v>1533</v>
      </c>
      <c r="F2460" s="461"/>
      <c r="G2460" s="639">
        <v>292153.8</v>
      </c>
      <c r="H2460" s="224" t="s">
        <v>3231</v>
      </c>
    </row>
    <row r="2461" spans="1:9" ht="15" customHeight="1">
      <c r="A2461" s="627">
        <v>43328</v>
      </c>
      <c r="B2461" s="171" t="s">
        <v>3010</v>
      </c>
      <c r="C2461" s="171" t="s">
        <v>2039</v>
      </c>
      <c r="D2461" s="171" t="s">
        <v>1671</v>
      </c>
      <c r="E2461" s="171" t="s">
        <v>1533</v>
      </c>
      <c r="F2461" s="171"/>
      <c r="G2461" s="187">
        <v>421006.11</v>
      </c>
      <c r="H2461" s="201" t="s">
        <v>3233</v>
      </c>
    </row>
    <row r="2462" spans="1:9" ht="15" customHeight="1">
      <c r="A2462" s="627">
        <v>43328</v>
      </c>
      <c r="B2462" s="171" t="s">
        <v>3011</v>
      </c>
      <c r="C2462" s="171" t="s">
        <v>2039</v>
      </c>
      <c r="D2462" s="171" t="s">
        <v>1671</v>
      </c>
      <c r="E2462" s="171" t="s">
        <v>1533</v>
      </c>
      <c r="F2462" s="171"/>
      <c r="G2462" s="187">
        <v>443598.88</v>
      </c>
      <c r="H2462" s="201" t="s">
        <v>3233</v>
      </c>
    </row>
    <row r="2463" spans="1:9" ht="15" customHeight="1">
      <c r="A2463" s="680">
        <v>43334</v>
      </c>
      <c r="B2463" s="171" t="s">
        <v>3020</v>
      </c>
      <c r="C2463" s="171" t="s">
        <v>2039</v>
      </c>
      <c r="D2463" s="171" t="s">
        <v>1671</v>
      </c>
      <c r="E2463" s="171" t="s">
        <v>1533</v>
      </c>
      <c r="F2463" s="171"/>
      <c r="G2463" s="187">
        <v>164359.98000000001</v>
      </c>
      <c r="H2463" s="201" t="s">
        <v>3237</v>
      </c>
    </row>
    <row r="2464" spans="1:9" ht="15" customHeight="1">
      <c r="A2464" s="224">
        <v>43409</v>
      </c>
      <c r="B2464" s="216" t="s">
        <v>3154</v>
      </c>
      <c r="C2464" s="216" t="s">
        <v>3068</v>
      </c>
      <c r="D2464" s="1328" t="s">
        <v>3138</v>
      </c>
      <c r="E2464" s="216" t="s">
        <v>1533</v>
      </c>
      <c r="F2464" s="461"/>
      <c r="G2464" s="639">
        <v>364925.8</v>
      </c>
      <c r="H2464" s="224" t="s">
        <v>3237</v>
      </c>
    </row>
    <row r="2465" spans="1:9" ht="15" customHeight="1">
      <c r="A2465" s="630">
        <v>43383</v>
      </c>
      <c r="B2465" s="216" t="s">
        <v>3124</v>
      </c>
      <c r="C2465" s="216" t="s">
        <v>285</v>
      </c>
      <c r="D2465" s="654" t="s">
        <v>2613</v>
      </c>
      <c r="E2465" s="216" t="s">
        <v>11</v>
      </c>
      <c r="F2465" s="637">
        <v>93733.52</v>
      </c>
      <c r="G2465" s="637">
        <v>3196313.03</v>
      </c>
      <c r="H2465" s="1078" t="s">
        <v>3237</v>
      </c>
    </row>
    <row r="2466" spans="1:9" ht="15" customHeight="1">
      <c r="A2466" s="630">
        <v>43383</v>
      </c>
      <c r="B2466" s="216" t="s">
        <v>3125</v>
      </c>
      <c r="C2466" s="216" t="s">
        <v>285</v>
      </c>
      <c r="D2466" s="654" t="s">
        <v>3085</v>
      </c>
      <c r="E2466" s="216" t="s">
        <v>37</v>
      </c>
      <c r="F2466" s="637">
        <v>99480.960000000006</v>
      </c>
      <c r="G2466" s="637">
        <v>3392300.74</v>
      </c>
      <c r="H2466" s="1078" t="s">
        <v>3237</v>
      </c>
    </row>
    <row r="2467" spans="1:9" ht="15" customHeight="1">
      <c r="A2467" s="630">
        <v>43383</v>
      </c>
      <c r="B2467" s="216" t="s">
        <v>3127</v>
      </c>
      <c r="C2467" s="216" t="s">
        <v>285</v>
      </c>
      <c r="D2467" s="654" t="s">
        <v>981</v>
      </c>
      <c r="E2467" s="216" t="s">
        <v>37</v>
      </c>
      <c r="F2467" s="637">
        <v>15750.94</v>
      </c>
      <c r="G2467" s="637">
        <v>537107.05000000005</v>
      </c>
      <c r="H2467" s="1078" t="s">
        <v>3237</v>
      </c>
    </row>
    <row r="2468" spans="1:9" ht="15" customHeight="1">
      <c r="A2468" s="630">
        <v>43403</v>
      </c>
      <c r="B2468" s="216" t="s">
        <v>3150</v>
      </c>
      <c r="C2468" s="216" t="s">
        <v>285</v>
      </c>
      <c r="D2468" s="654" t="s">
        <v>3056</v>
      </c>
      <c r="E2468" s="216" t="s">
        <v>37</v>
      </c>
      <c r="F2468" s="637">
        <v>85324.72</v>
      </c>
      <c r="G2468" s="637">
        <v>2922371.66</v>
      </c>
      <c r="H2468" s="1078" t="s">
        <v>3237</v>
      </c>
    </row>
    <row r="2469" spans="1:9" ht="15" customHeight="1">
      <c r="A2469" s="630">
        <v>43403</v>
      </c>
      <c r="B2469" s="216" t="s">
        <v>3151</v>
      </c>
      <c r="C2469" s="216" t="s">
        <v>285</v>
      </c>
      <c r="D2469" s="654" t="s">
        <v>52</v>
      </c>
      <c r="E2469" s="216" t="s">
        <v>37</v>
      </c>
      <c r="F2469" s="637">
        <v>17941.77</v>
      </c>
      <c r="G2469" s="637">
        <v>614505.62</v>
      </c>
      <c r="H2469" s="1078" t="s">
        <v>3237</v>
      </c>
    </row>
    <row r="2470" spans="1:9" ht="15" customHeight="1">
      <c r="A2470" s="224">
        <v>43404</v>
      </c>
      <c r="B2470" s="216" t="s">
        <v>3153</v>
      </c>
      <c r="C2470" s="216" t="s">
        <v>35</v>
      </c>
      <c r="D2470" s="193" t="s">
        <v>381</v>
      </c>
      <c r="E2470" s="216" t="s">
        <v>38</v>
      </c>
      <c r="F2470" s="639">
        <v>140689.29999999999</v>
      </c>
      <c r="G2470" s="639">
        <v>5443269.0199999996</v>
      </c>
      <c r="H2470" s="224" t="s">
        <v>3238</v>
      </c>
    </row>
    <row r="2471" spans="1:9" ht="15" customHeight="1">
      <c r="A2471" s="680">
        <v>43335</v>
      </c>
      <c r="B2471" s="171" t="s">
        <v>3022</v>
      </c>
      <c r="C2471" s="171" t="s">
        <v>2039</v>
      </c>
      <c r="D2471" s="171" t="s">
        <v>1671</v>
      </c>
      <c r="E2471" s="171" t="s">
        <v>1533</v>
      </c>
      <c r="F2471" s="171"/>
      <c r="G2471" s="187">
        <v>853812.43</v>
      </c>
      <c r="H2471" s="201" t="s">
        <v>3238</v>
      </c>
    </row>
    <row r="2472" spans="1:9" ht="15" customHeight="1">
      <c r="A2472" s="627">
        <v>43335</v>
      </c>
      <c r="B2472" s="171" t="s">
        <v>3023</v>
      </c>
      <c r="C2472" s="171" t="s">
        <v>2039</v>
      </c>
      <c r="D2472" s="171" t="s">
        <v>1671</v>
      </c>
      <c r="E2472" s="171" t="s">
        <v>1533</v>
      </c>
      <c r="F2472" s="171"/>
      <c r="G2472" s="187">
        <v>87925.03</v>
      </c>
      <c r="H2472" s="201" t="s">
        <v>3238</v>
      </c>
    </row>
    <row r="2473" spans="1:9" ht="15" customHeight="1">
      <c r="A2473" s="630">
        <v>43339</v>
      </c>
      <c r="B2473" s="204" t="s">
        <v>3028</v>
      </c>
      <c r="C2473" s="204" t="s">
        <v>2092</v>
      </c>
      <c r="D2473" s="204" t="s">
        <v>1671</v>
      </c>
      <c r="E2473" s="204" t="s">
        <v>37</v>
      </c>
      <c r="F2473" s="639">
        <v>20456.43</v>
      </c>
      <c r="G2473" s="653">
        <v>691427.33</v>
      </c>
      <c r="H2473" s="1080" t="s">
        <v>3258</v>
      </c>
    </row>
    <row r="2474" spans="1:9" ht="15" customHeight="1">
      <c r="A2474" s="627">
        <v>43342</v>
      </c>
      <c r="B2474" s="171" t="s">
        <v>3034</v>
      </c>
      <c r="C2474" s="171" t="s">
        <v>2039</v>
      </c>
      <c r="D2474" s="171" t="s">
        <v>1671</v>
      </c>
      <c r="E2474" s="171" t="s">
        <v>1533</v>
      </c>
      <c r="F2474" s="171"/>
      <c r="G2474" s="187">
        <v>945003.86</v>
      </c>
      <c r="H2474" s="201" t="s">
        <v>3260</v>
      </c>
    </row>
    <row r="2475" spans="1:9" ht="15" customHeight="1">
      <c r="A2475" s="224">
        <v>43417</v>
      </c>
      <c r="B2475" s="216" t="s">
        <v>3165</v>
      </c>
      <c r="C2475" s="216" t="s">
        <v>3068</v>
      </c>
      <c r="D2475" s="1328" t="s">
        <v>3138</v>
      </c>
      <c r="E2475" s="216" t="s">
        <v>1533</v>
      </c>
      <c r="F2475" s="461"/>
      <c r="G2475" s="639">
        <v>351880</v>
      </c>
      <c r="H2475" s="224" t="s">
        <v>3260</v>
      </c>
    </row>
    <row r="2476" spans="1:9" ht="15" customHeight="1">
      <c r="A2476" s="224">
        <v>43417</v>
      </c>
      <c r="B2476" s="216" t="s">
        <v>3166</v>
      </c>
      <c r="C2476" s="216" t="s">
        <v>3068</v>
      </c>
      <c r="D2476" s="1328" t="s">
        <v>3138</v>
      </c>
      <c r="E2476" s="216" t="s">
        <v>1533</v>
      </c>
      <c r="F2476" s="461"/>
      <c r="G2476" s="639">
        <v>428240</v>
      </c>
      <c r="H2476" s="224" t="s">
        <v>3260</v>
      </c>
    </row>
    <row r="2477" spans="1:9" ht="15" customHeight="1">
      <c r="A2477" s="224">
        <v>43420</v>
      </c>
      <c r="B2477" s="216" t="s">
        <v>3171</v>
      </c>
      <c r="C2477" s="216" t="s">
        <v>3068</v>
      </c>
      <c r="D2477" s="1328" t="s">
        <v>3138</v>
      </c>
      <c r="E2477" s="216" t="s">
        <v>1533</v>
      </c>
      <c r="F2477" s="461"/>
      <c r="G2477" s="639">
        <v>288420</v>
      </c>
      <c r="H2477" s="224" t="s">
        <v>3210</v>
      </c>
    </row>
    <row r="2478" spans="1:9" ht="15" customHeight="1">
      <c r="A2478" s="630">
        <v>43383</v>
      </c>
      <c r="B2478" s="216" t="s">
        <v>3113</v>
      </c>
      <c r="C2478" s="216" t="s">
        <v>285</v>
      </c>
      <c r="D2478" s="654" t="s">
        <v>3116</v>
      </c>
      <c r="E2478" s="216" t="s">
        <v>37</v>
      </c>
      <c r="F2478" s="637">
        <v>52869.43</v>
      </c>
      <c r="G2478" s="637">
        <v>1802847.56</v>
      </c>
      <c r="H2478" s="1078" t="s">
        <v>3114</v>
      </c>
      <c r="I2478" s="1317"/>
    </row>
    <row r="2479" spans="1:9" ht="15" customHeight="1">
      <c r="A2479" s="630">
        <v>43403</v>
      </c>
      <c r="B2479" s="216" t="s">
        <v>3133</v>
      </c>
      <c r="C2479" s="216" t="s">
        <v>285</v>
      </c>
      <c r="D2479" s="654" t="s">
        <v>2185</v>
      </c>
      <c r="E2479" s="216" t="s">
        <v>37</v>
      </c>
      <c r="F2479" s="637">
        <v>299197.56</v>
      </c>
      <c r="G2479" s="637">
        <v>10154765.189999999</v>
      </c>
      <c r="H2479" s="1078" t="s">
        <v>3135</v>
      </c>
      <c r="I2479" s="1317"/>
    </row>
    <row r="2480" spans="1:9" ht="15" customHeight="1">
      <c r="A2480" s="630">
        <v>43355</v>
      </c>
      <c r="B2480" s="280" t="s">
        <v>3060</v>
      </c>
      <c r="C2480" s="280" t="s">
        <v>285</v>
      </c>
      <c r="D2480" s="654" t="s">
        <v>3047</v>
      </c>
      <c r="E2480" s="280" t="s">
        <v>11</v>
      </c>
      <c r="F2480" s="639">
        <v>52792.99</v>
      </c>
      <c r="G2480" s="639">
        <v>1792322.01</v>
      </c>
      <c r="H2480" s="1078" t="s">
        <v>3062</v>
      </c>
    </row>
    <row r="2481" spans="1:9" ht="15" customHeight="1">
      <c r="A2481" s="630">
        <v>43383</v>
      </c>
      <c r="B2481" s="216" t="s">
        <v>3118</v>
      </c>
      <c r="C2481" s="216" t="s">
        <v>285</v>
      </c>
      <c r="D2481" s="654" t="s">
        <v>977</v>
      </c>
      <c r="E2481" s="216" t="s">
        <v>11</v>
      </c>
      <c r="F2481" s="637">
        <v>44796.87</v>
      </c>
      <c r="G2481" s="637">
        <v>1527573.27</v>
      </c>
      <c r="H2481" s="1078" t="s">
        <v>3119</v>
      </c>
    </row>
    <row r="2482" spans="1:9" ht="15" customHeight="1">
      <c r="A2482" s="630">
        <v>43370</v>
      </c>
      <c r="B2482" s="216" t="s">
        <v>3082</v>
      </c>
      <c r="C2482" s="216" t="s">
        <v>285</v>
      </c>
      <c r="D2482" s="654" t="s">
        <v>3085</v>
      </c>
      <c r="E2482" s="216" t="s">
        <v>11</v>
      </c>
      <c r="F2482" s="637">
        <v>113838.02</v>
      </c>
      <c r="G2482" s="637">
        <v>3846586.7</v>
      </c>
      <c r="H2482" s="1078" t="s">
        <v>3086</v>
      </c>
    </row>
    <row r="2483" spans="1:9" ht="15" customHeight="1">
      <c r="A2483" s="630">
        <v>43370</v>
      </c>
      <c r="B2483" s="216" t="s">
        <v>3081</v>
      </c>
      <c r="C2483" s="216" t="s">
        <v>285</v>
      </c>
      <c r="D2483" s="654" t="s">
        <v>3056</v>
      </c>
      <c r="E2483" s="216" t="s">
        <v>11</v>
      </c>
      <c r="F2483" s="637">
        <v>27130.81</v>
      </c>
      <c r="G2483" s="637">
        <v>916750.07</v>
      </c>
      <c r="H2483" s="1078" t="s">
        <v>3084</v>
      </c>
    </row>
    <row r="2484" spans="1:9" ht="15" customHeight="1">
      <c r="A2484" s="630">
        <v>43377</v>
      </c>
      <c r="B2484" s="216" t="s">
        <v>3105</v>
      </c>
      <c r="C2484" s="216" t="s">
        <v>285</v>
      </c>
      <c r="D2484" s="654" t="s">
        <v>1023</v>
      </c>
      <c r="E2484" s="216" t="s">
        <v>37</v>
      </c>
      <c r="F2484" s="637">
        <v>388767.96</v>
      </c>
      <c r="G2484" s="637">
        <v>13303639.59</v>
      </c>
      <c r="H2484" s="1078" t="s">
        <v>3106</v>
      </c>
    </row>
    <row r="2485" spans="1:9" ht="15" customHeight="1">
      <c r="A2485" s="630">
        <v>43433</v>
      </c>
      <c r="B2485" s="216" t="s">
        <v>3205</v>
      </c>
      <c r="C2485" s="216" t="s">
        <v>285</v>
      </c>
      <c r="D2485" s="654" t="s">
        <v>3056</v>
      </c>
      <c r="E2485" s="216" t="s">
        <v>11</v>
      </c>
      <c r="F2485" s="637">
        <v>267051.88</v>
      </c>
      <c r="G2485" s="637">
        <v>9101128.0700000003</v>
      </c>
      <c r="H2485" s="1078" t="s">
        <v>3206</v>
      </c>
      <c r="I2485" s="1317"/>
    </row>
    <row r="2486" spans="1:9" ht="15" customHeight="1">
      <c r="A2486" s="630">
        <v>43426</v>
      </c>
      <c r="B2486" s="216" t="s">
        <v>3183</v>
      </c>
      <c r="C2486" s="216" t="s">
        <v>285</v>
      </c>
      <c r="D2486" s="654" t="s">
        <v>3184</v>
      </c>
      <c r="E2486" s="216" t="s">
        <v>37</v>
      </c>
      <c r="F2486" s="637">
        <v>34779.730000000003</v>
      </c>
      <c r="G2486" s="637">
        <v>1184597.6000000001</v>
      </c>
      <c r="H2486" s="1078" t="s">
        <v>3185</v>
      </c>
    </row>
    <row r="2487" spans="1:9" ht="15" customHeight="1">
      <c r="A2487" s="630">
        <v>43403</v>
      </c>
      <c r="B2487" s="216" t="s">
        <v>3144</v>
      </c>
      <c r="C2487" s="216" t="s">
        <v>285</v>
      </c>
      <c r="D2487" s="654" t="s">
        <v>2613</v>
      </c>
      <c r="E2487" s="216" t="s">
        <v>37</v>
      </c>
      <c r="F2487" s="637">
        <v>43401.440000000002</v>
      </c>
      <c r="G2487" s="637">
        <v>1486499.32</v>
      </c>
      <c r="H2487" s="1078" t="s">
        <v>3148</v>
      </c>
    </row>
    <row r="2488" spans="1:9" ht="36" customHeight="1">
      <c r="A2488" s="659">
        <v>43466</v>
      </c>
      <c r="B2488" s="660"/>
      <c r="C2488" s="660"/>
      <c r="D2488" s="660"/>
      <c r="E2488" s="660"/>
      <c r="F2488" s="661"/>
      <c r="G2488" s="449"/>
      <c r="H2488" s="1066"/>
    </row>
    <row r="2489" spans="1:9" ht="15" customHeight="1">
      <c r="A2489" s="631"/>
      <c r="B2489" s="469"/>
      <c r="C2489" s="469"/>
      <c r="D2489" s="687"/>
      <c r="E2489" s="469"/>
      <c r="F2489" s="1338"/>
      <c r="G2489" s="1338"/>
      <c r="H2489" s="1081"/>
    </row>
    <row r="2490" spans="1:9" ht="15" customHeight="1">
      <c r="A2490" s="630">
        <v>43349</v>
      </c>
      <c r="B2490" s="204" t="s">
        <v>3040</v>
      </c>
      <c r="C2490" s="204" t="s">
        <v>2092</v>
      </c>
      <c r="D2490" s="204" t="s">
        <v>1671</v>
      </c>
      <c r="E2490" s="204" t="s">
        <v>37</v>
      </c>
      <c r="F2490" s="639">
        <v>47270.58</v>
      </c>
      <c r="G2490" s="639">
        <v>1603418.07</v>
      </c>
      <c r="H2490" s="1068">
        <f>A2490+120</f>
        <v>43469</v>
      </c>
      <c r="I2490" s="349"/>
    </row>
    <row r="2491" spans="1:9" ht="15" customHeight="1">
      <c r="A2491" s="627">
        <v>43349</v>
      </c>
      <c r="B2491" s="171" t="s">
        <v>3038</v>
      </c>
      <c r="C2491" s="171" t="s">
        <v>2039</v>
      </c>
      <c r="D2491" s="171" t="s">
        <v>1671</v>
      </c>
      <c r="E2491" s="171" t="s">
        <v>1533</v>
      </c>
      <c r="F2491" s="461"/>
      <c r="G2491" s="187">
        <v>314425.17</v>
      </c>
      <c r="H2491" s="201">
        <f>A2491+120</f>
        <v>43469</v>
      </c>
      <c r="I2491" s="349"/>
    </row>
    <row r="2492" spans="1:9" ht="15" customHeight="1">
      <c r="A2492" s="627">
        <v>43349</v>
      </c>
      <c r="B2492" s="171" t="s">
        <v>3039</v>
      </c>
      <c r="C2492" s="171" t="s">
        <v>2039</v>
      </c>
      <c r="D2492" s="171" t="s">
        <v>1671</v>
      </c>
      <c r="E2492" s="171" t="s">
        <v>1533</v>
      </c>
      <c r="F2492" s="461"/>
      <c r="G2492" s="187">
        <v>152319.92000000001</v>
      </c>
      <c r="H2492" s="201">
        <f>A2492+120</f>
        <v>43469</v>
      </c>
      <c r="I2492" s="349"/>
    </row>
    <row r="2493" spans="1:9" ht="15" customHeight="1">
      <c r="A2493" s="224">
        <v>43424</v>
      </c>
      <c r="B2493" s="216" t="s">
        <v>3172</v>
      </c>
      <c r="C2493" s="216" t="s">
        <v>35</v>
      </c>
      <c r="D2493" s="193" t="s">
        <v>381</v>
      </c>
      <c r="E2493" s="216" t="s">
        <v>38</v>
      </c>
      <c r="F2493" s="639">
        <v>46226.8</v>
      </c>
      <c r="G2493" s="639">
        <v>1790363.96</v>
      </c>
      <c r="H2493" s="224">
        <v>43473</v>
      </c>
      <c r="I2493" s="349"/>
    </row>
    <row r="2494" spans="1:9" ht="15" customHeight="1">
      <c r="A2494" s="224">
        <v>43444</v>
      </c>
      <c r="B2494" s="216" t="s">
        <v>3227</v>
      </c>
      <c r="C2494" s="216" t="s">
        <v>3228</v>
      </c>
      <c r="D2494" s="216" t="s">
        <v>3229</v>
      </c>
      <c r="E2494" s="216" t="s">
        <v>1533</v>
      </c>
      <c r="F2494" s="349"/>
      <c r="G2494" s="639">
        <v>1979120</v>
      </c>
      <c r="H2494" s="224">
        <f>A2494+30</f>
        <v>43474</v>
      </c>
      <c r="I2494" s="349"/>
    </row>
    <row r="2495" spans="1:9" ht="15" customHeight="1">
      <c r="A2495" s="630">
        <v>43350</v>
      </c>
      <c r="B2495" s="204" t="s">
        <v>3051</v>
      </c>
      <c r="C2495" s="204" t="s">
        <v>2092</v>
      </c>
      <c r="D2495" s="204" t="s">
        <v>1671</v>
      </c>
      <c r="E2495" s="204" t="s">
        <v>37</v>
      </c>
      <c r="F2495" s="639">
        <v>34388.18</v>
      </c>
      <c r="G2495" s="639">
        <v>1166447.07</v>
      </c>
      <c r="H2495" s="1068">
        <f>A2495+120</f>
        <v>43470</v>
      </c>
      <c r="I2495" s="349"/>
    </row>
    <row r="2496" spans="1:9" ht="15" customHeight="1">
      <c r="A2496" s="630">
        <v>43356</v>
      </c>
      <c r="B2496" s="204" t="s">
        <v>3065</v>
      </c>
      <c r="C2496" s="204" t="s">
        <v>2092</v>
      </c>
      <c r="D2496" s="204" t="s">
        <v>1671</v>
      </c>
      <c r="E2496" s="204" t="s">
        <v>37</v>
      </c>
      <c r="F2496" s="639">
        <v>10682.75</v>
      </c>
      <c r="G2496" s="639">
        <v>363106.67</v>
      </c>
      <c r="H2496" s="1068">
        <f>A2496+120</f>
        <v>43476</v>
      </c>
      <c r="I2496" s="349"/>
    </row>
    <row r="2497" spans="1:9" ht="15" customHeight="1">
      <c r="A2497" s="630">
        <v>43403</v>
      </c>
      <c r="B2497" s="216" t="s">
        <v>3134</v>
      </c>
      <c r="C2497" s="216" t="s">
        <v>285</v>
      </c>
      <c r="D2497" s="654" t="s">
        <v>2185</v>
      </c>
      <c r="E2497" s="216" t="s">
        <v>37</v>
      </c>
      <c r="F2497" s="637">
        <v>104677.27</v>
      </c>
      <c r="G2497" s="637">
        <v>3552746.54</v>
      </c>
      <c r="H2497" s="1078" t="s">
        <v>3136</v>
      </c>
      <c r="I2497" s="349"/>
    </row>
    <row r="2498" spans="1:9" ht="15" customHeight="1">
      <c r="A2498" s="630">
        <v>43403</v>
      </c>
      <c r="B2498" s="216" t="s">
        <v>3145</v>
      </c>
      <c r="C2498" s="216" t="s">
        <v>285</v>
      </c>
      <c r="D2498" s="654" t="s">
        <v>3085</v>
      </c>
      <c r="E2498" s="216" t="s">
        <v>37</v>
      </c>
      <c r="F2498" s="637">
        <v>111549.95</v>
      </c>
      <c r="G2498" s="637">
        <v>3820585.79</v>
      </c>
      <c r="H2498" s="1078" t="s">
        <v>3149</v>
      </c>
      <c r="I2498" s="349"/>
    </row>
    <row r="2499" spans="1:9" ht="15" customHeight="1">
      <c r="A2499" s="630">
        <v>43413</v>
      </c>
      <c r="B2499" s="216" t="s">
        <v>3156</v>
      </c>
      <c r="C2499" s="216" t="s">
        <v>285</v>
      </c>
      <c r="D2499" s="654" t="s">
        <v>3157</v>
      </c>
      <c r="E2499" s="216" t="s">
        <v>11</v>
      </c>
      <c r="F2499" s="637">
        <v>123033.9</v>
      </c>
      <c r="G2499" s="637">
        <v>4210220.0599999996</v>
      </c>
      <c r="H2499" s="1078" t="s">
        <v>3158</v>
      </c>
      <c r="I2499" s="349"/>
    </row>
    <row r="2500" spans="1:9" ht="15" customHeight="1">
      <c r="A2500" s="630">
        <v>43425</v>
      </c>
      <c r="B2500" s="216" t="s">
        <v>3177</v>
      </c>
      <c r="C2500" s="216" t="s">
        <v>285</v>
      </c>
      <c r="D2500" s="654" t="s">
        <v>52</v>
      </c>
      <c r="E2500" s="216" t="s">
        <v>37</v>
      </c>
      <c r="F2500" s="637">
        <v>3188.01</v>
      </c>
      <c r="G2500" s="637">
        <v>108711.14</v>
      </c>
      <c r="H2500" s="1078" t="s">
        <v>3149</v>
      </c>
      <c r="I2500" s="349"/>
    </row>
    <row r="2501" spans="1:9" ht="15" customHeight="1">
      <c r="A2501" s="630">
        <v>43426</v>
      </c>
      <c r="B2501" s="216" t="s">
        <v>3186</v>
      </c>
      <c r="C2501" s="216" t="s">
        <v>285</v>
      </c>
      <c r="D2501" s="654" t="s">
        <v>981</v>
      </c>
      <c r="E2501" s="216" t="s">
        <v>37</v>
      </c>
      <c r="F2501" s="637">
        <v>22220.27</v>
      </c>
      <c r="G2501" s="637">
        <v>756822.4</v>
      </c>
      <c r="H2501" s="1078" t="s">
        <v>3187</v>
      </c>
      <c r="I2501" s="349"/>
    </row>
    <row r="2502" spans="1:9" ht="15" customHeight="1">
      <c r="A2502" s="630">
        <v>43458</v>
      </c>
      <c r="B2502" s="216" t="s">
        <v>3249</v>
      </c>
      <c r="C2502" s="216" t="s">
        <v>285</v>
      </c>
      <c r="D2502" s="654" t="s">
        <v>3250</v>
      </c>
      <c r="E2502" s="216" t="s">
        <v>37</v>
      </c>
      <c r="F2502" s="637">
        <v>458296.37</v>
      </c>
      <c r="G2502" s="637">
        <v>15513332.119999999</v>
      </c>
      <c r="H2502" s="1078" t="s">
        <v>3251</v>
      </c>
      <c r="I2502" s="349"/>
    </row>
    <row r="2503" spans="1:9" ht="15" customHeight="1">
      <c r="A2503" s="630">
        <v>43458</v>
      </c>
      <c r="B2503" s="216" t="s">
        <v>3252</v>
      </c>
      <c r="C2503" s="216" t="s">
        <v>285</v>
      </c>
      <c r="D2503" s="654" t="s">
        <v>3250</v>
      </c>
      <c r="E2503" s="216" t="s">
        <v>37</v>
      </c>
      <c r="F2503" s="637">
        <v>91047.7</v>
      </c>
      <c r="G2503" s="637">
        <v>3081964.65</v>
      </c>
      <c r="H2503" s="1078" t="s">
        <v>3253</v>
      </c>
      <c r="I2503" s="349"/>
    </row>
    <row r="2504" spans="1:9" ht="15" customHeight="1">
      <c r="A2504" s="630">
        <v>43458</v>
      </c>
      <c r="B2504" s="216" t="s">
        <v>3254</v>
      </c>
      <c r="C2504" s="216" t="s">
        <v>285</v>
      </c>
      <c r="D2504" s="654" t="s">
        <v>3250</v>
      </c>
      <c r="E2504" s="216" t="s">
        <v>37</v>
      </c>
      <c r="F2504" s="637">
        <v>136943.1</v>
      </c>
      <c r="G2504" s="637">
        <v>4635523.9400000004</v>
      </c>
      <c r="H2504" s="1078" t="s">
        <v>3255</v>
      </c>
      <c r="I2504" s="349"/>
    </row>
    <row r="2505" spans="1:9" ht="15" customHeight="1">
      <c r="A2505" s="630">
        <v>43465</v>
      </c>
      <c r="B2505" s="216" t="s">
        <v>3271</v>
      </c>
      <c r="C2505" s="216" t="s">
        <v>285</v>
      </c>
      <c r="D2505" s="654" t="s">
        <v>2613</v>
      </c>
      <c r="E2505" s="216" t="s">
        <v>37</v>
      </c>
      <c r="F2505" s="637">
        <v>46564.01</v>
      </c>
      <c r="G2505" s="637">
        <v>1580848.14</v>
      </c>
      <c r="H2505" s="1078" t="s">
        <v>3273</v>
      </c>
      <c r="I2505" s="349"/>
    </row>
    <row r="2506" spans="1:9" ht="15" customHeight="1">
      <c r="A2506" s="630">
        <v>43426</v>
      </c>
      <c r="B2506" s="216" t="s">
        <v>3188</v>
      </c>
      <c r="C2506" s="216" t="s">
        <v>285</v>
      </c>
      <c r="D2506" s="654" t="s">
        <v>981</v>
      </c>
      <c r="E2506" s="216" t="s">
        <v>37</v>
      </c>
      <c r="F2506" s="637">
        <v>9898.52</v>
      </c>
      <c r="G2506" s="637">
        <v>337143.59</v>
      </c>
      <c r="H2506" s="1078" t="s">
        <v>3189</v>
      </c>
      <c r="I2506" s="1328"/>
    </row>
    <row r="2507" spans="1:9" ht="15" customHeight="1">
      <c r="A2507" s="224">
        <v>43441</v>
      </c>
      <c r="B2507" s="216" t="s">
        <v>3221</v>
      </c>
      <c r="C2507" s="216" t="s">
        <v>3068</v>
      </c>
      <c r="D2507" s="1328" t="s">
        <v>3138</v>
      </c>
      <c r="E2507" s="216" t="s">
        <v>1533</v>
      </c>
      <c r="F2507" s="461"/>
      <c r="G2507" s="639">
        <v>284159.25</v>
      </c>
      <c r="H2507" s="73" t="s">
        <v>3274</v>
      </c>
      <c r="I2507" s="349"/>
    </row>
    <row r="2508" spans="1:9" ht="15" customHeight="1">
      <c r="A2508" s="630">
        <v>43462</v>
      </c>
      <c r="B2508" s="216" t="s">
        <v>3265</v>
      </c>
      <c r="C2508" s="216" t="s">
        <v>285</v>
      </c>
      <c r="D2508" s="654" t="s">
        <v>3056</v>
      </c>
      <c r="E2508" s="216" t="s">
        <v>11</v>
      </c>
      <c r="F2508" s="637">
        <v>37384.870000000003</v>
      </c>
      <c r="G2508" s="637">
        <v>1267347.0900000001</v>
      </c>
      <c r="H2508" s="1078">
        <v>43486</v>
      </c>
      <c r="I2508" s="349"/>
    </row>
    <row r="2509" spans="1:9" ht="15" customHeight="1">
      <c r="A2509" s="630">
        <v>43465</v>
      </c>
      <c r="B2509" s="216" t="s">
        <v>3272</v>
      </c>
      <c r="C2509" s="216" t="s">
        <v>285</v>
      </c>
      <c r="D2509" s="654" t="s">
        <v>2613</v>
      </c>
      <c r="E2509" s="216" t="s">
        <v>37</v>
      </c>
      <c r="F2509" s="637">
        <v>22952.47</v>
      </c>
      <c r="G2509" s="637">
        <v>779236.36</v>
      </c>
      <c r="H2509" s="1078">
        <v>43487</v>
      </c>
      <c r="I2509" s="349"/>
    </row>
    <row r="2510" spans="1:9" ht="15" customHeight="1">
      <c r="A2510" s="630">
        <v>43417</v>
      </c>
      <c r="B2510" s="216" t="s">
        <v>3161</v>
      </c>
      <c r="C2510" s="216" t="s">
        <v>285</v>
      </c>
      <c r="D2510" s="654" t="s">
        <v>2613</v>
      </c>
      <c r="E2510" s="216" t="s">
        <v>37</v>
      </c>
      <c r="F2510" s="637">
        <v>123336.45</v>
      </c>
      <c r="G2510" s="637">
        <v>4236607.0599999996</v>
      </c>
      <c r="H2510" s="1078">
        <v>43484</v>
      </c>
      <c r="I2510" s="349"/>
    </row>
    <row r="2511" spans="1:9" ht="15" customHeight="1">
      <c r="A2511" s="224">
        <v>43424</v>
      </c>
      <c r="B2511" s="216" t="s">
        <v>3173</v>
      </c>
      <c r="C2511" s="216" t="s">
        <v>285</v>
      </c>
      <c r="D2511" s="193" t="s">
        <v>3174</v>
      </c>
      <c r="E2511" s="216" t="s">
        <v>38</v>
      </c>
      <c r="F2511" s="637">
        <v>49595.6</v>
      </c>
      <c r="G2511" s="637">
        <v>1920837.59</v>
      </c>
      <c r="H2511" s="704" t="s">
        <v>3323</v>
      </c>
      <c r="I2511" s="216"/>
    </row>
    <row r="2512" spans="1:9" ht="15" customHeight="1">
      <c r="A2512" s="630">
        <v>43474</v>
      </c>
      <c r="B2512" s="216" t="s">
        <v>3288</v>
      </c>
      <c r="C2512" s="216" t="s">
        <v>285</v>
      </c>
      <c r="D2512" s="654" t="s">
        <v>3250</v>
      </c>
      <c r="E2512" s="216" t="s">
        <v>37</v>
      </c>
      <c r="F2512" s="637">
        <v>1440363.14</v>
      </c>
      <c r="G2512" s="637">
        <v>48785099.549999997</v>
      </c>
      <c r="H2512" s="1078" t="s">
        <v>3323</v>
      </c>
      <c r="I2512" s="349" t="s">
        <v>3324</v>
      </c>
    </row>
    <row r="2513" spans="1:9" ht="15" customHeight="1">
      <c r="A2513" s="630">
        <v>43462</v>
      </c>
      <c r="B2513" s="216" t="s">
        <v>3261</v>
      </c>
      <c r="C2513" s="216" t="s">
        <v>285</v>
      </c>
      <c r="D2513" s="654" t="s">
        <v>3056</v>
      </c>
      <c r="E2513" s="216" t="s">
        <v>11</v>
      </c>
      <c r="F2513" s="637">
        <v>30822.27</v>
      </c>
      <c r="G2513" s="637">
        <v>1044874.95</v>
      </c>
      <c r="H2513" s="1078" t="s">
        <v>3262</v>
      </c>
      <c r="I2513" s="349"/>
    </row>
    <row r="2514" spans="1:9" ht="15" customHeight="1">
      <c r="A2514" s="630">
        <v>43462</v>
      </c>
      <c r="B2514" s="216" t="s">
        <v>3263</v>
      </c>
      <c r="C2514" s="216" t="s">
        <v>285</v>
      </c>
      <c r="D2514" s="654" t="s">
        <v>3056</v>
      </c>
      <c r="E2514" s="216" t="s">
        <v>11</v>
      </c>
      <c r="F2514" s="637">
        <v>179340.62</v>
      </c>
      <c r="G2514" s="637">
        <v>6079647.0199999996</v>
      </c>
      <c r="H2514" s="1078" t="s">
        <v>3264</v>
      </c>
      <c r="I2514" s="349"/>
    </row>
    <row r="2515" spans="1:9" ht="15" customHeight="1">
      <c r="A2515" s="630">
        <v>43433</v>
      </c>
      <c r="B2515" s="216" t="s">
        <v>3200</v>
      </c>
      <c r="C2515" s="216" t="s">
        <v>285</v>
      </c>
      <c r="D2515" s="654" t="s">
        <v>3157</v>
      </c>
      <c r="E2515" s="216" t="s">
        <v>37</v>
      </c>
      <c r="F2515" s="637">
        <v>99405.04</v>
      </c>
      <c r="G2515" s="637">
        <v>3387723.76</v>
      </c>
      <c r="H2515" s="1078" t="s">
        <v>3325</v>
      </c>
      <c r="I2515" s="349"/>
    </row>
    <row r="2516" spans="1:9" ht="15" customHeight="1">
      <c r="A2516" s="630">
        <v>43433</v>
      </c>
      <c r="B2516" s="216" t="s">
        <v>3201</v>
      </c>
      <c r="C2516" s="216" t="s">
        <v>285</v>
      </c>
      <c r="D2516" s="654" t="s">
        <v>3203</v>
      </c>
      <c r="E2516" s="216" t="s">
        <v>37</v>
      </c>
      <c r="F2516" s="637">
        <v>12541.1</v>
      </c>
      <c r="G2516" s="637">
        <v>424400.69</v>
      </c>
      <c r="H2516" s="1078" t="s">
        <v>3325</v>
      </c>
      <c r="I2516" s="349"/>
    </row>
    <row r="2517" spans="1:9" ht="15" customHeight="1">
      <c r="A2517" s="630">
        <v>43433</v>
      </c>
      <c r="B2517" s="216" t="s">
        <v>3202</v>
      </c>
      <c r="C2517" s="216" t="s">
        <v>285</v>
      </c>
      <c r="D2517" s="654" t="s">
        <v>3094</v>
      </c>
      <c r="E2517" s="216" t="s">
        <v>37</v>
      </c>
      <c r="F2517" s="637">
        <v>58012.7</v>
      </c>
      <c r="G2517" s="637">
        <v>1977072.82</v>
      </c>
      <c r="H2517" s="1078" t="s">
        <v>3325</v>
      </c>
      <c r="I2517" s="349"/>
    </row>
    <row r="2518" spans="1:9" ht="15" customHeight="1">
      <c r="A2518" s="630">
        <v>43369</v>
      </c>
      <c r="B2518" s="204" t="s">
        <v>3072</v>
      </c>
      <c r="C2518" s="204" t="s">
        <v>2092</v>
      </c>
      <c r="D2518" s="204" t="s">
        <v>1671</v>
      </c>
      <c r="E2518" s="204" t="s">
        <v>37</v>
      </c>
      <c r="F2518" s="639">
        <v>30424.6</v>
      </c>
      <c r="G2518" s="639">
        <v>1027438.74</v>
      </c>
      <c r="H2518" s="1068" t="s">
        <v>3204</v>
      </c>
      <c r="I2518" s="349"/>
    </row>
    <row r="2519" spans="1:9" ht="15" customHeight="1">
      <c r="A2519" s="630">
        <v>43375</v>
      </c>
      <c r="B2519" s="204" t="s">
        <v>3099</v>
      </c>
      <c r="C2519" s="204" t="s">
        <v>2092</v>
      </c>
      <c r="D2519" s="204" t="s">
        <v>1671</v>
      </c>
      <c r="E2519" s="204" t="s">
        <v>37</v>
      </c>
      <c r="F2519" s="639">
        <v>21649.1</v>
      </c>
      <c r="G2519" s="639">
        <v>737584.84</v>
      </c>
      <c r="H2519" s="1068" t="s">
        <v>3264</v>
      </c>
      <c r="I2519" s="349"/>
    </row>
    <row r="2520" spans="1:9" ht="15" customHeight="1">
      <c r="A2520" s="627">
        <v>43369</v>
      </c>
      <c r="B2520" s="171" t="s">
        <v>3075</v>
      </c>
      <c r="C2520" s="171" t="s">
        <v>2039</v>
      </c>
      <c r="D2520" s="171" t="s">
        <v>1671</v>
      </c>
      <c r="E2520" s="171" t="s">
        <v>1533</v>
      </c>
      <c r="F2520" s="187">
        <v>667732.49</v>
      </c>
      <c r="G2520" s="201">
        <f>A2520+120</f>
        <v>43489</v>
      </c>
      <c r="H2520" s="73" t="s">
        <v>3204</v>
      </c>
      <c r="I2520" s="349"/>
    </row>
    <row r="2521" spans="1:9" ht="15" customHeight="1">
      <c r="A2521" s="627">
        <v>43369</v>
      </c>
      <c r="B2521" s="171" t="s">
        <v>3076</v>
      </c>
      <c r="C2521" s="171" t="s">
        <v>2039</v>
      </c>
      <c r="D2521" s="171" t="s">
        <v>1671</v>
      </c>
      <c r="E2521" s="171" t="s">
        <v>1533</v>
      </c>
      <c r="F2521" s="187">
        <v>1040477.99</v>
      </c>
      <c r="G2521" s="201">
        <f>A2521+120</f>
        <v>43489</v>
      </c>
      <c r="H2521" s="73" t="s">
        <v>3204</v>
      </c>
      <c r="I2521" s="349"/>
    </row>
    <row r="2522" spans="1:9" ht="15" customHeight="1">
      <c r="A2522" s="627">
        <v>43369</v>
      </c>
      <c r="B2522" s="171" t="s">
        <v>3077</v>
      </c>
      <c r="C2522" s="171" t="s">
        <v>2039</v>
      </c>
      <c r="D2522" s="171" t="s">
        <v>1671</v>
      </c>
      <c r="E2522" s="171" t="s">
        <v>1533</v>
      </c>
      <c r="F2522" s="187">
        <v>641130.44999999995</v>
      </c>
      <c r="G2522" s="201">
        <f>A2522+120</f>
        <v>43489</v>
      </c>
      <c r="H2522" s="73" t="s">
        <v>3204</v>
      </c>
      <c r="I2522" s="349"/>
    </row>
    <row r="2523" spans="1:9" ht="15" customHeight="1">
      <c r="A2523" s="627">
        <v>43375</v>
      </c>
      <c r="B2523" s="171" t="s">
        <v>3098</v>
      </c>
      <c r="C2523" s="171" t="s">
        <v>2039</v>
      </c>
      <c r="D2523" s="171" t="s">
        <v>1671</v>
      </c>
      <c r="E2523" s="171" t="s">
        <v>1533</v>
      </c>
      <c r="F2523" s="187">
        <v>1226570.06</v>
      </c>
      <c r="G2523" s="201">
        <f>A2523+120</f>
        <v>43495</v>
      </c>
      <c r="H2523" s="73" t="s">
        <v>3264</v>
      </c>
      <c r="I2523" s="349"/>
    </row>
    <row r="2524" spans="1:9" ht="15" customHeight="1">
      <c r="A2524" s="224">
        <v>43447</v>
      </c>
      <c r="B2524" s="216" t="s">
        <v>3232</v>
      </c>
      <c r="C2524" s="216" t="s">
        <v>3068</v>
      </c>
      <c r="D2524" s="1328" t="s">
        <v>3138</v>
      </c>
      <c r="E2524" s="216" t="s">
        <v>1533</v>
      </c>
      <c r="F2524" s="639">
        <v>310270</v>
      </c>
      <c r="G2524" s="224">
        <f>A2524+45</f>
        <v>43492</v>
      </c>
      <c r="H2524" s="73" t="s">
        <v>3323</v>
      </c>
      <c r="I2524" s="349"/>
    </row>
    <row r="2525" spans="1:9" ht="15" customHeight="1">
      <c r="A2525" s="74"/>
      <c r="B2525" s="74"/>
      <c r="C2525" s="74"/>
      <c r="D2525" s="74"/>
      <c r="E2525" s="74"/>
      <c r="F2525" s="461"/>
      <c r="G2525" s="461"/>
      <c r="H2525" s="73"/>
      <c r="I2525" s="349"/>
    </row>
    <row r="2526" spans="1:9" ht="29.25" customHeight="1">
      <c r="A2526" s="659">
        <v>43497</v>
      </c>
      <c r="B2526" s="660"/>
      <c r="C2526" s="660"/>
      <c r="D2526" s="660"/>
      <c r="E2526" s="660"/>
      <c r="F2526" s="661"/>
      <c r="G2526" s="449"/>
      <c r="H2526" s="1066"/>
    </row>
    <row r="2528" spans="1:9" ht="15" customHeight="1">
      <c r="A2528" s="630">
        <v>43454</v>
      </c>
      <c r="B2528" s="216" t="s">
        <v>3248</v>
      </c>
      <c r="C2528" s="216" t="s">
        <v>285</v>
      </c>
      <c r="D2528" s="654" t="s">
        <v>3094</v>
      </c>
      <c r="E2528" s="216" t="s">
        <v>37</v>
      </c>
      <c r="F2528" s="637">
        <v>78517.5</v>
      </c>
      <c r="G2528" s="637">
        <v>2664883.9500000002</v>
      </c>
      <c r="H2528" s="1078" t="s">
        <v>3342</v>
      </c>
    </row>
    <row r="2529" spans="1:8" ht="15" customHeight="1">
      <c r="A2529" s="630">
        <v>43473</v>
      </c>
      <c r="B2529" s="216" t="s">
        <v>3283</v>
      </c>
      <c r="C2529" s="216" t="s">
        <v>285</v>
      </c>
      <c r="D2529" s="654" t="s">
        <v>3284</v>
      </c>
      <c r="E2529" s="216" t="s">
        <v>11</v>
      </c>
      <c r="F2529" s="637">
        <v>21359.42</v>
      </c>
      <c r="G2529" s="637">
        <v>724084.34</v>
      </c>
      <c r="H2529" s="1078" t="s">
        <v>3342</v>
      </c>
    </row>
    <row r="2530" spans="1:8" ht="15" customHeight="1">
      <c r="A2530" s="630">
        <v>43462</v>
      </c>
      <c r="B2530" s="216" t="s">
        <v>3266</v>
      </c>
      <c r="C2530" s="216" t="s">
        <v>285</v>
      </c>
      <c r="D2530" s="654" t="s">
        <v>3056</v>
      </c>
      <c r="E2530" s="216" t="s">
        <v>11</v>
      </c>
      <c r="F2530" s="637">
        <v>10700.8</v>
      </c>
      <c r="G2530" s="637">
        <v>362757.12</v>
      </c>
      <c r="H2530" s="1078" t="s">
        <v>3343</v>
      </c>
    </row>
    <row r="2531" spans="1:8" ht="15" customHeight="1">
      <c r="A2531" s="630">
        <v>43473</v>
      </c>
      <c r="B2531" s="216" t="s">
        <v>3285</v>
      </c>
      <c r="C2531" s="216" t="s">
        <v>285</v>
      </c>
      <c r="D2531" s="654" t="s">
        <v>3286</v>
      </c>
      <c r="E2531" s="216" t="s">
        <v>11</v>
      </c>
      <c r="F2531" s="637">
        <v>20124.8</v>
      </c>
      <c r="G2531" s="637">
        <v>682230.72</v>
      </c>
      <c r="H2531" s="1078" t="s">
        <v>3344</v>
      </c>
    </row>
    <row r="2532" spans="1:8" ht="15" customHeight="1">
      <c r="A2532" s="630">
        <v>43472</v>
      </c>
      <c r="B2532" s="216" t="s">
        <v>3277</v>
      </c>
      <c r="C2532" s="216" t="s">
        <v>285</v>
      </c>
      <c r="D2532" s="654" t="s">
        <v>3094</v>
      </c>
      <c r="E2532" s="216" t="s">
        <v>37</v>
      </c>
      <c r="F2532" s="637">
        <v>110421.31</v>
      </c>
      <c r="G2532" s="637">
        <v>3743282.41</v>
      </c>
      <c r="H2532" s="1078" t="s">
        <v>3344</v>
      </c>
    </row>
    <row r="2533" spans="1:8" ht="15" customHeight="1">
      <c r="A2533" s="630">
        <v>43480</v>
      </c>
      <c r="B2533" s="216" t="s">
        <v>3314</v>
      </c>
      <c r="C2533" s="216" t="s">
        <v>285</v>
      </c>
      <c r="D2533" s="654" t="s">
        <v>3284</v>
      </c>
      <c r="E2533" s="216" t="s">
        <v>37</v>
      </c>
      <c r="F2533" s="637">
        <v>24758.76</v>
      </c>
      <c r="G2533" s="637">
        <v>836103.33</v>
      </c>
      <c r="H2533" s="1078" t="s">
        <v>3344</v>
      </c>
    </row>
    <row r="2534" spans="1:8" ht="15" customHeight="1">
      <c r="A2534" s="723">
        <v>43453</v>
      </c>
      <c r="B2534" s="650" t="s">
        <v>3244</v>
      </c>
      <c r="C2534" s="469" t="s">
        <v>3068</v>
      </c>
      <c r="D2534" s="1339" t="s">
        <v>3245</v>
      </c>
      <c r="E2534" s="469" t="s">
        <v>1533</v>
      </c>
      <c r="F2534" s="461"/>
      <c r="G2534" s="1326">
        <v>428542.75</v>
      </c>
      <c r="H2534" s="1035" t="s">
        <v>3343</v>
      </c>
    </row>
    <row r="2535" spans="1:8" ht="15" customHeight="1">
      <c r="A2535" s="224">
        <v>43458</v>
      </c>
      <c r="B2535" s="216" t="s">
        <v>3257</v>
      </c>
      <c r="C2535" s="216" t="s">
        <v>3068</v>
      </c>
      <c r="D2535" s="1328" t="s">
        <v>3138</v>
      </c>
      <c r="E2535" s="216" t="s">
        <v>1533</v>
      </c>
      <c r="F2535" s="461"/>
      <c r="G2535" s="639">
        <v>278806</v>
      </c>
      <c r="H2535" s="224" t="s">
        <v>3343</v>
      </c>
    </row>
    <row r="2536" spans="1:8" ht="15" customHeight="1">
      <c r="A2536" s="627">
        <v>43382</v>
      </c>
      <c r="B2536" s="171" t="s">
        <v>3111</v>
      </c>
      <c r="C2536" s="171" t="s">
        <v>2039</v>
      </c>
      <c r="D2536" s="171" t="s">
        <v>1671</v>
      </c>
      <c r="E2536" s="171" t="s">
        <v>1533</v>
      </c>
      <c r="F2536" s="461"/>
      <c r="G2536" s="187">
        <v>457285.08</v>
      </c>
      <c r="H2536" s="201" t="s">
        <v>3343</v>
      </c>
    </row>
    <row r="2537" spans="1:8" ht="15" customHeight="1">
      <c r="A2537" s="630">
        <v>43382</v>
      </c>
      <c r="B2537" s="204" t="s">
        <v>3112</v>
      </c>
      <c r="C2537" s="204" t="s">
        <v>2092</v>
      </c>
      <c r="D2537" s="204" t="s">
        <v>1671</v>
      </c>
      <c r="E2537" s="204" t="s">
        <v>37</v>
      </c>
      <c r="F2537" s="639">
        <v>2863.42</v>
      </c>
      <c r="G2537" s="639">
        <v>97785.79</v>
      </c>
      <c r="H2537" s="1068" t="s">
        <v>3343</v>
      </c>
    </row>
    <row r="2538" spans="1:8" ht="15" customHeight="1">
      <c r="A2538" s="627">
        <v>43384</v>
      </c>
      <c r="B2538" s="171" t="s">
        <v>3128</v>
      </c>
      <c r="C2538" s="171" t="s">
        <v>2039</v>
      </c>
      <c r="D2538" s="171" t="s">
        <v>1671</v>
      </c>
      <c r="E2538" s="171" t="s">
        <v>1533</v>
      </c>
      <c r="F2538" s="171"/>
      <c r="G2538" s="187">
        <v>437590.48</v>
      </c>
      <c r="H2538" s="1078" t="s">
        <v>3345</v>
      </c>
    </row>
    <row r="2539" spans="1:8" ht="15" customHeight="1">
      <c r="A2539" s="627">
        <v>43384</v>
      </c>
      <c r="B2539" s="171" t="s">
        <v>3129</v>
      </c>
      <c r="C2539" s="171" t="s">
        <v>2039</v>
      </c>
      <c r="D2539" s="171" t="s">
        <v>1671</v>
      </c>
      <c r="E2539" s="171" t="s">
        <v>1533</v>
      </c>
      <c r="F2539" s="171"/>
      <c r="G2539" s="187">
        <v>675063.67</v>
      </c>
      <c r="H2539" s="1078" t="s">
        <v>3345</v>
      </c>
    </row>
    <row r="2540" spans="1:8" ht="15" customHeight="1">
      <c r="A2540" s="630">
        <v>43474</v>
      </c>
      <c r="B2540" s="216" t="s">
        <v>3288</v>
      </c>
      <c r="C2540" s="216" t="s">
        <v>285</v>
      </c>
      <c r="D2540" s="654" t="s">
        <v>3250</v>
      </c>
      <c r="E2540" s="216" t="s">
        <v>37</v>
      </c>
      <c r="F2540" s="637">
        <v>940363.14</v>
      </c>
      <c r="G2540" s="637">
        <f>F2540*33.95</f>
        <v>31925328.603000004</v>
      </c>
      <c r="H2540" s="1078" t="s">
        <v>3344</v>
      </c>
    </row>
    <row r="2541" spans="1:8" ht="15" customHeight="1">
      <c r="A2541" s="224">
        <v>43460</v>
      </c>
      <c r="B2541" s="216" t="s">
        <v>3259</v>
      </c>
      <c r="C2541" s="216" t="s">
        <v>3068</v>
      </c>
      <c r="D2541" s="1328" t="s">
        <v>3245</v>
      </c>
      <c r="E2541" s="216" t="s">
        <v>1533</v>
      </c>
      <c r="F2541" s="461"/>
      <c r="G2541" s="639">
        <v>332506.2</v>
      </c>
      <c r="H2541" s="224" t="s">
        <v>3348</v>
      </c>
    </row>
    <row r="2542" spans="1:8" ht="15" customHeight="1">
      <c r="A2542" s="224">
        <v>43482</v>
      </c>
      <c r="B2542" s="458" t="s">
        <v>3318</v>
      </c>
      <c r="C2542" s="216" t="s">
        <v>1097</v>
      </c>
      <c r="D2542" s="1257" t="s">
        <v>1894</v>
      </c>
      <c r="E2542" s="458" t="s">
        <v>38</v>
      </c>
      <c r="F2542" s="591">
        <v>110899.17</v>
      </c>
      <c r="G2542" s="591">
        <v>4256310.1399999997</v>
      </c>
      <c r="H2542" s="704" t="s">
        <v>3348</v>
      </c>
    </row>
    <row r="2543" spans="1:8" ht="15" customHeight="1">
      <c r="A2543" s="723">
        <v>43465</v>
      </c>
      <c r="B2543" s="650" t="s">
        <v>3276</v>
      </c>
      <c r="C2543" s="469" t="s">
        <v>3068</v>
      </c>
      <c r="D2543" s="1340" t="s">
        <v>3245</v>
      </c>
      <c r="E2543" s="469" t="s">
        <v>1533</v>
      </c>
      <c r="F2543" s="1326">
        <v>425471.44</v>
      </c>
      <c r="G2543" s="712">
        <f>A2543+45</f>
        <v>43510</v>
      </c>
      <c r="H2543" s="73" t="s">
        <v>3355</v>
      </c>
    </row>
    <row r="2544" spans="1:8" ht="15" customHeight="1">
      <c r="A2544" s="224">
        <v>43465</v>
      </c>
      <c r="B2544" s="216" t="s">
        <v>3275</v>
      </c>
      <c r="C2544" s="216" t="s">
        <v>3068</v>
      </c>
      <c r="D2544" s="1328" t="s">
        <v>3138</v>
      </c>
      <c r="E2544" s="216" t="s">
        <v>1533</v>
      </c>
      <c r="F2544" s="639">
        <v>325375</v>
      </c>
      <c r="G2544" s="224">
        <f>A2544+45</f>
        <v>43510</v>
      </c>
      <c r="H2544" s="73" t="s">
        <v>3355</v>
      </c>
    </row>
    <row r="2545" spans="1:8" ht="15" customHeight="1">
      <c r="A2545" s="630">
        <v>43462</v>
      </c>
      <c r="B2545" s="216" t="s">
        <v>3267</v>
      </c>
      <c r="C2545" s="216" t="s">
        <v>285</v>
      </c>
      <c r="D2545" s="654" t="s">
        <v>2613</v>
      </c>
      <c r="E2545" s="216" t="s">
        <v>37</v>
      </c>
      <c r="F2545" s="637">
        <v>63544.7</v>
      </c>
      <c r="G2545" s="637">
        <v>2154165.33</v>
      </c>
      <c r="H2545" s="73" t="s">
        <v>3359</v>
      </c>
    </row>
    <row r="2546" spans="1:8" ht="15" customHeight="1">
      <c r="A2546" s="630">
        <v>43473</v>
      </c>
      <c r="B2546" s="216" t="s">
        <v>3279</v>
      </c>
      <c r="C2546" s="216" t="s">
        <v>285</v>
      </c>
      <c r="D2546" s="654" t="s">
        <v>3085</v>
      </c>
      <c r="E2546" s="216" t="s">
        <v>37</v>
      </c>
      <c r="F2546" s="637">
        <v>44477.9</v>
      </c>
      <c r="G2546" s="637">
        <v>1507800.81</v>
      </c>
      <c r="H2546" s="73" t="s">
        <v>3359</v>
      </c>
    </row>
    <row r="2547" spans="1:8" ht="15" customHeight="1">
      <c r="A2547" s="630">
        <v>43473</v>
      </c>
      <c r="B2547" s="216" t="s">
        <v>3281</v>
      </c>
      <c r="C2547" s="216" t="s">
        <v>285</v>
      </c>
      <c r="D2547" s="654" t="s">
        <v>3282</v>
      </c>
      <c r="E2547" s="216" t="s">
        <v>37</v>
      </c>
      <c r="F2547" s="637">
        <v>43965.18</v>
      </c>
      <c r="G2547" s="637">
        <v>1490419.6</v>
      </c>
      <c r="H2547" s="73" t="s">
        <v>3359</v>
      </c>
    </row>
    <row r="2548" spans="1:8" ht="15" customHeight="1">
      <c r="A2548" s="700">
        <v>43480</v>
      </c>
      <c r="B2548" s="458" t="s">
        <v>3308</v>
      </c>
      <c r="C2548" s="216" t="s">
        <v>285</v>
      </c>
      <c r="D2548" s="654" t="s">
        <v>3184</v>
      </c>
      <c r="E2548" s="216" t="s">
        <v>11</v>
      </c>
      <c r="F2548" s="637">
        <v>44083.39</v>
      </c>
      <c r="G2548" s="637">
        <v>1488696.08</v>
      </c>
      <c r="H2548" s="73" t="s">
        <v>3359</v>
      </c>
    </row>
    <row r="2549" spans="1:8" ht="15" customHeight="1">
      <c r="A2549" s="630">
        <v>43480</v>
      </c>
      <c r="B2549" s="216" t="s">
        <v>3313</v>
      </c>
      <c r="C2549" s="216" t="s">
        <v>285</v>
      </c>
      <c r="D2549" s="654" t="s">
        <v>3284</v>
      </c>
      <c r="E2549" s="216" t="s">
        <v>37</v>
      </c>
      <c r="F2549" s="637">
        <v>169114.14</v>
      </c>
      <c r="G2549" s="637">
        <v>5710984.5099999998</v>
      </c>
      <c r="H2549" s="73" t="s">
        <v>3359</v>
      </c>
    </row>
    <row r="2550" spans="1:8" ht="15" customHeight="1">
      <c r="A2550" s="224">
        <v>43468</v>
      </c>
      <c r="B2550" s="216" t="s">
        <v>3301</v>
      </c>
      <c r="C2550" s="216" t="s">
        <v>3068</v>
      </c>
      <c r="D2550" s="1328" t="s">
        <v>3138</v>
      </c>
      <c r="E2550" s="216" t="s">
        <v>1533</v>
      </c>
      <c r="F2550" s="639">
        <v>350872.88</v>
      </c>
      <c r="G2550" s="224">
        <f>A2550+45</f>
        <v>43513</v>
      </c>
      <c r="H2550" s="73" t="s">
        <v>3359</v>
      </c>
    </row>
    <row r="2551" spans="1:8" ht="15" customHeight="1">
      <c r="A2551" s="224">
        <v>43469</v>
      </c>
      <c r="B2551" s="216" t="s">
        <v>3300</v>
      </c>
      <c r="C2551" s="216" t="s">
        <v>3068</v>
      </c>
      <c r="D2551" s="1328" t="s">
        <v>3138</v>
      </c>
      <c r="E2551" s="216" t="s">
        <v>1533</v>
      </c>
      <c r="F2551" s="639">
        <v>333852.79999999999</v>
      </c>
      <c r="G2551" s="224">
        <f>A2551+45</f>
        <v>43514</v>
      </c>
      <c r="H2551" s="73" t="s">
        <v>3359</v>
      </c>
    </row>
    <row r="2552" spans="1:8" ht="15" customHeight="1">
      <c r="A2552" s="224">
        <v>43482</v>
      </c>
      <c r="B2552" s="216" t="s">
        <v>3320</v>
      </c>
      <c r="C2552" s="216" t="s">
        <v>3321</v>
      </c>
      <c r="D2552" s="216" t="s">
        <v>3322</v>
      </c>
      <c r="E2552" s="216" t="s">
        <v>1533</v>
      </c>
      <c r="F2552" s="639">
        <v>1980000</v>
      </c>
      <c r="G2552" s="224">
        <f>A2552+30</f>
        <v>43512</v>
      </c>
      <c r="H2552" s="73" t="s">
        <v>3359</v>
      </c>
    </row>
    <row r="2553" spans="1:8" ht="15" customHeight="1">
      <c r="A2553" s="224">
        <v>43440</v>
      </c>
      <c r="B2553" s="216" t="s">
        <v>3219</v>
      </c>
      <c r="C2553" s="216" t="s">
        <v>285</v>
      </c>
      <c r="D2553" s="193" t="s">
        <v>3174</v>
      </c>
      <c r="E2553" s="216" t="s">
        <v>38</v>
      </c>
      <c r="F2553" s="637">
        <v>29826.29</v>
      </c>
      <c r="G2553" s="637">
        <v>1146522.5900000001</v>
      </c>
      <c r="H2553" s="704" t="s">
        <v>3360</v>
      </c>
    </row>
    <row r="2554" spans="1:8" ht="15" customHeight="1">
      <c r="A2554" s="630">
        <v>43462</v>
      </c>
      <c r="B2554" s="216" t="s">
        <v>3269</v>
      </c>
      <c r="C2554" s="216" t="s">
        <v>285</v>
      </c>
      <c r="D2554" s="654" t="s">
        <v>2613</v>
      </c>
      <c r="E2554" s="216" t="s">
        <v>37</v>
      </c>
      <c r="F2554" s="637">
        <v>39734.620000000003</v>
      </c>
      <c r="G2554" s="637">
        <v>1347003.62</v>
      </c>
      <c r="H2554" s="1078" t="s">
        <v>3361</v>
      </c>
    </row>
    <row r="2555" spans="1:8" ht="15" customHeight="1">
      <c r="A2555" s="630">
        <v>43472</v>
      </c>
      <c r="B2555" s="216" t="s">
        <v>3278</v>
      </c>
      <c r="C2555" s="216" t="s">
        <v>285</v>
      </c>
      <c r="D2555" s="654" t="s">
        <v>3094</v>
      </c>
      <c r="E2555" s="216" t="s">
        <v>37</v>
      </c>
      <c r="F2555" s="637">
        <v>19506.310000000001</v>
      </c>
      <c r="G2555" s="637">
        <v>661263.91</v>
      </c>
      <c r="H2555" s="1078" t="s">
        <v>3371</v>
      </c>
    </row>
    <row r="2556" spans="1:8" ht="15" customHeight="1">
      <c r="A2556" s="224">
        <v>43474</v>
      </c>
      <c r="B2556" s="216" t="s">
        <v>3302</v>
      </c>
      <c r="C2556" s="216" t="s">
        <v>3068</v>
      </c>
      <c r="D2556" s="1328" t="s">
        <v>3138</v>
      </c>
      <c r="E2556" s="216" t="s">
        <v>1533</v>
      </c>
      <c r="F2556" s="461"/>
      <c r="G2556" s="639">
        <v>334400</v>
      </c>
      <c r="H2556" s="224" t="s">
        <v>3371</v>
      </c>
    </row>
    <row r="2557" spans="1:8" ht="15" customHeight="1">
      <c r="A2557" s="224">
        <v>43482</v>
      </c>
      <c r="B2557" s="216" t="s">
        <v>3317</v>
      </c>
      <c r="C2557" s="216" t="s">
        <v>1097</v>
      </c>
      <c r="D2557" s="193" t="s">
        <v>381</v>
      </c>
      <c r="E2557" s="216" t="s">
        <v>38</v>
      </c>
      <c r="F2557" s="637">
        <v>35350</v>
      </c>
      <c r="G2557" s="637">
        <v>1356733</v>
      </c>
      <c r="H2557" s="1082">
        <v>43524</v>
      </c>
    </row>
    <row r="2559" spans="1:8" ht="39" customHeight="1">
      <c r="A2559" s="659">
        <v>43525</v>
      </c>
      <c r="B2559" s="660"/>
      <c r="C2559" s="660"/>
      <c r="D2559" s="660"/>
      <c r="E2559" s="660"/>
      <c r="F2559" s="661"/>
      <c r="G2559" s="449"/>
      <c r="H2559" s="1066"/>
    </row>
    <row r="2561" spans="1:8" ht="15" customHeight="1">
      <c r="A2561" s="224">
        <v>43482</v>
      </c>
      <c r="B2561" s="216" t="s">
        <v>3319</v>
      </c>
      <c r="C2561" s="216" t="s">
        <v>3068</v>
      </c>
      <c r="D2561" s="1328" t="s">
        <v>3245</v>
      </c>
      <c r="E2561" s="216" t="s">
        <v>1533</v>
      </c>
      <c r="F2561" s="639">
        <v>345022.37</v>
      </c>
      <c r="G2561" s="224">
        <f>A2561+45</f>
        <v>43527</v>
      </c>
      <c r="H2561" s="699" t="s">
        <v>3380</v>
      </c>
    </row>
    <row r="2562" spans="1:8" ht="15" customHeight="1">
      <c r="A2562" s="224">
        <v>43493</v>
      </c>
      <c r="B2562" s="216" t="s">
        <v>3331</v>
      </c>
      <c r="C2562" s="216" t="s">
        <v>1614</v>
      </c>
      <c r="D2562" s="216" t="s">
        <v>3334</v>
      </c>
      <c r="E2562" s="216" t="s">
        <v>11</v>
      </c>
      <c r="F2562" s="639">
        <v>28486.66</v>
      </c>
      <c r="G2562" s="639">
        <v>967691.84</v>
      </c>
      <c r="H2562" s="224" t="s">
        <v>3381</v>
      </c>
    </row>
    <row r="2563" spans="1:8" ht="15" customHeight="1">
      <c r="A2563" s="630">
        <v>43509</v>
      </c>
      <c r="B2563" s="216" t="s">
        <v>3351</v>
      </c>
      <c r="C2563" s="216" t="s">
        <v>285</v>
      </c>
      <c r="D2563" s="654" t="s">
        <v>2613</v>
      </c>
      <c r="E2563" s="216" t="s">
        <v>37</v>
      </c>
      <c r="F2563" s="637">
        <v>42491.79</v>
      </c>
      <c r="G2563" s="637">
        <v>1443871.02</v>
      </c>
      <c r="H2563" s="1078" t="s">
        <v>3381</v>
      </c>
    </row>
    <row r="2564" spans="1:8" ht="15" customHeight="1">
      <c r="A2564" s="700">
        <v>43480</v>
      </c>
      <c r="B2564" s="458" t="s">
        <v>3305</v>
      </c>
      <c r="C2564" s="216" t="s">
        <v>285</v>
      </c>
      <c r="D2564" s="654" t="s">
        <v>2613</v>
      </c>
      <c r="E2564" s="216" t="s">
        <v>37</v>
      </c>
      <c r="F2564" s="637">
        <v>38821.949999999997</v>
      </c>
      <c r="G2564" s="637">
        <v>1311017.25</v>
      </c>
      <c r="H2564" s="1078" t="s">
        <v>3381</v>
      </c>
    </row>
    <row r="2565" spans="1:8" ht="15" customHeight="1">
      <c r="A2565" s="630">
        <v>43474</v>
      </c>
      <c r="B2565" s="216" t="s">
        <v>3287</v>
      </c>
      <c r="C2565" s="216" t="s">
        <v>285</v>
      </c>
      <c r="D2565" s="654" t="s">
        <v>3286</v>
      </c>
      <c r="E2565" s="216" t="s">
        <v>11</v>
      </c>
      <c r="F2565" s="637">
        <v>111518.98</v>
      </c>
      <c r="G2565" s="637">
        <v>3777147.85</v>
      </c>
      <c r="H2565" s="1078" t="s">
        <v>3381</v>
      </c>
    </row>
    <row r="2566" spans="1:8" ht="15" customHeight="1">
      <c r="A2566" s="630">
        <v>43473</v>
      </c>
      <c r="B2566" s="216" t="s">
        <v>3285</v>
      </c>
      <c r="C2566" s="216" t="s">
        <v>285</v>
      </c>
      <c r="D2566" s="654" t="s">
        <v>3286</v>
      </c>
      <c r="E2566" s="216" t="s">
        <v>11</v>
      </c>
      <c r="F2566" s="637">
        <v>20124.8</v>
      </c>
      <c r="G2566" s="637">
        <v>682230.72</v>
      </c>
      <c r="H2566" s="1078" t="s">
        <v>3384</v>
      </c>
    </row>
    <row r="2567" spans="1:8" ht="15" customHeight="1">
      <c r="A2567" s="630">
        <v>43462</v>
      </c>
      <c r="B2567" s="216" t="s">
        <v>3268</v>
      </c>
      <c r="C2567" s="216" t="s">
        <v>285</v>
      </c>
      <c r="D2567" s="654" t="s">
        <v>2613</v>
      </c>
      <c r="E2567" s="216" t="s">
        <v>37</v>
      </c>
      <c r="F2567" s="637">
        <v>170637.27</v>
      </c>
      <c r="G2567" s="637">
        <v>5784603.4500000002</v>
      </c>
      <c r="H2567" s="1078" t="s">
        <v>3384</v>
      </c>
    </row>
    <row r="2568" spans="1:8" ht="15" customHeight="1">
      <c r="A2568" s="224">
        <v>43489</v>
      </c>
      <c r="B2568" s="216" t="s">
        <v>3338</v>
      </c>
      <c r="C2568" s="216" t="s">
        <v>3068</v>
      </c>
      <c r="D2568" s="1328" t="s">
        <v>3245</v>
      </c>
      <c r="E2568" s="216" t="s">
        <v>1533</v>
      </c>
      <c r="F2568" s="461"/>
      <c r="G2568" s="639">
        <v>325660.03999999998</v>
      </c>
      <c r="H2568" s="224" t="s">
        <v>3384</v>
      </c>
    </row>
    <row r="2569" spans="1:8" ht="15" customHeight="1">
      <c r="A2569" s="680">
        <v>43413</v>
      </c>
      <c r="B2569" s="196" t="s">
        <v>3170</v>
      </c>
      <c r="C2569" s="171" t="s">
        <v>2039</v>
      </c>
      <c r="D2569" s="171" t="s">
        <v>1671</v>
      </c>
      <c r="E2569" s="171" t="s">
        <v>1533</v>
      </c>
      <c r="F2569" s="171"/>
      <c r="G2569" s="187">
        <v>1170205.92</v>
      </c>
      <c r="H2569" s="201" t="s">
        <v>3384</v>
      </c>
    </row>
    <row r="2570" spans="1:8" ht="15" customHeight="1">
      <c r="A2570" s="224">
        <v>43493</v>
      </c>
      <c r="B2570" s="216" t="s">
        <v>3333</v>
      </c>
      <c r="C2570" s="216" t="s">
        <v>1614</v>
      </c>
      <c r="D2570" s="216" t="s">
        <v>3334</v>
      </c>
      <c r="E2570" s="216" t="s">
        <v>11</v>
      </c>
      <c r="F2570" s="639">
        <v>1712.55</v>
      </c>
      <c r="G2570" s="639">
        <v>58175.32</v>
      </c>
      <c r="H2570" s="224" t="s">
        <v>3386</v>
      </c>
    </row>
    <row r="2571" spans="1:8" ht="15" customHeight="1">
      <c r="A2571" s="224">
        <v>43493</v>
      </c>
      <c r="B2571" s="216" t="s">
        <v>3335</v>
      </c>
      <c r="C2571" s="216" t="s">
        <v>1614</v>
      </c>
      <c r="D2571" s="216" t="s">
        <v>3334</v>
      </c>
      <c r="E2571" s="216" t="s">
        <v>11</v>
      </c>
      <c r="F2571" s="639">
        <v>9800.35</v>
      </c>
      <c r="G2571" s="639">
        <v>332917.89</v>
      </c>
      <c r="H2571" s="224" t="s">
        <v>3386</v>
      </c>
    </row>
    <row r="2572" spans="1:8" ht="15" customHeight="1">
      <c r="A2572" s="224">
        <v>43493</v>
      </c>
      <c r="B2572" s="216" t="s">
        <v>3336</v>
      </c>
      <c r="C2572" s="216" t="s">
        <v>1614</v>
      </c>
      <c r="D2572" s="216" t="s">
        <v>3334</v>
      </c>
      <c r="E2572" s="216" t="s">
        <v>11</v>
      </c>
      <c r="F2572" s="639">
        <v>3199.62</v>
      </c>
      <c r="G2572" s="639">
        <v>108691.09</v>
      </c>
      <c r="H2572" s="224" t="s">
        <v>3386</v>
      </c>
    </row>
    <row r="2573" spans="1:8" ht="15" customHeight="1">
      <c r="A2573" s="700">
        <v>43524</v>
      </c>
      <c r="B2573" s="458" t="s">
        <v>3376</v>
      </c>
      <c r="C2573" s="216" t="s">
        <v>285</v>
      </c>
      <c r="D2573" s="691" t="s">
        <v>3284</v>
      </c>
      <c r="E2573" s="216" t="s">
        <v>37</v>
      </c>
      <c r="F2573" s="637">
        <v>51311.59</v>
      </c>
      <c r="G2573" s="637">
        <v>1730226.81</v>
      </c>
      <c r="H2573" s="1083" t="s">
        <v>3387</v>
      </c>
    </row>
    <row r="2574" spans="1:8" ht="15" customHeight="1">
      <c r="A2574" s="700">
        <v>43480</v>
      </c>
      <c r="B2574" s="458" t="s">
        <v>3307</v>
      </c>
      <c r="C2574" s="216" t="s">
        <v>285</v>
      </c>
      <c r="D2574" s="654" t="s">
        <v>2613</v>
      </c>
      <c r="E2574" s="216" t="s">
        <v>37</v>
      </c>
      <c r="F2574" s="637">
        <v>184340.16</v>
      </c>
      <c r="G2574" s="637">
        <v>6225167.2000000002</v>
      </c>
      <c r="H2574" s="1078" t="s">
        <v>3387</v>
      </c>
    </row>
    <row r="2575" spans="1:8" ht="15" customHeight="1">
      <c r="A2575" s="680">
        <v>43417</v>
      </c>
      <c r="B2575" s="196" t="s">
        <v>3162</v>
      </c>
      <c r="C2575" s="171" t="s">
        <v>2039</v>
      </c>
      <c r="D2575" s="171" t="s">
        <v>1671</v>
      </c>
      <c r="E2575" s="171" t="s">
        <v>1533</v>
      </c>
      <c r="F2575" s="171"/>
      <c r="G2575" s="187">
        <v>1206441.1599999999</v>
      </c>
      <c r="H2575" s="201" t="s">
        <v>3386</v>
      </c>
    </row>
    <row r="2576" spans="1:8" ht="15" customHeight="1">
      <c r="A2576" s="680">
        <v>43417</v>
      </c>
      <c r="B2576" s="196" t="s">
        <v>3163</v>
      </c>
      <c r="C2576" s="171" t="s">
        <v>2039</v>
      </c>
      <c r="D2576" s="171" t="s">
        <v>1671</v>
      </c>
      <c r="E2576" s="171" t="s">
        <v>1533</v>
      </c>
      <c r="F2576" s="171"/>
      <c r="G2576" s="187">
        <v>1398951.82</v>
      </c>
      <c r="H2576" s="201" t="s">
        <v>3386</v>
      </c>
    </row>
    <row r="2577" spans="1:8" ht="15" customHeight="1">
      <c r="A2577" s="680">
        <v>43417</v>
      </c>
      <c r="B2577" s="196" t="s">
        <v>3164</v>
      </c>
      <c r="C2577" s="171" t="s">
        <v>2039</v>
      </c>
      <c r="D2577" s="171" t="s">
        <v>1671</v>
      </c>
      <c r="E2577" s="171" t="s">
        <v>1533</v>
      </c>
      <c r="F2577" s="171"/>
      <c r="G2577" s="187">
        <v>2278323.4</v>
      </c>
      <c r="H2577" s="201" t="s">
        <v>3386</v>
      </c>
    </row>
    <row r="2578" spans="1:8" ht="15" customHeight="1">
      <c r="A2578" s="627">
        <v>43418</v>
      </c>
      <c r="B2578" s="171" t="s">
        <v>3168</v>
      </c>
      <c r="C2578" s="171" t="s">
        <v>2039</v>
      </c>
      <c r="D2578" s="171" t="s">
        <v>1671</v>
      </c>
      <c r="E2578" s="171" t="s">
        <v>1533</v>
      </c>
      <c r="F2578" s="171"/>
      <c r="G2578" s="187">
        <v>549483.66</v>
      </c>
      <c r="H2578" s="201" t="s">
        <v>3387</v>
      </c>
    </row>
    <row r="2579" spans="1:8" ht="15" customHeight="1">
      <c r="A2579" s="224">
        <v>43493</v>
      </c>
      <c r="B2579" s="216" t="s">
        <v>3329</v>
      </c>
      <c r="C2579" s="216" t="s">
        <v>3068</v>
      </c>
      <c r="D2579" s="1328" t="s">
        <v>3245</v>
      </c>
      <c r="E2579" s="216" t="s">
        <v>1533</v>
      </c>
      <c r="F2579" s="639">
        <v>425122.94</v>
      </c>
      <c r="G2579" s="224">
        <f>A2579+45</f>
        <v>43538</v>
      </c>
      <c r="H2579" s="699" t="s">
        <v>3387</v>
      </c>
    </row>
    <row r="2580" spans="1:8" ht="15" customHeight="1">
      <c r="A2580" s="224">
        <v>43494</v>
      </c>
      <c r="B2580" s="216" t="s">
        <v>3330</v>
      </c>
      <c r="C2580" s="216" t="s">
        <v>3068</v>
      </c>
      <c r="D2580" s="1328" t="s">
        <v>3245</v>
      </c>
      <c r="E2580" s="216" t="s">
        <v>1533</v>
      </c>
      <c r="F2580" s="639">
        <v>426333</v>
      </c>
      <c r="G2580" s="224">
        <f>A2580+45</f>
        <v>43539</v>
      </c>
      <c r="H2580" s="699" t="s">
        <v>3388</v>
      </c>
    </row>
    <row r="2581" spans="1:8" ht="15" customHeight="1">
      <c r="A2581" s="630">
        <v>43418</v>
      </c>
      <c r="B2581" s="204" t="s">
        <v>3167</v>
      </c>
      <c r="C2581" s="204" t="s">
        <v>2092</v>
      </c>
      <c r="D2581" s="204" t="s">
        <v>1671</v>
      </c>
      <c r="E2581" s="204" t="s">
        <v>37</v>
      </c>
      <c r="F2581" s="639">
        <v>15293.22</v>
      </c>
      <c r="G2581" s="639">
        <v>523486.92</v>
      </c>
      <c r="H2581" s="1068" t="s">
        <v>3387</v>
      </c>
    </row>
    <row r="2582" spans="1:8" ht="15" customHeight="1">
      <c r="A2582" s="224">
        <v>43493</v>
      </c>
      <c r="B2582" s="216" t="s">
        <v>3332</v>
      </c>
      <c r="C2582" s="216" t="s">
        <v>1614</v>
      </c>
      <c r="D2582" s="216" t="s">
        <v>3334</v>
      </c>
      <c r="E2582" s="216" t="s">
        <v>11</v>
      </c>
      <c r="F2582" s="639">
        <v>113681.55</v>
      </c>
      <c r="G2582" s="639">
        <v>3861762.25</v>
      </c>
      <c r="H2582" s="224" t="s">
        <v>3388</v>
      </c>
    </row>
    <row r="2583" spans="1:8" ht="15" customHeight="1">
      <c r="A2583" s="224">
        <v>43462</v>
      </c>
      <c r="B2583" s="216" t="s">
        <v>3270</v>
      </c>
      <c r="C2583" s="216" t="s">
        <v>285</v>
      </c>
      <c r="D2583" s="193" t="s">
        <v>2349</v>
      </c>
      <c r="E2583" s="216" t="s">
        <v>38</v>
      </c>
      <c r="F2583" s="637">
        <v>40877.31</v>
      </c>
      <c r="G2583" s="637">
        <v>1579499.26</v>
      </c>
      <c r="H2583" s="704" t="s">
        <v>3389</v>
      </c>
    </row>
    <row r="2584" spans="1:8" ht="15" customHeight="1">
      <c r="A2584" s="481">
        <v>43440</v>
      </c>
      <c r="B2584" s="426" t="s">
        <v>3217</v>
      </c>
      <c r="C2584" s="216" t="s">
        <v>285</v>
      </c>
      <c r="D2584" s="436" t="s">
        <v>3218</v>
      </c>
      <c r="E2584" s="1316" t="s">
        <v>38</v>
      </c>
      <c r="F2584" s="637">
        <v>45146.99</v>
      </c>
      <c r="G2584" s="637">
        <v>1735450.3</v>
      </c>
      <c r="H2584" s="704" t="s">
        <v>3395</v>
      </c>
    </row>
    <row r="2585" spans="1:8" ht="15" customHeight="1">
      <c r="A2585" s="630">
        <v>43424</v>
      </c>
      <c r="B2585" s="204" t="s">
        <v>3176</v>
      </c>
      <c r="C2585" s="204" t="s">
        <v>2092</v>
      </c>
      <c r="D2585" s="204" t="s">
        <v>1671</v>
      </c>
      <c r="E2585" s="204" t="s">
        <v>37</v>
      </c>
      <c r="F2585" s="639">
        <v>26711.1</v>
      </c>
      <c r="G2585" s="639">
        <v>908444.51</v>
      </c>
      <c r="H2585" s="1068" t="s">
        <v>3396</v>
      </c>
    </row>
    <row r="2586" spans="1:8" ht="15" customHeight="1">
      <c r="A2586" s="630">
        <v>43437</v>
      </c>
      <c r="B2586" s="216" t="s">
        <v>3211</v>
      </c>
      <c r="C2586" s="216" t="s">
        <v>285</v>
      </c>
      <c r="D2586" s="654" t="s">
        <v>3212</v>
      </c>
      <c r="E2586" s="216" t="s">
        <v>37</v>
      </c>
      <c r="F2586" s="637">
        <v>247758.03</v>
      </c>
      <c r="G2586" s="637">
        <v>8448548.8200000003</v>
      </c>
      <c r="H2586" s="1078" t="s">
        <v>3401</v>
      </c>
    </row>
    <row r="2587" spans="1:8" ht="15" customHeight="1">
      <c r="A2587" s="630">
        <v>43480</v>
      </c>
      <c r="B2587" s="216" t="s">
        <v>3315</v>
      </c>
      <c r="C2587" s="216" t="s">
        <v>285</v>
      </c>
      <c r="D2587" s="654" t="s">
        <v>3316</v>
      </c>
      <c r="E2587" s="216" t="s">
        <v>37</v>
      </c>
      <c r="F2587" s="637">
        <v>194422.87</v>
      </c>
      <c r="G2587" s="637">
        <v>6565660.3200000003</v>
      </c>
      <c r="H2587" s="1083" t="s">
        <v>3401</v>
      </c>
    </row>
    <row r="2588" spans="1:8" ht="15" customHeight="1">
      <c r="A2588" s="700">
        <v>43524</v>
      </c>
      <c r="B2588" s="458" t="s">
        <v>3375</v>
      </c>
      <c r="C2588" s="216" t="s">
        <v>285</v>
      </c>
      <c r="D2588" s="691" t="s">
        <v>3284</v>
      </c>
      <c r="E2588" s="216" t="s">
        <v>37</v>
      </c>
      <c r="F2588" s="637">
        <v>16076.37</v>
      </c>
      <c r="G2588" s="637">
        <v>542095.19999999995</v>
      </c>
      <c r="H2588" s="1083" t="s">
        <v>3401</v>
      </c>
    </row>
    <row r="2589" spans="1:8" ht="15" customHeight="1">
      <c r="A2589" s="700">
        <v>43524</v>
      </c>
      <c r="B2589" s="458" t="s">
        <v>3374</v>
      </c>
      <c r="C2589" s="216" t="s">
        <v>285</v>
      </c>
      <c r="D2589" s="691" t="s">
        <v>3284</v>
      </c>
      <c r="E2589" s="216" t="s">
        <v>37</v>
      </c>
      <c r="F2589" s="637">
        <v>38278.35</v>
      </c>
      <c r="G2589" s="637">
        <v>1290745.96</v>
      </c>
      <c r="H2589" s="1083" t="s">
        <v>3401</v>
      </c>
    </row>
    <row r="2590" spans="1:8" ht="15" customHeight="1">
      <c r="A2590" s="630">
        <v>43515</v>
      </c>
      <c r="B2590" s="216" t="s">
        <v>3357</v>
      </c>
      <c r="C2590" s="216" t="s">
        <v>285</v>
      </c>
      <c r="D2590" s="654" t="s">
        <v>3094</v>
      </c>
      <c r="E2590" s="216" t="s">
        <v>37</v>
      </c>
      <c r="F2590" s="637">
        <v>482208.82</v>
      </c>
      <c r="G2590" s="637">
        <v>16366167.35</v>
      </c>
      <c r="H2590" s="1078" t="s">
        <v>3401</v>
      </c>
    </row>
    <row r="2591" spans="1:8" ht="15" customHeight="1">
      <c r="A2591" s="627">
        <v>43426</v>
      </c>
      <c r="B2591" s="171" t="s">
        <v>3178</v>
      </c>
      <c r="C2591" s="171" t="s">
        <v>2039</v>
      </c>
      <c r="D2591" s="171" t="s">
        <v>1671</v>
      </c>
      <c r="E2591" s="171" t="s">
        <v>1533</v>
      </c>
      <c r="F2591" s="171"/>
      <c r="G2591" s="187">
        <v>741899.79</v>
      </c>
      <c r="H2591" s="1078" t="s">
        <v>3401</v>
      </c>
    </row>
    <row r="2592" spans="1:8" ht="15" customHeight="1">
      <c r="A2592" s="627">
        <v>43426</v>
      </c>
      <c r="B2592" s="171" t="s">
        <v>3179</v>
      </c>
      <c r="C2592" s="171" t="s">
        <v>2039</v>
      </c>
      <c r="D2592" s="171" t="s">
        <v>1671</v>
      </c>
      <c r="E2592" s="171" t="s">
        <v>1533</v>
      </c>
      <c r="F2592" s="171"/>
      <c r="G2592" s="187">
        <v>1189498.1100000001</v>
      </c>
      <c r="H2592" s="1078" t="s">
        <v>3401</v>
      </c>
    </row>
    <row r="2593" spans="1:8" ht="15" customHeight="1">
      <c r="A2593" s="627">
        <v>43426</v>
      </c>
      <c r="B2593" s="171" t="s">
        <v>3180</v>
      </c>
      <c r="C2593" s="171" t="s">
        <v>2039</v>
      </c>
      <c r="D2593" s="171" t="s">
        <v>1671</v>
      </c>
      <c r="E2593" s="171" t="s">
        <v>1533</v>
      </c>
      <c r="F2593" s="171"/>
      <c r="G2593" s="187">
        <v>269811.56</v>
      </c>
      <c r="H2593" s="1078" t="s">
        <v>3401</v>
      </c>
    </row>
    <row r="2594" spans="1:8" ht="15" customHeight="1">
      <c r="A2594" s="627">
        <v>43426</v>
      </c>
      <c r="B2594" s="171" t="s">
        <v>3181</v>
      </c>
      <c r="C2594" s="171" t="s">
        <v>2039</v>
      </c>
      <c r="D2594" s="171" t="s">
        <v>1671</v>
      </c>
      <c r="E2594" s="171" t="s">
        <v>1533</v>
      </c>
      <c r="F2594" s="171"/>
      <c r="G2594" s="187">
        <v>774268.05</v>
      </c>
      <c r="H2594" s="1078" t="s">
        <v>3401</v>
      </c>
    </row>
    <row r="2595" spans="1:8" ht="15" customHeight="1">
      <c r="A2595" s="627">
        <v>43426</v>
      </c>
      <c r="B2595" s="171" t="s">
        <v>3182</v>
      </c>
      <c r="C2595" s="171" t="s">
        <v>2039</v>
      </c>
      <c r="D2595" s="171" t="s">
        <v>1671</v>
      </c>
      <c r="E2595" s="171" t="s">
        <v>1533</v>
      </c>
      <c r="F2595" s="171"/>
      <c r="G2595" s="187">
        <v>109805.4</v>
      </c>
      <c r="H2595" s="1078" t="s">
        <v>3401</v>
      </c>
    </row>
    <row r="2596" spans="1:8" ht="15" customHeight="1">
      <c r="A2596" s="630">
        <v>43426</v>
      </c>
      <c r="B2596" s="204" t="s">
        <v>3190</v>
      </c>
      <c r="C2596" s="204" t="s">
        <v>2092</v>
      </c>
      <c r="D2596" s="204" t="s">
        <v>1671</v>
      </c>
      <c r="E2596" s="204" t="s">
        <v>37</v>
      </c>
      <c r="F2596" s="639">
        <v>24251.69</v>
      </c>
      <c r="G2596" s="639">
        <v>826012.56</v>
      </c>
      <c r="H2596" s="1068" t="s">
        <v>3401</v>
      </c>
    </row>
    <row r="2597" spans="1:8" ht="15" customHeight="1">
      <c r="A2597" s="481">
        <v>43502</v>
      </c>
      <c r="B2597" s="426" t="s">
        <v>3346</v>
      </c>
      <c r="C2597" s="216" t="s">
        <v>3068</v>
      </c>
      <c r="D2597" s="1328" t="s">
        <v>3245</v>
      </c>
      <c r="E2597" s="216" t="s">
        <v>1533</v>
      </c>
      <c r="F2597" s="461"/>
      <c r="G2597" s="639">
        <v>407039.34</v>
      </c>
      <c r="H2597" s="224" t="s">
        <v>3405</v>
      </c>
    </row>
    <row r="2598" spans="1:8" ht="15" customHeight="1">
      <c r="A2598" s="481">
        <v>43502</v>
      </c>
      <c r="B2598" s="426" t="s">
        <v>3347</v>
      </c>
      <c r="C2598" s="216" t="s">
        <v>3068</v>
      </c>
      <c r="D2598" s="1328" t="s">
        <v>3245</v>
      </c>
      <c r="E2598" s="216" t="s">
        <v>1533</v>
      </c>
      <c r="F2598" s="461"/>
      <c r="G2598" s="639">
        <v>413367.64</v>
      </c>
      <c r="H2598" s="224" t="s">
        <v>3405</v>
      </c>
    </row>
    <row r="2599" spans="1:8" ht="15" customHeight="1">
      <c r="A2599" s="627">
        <v>43430</v>
      </c>
      <c r="B2599" s="171" t="s">
        <v>3191</v>
      </c>
      <c r="C2599" s="171" t="s">
        <v>2039</v>
      </c>
      <c r="D2599" s="171" t="s">
        <v>1671</v>
      </c>
      <c r="E2599" s="171" t="s">
        <v>1533</v>
      </c>
      <c r="F2599" s="171"/>
      <c r="G2599" s="187">
        <v>1398265.99</v>
      </c>
      <c r="H2599" s="201" t="s">
        <v>3406</v>
      </c>
    </row>
    <row r="2600" spans="1:8" ht="15" customHeight="1">
      <c r="A2600" s="630">
        <v>43432</v>
      </c>
      <c r="B2600" s="204" t="s">
        <v>3207</v>
      </c>
      <c r="C2600" s="204" t="s">
        <v>2092</v>
      </c>
      <c r="D2600" s="204" t="s">
        <v>1671</v>
      </c>
      <c r="E2600" s="204" t="s">
        <v>37</v>
      </c>
      <c r="F2600" s="639">
        <v>2788.38</v>
      </c>
      <c r="G2600" s="639">
        <v>95306.83</v>
      </c>
      <c r="H2600" s="1068" t="s">
        <v>3423</v>
      </c>
    </row>
    <row r="2601" spans="1:8" ht="45" customHeight="1">
      <c r="A2601" s="659">
        <v>43556</v>
      </c>
      <c r="B2601" s="660"/>
      <c r="C2601" s="660"/>
      <c r="D2601" s="660"/>
      <c r="E2601" s="660"/>
      <c r="F2601" s="661"/>
      <c r="G2601" s="449"/>
      <c r="H2601" s="1066"/>
    </row>
    <row r="2602" spans="1:8" ht="15" customHeight="1">
      <c r="A2602" s="630"/>
      <c r="B2602" s="204"/>
      <c r="C2602" s="204"/>
      <c r="D2602" s="204"/>
      <c r="E2602" s="204"/>
      <c r="F2602" s="639"/>
      <c r="G2602" s="639"/>
      <c r="H2602" s="1068"/>
    </row>
    <row r="2603" spans="1:8" ht="15" customHeight="1">
      <c r="A2603" s="224">
        <v>43474</v>
      </c>
      <c r="B2603" s="216" t="s">
        <v>3289</v>
      </c>
      <c r="C2603" s="216" t="s">
        <v>285</v>
      </c>
      <c r="D2603" s="193" t="s">
        <v>2349</v>
      </c>
      <c r="E2603" s="216" t="s">
        <v>38</v>
      </c>
      <c r="F2603" s="637">
        <v>74272.179999999993</v>
      </c>
      <c r="G2603" s="637">
        <v>2866906.15</v>
      </c>
      <c r="H2603" s="704" t="s">
        <v>3429</v>
      </c>
    </row>
    <row r="2604" spans="1:8" ht="15" customHeight="1">
      <c r="A2604" s="224">
        <v>43474</v>
      </c>
      <c r="B2604" s="216" t="s">
        <v>3290</v>
      </c>
      <c r="C2604" s="216" t="s">
        <v>285</v>
      </c>
      <c r="D2604" s="193" t="s">
        <v>2349</v>
      </c>
      <c r="E2604" s="216" t="s">
        <v>38</v>
      </c>
      <c r="F2604" s="637">
        <v>115081.48</v>
      </c>
      <c r="G2604" s="637">
        <v>4442145.13</v>
      </c>
      <c r="H2604" s="704" t="s">
        <v>3430</v>
      </c>
    </row>
    <row r="2605" spans="1:8" ht="15" customHeight="1">
      <c r="A2605" s="630">
        <v>43454</v>
      </c>
      <c r="B2605" s="216" t="s">
        <v>3246</v>
      </c>
      <c r="C2605" s="216" t="s">
        <v>285</v>
      </c>
      <c r="D2605" s="654" t="s">
        <v>3247</v>
      </c>
      <c r="E2605" s="216" t="s">
        <v>37</v>
      </c>
      <c r="F2605" s="637">
        <v>378348.6</v>
      </c>
      <c r="G2605" s="637">
        <v>12841151.48</v>
      </c>
      <c r="H2605" s="1078" t="s">
        <v>3429</v>
      </c>
    </row>
    <row r="2606" spans="1:8" ht="15" customHeight="1">
      <c r="A2606" s="630">
        <v>43515</v>
      </c>
      <c r="B2606" s="216" t="s">
        <v>3357</v>
      </c>
      <c r="C2606" s="216" t="s">
        <v>285</v>
      </c>
      <c r="D2606" s="654" t="s">
        <v>3094</v>
      </c>
      <c r="E2606" s="216" t="s">
        <v>37</v>
      </c>
      <c r="F2606" s="637">
        <v>120705.47</v>
      </c>
      <c r="G2606" s="637">
        <f>F2606*34.18</f>
        <v>4125712.9646000001</v>
      </c>
      <c r="H2606" s="1078" t="s">
        <v>3429</v>
      </c>
    </row>
    <row r="2607" spans="1:8" ht="15" customHeight="1">
      <c r="A2607" s="627">
        <v>43434</v>
      </c>
      <c r="B2607" s="171" t="s">
        <v>3208</v>
      </c>
      <c r="C2607" s="171" t="s">
        <v>2039</v>
      </c>
      <c r="D2607" s="171" t="s">
        <v>1671</v>
      </c>
      <c r="E2607" s="171" t="s">
        <v>1533</v>
      </c>
      <c r="F2607" s="171"/>
      <c r="G2607" s="187">
        <v>1134781.45</v>
      </c>
      <c r="H2607" s="201" t="s">
        <v>3429</v>
      </c>
    </row>
    <row r="2608" spans="1:8" ht="15" customHeight="1">
      <c r="A2608" s="627">
        <v>43434</v>
      </c>
      <c r="B2608" s="171" t="s">
        <v>3209</v>
      </c>
      <c r="C2608" s="171" t="s">
        <v>2039</v>
      </c>
      <c r="D2608" s="171" t="s">
        <v>1671</v>
      </c>
      <c r="E2608" s="171" t="s">
        <v>1533</v>
      </c>
      <c r="F2608" s="171"/>
      <c r="G2608" s="187">
        <v>858568.27</v>
      </c>
      <c r="H2608" s="201" t="s">
        <v>3429</v>
      </c>
    </row>
    <row r="2609" spans="1:8" ht="15" customHeight="1">
      <c r="A2609" s="627">
        <v>43438</v>
      </c>
      <c r="B2609" s="171" t="s">
        <v>3214</v>
      </c>
      <c r="C2609" s="171" t="s">
        <v>2039</v>
      </c>
      <c r="D2609" s="171" t="s">
        <v>1671</v>
      </c>
      <c r="E2609" s="171" t="s">
        <v>1533</v>
      </c>
      <c r="F2609" s="171"/>
      <c r="G2609" s="187">
        <v>4581200.68</v>
      </c>
      <c r="H2609" s="201" t="s">
        <v>3436</v>
      </c>
    </row>
    <row r="2610" spans="1:8" ht="15" customHeight="1">
      <c r="A2610" s="224">
        <v>43518</v>
      </c>
      <c r="B2610" s="216" t="s">
        <v>3364</v>
      </c>
      <c r="C2610" s="216" t="s">
        <v>1614</v>
      </c>
      <c r="D2610" s="216" t="s">
        <v>3334</v>
      </c>
      <c r="E2610" s="216" t="s">
        <v>11</v>
      </c>
      <c r="F2610" s="639">
        <v>41754.93</v>
      </c>
      <c r="G2610" s="639">
        <v>1413404.38</v>
      </c>
      <c r="H2610" s="224" t="s">
        <v>3430</v>
      </c>
    </row>
    <row r="2611" spans="1:8" ht="15" customHeight="1">
      <c r="A2611" s="630">
        <v>43438</v>
      </c>
      <c r="B2611" s="204" t="s">
        <v>3213</v>
      </c>
      <c r="C2611" s="204" t="s">
        <v>2092</v>
      </c>
      <c r="D2611" s="204" t="s">
        <v>1671</v>
      </c>
      <c r="E2611" s="204" t="s">
        <v>37</v>
      </c>
      <c r="F2611" s="639">
        <v>7167.1</v>
      </c>
      <c r="G2611" s="639">
        <v>243896.41</v>
      </c>
      <c r="H2611" s="1068" t="s">
        <v>3436</v>
      </c>
    </row>
    <row r="2612" spans="1:8" ht="15" customHeight="1">
      <c r="A2612" s="630">
        <v>43480</v>
      </c>
      <c r="B2612" s="216" t="s">
        <v>3312</v>
      </c>
      <c r="C2612" s="216" t="s">
        <v>285</v>
      </c>
      <c r="D2612" s="654" t="s">
        <v>3286</v>
      </c>
      <c r="E2612" s="216" t="s">
        <v>11</v>
      </c>
      <c r="F2612" s="637">
        <v>78538.399999999994</v>
      </c>
      <c r="G2612" s="637">
        <v>2652241.77</v>
      </c>
      <c r="H2612" s="1078" t="s">
        <v>3447</v>
      </c>
    </row>
    <row r="2613" spans="1:8" ht="15" customHeight="1">
      <c r="A2613" s="630">
        <v>43515</v>
      </c>
      <c r="B2613" s="216" t="s">
        <v>3358</v>
      </c>
      <c r="C2613" s="216" t="s">
        <v>285</v>
      </c>
      <c r="D2613" s="654" t="s">
        <v>3094</v>
      </c>
      <c r="E2613" s="216" t="s">
        <v>37</v>
      </c>
      <c r="F2613" s="637">
        <v>138754.94</v>
      </c>
      <c r="G2613" s="637">
        <v>4709342.66</v>
      </c>
      <c r="H2613" s="1078" t="s">
        <v>3447</v>
      </c>
    </row>
    <row r="2614" spans="1:8" ht="15" customHeight="1">
      <c r="A2614" s="224">
        <v>43474</v>
      </c>
      <c r="B2614" s="216" t="s">
        <v>3291</v>
      </c>
      <c r="C2614" s="216" t="s">
        <v>285</v>
      </c>
      <c r="D2614" s="193" t="s">
        <v>2349</v>
      </c>
      <c r="E2614" s="216" t="s">
        <v>38</v>
      </c>
      <c r="F2614" s="637">
        <v>17332.560000000001</v>
      </c>
      <c r="G2614" s="637">
        <v>669036.81999999995</v>
      </c>
      <c r="H2614" s="704" t="s">
        <v>3447</v>
      </c>
    </row>
    <row r="2615" spans="1:8" ht="15" customHeight="1">
      <c r="A2615" s="630">
        <v>43530</v>
      </c>
      <c r="B2615" s="216" t="s">
        <v>3379</v>
      </c>
      <c r="C2615" s="216" t="s">
        <v>285</v>
      </c>
      <c r="D2615" s="654" t="s">
        <v>1243</v>
      </c>
      <c r="E2615" s="216" t="s">
        <v>37</v>
      </c>
      <c r="F2615" s="637">
        <v>420196.35</v>
      </c>
      <c r="G2615" s="637">
        <v>14370715.17</v>
      </c>
      <c r="H2615" s="1078" t="s">
        <v>3448</v>
      </c>
    </row>
    <row r="2616" spans="1:8" ht="15" customHeight="1">
      <c r="A2616" s="630">
        <v>43521</v>
      </c>
      <c r="B2616" s="216" t="s">
        <v>3367</v>
      </c>
      <c r="C2616" s="216" t="s">
        <v>285</v>
      </c>
      <c r="D2616" s="654" t="s">
        <v>3370</v>
      </c>
      <c r="E2616" s="216" t="s">
        <v>37</v>
      </c>
      <c r="F2616" s="637">
        <v>61163.9</v>
      </c>
      <c r="G2616" s="637">
        <v>2069786.38</v>
      </c>
      <c r="H2616" s="1078" t="s">
        <v>3448</v>
      </c>
    </row>
    <row r="2617" spans="1:8" ht="15" customHeight="1">
      <c r="A2617" s="630">
        <v>43553</v>
      </c>
      <c r="B2617" s="216" t="s">
        <v>3426</v>
      </c>
      <c r="C2617" s="216" t="s">
        <v>285</v>
      </c>
      <c r="D2617" s="654" t="s">
        <v>232</v>
      </c>
      <c r="E2617" s="216" t="s">
        <v>37</v>
      </c>
      <c r="F2617" s="637">
        <v>1427184.99</v>
      </c>
      <c r="G2617" s="637">
        <v>49095163.659999996</v>
      </c>
      <c r="H2617" s="1078" t="s">
        <v>3448</v>
      </c>
    </row>
    <row r="2618" spans="1:8" ht="15" customHeight="1">
      <c r="A2618" s="224">
        <v>43518</v>
      </c>
      <c r="B2618" s="216" t="s">
        <v>3363</v>
      </c>
      <c r="C2618" s="216" t="s">
        <v>1614</v>
      </c>
      <c r="D2618" s="216" t="s">
        <v>3334</v>
      </c>
      <c r="E2618" s="216" t="s">
        <v>11</v>
      </c>
      <c r="F2618" s="639">
        <v>12787.9</v>
      </c>
      <c r="G2618" s="639">
        <v>432870.42</v>
      </c>
      <c r="H2618" s="224" t="s">
        <v>3452</v>
      </c>
    </row>
    <row r="2619" spans="1:8" ht="15" customHeight="1">
      <c r="A2619" s="627">
        <v>43444</v>
      </c>
      <c r="B2619" s="171" t="s">
        <v>3222</v>
      </c>
      <c r="C2619" s="171" t="s">
        <v>2039</v>
      </c>
      <c r="D2619" s="171" t="s">
        <v>1671</v>
      </c>
      <c r="E2619" s="171" t="s">
        <v>1533</v>
      </c>
      <c r="F2619" s="171"/>
      <c r="G2619" s="187">
        <v>714540.56</v>
      </c>
      <c r="H2619" s="201" t="s">
        <v>3448</v>
      </c>
    </row>
    <row r="2620" spans="1:8" ht="15" customHeight="1">
      <c r="A2620" s="627">
        <v>43444</v>
      </c>
      <c r="B2620" s="171" t="s">
        <v>3223</v>
      </c>
      <c r="C2620" s="171" t="s">
        <v>2039</v>
      </c>
      <c r="D2620" s="171" t="s">
        <v>1671</v>
      </c>
      <c r="E2620" s="171" t="s">
        <v>1533</v>
      </c>
      <c r="F2620" s="171"/>
      <c r="G2620" s="187">
        <v>254087.58</v>
      </c>
      <c r="H2620" s="201" t="s">
        <v>3448</v>
      </c>
    </row>
    <row r="2621" spans="1:8" ht="15" customHeight="1">
      <c r="A2621" s="627">
        <v>43444</v>
      </c>
      <c r="B2621" s="171" t="s">
        <v>3224</v>
      </c>
      <c r="C2621" s="171" t="s">
        <v>2039</v>
      </c>
      <c r="D2621" s="171" t="s">
        <v>1671</v>
      </c>
      <c r="E2621" s="171" t="s">
        <v>1533</v>
      </c>
      <c r="F2621" s="171"/>
      <c r="G2621" s="187">
        <v>225431.58</v>
      </c>
      <c r="H2621" s="201" t="s">
        <v>3448</v>
      </c>
    </row>
    <row r="2622" spans="1:8" ht="15" customHeight="1">
      <c r="A2622" s="630">
        <v>43444</v>
      </c>
      <c r="B2622" s="204" t="s">
        <v>3225</v>
      </c>
      <c r="C2622" s="204" t="s">
        <v>2092</v>
      </c>
      <c r="D2622" s="204" t="s">
        <v>1671</v>
      </c>
      <c r="E2622" s="204" t="s">
        <v>37</v>
      </c>
      <c r="F2622" s="639">
        <v>4163.2299999999996</v>
      </c>
      <c r="G2622" s="639">
        <v>141133.5</v>
      </c>
      <c r="H2622" s="1068" t="s">
        <v>3448</v>
      </c>
    </row>
    <row r="2623" spans="1:8" ht="15" customHeight="1">
      <c r="A2623" s="630">
        <v>43444</v>
      </c>
      <c r="B2623" s="204" t="s">
        <v>3226</v>
      </c>
      <c r="C2623" s="204" t="s">
        <v>2092</v>
      </c>
      <c r="D2623" s="204" t="s">
        <v>1671</v>
      </c>
      <c r="E2623" s="204" t="s">
        <v>37</v>
      </c>
      <c r="F2623" s="639">
        <v>28561.82</v>
      </c>
      <c r="G2623" s="639">
        <v>968245.7</v>
      </c>
      <c r="H2623" s="1068" t="s">
        <v>3448</v>
      </c>
    </row>
    <row r="2624" spans="1:8" ht="15" customHeight="1">
      <c r="A2624" s="630">
        <v>43509</v>
      </c>
      <c r="B2624" s="216" t="s">
        <v>3352</v>
      </c>
      <c r="C2624" s="216" t="s">
        <v>285</v>
      </c>
      <c r="D2624" s="654" t="s">
        <v>2613</v>
      </c>
      <c r="E2624" s="216" t="s">
        <v>37</v>
      </c>
      <c r="F2624" s="637">
        <v>33043.440000000002</v>
      </c>
      <c r="G2624" s="637">
        <v>1122816.0900000001</v>
      </c>
      <c r="H2624" s="1078" t="s">
        <v>3454</v>
      </c>
    </row>
    <row r="2625" spans="1:8" ht="15" customHeight="1">
      <c r="A2625" s="630">
        <v>43515</v>
      </c>
      <c r="B2625" s="216" t="s">
        <v>3356</v>
      </c>
      <c r="C2625" s="216" t="s">
        <v>285</v>
      </c>
      <c r="D2625" s="654" t="s">
        <v>3094</v>
      </c>
      <c r="E2625" s="216" t="s">
        <v>37</v>
      </c>
      <c r="F2625" s="637">
        <v>144631.10999999999</v>
      </c>
      <c r="G2625" s="637">
        <v>4908779.87</v>
      </c>
      <c r="H2625" s="1078" t="s">
        <v>3454</v>
      </c>
    </row>
    <row r="2626" spans="1:8" ht="15" customHeight="1">
      <c r="A2626" s="630">
        <v>43524</v>
      </c>
      <c r="B2626" s="216" t="s">
        <v>3372</v>
      </c>
      <c r="C2626" s="216" t="s">
        <v>285</v>
      </c>
      <c r="D2626" s="654" t="s">
        <v>3094</v>
      </c>
      <c r="E2626" s="216" t="s">
        <v>37</v>
      </c>
      <c r="F2626" s="637">
        <v>80906.25</v>
      </c>
      <c r="G2626" s="637">
        <v>2728158.75</v>
      </c>
      <c r="H2626" s="1078" t="s">
        <v>3454</v>
      </c>
    </row>
    <row r="2627" spans="1:8" ht="15" customHeight="1">
      <c r="A2627" s="224">
        <v>43518</v>
      </c>
      <c r="B2627" s="216" t="s">
        <v>3362</v>
      </c>
      <c r="C2627" s="216" t="s">
        <v>1614</v>
      </c>
      <c r="D2627" s="216" t="s">
        <v>3334</v>
      </c>
      <c r="E2627" s="216" t="s">
        <v>11</v>
      </c>
      <c r="F2627" s="639">
        <v>12286.71</v>
      </c>
      <c r="G2627" s="639">
        <v>415905.13</v>
      </c>
      <c r="H2627" s="224" t="s">
        <v>3454</v>
      </c>
    </row>
    <row r="2628" spans="1:8" ht="15" customHeight="1">
      <c r="A2628" s="627">
        <v>43448</v>
      </c>
      <c r="B2628" s="171" t="s">
        <v>3235</v>
      </c>
      <c r="C2628" s="171" t="s">
        <v>2039</v>
      </c>
      <c r="D2628" s="171" t="s">
        <v>1671</v>
      </c>
      <c r="E2628" s="171" t="s">
        <v>1533</v>
      </c>
      <c r="F2628" s="461"/>
      <c r="G2628" s="187">
        <v>107747.4</v>
      </c>
      <c r="H2628" s="201" t="s">
        <v>3458</v>
      </c>
    </row>
    <row r="2629" spans="1:8" ht="15" customHeight="1">
      <c r="A2629" s="627">
        <v>43448</v>
      </c>
      <c r="B2629" s="171" t="s">
        <v>3236</v>
      </c>
      <c r="C2629" s="171" t="s">
        <v>2039</v>
      </c>
      <c r="D2629" s="171" t="s">
        <v>1671</v>
      </c>
      <c r="E2629" s="171" t="s">
        <v>1533</v>
      </c>
      <c r="F2629" s="461"/>
      <c r="G2629" s="187">
        <v>152356.03</v>
      </c>
      <c r="H2629" s="201" t="s">
        <v>3458</v>
      </c>
    </row>
    <row r="2630" spans="1:8" ht="15" customHeight="1">
      <c r="A2630" s="224">
        <v>43549</v>
      </c>
      <c r="B2630" s="216" t="s">
        <v>3409</v>
      </c>
      <c r="C2630" s="216" t="s">
        <v>35</v>
      </c>
      <c r="D2630" s="193" t="s">
        <v>381</v>
      </c>
      <c r="E2630" s="216" t="s">
        <v>38</v>
      </c>
      <c r="F2630" s="637">
        <v>185162.1</v>
      </c>
      <c r="G2630" s="637">
        <v>7139850.5800000001</v>
      </c>
      <c r="H2630" s="704" t="s">
        <v>3458</v>
      </c>
    </row>
    <row r="2631" spans="1:8" ht="15" customHeight="1">
      <c r="A2631" s="630">
        <v>43448</v>
      </c>
      <c r="B2631" s="204" t="s">
        <v>3234</v>
      </c>
      <c r="C2631" s="204" t="s">
        <v>2092</v>
      </c>
      <c r="D2631" s="204" t="s">
        <v>1671</v>
      </c>
      <c r="E2631" s="204" t="s">
        <v>37</v>
      </c>
      <c r="F2631" s="639">
        <v>15300.82</v>
      </c>
      <c r="G2631" s="639">
        <v>519921.86</v>
      </c>
      <c r="H2631" s="1068" t="s">
        <v>3458</v>
      </c>
    </row>
    <row r="2632" spans="1:8" ht="15" customHeight="1">
      <c r="A2632" s="630">
        <v>43452</v>
      </c>
      <c r="B2632" s="204" t="s">
        <v>3242</v>
      </c>
      <c r="C2632" s="204" t="s">
        <v>2092</v>
      </c>
      <c r="D2632" s="204" t="s">
        <v>1671</v>
      </c>
      <c r="E2632" s="204" t="s">
        <v>37</v>
      </c>
      <c r="F2632" s="639">
        <v>11876.7</v>
      </c>
      <c r="G2632" s="639">
        <v>403689.03</v>
      </c>
      <c r="H2632" s="1068" t="s">
        <v>3462</v>
      </c>
    </row>
    <row r="2633" spans="1:8" ht="15" customHeight="1">
      <c r="A2633" s="627">
        <v>43452</v>
      </c>
      <c r="B2633" s="171" t="s">
        <v>3239</v>
      </c>
      <c r="C2633" s="171" t="s">
        <v>2039</v>
      </c>
      <c r="D2633" s="171" t="s">
        <v>1671</v>
      </c>
      <c r="E2633" s="171" t="s">
        <v>1533</v>
      </c>
      <c r="F2633" s="171"/>
      <c r="G2633" s="187">
        <v>399610.17</v>
      </c>
      <c r="H2633" s="1068" t="s">
        <v>3462</v>
      </c>
    </row>
    <row r="2634" spans="1:8" ht="15" customHeight="1">
      <c r="A2634" s="627">
        <v>43452</v>
      </c>
      <c r="B2634" s="171" t="s">
        <v>3240</v>
      </c>
      <c r="C2634" s="171" t="s">
        <v>2039</v>
      </c>
      <c r="D2634" s="171" t="s">
        <v>1671</v>
      </c>
      <c r="E2634" s="171" t="s">
        <v>1533</v>
      </c>
      <c r="F2634" s="171"/>
      <c r="G2634" s="187">
        <v>380125.64</v>
      </c>
      <c r="H2634" s="1068" t="s">
        <v>3462</v>
      </c>
    </row>
    <row r="2635" spans="1:8" ht="15" customHeight="1">
      <c r="A2635" s="630">
        <v>43453</v>
      </c>
      <c r="B2635" s="204" t="s">
        <v>3243</v>
      </c>
      <c r="C2635" s="204" t="s">
        <v>2092</v>
      </c>
      <c r="D2635" s="204" t="s">
        <v>1671</v>
      </c>
      <c r="E2635" s="204" t="s">
        <v>37</v>
      </c>
      <c r="F2635" s="639">
        <v>44176.72</v>
      </c>
      <c r="G2635" s="639">
        <v>1499357.88</v>
      </c>
      <c r="H2635" s="1068" t="s">
        <v>3465</v>
      </c>
    </row>
    <row r="2636" spans="1:8" ht="15" customHeight="1">
      <c r="A2636" s="627">
        <v>43453</v>
      </c>
      <c r="B2636" s="171" t="s">
        <v>3241</v>
      </c>
      <c r="C2636" s="171" t="s">
        <v>2039</v>
      </c>
      <c r="D2636" s="171" t="s">
        <v>1671</v>
      </c>
      <c r="E2636" s="171" t="s">
        <v>1533</v>
      </c>
      <c r="F2636" s="171"/>
      <c r="G2636" s="187">
        <v>1801351.49</v>
      </c>
      <c r="H2636" s="201" t="s">
        <v>3465</v>
      </c>
    </row>
    <row r="2637" spans="1:8" ht="15" customHeight="1">
      <c r="A2637" s="224">
        <v>43518</v>
      </c>
      <c r="B2637" s="216" t="s">
        <v>3365</v>
      </c>
      <c r="C2637" s="216" t="s">
        <v>1614</v>
      </c>
      <c r="D2637" s="216" t="s">
        <v>3334</v>
      </c>
      <c r="E2637" s="216" t="s">
        <v>11</v>
      </c>
      <c r="F2637" s="639">
        <v>126859.09</v>
      </c>
      <c r="G2637" s="639">
        <v>4294180.2</v>
      </c>
      <c r="H2637" s="224" t="s">
        <v>3466</v>
      </c>
    </row>
    <row r="2638" spans="1:8" ht="15" customHeight="1">
      <c r="A2638" s="649">
        <v>43553</v>
      </c>
      <c r="B2638" s="458" t="s">
        <v>3427</v>
      </c>
      <c r="C2638" s="216" t="s">
        <v>35</v>
      </c>
      <c r="D2638" s="1257" t="s">
        <v>1894</v>
      </c>
      <c r="E2638" s="458" t="s">
        <v>38</v>
      </c>
      <c r="F2638" s="591">
        <v>77657.2</v>
      </c>
      <c r="G2638" s="591">
        <v>2983589.62</v>
      </c>
      <c r="H2638" s="1038" t="s">
        <v>3466</v>
      </c>
    </row>
    <row r="2639" spans="1:8" ht="15" customHeight="1">
      <c r="A2639" s="224">
        <v>43552</v>
      </c>
      <c r="B2639" s="216" t="s">
        <v>3424</v>
      </c>
      <c r="C2639" s="216" t="s">
        <v>35</v>
      </c>
      <c r="D2639" s="193" t="s">
        <v>3425</v>
      </c>
      <c r="E2639" s="216" t="s">
        <v>38</v>
      </c>
      <c r="F2639" s="637">
        <v>472861.25</v>
      </c>
      <c r="G2639" s="637">
        <v>18209886.739999998</v>
      </c>
      <c r="H2639" s="704" t="s">
        <v>3479</v>
      </c>
    </row>
    <row r="2640" spans="1:8" ht="15" customHeight="1">
      <c r="A2640" s="627">
        <v>43455</v>
      </c>
      <c r="B2640" s="171" t="s">
        <v>3256</v>
      </c>
      <c r="C2640" s="171" t="s">
        <v>2039</v>
      </c>
      <c r="D2640" s="171" t="s">
        <v>1671</v>
      </c>
      <c r="E2640" s="171" t="s">
        <v>1533</v>
      </c>
      <c r="F2640" s="171"/>
      <c r="G2640" s="187">
        <v>148487.34</v>
      </c>
      <c r="H2640" s="201" t="s">
        <v>3479</v>
      </c>
    </row>
    <row r="2641" spans="1:8" ht="15" customHeight="1">
      <c r="A2641" s="724">
        <v>43480</v>
      </c>
      <c r="B2641" s="1309" t="s">
        <v>3309</v>
      </c>
      <c r="C2641" s="469" t="s">
        <v>285</v>
      </c>
      <c r="D2641" s="654" t="s">
        <v>3085</v>
      </c>
      <c r="E2641" s="216" t="s">
        <v>11</v>
      </c>
      <c r="F2641" s="637">
        <v>63943.69</v>
      </c>
      <c r="G2641" s="637">
        <v>2159378.41</v>
      </c>
      <c r="H2641" s="1078" t="s">
        <v>3479</v>
      </c>
    </row>
    <row r="2642" spans="1:8" ht="15" customHeight="1">
      <c r="A2642" s="630">
        <v>43509</v>
      </c>
      <c r="B2642" s="216" t="s">
        <v>3353</v>
      </c>
      <c r="C2642" s="216" t="s">
        <v>285</v>
      </c>
      <c r="D2642" s="654" t="s">
        <v>2613</v>
      </c>
      <c r="E2642" s="216" t="s">
        <v>37</v>
      </c>
      <c r="F2642" s="637">
        <v>93855.88</v>
      </c>
      <c r="G2642" s="637">
        <v>3189222.8</v>
      </c>
      <c r="H2642" s="1078" t="s">
        <v>3479</v>
      </c>
    </row>
    <row r="2643" spans="1:8" ht="15" customHeight="1">
      <c r="A2643" s="700">
        <v>43524</v>
      </c>
      <c r="B2643" s="458" t="s">
        <v>3377</v>
      </c>
      <c r="C2643" s="216" t="s">
        <v>285</v>
      </c>
      <c r="D2643" s="691" t="s">
        <v>3378</v>
      </c>
      <c r="E2643" s="216" t="s">
        <v>37</v>
      </c>
      <c r="F2643" s="637">
        <v>350645.66</v>
      </c>
      <c r="G2643" s="637">
        <v>11823771.66</v>
      </c>
      <c r="H2643" s="1083" t="s">
        <v>3479</v>
      </c>
    </row>
    <row r="2644" spans="1:8" ht="15" customHeight="1">
      <c r="A2644" s="224">
        <v>43537</v>
      </c>
      <c r="B2644" s="216" t="s">
        <v>3390</v>
      </c>
      <c r="C2644" s="216" t="s">
        <v>1614</v>
      </c>
      <c r="D2644" s="216" t="s">
        <v>3334</v>
      </c>
      <c r="E2644" s="216" t="s">
        <v>11</v>
      </c>
      <c r="F2644" s="639">
        <v>85890.02</v>
      </c>
      <c r="G2644" s="639">
        <v>2952898.89</v>
      </c>
      <c r="H2644" s="224" t="s">
        <v>3480</v>
      </c>
    </row>
    <row r="2645" spans="1:8" ht="15" customHeight="1">
      <c r="A2645" s="630">
        <v>43564</v>
      </c>
      <c r="B2645" s="216" t="s">
        <v>3449</v>
      </c>
      <c r="C2645" s="216" t="s">
        <v>285</v>
      </c>
      <c r="D2645" s="654" t="s">
        <v>3094</v>
      </c>
      <c r="E2645" s="216" t="s">
        <v>37</v>
      </c>
      <c r="F2645" s="637">
        <v>166535.81</v>
      </c>
      <c r="G2645" s="637">
        <v>5722170.4299999997</v>
      </c>
      <c r="H2645" s="1078" t="s">
        <v>3481</v>
      </c>
    </row>
    <row r="2646" spans="1:8" ht="15" customHeight="1">
      <c r="A2646" s="700">
        <v>43551</v>
      </c>
      <c r="B2646" s="458" t="s">
        <v>3415</v>
      </c>
      <c r="C2646" s="216" t="s">
        <v>285</v>
      </c>
      <c r="D2646" s="691" t="s">
        <v>3057</v>
      </c>
      <c r="E2646" s="216" t="s">
        <v>11</v>
      </c>
      <c r="F2646" s="637">
        <v>21487.57</v>
      </c>
      <c r="G2646" s="637">
        <v>738098.02950000006</v>
      </c>
      <c r="H2646" s="1078" t="s">
        <v>3481</v>
      </c>
    </row>
    <row r="2647" spans="1:8" ht="15" customHeight="1">
      <c r="A2647" s="700">
        <v>43551</v>
      </c>
      <c r="B2647" s="458" t="s">
        <v>3413</v>
      </c>
      <c r="C2647" s="216" t="s">
        <v>285</v>
      </c>
      <c r="D2647" s="691" t="s">
        <v>3416</v>
      </c>
      <c r="E2647" s="216" t="s">
        <v>11</v>
      </c>
      <c r="F2647" s="637">
        <v>27623.919999999998</v>
      </c>
      <c r="G2647" s="637">
        <v>948881.652</v>
      </c>
      <c r="H2647" s="1078" t="s">
        <v>3481</v>
      </c>
    </row>
    <row r="2648" spans="1:8" ht="15" customHeight="1">
      <c r="A2648" s="700">
        <v>43480</v>
      </c>
      <c r="B2648" s="458" t="s">
        <v>3306</v>
      </c>
      <c r="C2648" s="216" t="s">
        <v>285</v>
      </c>
      <c r="D2648" s="654" t="s">
        <v>2613</v>
      </c>
      <c r="E2648" s="216" t="s">
        <v>37</v>
      </c>
      <c r="F2648" s="637">
        <v>148763.20000000001</v>
      </c>
      <c r="G2648" s="637">
        <v>5023733.26</v>
      </c>
      <c r="H2648" s="1078" t="s">
        <v>3486</v>
      </c>
    </row>
    <row r="2649" spans="1:8" ht="15" customHeight="1">
      <c r="A2649" s="630">
        <v>43546</v>
      </c>
      <c r="B2649" s="216" t="s">
        <v>3403</v>
      </c>
      <c r="C2649" s="216" t="s">
        <v>285</v>
      </c>
      <c r="D2649" s="654" t="s">
        <v>2613</v>
      </c>
      <c r="E2649" s="216" t="s">
        <v>11</v>
      </c>
      <c r="F2649" s="637">
        <v>146014.89000000001</v>
      </c>
      <c r="G2649" s="637">
        <v>4976187.45</v>
      </c>
      <c r="H2649" s="1078" t="s">
        <v>3486</v>
      </c>
    </row>
    <row r="2650" spans="1:8" ht="57.75" customHeight="1">
      <c r="A2650" s="659">
        <v>43586</v>
      </c>
      <c r="B2650" s="660"/>
      <c r="C2650" s="660"/>
      <c r="D2650" s="660"/>
      <c r="E2650" s="660"/>
      <c r="F2650" s="661"/>
      <c r="G2650" s="449"/>
      <c r="H2650" s="1066"/>
    </row>
    <row r="2652" spans="1:8" ht="15" customHeight="1">
      <c r="A2652" s="680">
        <v>43468</v>
      </c>
      <c r="B2652" s="196" t="s">
        <v>3292</v>
      </c>
      <c r="C2652" s="196" t="s">
        <v>2039</v>
      </c>
      <c r="D2652" s="196" t="s">
        <v>1671</v>
      </c>
      <c r="E2652" s="196" t="s">
        <v>1533</v>
      </c>
      <c r="F2652" s="196"/>
      <c r="G2652" s="187">
        <v>768512.75</v>
      </c>
      <c r="H2652" s="201" t="s">
        <v>3428</v>
      </c>
    </row>
    <row r="2653" spans="1:8" ht="15" customHeight="1">
      <c r="A2653" s="680">
        <v>43468</v>
      </c>
      <c r="B2653" s="196" t="s">
        <v>3293</v>
      </c>
      <c r="C2653" s="196" t="s">
        <v>2039</v>
      </c>
      <c r="D2653" s="196" t="s">
        <v>1671</v>
      </c>
      <c r="E2653" s="196" t="s">
        <v>1533</v>
      </c>
      <c r="F2653" s="196"/>
      <c r="G2653" s="187">
        <v>79185.86</v>
      </c>
      <c r="H2653" s="201" t="s">
        <v>3428</v>
      </c>
    </row>
    <row r="2654" spans="1:8" ht="15" customHeight="1">
      <c r="A2654" s="630">
        <v>43468</v>
      </c>
      <c r="B2654" s="204" t="s">
        <v>3298</v>
      </c>
      <c r="C2654" s="204" t="s">
        <v>2092</v>
      </c>
      <c r="D2654" s="204" t="s">
        <v>1671</v>
      </c>
      <c r="E2654" s="204" t="s">
        <v>37</v>
      </c>
      <c r="F2654" s="639">
        <v>18430.669999999998</v>
      </c>
      <c r="G2654" s="639">
        <v>626642.78</v>
      </c>
      <c r="H2654" s="1068" t="s">
        <v>3428</v>
      </c>
    </row>
    <row r="2655" spans="1:8" ht="15" customHeight="1">
      <c r="A2655" s="224">
        <v>43530</v>
      </c>
      <c r="B2655" s="216" t="s">
        <v>3383</v>
      </c>
      <c r="C2655" s="216" t="s">
        <v>285</v>
      </c>
      <c r="D2655" s="193" t="s">
        <v>2349</v>
      </c>
      <c r="E2655" s="216" t="s">
        <v>38</v>
      </c>
      <c r="F2655" s="637">
        <v>21500.25</v>
      </c>
      <c r="G2655" s="637">
        <v>826254.61</v>
      </c>
      <c r="H2655" s="704" t="s">
        <v>3490</v>
      </c>
    </row>
    <row r="2656" spans="1:8" ht="15" customHeight="1">
      <c r="A2656" s="649">
        <v>43567</v>
      </c>
      <c r="B2656" s="458" t="s">
        <v>3455</v>
      </c>
      <c r="C2656" s="216" t="s">
        <v>35</v>
      </c>
      <c r="D2656" s="1257" t="s">
        <v>1894</v>
      </c>
      <c r="E2656" s="458" t="s">
        <v>38</v>
      </c>
      <c r="F2656" s="591">
        <v>64589.7</v>
      </c>
      <c r="G2656" s="591">
        <v>2499621.39</v>
      </c>
      <c r="H2656" s="1038" t="s">
        <v>3490</v>
      </c>
    </row>
    <row r="2657" spans="1:9" ht="15" customHeight="1">
      <c r="A2657" s="680">
        <v>43469</v>
      </c>
      <c r="B2657" s="196" t="s">
        <v>3294</v>
      </c>
      <c r="C2657" s="196" t="s">
        <v>2039</v>
      </c>
      <c r="D2657" s="196" t="s">
        <v>1671</v>
      </c>
      <c r="E2657" s="196" t="s">
        <v>1533</v>
      </c>
      <c r="F2657" s="196"/>
      <c r="G2657" s="187">
        <v>851118.67</v>
      </c>
      <c r="H2657" s="201" t="s">
        <v>3490</v>
      </c>
    </row>
    <row r="2658" spans="1:9" ht="15" customHeight="1">
      <c r="A2658" s="680">
        <v>43469</v>
      </c>
      <c r="B2658" s="196" t="s">
        <v>3295</v>
      </c>
      <c r="C2658" s="196" t="s">
        <v>2039</v>
      </c>
      <c r="D2658" s="196" t="s">
        <v>1671</v>
      </c>
      <c r="E2658" s="196" t="s">
        <v>1533</v>
      </c>
      <c r="F2658" s="196"/>
      <c r="G2658" s="187">
        <v>127578.26</v>
      </c>
      <c r="H2658" s="201" t="s">
        <v>3490</v>
      </c>
    </row>
    <row r="2659" spans="1:9" ht="15" customHeight="1">
      <c r="A2659" s="680">
        <v>43469</v>
      </c>
      <c r="B2659" s="196" t="s">
        <v>3296</v>
      </c>
      <c r="C2659" s="196" t="s">
        <v>2039</v>
      </c>
      <c r="D2659" s="196" t="s">
        <v>1671</v>
      </c>
      <c r="E2659" s="196" t="s">
        <v>1533</v>
      </c>
      <c r="F2659" s="196"/>
      <c r="G2659" s="187">
        <v>417258.74</v>
      </c>
      <c r="H2659" s="201" t="s">
        <v>3490</v>
      </c>
    </row>
    <row r="2660" spans="1:9" ht="15" customHeight="1">
      <c r="A2660" s="700">
        <v>43587</v>
      </c>
      <c r="B2660" s="458" t="s">
        <v>3489</v>
      </c>
      <c r="C2660" s="458" t="s">
        <v>285</v>
      </c>
      <c r="D2660" s="691" t="s">
        <v>3095</v>
      </c>
      <c r="E2660" s="458" t="s">
        <v>37</v>
      </c>
      <c r="F2660" s="698">
        <v>302269.03000000003</v>
      </c>
      <c r="G2660" s="1320">
        <v>10446417.68</v>
      </c>
      <c r="H2660" s="1083" t="s">
        <v>3490</v>
      </c>
    </row>
    <row r="2661" spans="1:9" ht="15" customHeight="1">
      <c r="A2661" s="680">
        <v>43472</v>
      </c>
      <c r="B2661" s="196" t="s">
        <v>3297</v>
      </c>
      <c r="C2661" s="196" t="s">
        <v>2039</v>
      </c>
      <c r="D2661" s="196" t="s">
        <v>1671</v>
      </c>
      <c r="E2661" s="196" t="s">
        <v>1533</v>
      </c>
      <c r="F2661" s="196"/>
      <c r="G2661" s="187">
        <v>420729.44</v>
      </c>
      <c r="H2661" s="201" t="s">
        <v>3494</v>
      </c>
    </row>
    <row r="2662" spans="1:9" ht="15" customHeight="1">
      <c r="A2662" s="481">
        <v>43545</v>
      </c>
      <c r="B2662" s="426" t="s">
        <v>3398</v>
      </c>
      <c r="C2662" s="216" t="s">
        <v>1614</v>
      </c>
      <c r="D2662" s="216" t="s">
        <v>3334</v>
      </c>
      <c r="E2662" s="216" t="s">
        <v>11</v>
      </c>
      <c r="F2662" s="639">
        <v>7184.63</v>
      </c>
      <c r="G2662" s="639">
        <v>244133.73</v>
      </c>
      <c r="H2662" s="224" t="s">
        <v>3494</v>
      </c>
    </row>
    <row r="2663" spans="1:9" ht="15" customHeight="1">
      <c r="A2663" s="481">
        <v>43545</v>
      </c>
      <c r="B2663" s="426" t="s">
        <v>3400</v>
      </c>
      <c r="C2663" s="216" t="s">
        <v>1614</v>
      </c>
      <c r="D2663" s="216" t="s">
        <v>3334</v>
      </c>
      <c r="E2663" s="216" t="s">
        <v>11</v>
      </c>
      <c r="F2663" s="639">
        <v>21394.58</v>
      </c>
      <c r="G2663" s="639">
        <v>726987.83</v>
      </c>
      <c r="H2663" s="224" t="s">
        <v>3494</v>
      </c>
    </row>
    <row r="2664" spans="1:9" ht="15" customHeight="1">
      <c r="A2664" s="630">
        <v>43472</v>
      </c>
      <c r="B2664" s="204" t="s">
        <v>3299</v>
      </c>
      <c r="C2664" s="204" t="s">
        <v>2092</v>
      </c>
      <c r="D2664" s="204" t="s">
        <v>1671</v>
      </c>
      <c r="E2664" s="204" t="s">
        <v>37</v>
      </c>
      <c r="F2664" s="639">
        <v>42640.84</v>
      </c>
      <c r="G2664" s="639">
        <v>1445524.48</v>
      </c>
      <c r="H2664" s="1068" t="s">
        <v>3494</v>
      </c>
    </row>
    <row r="2665" spans="1:9" ht="15" customHeight="1">
      <c r="A2665" s="481">
        <v>43545</v>
      </c>
      <c r="B2665" s="426" t="s">
        <v>3399</v>
      </c>
      <c r="C2665" s="216" t="s">
        <v>1614</v>
      </c>
      <c r="D2665" s="216" t="s">
        <v>3334</v>
      </c>
      <c r="E2665" s="216" t="s">
        <v>11</v>
      </c>
      <c r="F2665" s="639">
        <v>25107.54</v>
      </c>
      <c r="G2665" s="639">
        <v>853154.21</v>
      </c>
      <c r="H2665" s="224" t="s">
        <v>3497</v>
      </c>
    </row>
    <row r="2666" spans="1:9" ht="15" customHeight="1">
      <c r="A2666" s="649">
        <v>43574</v>
      </c>
      <c r="B2666" s="458" t="s">
        <v>3470</v>
      </c>
      <c r="C2666" s="216" t="s">
        <v>35</v>
      </c>
      <c r="D2666" s="1257" t="s">
        <v>1894</v>
      </c>
      <c r="E2666" s="458" t="s">
        <v>38</v>
      </c>
      <c r="F2666" s="591">
        <v>54034.37</v>
      </c>
      <c r="G2666" s="591">
        <v>2083565.31</v>
      </c>
      <c r="H2666" s="1038" t="s">
        <v>3497</v>
      </c>
    </row>
    <row r="2667" spans="1:9" ht="15" customHeight="1">
      <c r="A2667" s="224">
        <v>43551</v>
      </c>
      <c r="B2667" s="216" t="s">
        <v>3418</v>
      </c>
      <c r="C2667" s="216" t="s">
        <v>3070</v>
      </c>
      <c r="D2667" s="216" t="s">
        <v>3419</v>
      </c>
      <c r="E2667" s="216" t="s">
        <v>1533</v>
      </c>
      <c r="F2667" s="639">
        <v>444811.06</v>
      </c>
      <c r="G2667" s="203">
        <f>A2667+45</f>
        <v>43596</v>
      </c>
      <c r="H2667" s="699" t="s">
        <v>3497</v>
      </c>
    </row>
    <row r="2668" spans="1:9" ht="15" customHeight="1">
      <c r="A2668" s="700">
        <v>43551</v>
      </c>
      <c r="B2668" s="458" t="s">
        <v>3414</v>
      </c>
      <c r="C2668" s="216" t="s">
        <v>285</v>
      </c>
      <c r="D2668" s="691" t="s">
        <v>3417</v>
      </c>
      <c r="E2668" s="216" t="s">
        <v>11</v>
      </c>
      <c r="F2668" s="637">
        <v>63032.5</v>
      </c>
      <c r="G2668" s="637">
        <v>2165166.375</v>
      </c>
      <c r="H2668" s="1078" t="s">
        <v>3498</v>
      </c>
      <c r="I2668" s="1321"/>
    </row>
    <row r="2669" spans="1:9" ht="15" customHeight="1">
      <c r="A2669" s="700">
        <v>43551</v>
      </c>
      <c r="B2669" s="458" t="s">
        <v>3412</v>
      </c>
      <c r="C2669" s="216" t="s">
        <v>285</v>
      </c>
      <c r="D2669" s="691" t="s">
        <v>3057</v>
      </c>
      <c r="E2669" s="216" t="s">
        <v>11</v>
      </c>
      <c r="F2669" s="637">
        <v>21035.37</v>
      </c>
      <c r="G2669" s="637">
        <v>722564.9595</v>
      </c>
      <c r="H2669" s="1078" t="s">
        <v>3498</v>
      </c>
      <c r="I2669" s="1237" t="s">
        <v>3499</v>
      </c>
    </row>
    <row r="2670" spans="1:9" ht="15" customHeight="1">
      <c r="A2670" s="224">
        <v>43571</v>
      </c>
      <c r="B2670" s="216" t="s">
        <v>3463</v>
      </c>
      <c r="C2670" s="216" t="s">
        <v>2278</v>
      </c>
      <c r="D2670" s="216" t="s">
        <v>3464</v>
      </c>
      <c r="E2670" s="216" t="s">
        <v>15</v>
      </c>
      <c r="F2670" s="639">
        <v>120000</v>
      </c>
      <c r="G2670" s="639">
        <v>5380800</v>
      </c>
      <c r="H2670" s="224" t="s">
        <v>3498</v>
      </c>
    </row>
    <row r="2671" spans="1:9" ht="15" customHeight="1">
      <c r="A2671" s="630">
        <v>43480</v>
      </c>
      <c r="B2671" s="204" t="s">
        <v>3303</v>
      </c>
      <c r="C2671" s="204" t="s">
        <v>2092</v>
      </c>
      <c r="D2671" s="204" t="s">
        <v>1671</v>
      </c>
      <c r="E2671" s="204" t="s">
        <v>37</v>
      </c>
      <c r="F2671" s="639">
        <v>9614.57</v>
      </c>
      <c r="G2671" s="639">
        <v>324684.03000000003</v>
      </c>
      <c r="H2671" s="1068" t="s">
        <v>3501</v>
      </c>
    </row>
    <row r="2672" spans="1:9" ht="15" customHeight="1">
      <c r="A2672" s="630">
        <v>43480</v>
      </c>
      <c r="B2672" s="204" t="s">
        <v>3304</v>
      </c>
      <c r="C2672" s="204" t="s">
        <v>2092</v>
      </c>
      <c r="D2672" s="204" t="s">
        <v>1671</v>
      </c>
      <c r="E2672" s="204" t="s">
        <v>37</v>
      </c>
      <c r="F2672" s="639">
        <v>30957.01</v>
      </c>
      <c r="G2672" s="639">
        <v>1045418.23</v>
      </c>
      <c r="H2672" s="1068" t="s">
        <v>3501</v>
      </c>
    </row>
    <row r="2673" spans="1:9" ht="15" customHeight="1">
      <c r="A2673" s="224">
        <v>43557</v>
      </c>
      <c r="B2673" s="216" t="s">
        <v>3438</v>
      </c>
      <c r="C2673" s="216" t="s">
        <v>3070</v>
      </c>
      <c r="D2673" s="216" t="s">
        <v>3419</v>
      </c>
      <c r="E2673" s="216" t="s">
        <v>1533</v>
      </c>
      <c r="F2673" s="461"/>
      <c r="G2673" s="639">
        <v>455454.81</v>
      </c>
      <c r="H2673" s="203" t="s">
        <v>3510</v>
      </c>
    </row>
    <row r="2674" spans="1:9" ht="15" customHeight="1">
      <c r="A2674" s="630">
        <v>43473</v>
      </c>
      <c r="B2674" s="216" t="s">
        <v>3280</v>
      </c>
      <c r="C2674" s="216" t="s">
        <v>285</v>
      </c>
      <c r="D2674" s="654" t="s">
        <v>3085</v>
      </c>
      <c r="E2674" s="216" t="s">
        <v>11</v>
      </c>
      <c r="F2674" s="637">
        <v>164447.18</v>
      </c>
      <c r="G2674" s="637">
        <v>5574759.4000000004</v>
      </c>
      <c r="H2674" s="1078" t="s">
        <v>3510</v>
      </c>
    </row>
    <row r="2675" spans="1:9" ht="15" customHeight="1">
      <c r="A2675" s="630">
        <v>43480</v>
      </c>
      <c r="B2675" s="216" t="s">
        <v>3310</v>
      </c>
      <c r="C2675" s="216" t="s">
        <v>285</v>
      </c>
      <c r="D2675" s="654" t="s">
        <v>3085</v>
      </c>
      <c r="E2675" s="216" t="s">
        <v>11</v>
      </c>
      <c r="F2675" s="637">
        <v>55664.3</v>
      </c>
      <c r="G2675" s="637">
        <v>1879783.41</v>
      </c>
      <c r="H2675" s="1078" t="s">
        <v>3510</v>
      </c>
    </row>
    <row r="2676" spans="1:9" ht="15" customHeight="1">
      <c r="A2676" s="630">
        <v>43480</v>
      </c>
      <c r="B2676" s="216" t="s">
        <v>3311</v>
      </c>
      <c r="C2676" s="216" t="s">
        <v>285</v>
      </c>
      <c r="D2676" s="654" t="s">
        <v>3085</v>
      </c>
      <c r="E2676" s="216" t="s">
        <v>11</v>
      </c>
      <c r="F2676" s="637">
        <v>46760.14</v>
      </c>
      <c r="G2676" s="637">
        <v>1579089.93</v>
      </c>
      <c r="H2676" s="1078" t="s">
        <v>3510</v>
      </c>
    </row>
    <row r="2677" spans="1:9" ht="15" customHeight="1">
      <c r="A2677" s="630">
        <v>43546</v>
      </c>
      <c r="B2677" s="216" t="s">
        <v>3402</v>
      </c>
      <c r="C2677" s="216" t="s">
        <v>285</v>
      </c>
      <c r="D2677" s="654" t="s">
        <v>3286</v>
      </c>
      <c r="E2677" s="216" t="s">
        <v>37</v>
      </c>
      <c r="F2677" s="637">
        <v>52748.46</v>
      </c>
      <c r="G2677" s="637">
        <v>1797667.52</v>
      </c>
      <c r="H2677" s="1078" t="s">
        <v>3510</v>
      </c>
      <c r="I2677" s="1237" t="s">
        <v>3512</v>
      </c>
    </row>
    <row r="2678" spans="1:9" ht="15" customHeight="1">
      <c r="A2678" s="481">
        <v>43545</v>
      </c>
      <c r="B2678" s="426" t="s">
        <v>3397</v>
      </c>
      <c r="C2678" s="216" t="s">
        <v>1614</v>
      </c>
      <c r="D2678" s="216" t="s">
        <v>3334</v>
      </c>
      <c r="E2678" s="216" t="s">
        <v>11</v>
      </c>
      <c r="F2678" s="639">
        <v>66492.06</v>
      </c>
      <c r="G2678" s="639">
        <v>2259400.2000000002</v>
      </c>
      <c r="H2678" s="224" t="s">
        <v>3515</v>
      </c>
    </row>
    <row r="2679" spans="1:9" ht="15" customHeight="1">
      <c r="A2679" s="224">
        <v>43530</v>
      </c>
      <c r="B2679" s="216" t="s">
        <v>3382</v>
      </c>
      <c r="C2679" s="216" t="s">
        <v>285</v>
      </c>
      <c r="D2679" s="193" t="s">
        <v>2349</v>
      </c>
      <c r="E2679" s="216" t="s">
        <v>38</v>
      </c>
      <c r="F2679" s="637">
        <v>15060.82</v>
      </c>
      <c r="G2679" s="637">
        <v>578787.31000000006</v>
      </c>
      <c r="H2679" s="704" t="s">
        <v>3515</v>
      </c>
    </row>
    <row r="2680" spans="1:9" ht="15" customHeight="1">
      <c r="A2680" s="630">
        <v>43509</v>
      </c>
      <c r="B2680" s="216" t="s">
        <v>3354</v>
      </c>
      <c r="C2680" s="216" t="s">
        <v>285</v>
      </c>
      <c r="D2680" s="654" t="s">
        <v>2613</v>
      </c>
      <c r="E2680" s="216" t="s">
        <v>37</v>
      </c>
      <c r="F2680" s="637">
        <v>63279.94</v>
      </c>
      <c r="G2680" s="637">
        <v>2150252.36</v>
      </c>
      <c r="H2680" s="1078" t="s">
        <v>3515</v>
      </c>
    </row>
    <row r="2681" spans="1:9" ht="15" customHeight="1">
      <c r="A2681" s="630">
        <v>43564</v>
      </c>
      <c r="B2681" s="216" t="s">
        <v>3450</v>
      </c>
      <c r="C2681" s="216" t="s">
        <v>285</v>
      </c>
      <c r="D2681" s="654" t="s">
        <v>3184</v>
      </c>
      <c r="E2681" s="216" t="s">
        <v>37</v>
      </c>
      <c r="F2681" s="637">
        <v>24714.63</v>
      </c>
      <c r="G2681" s="637">
        <v>849194.69</v>
      </c>
      <c r="H2681" s="1078" t="s">
        <v>3521</v>
      </c>
      <c r="I2681" s="1328"/>
    </row>
    <row r="2682" spans="1:9" ht="15" customHeight="1">
      <c r="A2682" s="700">
        <v>43551</v>
      </c>
      <c r="B2682" s="458" t="s">
        <v>3412</v>
      </c>
      <c r="C2682" s="216" t="s">
        <v>285</v>
      </c>
      <c r="D2682" s="691" t="s">
        <v>3057</v>
      </c>
      <c r="E2682" s="216" t="s">
        <v>11</v>
      </c>
      <c r="F2682" s="637">
        <v>10027.25</v>
      </c>
      <c r="G2682" s="637">
        <f>F2682*34.47</f>
        <v>345639.3075</v>
      </c>
      <c r="H2682" s="1078" t="s">
        <v>3521</v>
      </c>
    </row>
    <row r="2683" spans="1:9" ht="15" customHeight="1">
      <c r="A2683" s="630">
        <v>43521</v>
      </c>
      <c r="B2683" s="216" t="s">
        <v>3369</v>
      </c>
      <c r="C2683" s="216" t="s">
        <v>285</v>
      </c>
      <c r="D2683" s="654" t="s">
        <v>2613</v>
      </c>
      <c r="E2683" s="216" t="s">
        <v>37</v>
      </c>
      <c r="F2683" s="637">
        <v>33779.93</v>
      </c>
      <c r="G2683" s="637">
        <v>1143112.83</v>
      </c>
      <c r="H2683" s="699" t="s">
        <v>3522</v>
      </c>
    </row>
    <row r="2684" spans="1:9" ht="15" customHeight="1">
      <c r="A2684" s="700">
        <v>43560</v>
      </c>
      <c r="B2684" s="458" t="s">
        <v>3431</v>
      </c>
      <c r="C2684" s="458" t="s">
        <v>285</v>
      </c>
      <c r="D2684" s="691" t="s">
        <v>2613</v>
      </c>
      <c r="E2684" s="458" t="s">
        <v>37</v>
      </c>
      <c r="F2684" s="637">
        <v>119979.11</v>
      </c>
      <c r="G2684" s="637">
        <v>4136879.71</v>
      </c>
      <c r="H2684" s="699" t="s">
        <v>3522</v>
      </c>
    </row>
    <row r="2685" spans="1:9" ht="15" customHeight="1">
      <c r="A2685" s="630">
        <v>43560</v>
      </c>
      <c r="B2685" s="216" t="s">
        <v>3433</v>
      </c>
      <c r="C2685" s="216" t="s">
        <v>285</v>
      </c>
      <c r="D2685" s="654" t="s">
        <v>2613</v>
      </c>
      <c r="E2685" s="216" t="s">
        <v>37</v>
      </c>
      <c r="F2685" s="637">
        <v>89390.2</v>
      </c>
      <c r="G2685" s="637">
        <v>3080174.1</v>
      </c>
      <c r="H2685" s="1078" t="s">
        <v>3522</v>
      </c>
    </row>
    <row r="2686" spans="1:9" s="183" customFormat="1" ht="12.75">
      <c r="A2686" s="680">
        <v>43493</v>
      </c>
      <c r="B2686" s="196" t="s">
        <v>3326</v>
      </c>
      <c r="C2686" s="196" t="s">
        <v>2039</v>
      </c>
      <c r="D2686" s="196" t="s">
        <v>1671</v>
      </c>
      <c r="E2686" s="196" t="s">
        <v>1533</v>
      </c>
      <c r="F2686" s="196"/>
      <c r="G2686" s="187">
        <v>600962.94999999995</v>
      </c>
      <c r="H2686" s="723" t="s">
        <v>3523</v>
      </c>
      <c r="I2686" s="201"/>
    </row>
    <row r="2687" spans="1:9" s="183" customFormat="1" ht="12.75">
      <c r="A2687" s="680">
        <v>43493</v>
      </c>
      <c r="B2687" s="196" t="s">
        <v>3327</v>
      </c>
      <c r="C2687" s="196" t="s">
        <v>2039</v>
      </c>
      <c r="D2687" s="196" t="s">
        <v>1671</v>
      </c>
      <c r="E2687" s="196" t="s">
        <v>1533</v>
      </c>
      <c r="F2687" s="196"/>
      <c r="G2687" s="187">
        <v>936432.93</v>
      </c>
      <c r="H2687" s="723" t="s">
        <v>3523</v>
      </c>
      <c r="I2687" s="201"/>
    </row>
    <row r="2688" spans="1:9" s="183" customFormat="1" ht="12.75">
      <c r="A2688" s="680">
        <v>43493</v>
      </c>
      <c r="B2688" s="196" t="s">
        <v>3328</v>
      </c>
      <c r="C2688" s="196" t="s">
        <v>2039</v>
      </c>
      <c r="D2688" s="196" t="s">
        <v>1671</v>
      </c>
      <c r="E2688" s="196" t="s">
        <v>1533</v>
      </c>
      <c r="F2688" s="196"/>
      <c r="G2688" s="187">
        <v>578251.07999999996</v>
      </c>
      <c r="H2688" s="723" t="s">
        <v>3523</v>
      </c>
      <c r="I2688" s="201"/>
    </row>
    <row r="2689" spans="1:9" s="182" customFormat="1" ht="12.75">
      <c r="A2689" s="481">
        <v>43556</v>
      </c>
      <c r="B2689" s="426" t="s">
        <v>3437</v>
      </c>
      <c r="C2689" s="216" t="s">
        <v>1614</v>
      </c>
      <c r="D2689" s="216" t="s">
        <v>3334</v>
      </c>
      <c r="E2689" s="216" t="s">
        <v>11</v>
      </c>
      <c r="F2689" s="1326">
        <v>92331.02</v>
      </c>
      <c r="G2689" s="653">
        <v>3181726.95</v>
      </c>
      <c r="H2689" s="649" t="s">
        <v>3523</v>
      </c>
      <c r="I2689" s="216"/>
    </row>
    <row r="2690" spans="1:9" s="91" customFormat="1" ht="12.75">
      <c r="A2690" s="649">
        <v>43567</v>
      </c>
      <c r="B2690" s="458" t="s">
        <v>3456</v>
      </c>
      <c r="C2690" s="216" t="s">
        <v>35</v>
      </c>
      <c r="D2690" s="1257" t="s">
        <v>381</v>
      </c>
      <c r="E2690" s="458" t="s">
        <v>38</v>
      </c>
      <c r="F2690" s="591">
        <v>85395.6</v>
      </c>
      <c r="G2690" s="591">
        <v>3304809.72</v>
      </c>
      <c r="H2690" s="1038" t="s">
        <v>3523</v>
      </c>
      <c r="I2690" s="216"/>
    </row>
    <row r="2691" spans="1:9" s="183" customFormat="1" ht="12.75">
      <c r="A2691" s="630">
        <v>43493</v>
      </c>
      <c r="B2691" s="204" t="s">
        <v>3337</v>
      </c>
      <c r="C2691" s="204" t="s">
        <v>2092</v>
      </c>
      <c r="D2691" s="204" t="s">
        <v>1671</v>
      </c>
      <c r="E2691" s="204" t="s">
        <v>37</v>
      </c>
      <c r="F2691" s="639">
        <v>27384.959999999999</v>
      </c>
      <c r="G2691" s="639">
        <v>930267.09</v>
      </c>
      <c r="H2691" s="1068" t="s">
        <v>3523</v>
      </c>
      <c r="I2691" s="203"/>
    </row>
    <row r="2692" spans="1:9" ht="15" customHeight="1">
      <c r="A2692" s="700">
        <v>43551</v>
      </c>
      <c r="B2692" s="458" t="s">
        <v>3410</v>
      </c>
      <c r="C2692" s="216" t="s">
        <v>285</v>
      </c>
      <c r="D2692" s="691" t="s">
        <v>3085</v>
      </c>
      <c r="E2692" s="216" t="s">
        <v>11</v>
      </c>
      <c r="F2692" s="637">
        <v>71790.13</v>
      </c>
      <c r="G2692" s="637">
        <v>2465990.9655000004</v>
      </c>
      <c r="H2692" s="1078" t="s">
        <v>3524</v>
      </c>
    </row>
    <row r="2693" spans="1:9" ht="15" customHeight="1">
      <c r="A2693" s="700">
        <v>43602</v>
      </c>
      <c r="B2693" s="458" t="s">
        <v>3513</v>
      </c>
      <c r="C2693" s="458" t="s">
        <v>285</v>
      </c>
      <c r="D2693" s="691" t="s">
        <v>3094</v>
      </c>
      <c r="E2693" s="458" t="s">
        <v>37</v>
      </c>
      <c r="F2693" s="637">
        <v>51952.7</v>
      </c>
      <c r="G2693" s="637">
        <v>1813149.23</v>
      </c>
      <c r="H2693" s="1078" t="s">
        <v>3524</v>
      </c>
    </row>
    <row r="2694" spans="1:9" ht="15" customHeight="1">
      <c r="A2694" s="630">
        <v>43546</v>
      </c>
      <c r="B2694" s="216" t="s">
        <v>3402</v>
      </c>
      <c r="C2694" s="216" t="s">
        <v>285</v>
      </c>
      <c r="D2694" s="654" t="s">
        <v>3286</v>
      </c>
      <c r="E2694" s="216" t="s">
        <v>37</v>
      </c>
      <c r="F2694" s="637">
        <v>14829.5</v>
      </c>
      <c r="G2694" s="637">
        <f>F2694*34.9</f>
        <v>517549.55</v>
      </c>
      <c r="H2694" s="1078" t="s">
        <v>3524</v>
      </c>
    </row>
    <row r="2695" spans="1:9" ht="15" customHeight="1">
      <c r="A2695" s="627">
        <v>43496</v>
      </c>
      <c r="B2695" s="171" t="s">
        <v>3339</v>
      </c>
      <c r="C2695" s="171" t="s">
        <v>2039</v>
      </c>
      <c r="D2695" s="171" t="s">
        <v>1671</v>
      </c>
      <c r="E2695" s="171" t="s">
        <v>1533</v>
      </c>
      <c r="F2695" s="171"/>
      <c r="G2695" s="187">
        <v>1103947.18</v>
      </c>
      <c r="H2695" s="201" t="s">
        <v>3487</v>
      </c>
    </row>
    <row r="2696" spans="1:9" ht="15" customHeight="1">
      <c r="A2696" s="627">
        <v>43496</v>
      </c>
      <c r="B2696" s="171" t="s">
        <v>3340</v>
      </c>
      <c r="C2696" s="171" t="s">
        <v>2039</v>
      </c>
      <c r="D2696" s="171" t="s">
        <v>1671</v>
      </c>
      <c r="E2696" s="171" t="s">
        <v>1533</v>
      </c>
      <c r="F2696" s="171"/>
      <c r="G2696" s="187">
        <v>1441396.39</v>
      </c>
      <c r="H2696" s="201" t="s">
        <v>3487</v>
      </c>
    </row>
    <row r="2697" spans="1:9" ht="15" customHeight="1">
      <c r="A2697" s="630">
        <v>43496</v>
      </c>
      <c r="B2697" s="204" t="s">
        <v>3341</v>
      </c>
      <c r="C2697" s="204" t="s">
        <v>2092</v>
      </c>
      <c r="D2697" s="204" t="s">
        <v>1671</v>
      </c>
      <c r="E2697" s="204" t="s">
        <v>37</v>
      </c>
      <c r="F2697" s="639">
        <v>19485.5</v>
      </c>
      <c r="G2697" s="639">
        <v>656856.21</v>
      </c>
      <c r="H2697" s="1080" t="s">
        <v>3487</v>
      </c>
    </row>
    <row r="2699" spans="1:9" ht="46.5" customHeight="1">
      <c r="A2699" s="659">
        <v>43617</v>
      </c>
      <c r="B2699" s="660"/>
      <c r="C2699" s="660"/>
      <c r="D2699" s="660"/>
      <c r="E2699" s="660"/>
      <c r="F2699" s="661"/>
      <c r="G2699" s="449"/>
      <c r="H2699" s="1066"/>
    </row>
    <row r="2700" spans="1:9" ht="15" customHeight="1">
      <c r="A2700" s="649">
        <v>43569</v>
      </c>
      <c r="B2700" s="458" t="s">
        <v>3500</v>
      </c>
      <c r="C2700" s="458" t="s">
        <v>35</v>
      </c>
      <c r="D2700" s="1257" t="s">
        <v>1894</v>
      </c>
      <c r="E2700" s="458" t="s">
        <v>38</v>
      </c>
      <c r="F2700" s="591">
        <v>32695.19</v>
      </c>
      <c r="G2700" s="591">
        <v>1260072.6200000001</v>
      </c>
      <c r="H2700" s="1038" t="s">
        <v>3488</v>
      </c>
    </row>
    <row r="2701" spans="1:9" ht="15" customHeight="1">
      <c r="A2701" s="630">
        <v>43521</v>
      </c>
      <c r="B2701" s="216" t="s">
        <v>3366</v>
      </c>
      <c r="C2701" s="216" t="s">
        <v>285</v>
      </c>
      <c r="D2701" s="654" t="s">
        <v>2613</v>
      </c>
      <c r="E2701" s="216" t="s">
        <v>37</v>
      </c>
      <c r="F2701" s="637">
        <v>47668.49</v>
      </c>
      <c r="G2701" s="637">
        <v>1613101.7</v>
      </c>
      <c r="H2701" s="1078" t="s">
        <v>3537</v>
      </c>
    </row>
    <row r="2702" spans="1:9" ht="15" customHeight="1">
      <c r="A2702" s="630">
        <v>43521</v>
      </c>
      <c r="B2702" s="216" t="s">
        <v>3368</v>
      </c>
      <c r="C2702" s="216" t="s">
        <v>285</v>
      </c>
      <c r="D2702" s="654" t="s">
        <v>2613</v>
      </c>
      <c r="E2702" s="216" t="s">
        <v>37</v>
      </c>
      <c r="F2702" s="637">
        <v>391351.03</v>
      </c>
      <c r="G2702" s="637">
        <v>13243318.859999999</v>
      </c>
      <c r="H2702" s="1078" t="s">
        <v>3537</v>
      </c>
    </row>
    <row r="2703" spans="1:9" ht="15" customHeight="1">
      <c r="A2703" s="700">
        <v>43524</v>
      </c>
      <c r="B2703" s="458" t="s">
        <v>3373</v>
      </c>
      <c r="C2703" s="216" t="s">
        <v>285</v>
      </c>
      <c r="D2703" s="691" t="s">
        <v>3094</v>
      </c>
      <c r="E2703" s="216" t="s">
        <v>37</v>
      </c>
      <c r="F2703" s="637">
        <v>69372.679999999993</v>
      </c>
      <c r="G2703" s="637">
        <v>2339246.77</v>
      </c>
      <c r="H2703" s="1083" t="s">
        <v>3537</v>
      </c>
    </row>
    <row r="2704" spans="1:9" ht="15" customHeight="1">
      <c r="A2704" s="649">
        <v>43574</v>
      </c>
      <c r="B2704" s="458" t="s">
        <v>3469</v>
      </c>
      <c r="C2704" s="216" t="s">
        <v>35</v>
      </c>
      <c r="D2704" s="1257" t="s">
        <v>381</v>
      </c>
      <c r="E2704" s="458" t="s">
        <v>38</v>
      </c>
      <c r="F2704" s="591">
        <v>40176</v>
      </c>
      <c r="G2704" s="591">
        <v>1549186.56</v>
      </c>
      <c r="H2704" s="1038" t="s">
        <v>3538</v>
      </c>
    </row>
    <row r="2705" spans="1:9" ht="15" customHeight="1">
      <c r="A2705" s="201">
        <v>43574</v>
      </c>
      <c r="B2705" s="171" t="s">
        <v>3469</v>
      </c>
      <c r="C2705" s="171" t="s">
        <v>35</v>
      </c>
      <c r="D2705" s="171" t="s">
        <v>381</v>
      </c>
      <c r="E2705" s="171" t="s">
        <v>38</v>
      </c>
      <c r="F2705" s="638">
        <v>40176</v>
      </c>
      <c r="G2705" s="638">
        <v>1549186.56</v>
      </c>
      <c r="H2705" s="201" t="s">
        <v>3544</v>
      </c>
    </row>
    <row r="2706" spans="1:9" ht="15" customHeight="1">
      <c r="A2706" s="700">
        <v>43581</v>
      </c>
      <c r="B2706" s="458" t="s">
        <v>3485</v>
      </c>
      <c r="C2706" s="216" t="s">
        <v>285</v>
      </c>
      <c r="D2706" s="691" t="s">
        <v>3085</v>
      </c>
      <c r="E2706" s="458" t="s">
        <v>11</v>
      </c>
      <c r="F2706" s="637">
        <v>76819.56</v>
      </c>
      <c r="G2706" s="637">
        <v>2667175.12</v>
      </c>
      <c r="H2706" s="1078" t="s">
        <v>3545</v>
      </c>
    </row>
    <row r="2707" spans="1:9" ht="15" customHeight="1">
      <c r="A2707" s="649">
        <v>43581</v>
      </c>
      <c r="B2707" s="458" t="s">
        <v>3484</v>
      </c>
      <c r="C2707" s="458" t="s">
        <v>35</v>
      </c>
      <c r="D2707" s="1257" t="s">
        <v>381</v>
      </c>
      <c r="E2707" s="458" t="s">
        <v>38</v>
      </c>
      <c r="F2707" s="591">
        <v>23452.2</v>
      </c>
      <c r="G2707" s="591">
        <v>901971.61</v>
      </c>
      <c r="H2707" s="1038" t="s">
        <v>3546</v>
      </c>
      <c r="I2707" s="458"/>
    </row>
    <row r="2708" spans="1:9" ht="15" customHeight="1">
      <c r="A2708" s="630">
        <v>43546</v>
      </c>
      <c r="B2708" s="216" t="s">
        <v>3404</v>
      </c>
      <c r="C2708" s="216" t="s">
        <v>285</v>
      </c>
      <c r="D2708" s="654" t="s">
        <v>3095</v>
      </c>
      <c r="E2708" s="216" t="s">
        <v>11</v>
      </c>
      <c r="F2708" s="637">
        <v>331177.68</v>
      </c>
      <c r="G2708" s="637">
        <v>11286535.33</v>
      </c>
      <c r="H2708" s="1078" t="s">
        <v>3547</v>
      </c>
    </row>
    <row r="2709" spans="1:9" ht="15" customHeight="1">
      <c r="A2709" s="700">
        <v>43560</v>
      </c>
      <c r="B2709" s="458" t="s">
        <v>3432</v>
      </c>
      <c r="C2709" s="458" t="s">
        <v>285</v>
      </c>
      <c r="D2709" s="691" t="s">
        <v>2613</v>
      </c>
      <c r="E2709" s="458" t="s">
        <v>37</v>
      </c>
      <c r="F2709" s="637">
        <v>36633.65</v>
      </c>
      <c r="G2709" s="637">
        <v>1263128.25</v>
      </c>
      <c r="H2709" s="1078" t="s">
        <v>3547</v>
      </c>
    </row>
    <row r="2710" spans="1:9" ht="15" customHeight="1">
      <c r="A2710" s="700">
        <v>43551</v>
      </c>
      <c r="B2710" s="458" t="s">
        <v>3411</v>
      </c>
      <c r="C2710" s="216" t="s">
        <v>285</v>
      </c>
      <c r="D2710" s="691" t="s">
        <v>3417</v>
      </c>
      <c r="E2710" s="216" t="s">
        <v>11</v>
      </c>
      <c r="F2710" s="637">
        <v>118079.3</v>
      </c>
      <c r="G2710" s="637">
        <v>4056023.9550000001</v>
      </c>
      <c r="H2710" s="1078" t="s">
        <v>3547</v>
      </c>
    </row>
    <row r="2711" spans="1:9" ht="15" customHeight="1">
      <c r="A2711" s="680">
        <v>43508</v>
      </c>
      <c r="B2711" s="196" t="s">
        <v>3349</v>
      </c>
      <c r="C2711" s="171" t="s">
        <v>2039</v>
      </c>
      <c r="D2711" s="171" t="s">
        <v>1671</v>
      </c>
      <c r="E2711" s="171" t="s">
        <v>1533</v>
      </c>
      <c r="F2711" s="171"/>
      <c r="G2711" s="187">
        <v>433215.76</v>
      </c>
      <c r="H2711" s="201" t="s">
        <v>3547</v>
      </c>
    </row>
    <row r="2712" spans="1:9" ht="15" customHeight="1">
      <c r="A2712" s="680">
        <v>43508</v>
      </c>
      <c r="B2712" s="196" t="s">
        <v>3350</v>
      </c>
      <c r="C2712" s="171" t="s">
        <v>2039</v>
      </c>
      <c r="D2712" s="171" t="s">
        <v>1671</v>
      </c>
      <c r="E2712" s="171" t="s">
        <v>1533</v>
      </c>
      <c r="F2712" s="171"/>
      <c r="G2712" s="187">
        <v>668325.5</v>
      </c>
      <c r="H2712" s="201" t="s">
        <v>3547</v>
      </c>
    </row>
    <row r="2713" spans="1:9" ht="15" customHeight="1">
      <c r="A2713" s="700">
        <v>43601</v>
      </c>
      <c r="B2713" s="458" t="s">
        <v>3506</v>
      </c>
      <c r="C2713" s="216" t="s">
        <v>285</v>
      </c>
      <c r="D2713" s="691" t="s">
        <v>2613</v>
      </c>
      <c r="E2713" s="216" t="s">
        <v>37</v>
      </c>
      <c r="F2713" s="637">
        <v>18866.05</v>
      </c>
      <c r="G2713" s="637">
        <v>655595.24</v>
      </c>
      <c r="H2713" s="1078" t="s">
        <v>3548</v>
      </c>
    </row>
    <row r="2714" spans="1:9" ht="15" customHeight="1">
      <c r="A2714" s="481">
        <v>43608</v>
      </c>
      <c r="B2714" s="426" t="s">
        <v>3518</v>
      </c>
      <c r="C2714" s="216" t="s">
        <v>285</v>
      </c>
      <c r="D2714" s="436" t="s">
        <v>2807</v>
      </c>
      <c r="E2714" s="1316" t="s">
        <v>38</v>
      </c>
      <c r="F2714" s="698">
        <v>14855.38</v>
      </c>
      <c r="G2714" s="591">
        <v>576685.85</v>
      </c>
      <c r="H2714" s="1038" t="s">
        <v>3548</v>
      </c>
    </row>
    <row r="2715" spans="1:9" ht="27" customHeight="1">
      <c r="A2715" s="700">
        <v>43580</v>
      </c>
      <c r="B2715" s="458" t="s">
        <v>3482</v>
      </c>
      <c r="C2715" s="216" t="s">
        <v>285</v>
      </c>
      <c r="D2715" s="691" t="s">
        <v>3095</v>
      </c>
      <c r="E2715" s="458" t="s">
        <v>37</v>
      </c>
      <c r="F2715" s="637">
        <v>307039.93</v>
      </c>
      <c r="G2715" s="637">
        <v>10642003.970000001</v>
      </c>
      <c r="H2715" s="1078" t="s">
        <v>3549</v>
      </c>
    </row>
    <row r="2716" spans="1:9" ht="15" hidden="1" customHeight="1">
      <c r="A2716" s="201">
        <v>43612</v>
      </c>
      <c r="B2716" s="171" t="s">
        <v>3534</v>
      </c>
      <c r="C2716" s="171" t="s">
        <v>1614</v>
      </c>
      <c r="D2716" s="171" t="s">
        <v>3535</v>
      </c>
      <c r="E2716" s="171" t="s">
        <v>37</v>
      </c>
      <c r="F2716" s="638">
        <v>574989.71</v>
      </c>
      <c r="G2716" s="638">
        <v>20130389.75</v>
      </c>
      <c r="H2716" s="201" t="s">
        <v>3551</v>
      </c>
    </row>
    <row r="2717" spans="1:9" ht="15" hidden="1" customHeight="1">
      <c r="A2717" s="630">
        <v>43560</v>
      </c>
      <c r="B2717" s="216" t="s">
        <v>3434</v>
      </c>
      <c r="C2717" s="216" t="s">
        <v>285</v>
      </c>
      <c r="D2717" s="654" t="s">
        <v>3435</v>
      </c>
      <c r="E2717" s="216" t="s">
        <v>11</v>
      </c>
      <c r="F2717" s="637">
        <v>158625.94</v>
      </c>
      <c r="G2717" s="637">
        <v>5469422.4100000001</v>
      </c>
      <c r="H2717" s="1078" t="s">
        <v>3577</v>
      </c>
    </row>
    <row r="2718" spans="1:9" ht="15" hidden="1" customHeight="1">
      <c r="A2718" s="700">
        <v>43623</v>
      </c>
      <c r="B2718" s="458" t="s">
        <v>3541</v>
      </c>
      <c r="C2718" s="216" t="s">
        <v>285</v>
      </c>
      <c r="D2718" s="691" t="s">
        <v>3542</v>
      </c>
      <c r="E2718" s="458" t="s">
        <v>11</v>
      </c>
      <c r="F2718" s="637">
        <v>60094.59</v>
      </c>
      <c r="G2718" s="637">
        <v>2108118.2200000002</v>
      </c>
      <c r="H2718" s="1078" t="s">
        <v>3577</v>
      </c>
      <c r="I2718" s="1237" t="s">
        <v>3578</v>
      </c>
    </row>
    <row r="2719" spans="1:9" ht="15" hidden="1" customHeight="1">
      <c r="A2719" s="496"/>
      <c r="B2719" s="496"/>
      <c r="C2719" s="496"/>
      <c r="D2719" s="496"/>
      <c r="E2719" s="496"/>
      <c r="F2719" s="461"/>
      <c r="G2719" s="519"/>
      <c r="H2719" s="699"/>
    </row>
    <row r="2720" spans="1:9" ht="30" customHeight="1">
      <c r="A2720" s="700">
        <v>43623</v>
      </c>
      <c r="B2720" s="458" t="s">
        <v>3541</v>
      </c>
      <c r="C2720" s="216" t="s">
        <v>285</v>
      </c>
      <c r="D2720" s="691" t="s">
        <v>3542</v>
      </c>
      <c r="E2720" s="458" t="s">
        <v>11</v>
      </c>
      <c r="F2720" s="637">
        <v>60094.59</v>
      </c>
      <c r="G2720" s="637">
        <f>F2720*35.11</f>
        <v>2109921.0548999999</v>
      </c>
      <c r="H2720" s="1078" t="s">
        <v>3577</v>
      </c>
      <c r="I2720" s="1328" t="s">
        <v>3582</v>
      </c>
    </row>
    <row r="2721" spans="1:16378" ht="17.25" customHeight="1"/>
    <row r="2722" spans="1:16378" ht="33.75" customHeight="1">
      <c r="A2722" s="659">
        <v>43647</v>
      </c>
      <c r="B2722" s="660"/>
      <c r="C2722" s="660"/>
      <c r="D2722" s="660"/>
      <c r="E2722" s="660"/>
      <c r="F2722" s="661"/>
      <c r="G2722" s="449"/>
      <c r="H2722" s="1066"/>
    </row>
    <row r="2723" spans="1:16378" ht="15" customHeight="1">
      <c r="A2723" s="481">
        <v>43564</v>
      </c>
      <c r="B2723" s="426" t="s">
        <v>3451</v>
      </c>
      <c r="C2723" s="216" t="s">
        <v>285</v>
      </c>
      <c r="D2723" s="193" t="s">
        <v>2349</v>
      </c>
      <c r="E2723" s="216" t="s">
        <v>38</v>
      </c>
      <c r="F2723" s="698">
        <v>15540.29</v>
      </c>
      <c r="G2723" s="591">
        <v>598456.56999999995</v>
      </c>
      <c r="H2723" s="1038" t="s">
        <v>3583</v>
      </c>
    </row>
    <row r="2724" spans="1:16378" ht="15" customHeight="1">
      <c r="A2724" s="699">
        <v>43601</v>
      </c>
      <c r="B2724" s="496" t="s">
        <v>3508</v>
      </c>
      <c r="C2724" s="496" t="s">
        <v>285</v>
      </c>
      <c r="D2724" s="496" t="s">
        <v>3416</v>
      </c>
      <c r="E2724" s="496" t="s">
        <v>37</v>
      </c>
      <c r="F2724" s="461">
        <v>42420.65</v>
      </c>
      <c r="G2724" s="519">
        <v>1474117.59</v>
      </c>
      <c r="H2724" s="699" t="s">
        <v>3589</v>
      </c>
      <c r="I2724" s="699"/>
      <c r="J2724" s="697">
        <v>43639</v>
      </c>
      <c r="K2724" s="697">
        <v>43601</v>
      </c>
      <c r="L2724" s="12" t="s">
        <v>3508</v>
      </c>
      <c r="M2724" s="12" t="s">
        <v>285</v>
      </c>
      <c r="N2724" s="12" t="s">
        <v>3416</v>
      </c>
      <c r="O2724" s="12" t="s">
        <v>37</v>
      </c>
      <c r="P2724" s="283">
        <v>42420.65</v>
      </c>
      <c r="Q2724" s="284">
        <v>1474117.59</v>
      </c>
      <c r="R2724" s="697">
        <v>43639</v>
      </c>
      <c r="S2724" s="697">
        <v>43601</v>
      </c>
      <c r="T2724" s="12" t="s">
        <v>3508</v>
      </c>
      <c r="U2724" s="12" t="s">
        <v>285</v>
      </c>
      <c r="V2724" s="12" t="s">
        <v>3416</v>
      </c>
      <c r="W2724" s="12" t="s">
        <v>37</v>
      </c>
      <c r="X2724" s="283">
        <v>42420.65</v>
      </c>
      <c r="Y2724" s="284">
        <v>1474117.59</v>
      </c>
      <c r="Z2724" s="697">
        <v>43639</v>
      </c>
      <c r="AA2724" s="697">
        <v>43601</v>
      </c>
      <c r="AB2724" s="12" t="s">
        <v>3508</v>
      </c>
      <c r="AC2724" s="12" t="s">
        <v>285</v>
      </c>
      <c r="AD2724" s="12" t="s">
        <v>3416</v>
      </c>
      <c r="AE2724" s="12" t="s">
        <v>37</v>
      </c>
      <c r="AF2724" s="283">
        <v>42420.65</v>
      </c>
      <c r="AG2724" s="284">
        <v>1474117.59</v>
      </c>
      <c r="AH2724" s="697">
        <v>43639</v>
      </c>
      <c r="AI2724" s="697">
        <v>43601</v>
      </c>
      <c r="AJ2724" s="12" t="s">
        <v>3508</v>
      </c>
      <c r="AK2724" s="12" t="s">
        <v>285</v>
      </c>
      <c r="AL2724" s="12" t="s">
        <v>3416</v>
      </c>
      <c r="AM2724" s="12" t="s">
        <v>37</v>
      </c>
      <c r="AN2724" s="283">
        <v>42420.65</v>
      </c>
      <c r="AO2724" s="284">
        <v>1474117.59</v>
      </c>
      <c r="AP2724" s="697">
        <v>43639</v>
      </c>
      <c r="AQ2724" s="697">
        <v>43601</v>
      </c>
      <c r="AR2724" s="12" t="s">
        <v>3508</v>
      </c>
      <c r="AS2724" s="12" t="s">
        <v>285</v>
      </c>
      <c r="AT2724" s="12" t="s">
        <v>3416</v>
      </c>
      <c r="AU2724" s="12" t="s">
        <v>37</v>
      </c>
      <c r="AV2724" s="283">
        <v>42420.65</v>
      </c>
      <c r="AW2724" s="284">
        <v>1474117.59</v>
      </c>
      <c r="AX2724" s="697">
        <v>43639</v>
      </c>
      <c r="AY2724" s="697">
        <v>43601</v>
      </c>
      <c r="AZ2724" s="12" t="s">
        <v>3508</v>
      </c>
      <c r="BA2724" s="12" t="s">
        <v>285</v>
      </c>
      <c r="BB2724" s="12" t="s">
        <v>3416</v>
      </c>
      <c r="BC2724" s="12" t="s">
        <v>37</v>
      </c>
      <c r="BD2724" s="283">
        <v>42420.65</v>
      </c>
      <c r="BE2724" s="284">
        <v>1474117.59</v>
      </c>
      <c r="BF2724" s="697">
        <v>43639</v>
      </c>
      <c r="BG2724" s="697">
        <v>43601</v>
      </c>
      <c r="BH2724" s="12" t="s">
        <v>3508</v>
      </c>
      <c r="BI2724" s="12" t="s">
        <v>285</v>
      </c>
      <c r="BJ2724" s="12" t="s">
        <v>3416</v>
      </c>
      <c r="BK2724" s="12" t="s">
        <v>37</v>
      </c>
      <c r="BL2724" s="283">
        <v>42420.65</v>
      </c>
      <c r="BM2724" s="284">
        <v>1474117.59</v>
      </c>
      <c r="BN2724" s="697">
        <v>43639</v>
      </c>
      <c r="BO2724" s="697">
        <v>43601</v>
      </c>
      <c r="BP2724" s="12" t="s">
        <v>3508</v>
      </c>
      <c r="BQ2724" s="12" t="s">
        <v>285</v>
      </c>
      <c r="BR2724" s="12" t="s">
        <v>3416</v>
      </c>
      <c r="BS2724" s="12" t="s">
        <v>37</v>
      </c>
      <c r="BT2724" s="283">
        <v>42420.65</v>
      </c>
      <c r="BU2724" s="284">
        <v>1474117.59</v>
      </c>
      <c r="BV2724" s="697">
        <v>43639</v>
      </c>
      <c r="BW2724" s="697">
        <v>43601</v>
      </c>
      <c r="BX2724" s="12" t="s">
        <v>3508</v>
      </c>
      <c r="BY2724" s="12" t="s">
        <v>285</v>
      </c>
      <c r="BZ2724" s="12" t="s">
        <v>3416</v>
      </c>
      <c r="CA2724" s="12" t="s">
        <v>37</v>
      </c>
      <c r="CB2724" s="283">
        <v>42420.65</v>
      </c>
      <c r="CC2724" s="284">
        <v>1474117.59</v>
      </c>
      <c r="CD2724" s="697">
        <v>43639</v>
      </c>
      <c r="CE2724" s="697">
        <v>43601</v>
      </c>
      <c r="CF2724" s="12" t="s">
        <v>3508</v>
      </c>
      <c r="CG2724" s="12" t="s">
        <v>285</v>
      </c>
      <c r="CH2724" s="12" t="s">
        <v>3416</v>
      </c>
      <c r="CI2724" s="12" t="s">
        <v>37</v>
      </c>
      <c r="CJ2724" s="283">
        <v>42420.65</v>
      </c>
      <c r="CK2724" s="284">
        <v>1474117.59</v>
      </c>
      <c r="CL2724" s="697">
        <v>43639</v>
      </c>
      <c r="CM2724" s="697">
        <v>43601</v>
      </c>
      <c r="CN2724" s="12" t="s">
        <v>3508</v>
      </c>
      <c r="CO2724" s="12" t="s">
        <v>285</v>
      </c>
      <c r="CP2724" s="12" t="s">
        <v>3416</v>
      </c>
      <c r="CQ2724" s="12" t="s">
        <v>37</v>
      </c>
      <c r="CR2724" s="283">
        <v>42420.65</v>
      </c>
      <c r="CS2724" s="284">
        <v>1474117.59</v>
      </c>
      <c r="CT2724" s="697">
        <v>43639</v>
      </c>
      <c r="CU2724" s="697">
        <v>43601</v>
      </c>
      <c r="CV2724" s="12" t="s">
        <v>3508</v>
      </c>
      <c r="CW2724" s="12" t="s">
        <v>285</v>
      </c>
      <c r="CX2724" s="12" t="s">
        <v>3416</v>
      </c>
      <c r="CY2724" s="12" t="s">
        <v>37</v>
      </c>
      <c r="CZ2724" s="283">
        <v>42420.65</v>
      </c>
      <c r="DA2724" s="284">
        <v>1474117.59</v>
      </c>
      <c r="DB2724" s="697">
        <v>43639</v>
      </c>
      <c r="DC2724" s="697">
        <v>43601</v>
      </c>
      <c r="DD2724" s="12" t="s">
        <v>3508</v>
      </c>
      <c r="DE2724" s="12" t="s">
        <v>285</v>
      </c>
      <c r="DF2724" s="12" t="s">
        <v>3416</v>
      </c>
      <c r="DG2724" s="12" t="s">
        <v>37</v>
      </c>
      <c r="DH2724" s="283">
        <v>42420.65</v>
      </c>
      <c r="DI2724" s="284">
        <v>1474117.59</v>
      </c>
      <c r="DJ2724" s="697">
        <v>43639</v>
      </c>
      <c r="DK2724" s="697">
        <v>43601</v>
      </c>
      <c r="DL2724" s="12" t="s">
        <v>3508</v>
      </c>
      <c r="DM2724" s="12" t="s">
        <v>285</v>
      </c>
      <c r="DN2724" s="12" t="s">
        <v>3416</v>
      </c>
      <c r="DO2724" s="12" t="s">
        <v>37</v>
      </c>
      <c r="DP2724" s="283">
        <v>42420.65</v>
      </c>
      <c r="DQ2724" s="284">
        <v>1474117.59</v>
      </c>
      <c r="DR2724" s="697">
        <v>43639</v>
      </c>
      <c r="DS2724" s="697">
        <v>43601</v>
      </c>
      <c r="DT2724" s="12" t="s">
        <v>3508</v>
      </c>
      <c r="DU2724" s="12" t="s">
        <v>285</v>
      </c>
      <c r="DV2724" s="12" t="s">
        <v>3416</v>
      </c>
      <c r="DW2724" s="12" t="s">
        <v>37</v>
      </c>
      <c r="DX2724" s="283">
        <v>42420.65</v>
      </c>
      <c r="DY2724" s="284">
        <v>1474117.59</v>
      </c>
      <c r="DZ2724" s="697">
        <v>43639</v>
      </c>
      <c r="EA2724" s="697">
        <v>43601</v>
      </c>
      <c r="EB2724" s="12" t="s">
        <v>3508</v>
      </c>
      <c r="EC2724" s="12" t="s">
        <v>285</v>
      </c>
      <c r="ED2724" s="12" t="s">
        <v>3416</v>
      </c>
      <c r="EE2724" s="12" t="s">
        <v>37</v>
      </c>
      <c r="EF2724" s="283">
        <v>42420.65</v>
      </c>
      <c r="EG2724" s="284">
        <v>1474117.59</v>
      </c>
      <c r="EH2724" s="697">
        <v>43639</v>
      </c>
      <c r="EI2724" s="697">
        <v>43601</v>
      </c>
      <c r="EJ2724" s="12" t="s">
        <v>3508</v>
      </c>
      <c r="EK2724" s="12" t="s">
        <v>285</v>
      </c>
      <c r="EL2724" s="12" t="s">
        <v>3416</v>
      </c>
      <c r="EM2724" s="12" t="s">
        <v>37</v>
      </c>
      <c r="EN2724" s="283">
        <v>42420.65</v>
      </c>
      <c r="EO2724" s="284">
        <v>1474117.59</v>
      </c>
      <c r="EP2724" s="697">
        <v>43639</v>
      </c>
      <c r="EQ2724" s="697">
        <v>43601</v>
      </c>
      <c r="ER2724" s="12" t="s">
        <v>3508</v>
      </c>
      <c r="ES2724" s="12" t="s">
        <v>285</v>
      </c>
      <c r="ET2724" s="12" t="s">
        <v>3416</v>
      </c>
      <c r="EU2724" s="12" t="s">
        <v>37</v>
      </c>
      <c r="EV2724" s="283">
        <v>42420.65</v>
      </c>
      <c r="EW2724" s="284">
        <v>1474117.59</v>
      </c>
      <c r="EX2724" s="697">
        <v>43639</v>
      </c>
      <c r="EY2724" s="697">
        <v>43601</v>
      </c>
      <c r="EZ2724" s="12" t="s">
        <v>3508</v>
      </c>
      <c r="FA2724" s="12" t="s">
        <v>285</v>
      </c>
      <c r="FB2724" s="12" t="s">
        <v>3416</v>
      </c>
      <c r="FC2724" s="12" t="s">
        <v>37</v>
      </c>
      <c r="FD2724" s="283">
        <v>42420.65</v>
      </c>
      <c r="FE2724" s="284">
        <v>1474117.59</v>
      </c>
      <c r="FF2724" s="697">
        <v>43639</v>
      </c>
      <c r="FG2724" s="697">
        <v>43601</v>
      </c>
      <c r="FH2724" s="12" t="s">
        <v>3508</v>
      </c>
      <c r="FI2724" s="12" t="s">
        <v>285</v>
      </c>
      <c r="FJ2724" s="12" t="s">
        <v>3416</v>
      </c>
      <c r="FK2724" s="12" t="s">
        <v>37</v>
      </c>
      <c r="FL2724" s="283">
        <v>42420.65</v>
      </c>
      <c r="FM2724" s="284">
        <v>1474117.59</v>
      </c>
      <c r="FN2724" s="697">
        <v>43639</v>
      </c>
      <c r="FO2724" s="697">
        <v>43601</v>
      </c>
      <c r="FP2724" s="12" t="s">
        <v>3508</v>
      </c>
      <c r="FQ2724" s="12" t="s">
        <v>285</v>
      </c>
      <c r="FR2724" s="12" t="s">
        <v>3416</v>
      </c>
      <c r="FS2724" s="12" t="s">
        <v>37</v>
      </c>
      <c r="FT2724" s="283">
        <v>42420.65</v>
      </c>
      <c r="FU2724" s="284">
        <v>1474117.59</v>
      </c>
      <c r="FV2724" s="697">
        <v>43639</v>
      </c>
      <c r="FW2724" s="697">
        <v>43601</v>
      </c>
      <c r="FX2724" s="12" t="s">
        <v>3508</v>
      </c>
      <c r="FY2724" s="12" t="s">
        <v>285</v>
      </c>
      <c r="FZ2724" s="12" t="s">
        <v>3416</v>
      </c>
      <c r="GA2724" s="12" t="s">
        <v>37</v>
      </c>
      <c r="GB2724" s="283">
        <v>42420.65</v>
      </c>
      <c r="GC2724" s="284">
        <v>1474117.59</v>
      </c>
      <c r="GD2724" s="697">
        <v>43639</v>
      </c>
      <c r="GE2724" s="697">
        <v>43601</v>
      </c>
      <c r="GF2724" s="12" t="s">
        <v>3508</v>
      </c>
      <c r="GG2724" s="12" t="s">
        <v>285</v>
      </c>
      <c r="GH2724" s="12" t="s">
        <v>3416</v>
      </c>
      <c r="GI2724" s="12" t="s">
        <v>37</v>
      </c>
      <c r="GJ2724" s="283">
        <v>42420.65</v>
      </c>
      <c r="GK2724" s="284">
        <v>1474117.59</v>
      </c>
      <c r="GL2724" s="697">
        <v>43639</v>
      </c>
      <c r="GM2724" s="697">
        <v>43601</v>
      </c>
      <c r="GN2724" s="12" t="s">
        <v>3508</v>
      </c>
      <c r="GO2724" s="12" t="s">
        <v>285</v>
      </c>
      <c r="GP2724" s="12" t="s">
        <v>3416</v>
      </c>
      <c r="GQ2724" s="12" t="s">
        <v>37</v>
      </c>
      <c r="GR2724" s="283">
        <v>42420.65</v>
      </c>
      <c r="GS2724" s="284">
        <v>1474117.59</v>
      </c>
      <c r="GT2724" s="697">
        <v>43639</v>
      </c>
      <c r="GU2724" s="697">
        <v>43601</v>
      </c>
      <c r="GV2724" s="12" t="s">
        <v>3508</v>
      </c>
      <c r="GW2724" s="12" t="s">
        <v>285</v>
      </c>
      <c r="GX2724" s="12" t="s">
        <v>3416</v>
      </c>
      <c r="GY2724" s="12" t="s">
        <v>37</v>
      </c>
      <c r="GZ2724" s="283">
        <v>42420.65</v>
      </c>
      <c r="HA2724" s="284">
        <v>1474117.59</v>
      </c>
      <c r="HB2724" s="697">
        <v>43639</v>
      </c>
      <c r="HC2724" s="697">
        <v>43601</v>
      </c>
      <c r="HD2724" s="12" t="s">
        <v>3508</v>
      </c>
      <c r="HE2724" s="12" t="s">
        <v>285</v>
      </c>
      <c r="HF2724" s="12" t="s">
        <v>3416</v>
      </c>
      <c r="HG2724" s="12" t="s">
        <v>37</v>
      </c>
      <c r="HH2724" s="283">
        <v>42420.65</v>
      </c>
      <c r="HI2724" s="284">
        <v>1474117.59</v>
      </c>
      <c r="HJ2724" s="697">
        <v>43639</v>
      </c>
      <c r="HK2724" s="697">
        <v>43601</v>
      </c>
      <c r="HL2724" s="12" t="s">
        <v>3508</v>
      </c>
      <c r="HM2724" s="12" t="s">
        <v>285</v>
      </c>
      <c r="HN2724" s="12" t="s">
        <v>3416</v>
      </c>
      <c r="HO2724" s="12" t="s">
        <v>37</v>
      </c>
      <c r="HP2724" s="283">
        <v>42420.65</v>
      </c>
      <c r="HQ2724" s="284">
        <v>1474117.59</v>
      </c>
      <c r="HR2724" s="697">
        <v>43639</v>
      </c>
      <c r="HS2724" s="697">
        <v>43601</v>
      </c>
      <c r="HT2724" s="12" t="s">
        <v>3508</v>
      </c>
      <c r="HU2724" s="12" t="s">
        <v>285</v>
      </c>
      <c r="HV2724" s="12" t="s">
        <v>3416</v>
      </c>
      <c r="HW2724" s="12" t="s">
        <v>37</v>
      </c>
      <c r="HX2724" s="283">
        <v>42420.65</v>
      </c>
      <c r="HY2724" s="284">
        <v>1474117.59</v>
      </c>
      <c r="HZ2724" s="697">
        <v>43639</v>
      </c>
      <c r="IA2724" s="697">
        <v>43601</v>
      </c>
      <c r="IB2724" s="12" t="s">
        <v>3508</v>
      </c>
      <c r="IC2724" s="12" t="s">
        <v>285</v>
      </c>
      <c r="ID2724" s="12" t="s">
        <v>3416</v>
      </c>
      <c r="IE2724" s="12" t="s">
        <v>37</v>
      </c>
      <c r="IF2724" s="283">
        <v>42420.65</v>
      </c>
      <c r="IG2724" s="284">
        <v>1474117.59</v>
      </c>
      <c r="IH2724" s="697">
        <v>43639</v>
      </c>
      <c r="II2724" s="697">
        <v>43601</v>
      </c>
      <c r="IJ2724" s="12" t="s">
        <v>3508</v>
      </c>
      <c r="IK2724" s="12" t="s">
        <v>285</v>
      </c>
      <c r="IL2724" s="12" t="s">
        <v>3416</v>
      </c>
      <c r="IM2724" s="12" t="s">
        <v>37</v>
      </c>
      <c r="IN2724" s="283">
        <v>42420.65</v>
      </c>
      <c r="IO2724" s="284">
        <v>1474117.59</v>
      </c>
      <c r="IP2724" s="697">
        <v>43639</v>
      </c>
      <c r="IQ2724" s="697">
        <v>43601</v>
      </c>
      <c r="IR2724" s="12" t="s">
        <v>3508</v>
      </c>
      <c r="IS2724" s="12" t="s">
        <v>285</v>
      </c>
      <c r="IT2724" s="12" t="s">
        <v>3416</v>
      </c>
      <c r="IU2724" s="12" t="s">
        <v>37</v>
      </c>
      <c r="IV2724" s="283">
        <v>42420.65</v>
      </c>
      <c r="IW2724" s="284">
        <v>1474117.59</v>
      </c>
      <c r="IX2724" s="697">
        <v>43639</v>
      </c>
      <c r="IY2724" s="697">
        <v>43601</v>
      </c>
      <c r="IZ2724" s="12" t="s">
        <v>3508</v>
      </c>
      <c r="JA2724" s="12" t="s">
        <v>285</v>
      </c>
      <c r="JB2724" s="12" t="s">
        <v>3416</v>
      </c>
      <c r="JC2724" s="12" t="s">
        <v>37</v>
      </c>
      <c r="JD2724" s="283">
        <v>42420.65</v>
      </c>
      <c r="JE2724" s="284">
        <v>1474117.59</v>
      </c>
      <c r="JF2724" s="697">
        <v>43639</v>
      </c>
      <c r="JG2724" s="697">
        <v>43601</v>
      </c>
      <c r="JH2724" s="12" t="s">
        <v>3508</v>
      </c>
      <c r="JI2724" s="12" t="s">
        <v>285</v>
      </c>
      <c r="JJ2724" s="12" t="s">
        <v>3416</v>
      </c>
      <c r="JK2724" s="12" t="s">
        <v>37</v>
      </c>
      <c r="JL2724" s="283">
        <v>42420.65</v>
      </c>
      <c r="JM2724" s="284">
        <v>1474117.59</v>
      </c>
      <c r="JN2724" s="697">
        <v>43639</v>
      </c>
      <c r="JO2724" s="697">
        <v>43601</v>
      </c>
      <c r="JP2724" s="12" t="s">
        <v>3508</v>
      </c>
      <c r="JQ2724" s="12" t="s">
        <v>285</v>
      </c>
      <c r="JR2724" s="12" t="s">
        <v>3416</v>
      </c>
      <c r="JS2724" s="12" t="s">
        <v>37</v>
      </c>
      <c r="JT2724" s="283">
        <v>42420.65</v>
      </c>
      <c r="JU2724" s="284">
        <v>1474117.59</v>
      </c>
      <c r="JV2724" s="697">
        <v>43639</v>
      </c>
      <c r="JW2724" s="697">
        <v>43601</v>
      </c>
      <c r="JX2724" s="12" t="s">
        <v>3508</v>
      </c>
      <c r="JY2724" s="12" t="s">
        <v>285</v>
      </c>
      <c r="JZ2724" s="12" t="s">
        <v>3416</v>
      </c>
      <c r="KA2724" s="12" t="s">
        <v>37</v>
      </c>
      <c r="KB2724" s="283">
        <v>42420.65</v>
      </c>
      <c r="KC2724" s="284">
        <v>1474117.59</v>
      </c>
      <c r="KD2724" s="697">
        <v>43639</v>
      </c>
      <c r="KE2724" s="697">
        <v>43601</v>
      </c>
      <c r="KF2724" s="12" t="s">
        <v>3508</v>
      </c>
      <c r="KG2724" s="12" t="s">
        <v>285</v>
      </c>
      <c r="KH2724" s="12" t="s">
        <v>3416</v>
      </c>
      <c r="KI2724" s="12" t="s">
        <v>37</v>
      </c>
      <c r="KJ2724" s="283">
        <v>42420.65</v>
      </c>
      <c r="KK2724" s="284">
        <v>1474117.59</v>
      </c>
      <c r="KL2724" s="697">
        <v>43639</v>
      </c>
      <c r="KM2724" s="697">
        <v>43601</v>
      </c>
      <c r="KN2724" s="12" t="s">
        <v>3508</v>
      </c>
      <c r="KO2724" s="12" t="s">
        <v>285</v>
      </c>
      <c r="KP2724" s="12" t="s">
        <v>3416</v>
      </c>
      <c r="KQ2724" s="12" t="s">
        <v>37</v>
      </c>
      <c r="KR2724" s="283">
        <v>42420.65</v>
      </c>
      <c r="KS2724" s="284">
        <v>1474117.59</v>
      </c>
      <c r="KT2724" s="697">
        <v>43639</v>
      </c>
      <c r="KU2724" s="697">
        <v>43601</v>
      </c>
      <c r="KV2724" s="12" t="s">
        <v>3508</v>
      </c>
      <c r="KW2724" s="12" t="s">
        <v>285</v>
      </c>
      <c r="KX2724" s="12" t="s">
        <v>3416</v>
      </c>
      <c r="KY2724" s="12" t="s">
        <v>37</v>
      </c>
      <c r="KZ2724" s="283">
        <v>42420.65</v>
      </c>
      <c r="LA2724" s="284">
        <v>1474117.59</v>
      </c>
      <c r="LB2724" s="697">
        <v>43639</v>
      </c>
      <c r="LC2724" s="697">
        <v>43601</v>
      </c>
      <c r="LD2724" s="12" t="s">
        <v>3508</v>
      </c>
      <c r="LE2724" s="12" t="s">
        <v>285</v>
      </c>
      <c r="LF2724" s="12" t="s">
        <v>3416</v>
      </c>
      <c r="LG2724" s="12" t="s">
        <v>37</v>
      </c>
      <c r="LH2724" s="283">
        <v>42420.65</v>
      </c>
      <c r="LI2724" s="284">
        <v>1474117.59</v>
      </c>
      <c r="LJ2724" s="697">
        <v>43639</v>
      </c>
      <c r="LK2724" s="697">
        <v>43601</v>
      </c>
      <c r="LL2724" s="12" t="s">
        <v>3508</v>
      </c>
      <c r="LM2724" s="12" t="s">
        <v>285</v>
      </c>
      <c r="LN2724" s="12" t="s">
        <v>3416</v>
      </c>
      <c r="LO2724" s="12" t="s">
        <v>37</v>
      </c>
      <c r="LP2724" s="283">
        <v>42420.65</v>
      </c>
      <c r="LQ2724" s="284">
        <v>1474117.59</v>
      </c>
      <c r="LR2724" s="697">
        <v>43639</v>
      </c>
      <c r="LS2724" s="697">
        <v>43601</v>
      </c>
      <c r="LT2724" s="12" t="s">
        <v>3508</v>
      </c>
      <c r="LU2724" s="12" t="s">
        <v>285</v>
      </c>
      <c r="LV2724" s="12" t="s">
        <v>3416</v>
      </c>
      <c r="LW2724" s="12" t="s">
        <v>37</v>
      </c>
      <c r="LX2724" s="283">
        <v>42420.65</v>
      </c>
      <c r="LY2724" s="284">
        <v>1474117.59</v>
      </c>
      <c r="LZ2724" s="697">
        <v>43639</v>
      </c>
      <c r="MA2724" s="697">
        <v>43601</v>
      </c>
      <c r="MB2724" s="12" t="s">
        <v>3508</v>
      </c>
      <c r="MC2724" s="12" t="s">
        <v>285</v>
      </c>
      <c r="MD2724" s="12" t="s">
        <v>3416</v>
      </c>
      <c r="ME2724" s="12" t="s">
        <v>37</v>
      </c>
      <c r="MF2724" s="283">
        <v>42420.65</v>
      </c>
      <c r="MG2724" s="284">
        <v>1474117.59</v>
      </c>
      <c r="MH2724" s="697">
        <v>43639</v>
      </c>
      <c r="MI2724" s="697">
        <v>43601</v>
      </c>
      <c r="MJ2724" s="12" t="s">
        <v>3508</v>
      </c>
      <c r="MK2724" s="12" t="s">
        <v>285</v>
      </c>
      <c r="ML2724" s="12" t="s">
        <v>3416</v>
      </c>
      <c r="MM2724" s="12" t="s">
        <v>37</v>
      </c>
      <c r="MN2724" s="283">
        <v>42420.65</v>
      </c>
      <c r="MO2724" s="284">
        <v>1474117.59</v>
      </c>
      <c r="MP2724" s="697">
        <v>43639</v>
      </c>
      <c r="MQ2724" s="697">
        <v>43601</v>
      </c>
      <c r="MR2724" s="12" t="s">
        <v>3508</v>
      </c>
      <c r="MS2724" s="12" t="s">
        <v>285</v>
      </c>
      <c r="MT2724" s="12" t="s">
        <v>3416</v>
      </c>
      <c r="MU2724" s="12" t="s">
        <v>37</v>
      </c>
      <c r="MV2724" s="283">
        <v>42420.65</v>
      </c>
      <c r="MW2724" s="284">
        <v>1474117.59</v>
      </c>
      <c r="MX2724" s="697">
        <v>43639</v>
      </c>
      <c r="MY2724" s="697">
        <v>43601</v>
      </c>
      <c r="MZ2724" s="12" t="s">
        <v>3508</v>
      </c>
      <c r="NA2724" s="12" t="s">
        <v>285</v>
      </c>
      <c r="NB2724" s="12" t="s">
        <v>3416</v>
      </c>
      <c r="NC2724" s="12" t="s">
        <v>37</v>
      </c>
      <c r="ND2724" s="283">
        <v>42420.65</v>
      </c>
      <c r="NE2724" s="284">
        <v>1474117.59</v>
      </c>
      <c r="NF2724" s="697">
        <v>43639</v>
      </c>
      <c r="NG2724" s="697">
        <v>43601</v>
      </c>
      <c r="NH2724" s="12" t="s">
        <v>3508</v>
      </c>
      <c r="NI2724" s="12" t="s">
        <v>285</v>
      </c>
      <c r="NJ2724" s="12" t="s">
        <v>3416</v>
      </c>
      <c r="NK2724" s="12" t="s">
        <v>37</v>
      </c>
      <c r="NL2724" s="283">
        <v>42420.65</v>
      </c>
      <c r="NM2724" s="284">
        <v>1474117.59</v>
      </c>
      <c r="NN2724" s="697">
        <v>43639</v>
      </c>
      <c r="NO2724" s="697">
        <v>43601</v>
      </c>
      <c r="NP2724" s="12" t="s">
        <v>3508</v>
      </c>
      <c r="NQ2724" s="12" t="s">
        <v>285</v>
      </c>
      <c r="NR2724" s="12" t="s">
        <v>3416</v>
      </c>
      <c r="NS2724" s="12" t="s">
        <v>37</v>
      </c>
      <c r="NT2724" s="283">
        <v>42420.65</v>
      </c>
      <c r="NU2724" s="284">
        <v>1474117.59</v>
      </c>
      <c r="NV2724" s="697">
        <v>43639</v>
      </c>
      <c r="NW2724" s="697">
        <v>43601</v>
      </c>
      <c r="NX2724" s="12" t="s">
        <v>3508</v>
      </c>
      <c r="NY2724" s="12" t="s">
        <v>285</v>
      </c>
      <c r="NZ2724" s="12" t="s">
        <v>3416</v>
      </c>
      <c r="OA2724" s="12" t="s">
        <v>37</v>
      </c>
      <c r="OB2724" s="283">
        <v>42420.65</v>
      </c>
      <c r="OC2724" s="284">
        <v>1474117.59</v>
      </c>
      <c r="OD2724" s="697">
        <v>43639</v>
      </c>
      <c r="OE2724" s="697">
        <v>43601</v>
      </c>
      <c r="OF2724" s="12" t="s">
        <v>3508</v>
      </c>
      <c r="OG2724" s="12" t="s">
        <v>285</v>
      </c>
      <c r="OH2724" s="12" t="s">
        <v>3416</v>
      </c>
      <c r="OI2724" s="12" t="s">
        <v>37</v>
      </c>
      <c r="OJ2724" s="283">
        <v>42420.65</v>
      </c>
      <c r="OK2724" s="284">
        <v>1474117.59</v>
      </c>
      <c r="OL2724" s="697">
        <v>43639</v>
      </c>
      <c r="OM2724" s="697">
        <v>43601</v>
      </c>
      <c r="ON2724" s="12" t="s">
        <v>3508</v>
      </c>
      <c r="OO2724" s="12" t="s">
        <v>285</v>
      </c>
      <c r="OP2724" s="12" t="s">
        <v>3416</v>
      </c>
      <c r="OQ2724" s="12" t="s">
        <v>37</v>
      </c>
      <c r="OR2724" s="283">
        <v>42420.65</v>
      </c>
      <c r="OS2724" s="284">
        <v>1474117.59</v>
      </c>
      <c r="OT2724" s="697">
        <v>43639</v>
      </c>
      <c r="OU2724" s="697">
        <v>43601</v>
      </c>
      <c r="OV2724" s="12" t="s">
        <v>3508</v>
      </c>
      <c r="OW2724" s="12" t="s">
        <v>285</v>
      </c>
      <c r="OX2724" s="12" t="s">
        <v>3416</v>
      </c>
      <c r="OY2724" s="12" t="s">
        <v>37</v>
      </c>
      <c r="OZ2724" s="283">
        <v>42420.65</v>
      </c>
      <c r="PA2724" s="284">
        <v>1474117.59</v>
      </c>
      <c r="PB2724" s="697">
        <v>43639</v>
      </c>
      <c r="PC2724" s="697">
        <v>43601</v>
      </c>
      <c r="PD2724" s="12" t="s">
        <v>3508</v>
      </c>
      <c r="PE2724" s="12" t="s">
        <v>285</v>
      </c>
      <c r="PF2724" s="12" t="s">
        <v>3416</v>
      </c>
      <c r="PG2724" s="12" t="s">
        <v>37</v>
      </c>
      <c r="PH2724" s="283">
        <v>42420.65</v>
      </c>
      <c r="PI2724" s="284">
        <v>1474117.59</v>
      </c>
      <c r="PJ2724" s="697">
        <v>43639</v>
      </c>
      <c r="PK2724" s="697">
        <v>43601</v>
      </c>
      <c r="PL2724" s="12" t="s">
        <v>3508</v>
      </c>
      <c r="PM2724" s="12" t="s">
        <v>285</v>
      </c>
      <c r="PN2724" s="12" t="s">
        <v>3416</v>
      </c>
      <c r="PO2724" s="12" t="s">
        <v>37</v>
      </c>
      <c r="PP2724" s="283">
        <v>42420.65</v>
      </c>
      <c r="PQ2724" s="284">
        <v>1474117.59</v>
      </c>
      <c r="PR2724" s="697">
        <v>43639</v>
      </c>
      <c r="PS2724" s="697">
        <v>43601</v>
      </c>
      <c r="PT2724" s="12" t="s">
        <v>3508</v>
      </c>
      <c r="PU2724" s="12" t="s">
        <v>285</v>
      </c>
      <c r="PV2724" s="12" t="s">
        <v>3416</v>
      </c>
      <c r="PW2724" s="12" t="s">
        <v>37</v>
      </c>
      <c r="PX2724" s="283">
        <v>42420.65</v>
      </c>
      <c r="PY2724" s="284">
        <v>1474117.59</v>
      </c>
      <c r="PZ2724" s="697">
        <v>43639</v>
      </c>
      <c r="QA2724" s="697">
        <v>43601</v>
      </c>
      <c r="QB2724" s="12" t="s">
        <v>3508</v>
      </c>
      <c r="QC2724" s="12" t="s">
        <v>285</v>
      </c>
      <c r="QD2724" s="12" t="s">
        <v>3416</v>
      </c>
      <c r="QE2724" s="12" t="s">
        <v>37</v>
      </c>
      <c r="QF2724" s="283">
        <v>42420.65</v>
      </c>
      <c r="QG2724" s="284">
        <v>1474117.59</v>
      </c>
      <c r="QH2724" s="697">
        <v>43639</v>
      </c>
      <c r="QI2724" s="697">
        <v>43601</v>
      </c>
      <c r="QJ2724" s="12" t="s">
        <v>3508</v>
      </c>
      <c r="QK2724" s="12" t="s">
        <v>285</v>
      </c>
      <c r="QL2724" s="12" t="s">
        <v>3416</v>
      </c>
      <c r="QM2724" s="12" t="s">
        <v>37</v>
      </c>
      <c r="QN2724" s="283">
        <v>42420.65</v>
      </c>
      <c r="QO2724" s="284">
        <v>1474117.59</v>
      </c>
      <c r="QP2724" s="697">
        <v>43639</v>
      </c>
      <c r="QQ2724" s="697">
        <v>43601</v>
      </c>
      <c r="QR2724" s="12" t="s">
        <v>3508</v>
      </c>
      <c r="QS2724" s="12" t="s">
        <v>285</v>
      </c>
      <c r="QT2724" s="12" t="s">
        <v>3416</v>
      </c>
      <c r="QU2724" s="12" t="s">
        <v>37</v>
      </c>
      <c r="QV2724" s="283">
        <v>42420.65</v>
      </c>
      <c r="QW2724" s="284">
        <v>1474117.59</v>
      </c>
      <c r="QX2724" s="697">
        <v>43639</v>
      </c>
      <c r="QY2724" s="697">
        <v>43601</v>
      </c>
      <c r="QZ2724" s="12" t="s">
        <v>3508</v>
      </c>
      <c r="RA2724" s="12" t="s">
        <v>285</v>
      </c>
      <c r="RB2724" s="12" t="s">
        <v>3416</v>
      </c>
      <c r="RC2724" s="12" t="s">
        <v>37</v>
      </c>
      <c r="RD2724" s="283">
        <v>42420.65</v>
      </c>
      <c r="RE2724" s="284">
        <v>1474117.59</v>
      </c>
      <c r="RF2724" s="697">
        <v>43639</v>
      </c>
      <c r="RG2724" s="697">
        <v>43601</v>
      </c>
      <c r="RH2724" s="12" t="s">
        <v>3508</v>
      </c>
      <c r="RI2724" s="12" t="s">
        <v>285</v>
      </c>
      <c r="RJ2724" s="12" t="s">
        <v>3416</v>
      </c>
      <c r="RK2724" s="12" t="s">
        <v>37</v>
      </c>
      <c r="RL2724" s="283">
        <v>42420.65</v>
      </c>
      <c r="RM2724" s="284">
        <v>1474117.59</v>
      </c>
      <c r="RN2724" s="697">
        <v>43639</v>
      </c>
      <c r="RO2724" s="697">
        <v>43601</v>
      </c>
      <c r="RP2724" s="12" t="s">
        <v>3508</v>
      </c>
      <c r="RQ2724" s="12" t="s">
        <v>285</v>
      </c>
      <c r="RR2724" s="12" t="s">
        <v>3416</v>
      </c>
      <c r="RS2724" s="12" t="s">
        <v>37</v>
      </c>
      <c r="RT2724" s="283">
        <v>42420.65</v>
      </c>
      <c r="RU2724" s="284">
        <v>1474117.59</v>
      </c>
      <c r="RV2724" s="697">
        <v>43639</v>
      </c>
      <c r="RW2724" s="697">
        <v>43601</v>
      </c>
      <c r="RX2724" s="12" t="s">
        <v>3508</v>
      </c>
      <c r="RY2724" s="12" t="s">
        <v>285</v>
      </c>
      <c r="RZ2724" s="12" t="s">
        <v>3416</v>
      </c>
      <c r="SA2724" s="12" t="s">
        <v>37</v>
      </c>
      <c r="SB2724" s="283">
        <v>42420.65</v>
      </c>
      <c r="SC2724" s="284">
        <v>1474117.59</v>
      </c>
      <c r="SD2724" s="697">
        <v>43639</v>
      </c>
      <c r="SE2724" s="697">
        <v>43601</v>
      </c>
      <c r="SF2724" s="12" t="s">
        <v>3508</v>
      </c>
      <c r="SG2724" s="12" t="s">
        <v>285</v>
      </c>
      <c r="SH2724" s="12" t="s">
        <v>3416</v>
      </c>
      <c r="SI2724" s="12" t="s">
        <v>37</v>
      </c>
      <c r="SJ2724" s="283">
        <v>42420.65</v>
      </c>
      <c r="SK2724" s="284">
        <v>1474117.59</v>
      </c>
      <c r="SL2724" s="697">
        <v>43639</v>
      </c>
      <c r="SM2724" s="697">
        <v>43601</v>
      </c>
      <c r="SN2724" s="12" t="s">
        <v>3508</v>
      </c>
      <c r="SO2724" s="12" t="s">
        <v>285</v>
      </c>
      <c r="SP2724" s="12" t="s">
        <v>3416</v>
      </c>
      <c r="SQ2724" s="12" t="s">
        <v>37</v>
      </c>
      <c r="SR2724" s="283">
        <v>42420.65</v>
      </c>
      <c r="SS2724" s="284">
        <v>1474117.59</v>
      </c>
      <c r="ST2724" s="697">
        <v>43639</v>
      </c>
      <c r="SU2724" s="697">
        <v>43601</v>
      </c>
      <c r="SV2724" s="12" t="s">
        <v>3508</v>
      </c>
      <c r="SW2724" s="12" t="s">
        <v>285</v>
      </c>
      <c r="SX2724" s="12" t="s">
        <v>3416</v>
      </c>
      <c r="SY2724" s="12" t="s">
        <v>37</v>
      </c>
      <c r="SZ2724" s="283">
        <v>42420.65</v>
      </c>
      <c r="TA2724" s="284">
        <v>1474117.59</v>
      </c>
      <c r="TB2724" s="697">
        <v>43639</v>
      </c>
      <c r="TC2724" s="697">
        <v>43601</v>
      </c>
      <c r="TD2724" s="12" t="s">
        <v>3508</v>
      </c>
      <c r="TE2724" s="12" t="s">
        <v>285</v>
      </c>
      <c r="TF2724" s="12" t="s">
        <v>3416</v>
      </c>
      <c r="TG2724" s="12" t="s">
        <v>37</v>
      </c>
      <c r="TH2724" s="283">
        <v>42420.65</v>
      </c>
      <c r="TI2724" s="284">
        <v>1474117.59</v>
      </c>
      <c r="TJ2724" s="697">
        <v>43639</v>
      </c>
      <c r="TK2724" s="697">
        <v>43601</v>
      </c>
      <c r="TL2724" s="12" t="s">
        <v>3508</v>
      </c>
      <c r="TM2724" s="12" t="s">
        <v>285</v>
      </c>
      <c r="TN2724" s="12" t="s">
        <v>3416</v>
      </c>
      <c r="TO2724" s="12" t="s">
        <v>37</v>
      </c>
      <c r="TP2724" s="283">
        <v>42420.65</v>
      </c>
      <c r="TQ2724" s="284">
        <v>1474117.59</v>
      </c>
      <c r="TR2724" s="697">
        <v>43639</v>
      </c>
      <c r="TS2724" s="697">
        <v>43601</v>
      </c>
      <c r="TT2724" s="12" t="s">
        <v>3508</v>
      </c>
      <c r="TU2724" s="12" t="s">
        <v>285</v>
      </c>
      <c r="TV2724" s="12" t="s">
        <v>3416</v>
      </c>
      <c r="TW2724" s="12" t="s">
        <v>37</v>
      </c>
      <c r="TX2724" s="283">
        <v>42420.65</v>
      </c>
      <c r="TY2724" s="284">
        <v>1474117.59</v>
      </c>
      <c r="TZ2724" s="697">
        <v>43639</v>
      </c>
      <c r="UA2724" s="697">
        <v>43601</v>
      </c>
      <c r="UB2724" s="12" t="s">
        <v>3508</v>
      </c>
      <c r="UC2724" s="12" t="s">
        <v>285</v>
      </c>
      <c r="UD2724" s="12" t="s">
        <v>3416</v>
      </c>
      <c r="UE2724" s="12" t="s">
        <v>37</v>
      </c>
      <c r="UF2724" s="283">
        <v>42420.65</v>
      </c>
      <c r="UG2724" s="284">
        <v>1474117.59</v>
      </c>
      <c r="UH2724" s="697">
        <v>43639</v>
      </c>
      <c r="UI2724" s="697">
        <v>43601</v>
      </c>
      <c r="UJ2724" s="12" t="s">
        <v>3508</v>
      </c>
      <c r="UK2724" s="12" t="s">
        <v>285</v>
      </c>
      <c r="UL2724" s="12" t="s">
        <v>3416</v>
      </c>
      <c r="UM2724" s="12" t="s">
        <v>37</v>
      </c>
      <c r="UN2724" s="283">
        <v>42420.65</v>
      </c>
      <c r="UO2724" s="284">
        <v>1474117.59</v>
      </c>
      <c r="UP2724" s="697">
        <v>43639</v>
      </c>
      <c r="UQ2724" s="697">
        <v>43601</v>
      </c>
      <c r="UR2724" s="12" t="s">
        <v>3508</v>
      </c>
      <c r="US2724" s="12" t="s">
        <v>285</v>
      </c>
      <c r="UT2724" s="12" t="s">
        <v>3416</v>
      </c>
      <c r="UU2724" s="12" t="s">
        <v>37</v>
      </c>
      <c r="UV2724" s="283">
        <v>42420.65</v>
      </c>
      <c r="UW2724" s="284">
        <v>1474117.59</v>
      </c>
      <c r="UX2724" s="697">
        <v>43639</v>
      </c>
      <c r="UY2724" s="697">
        <v>43601</v>
      </c>
      <c r="UZ2724" s="12" t="s">
        <v>3508</v>
      </c>
      <c r="VA2724" s="12" t="s">
        <v>285</v>
      </c>
      <c r="VB2724" s="12" t="s">
        <v>3416</v>
      </c>
      <c r="VC2724" s="12" t="s">
        <v>37</v>
      </c>
      <c r="VD2724" s="283">
        <v>42420.65</v>
      </c>
      <c r="VE2724" s="284">
        <v>1474117.59</v>
      </c>
      <c r="VF2724" s="697">
        <v>43639</v>
      </c>
      <c r="VG2724" s="697">
        <v>43601</v>
      </c>
      <c r="VH2724" s="12" t="s">
        <v>3508</v>
      </c>
      <c r="VI2724" s="12" t="s">
        <v>285</v>
      </c>
      <c r="VJ2724" s="12" t="s">
        <v>3416</v>
      </c>
      <c r="VK2724" s="12" t="s">
        <v>37</v>
      </c>
      <c r="VL2724" s="283">
        <v>42420.65</v>
      </c>
      <c r="VM2724" s="284">
        <v>1474117.59</v>
      </c>
      <c r="VN2724" s="697">
        <v>43639</v>
      </c>
      <c r="VO2724" s="697">
        <v>43601</v>
      </c>
      <c r="VP2724" s="12" t="s">
        <v>3508</v>
      </c>
      <c r="VQ2724" s="12" t="s">
        <v>285</v>
      </c>
      <c r="VR2724" s="12" t="s">
        <v>3416</v>
      </c>
      <c r="VS2724" s="12" t="s">
        <v>37</v>
      </c>
      <c r="VT2724" s="283">
        <v>42420.65</v>
      </c>
      <c r="VU2724" s="284">
        <v>1474117.59</v>
      </c>
      <c r="VV2724" s="697">
        <v>43639</v>
      </c>
      <c r="VW2724" s="697">
        <v>43601</v>
      </c>
      <c r="VX2724" s="12" t="s">
        <v>3508</v>
      </c>
      <c r="VY2724" s="12" t="s">
        <v>285</v>
      </c>
      <c r="VZ2724" s="12" t="s">
        <v>3416</v>
      </c>
      <c r="WA2724" s="12" t="s">
        <v>37</v>
      </c>
      <c r="WB2724" s="283">
        <v>42420.65</v>
      </c>
      <c r="WC2724" s="284">
        <v>1474117.59</v>
      </c>
      <c r="WD2724" s="697">
        <v>43639</v>
      </c>
      <c r="WE2724" s="697">
        <v>43601</v>
      </c>
      <c r="WF2724" s="12" t="s">
        <v>3508</v>
      </c>
      <c r="WG2724" s="12" t="s">
        <v>285</v>
      </c>
      <c r="WH2724" s="12" t="s">
        <v>3416</v>
      </c>
      <c r="WI2724" s="12" t="s">
        <v>37</v>
      </c>
      <c r="WJ2724" s="283">
        <v>42420.65</v>
      </c>
      <c r="WK2724" s="284">
        <v>1474117.59</v>
      </c>
      <c r="WL2724" s="697">
        <v>43639</v>
      </c>
      <c r="WM2724" s="697">
        <v>43601</v>
      </c>
      <c r="WN2724" s="12" t="s">
        <v>3508</v>
      </c>
      <c r="WO2724" s="12" t="s">
        <v>285</v>
      </c>
      <c r="WP2724" s="12" t="s">
        <v>3416</v>
      </c>
      <c r="WQ2724" s="12" t="s">
        <v>37</v>
      </c>
      <c r="WR2724" s="283">
        <v>42420.65</v>
      </c>
      <c r="WS2724" s="284">
        <v>1474117.59</v>
      </c>
      <c r="WT2724" s="697">
        <v>43639</v>
      </c>
      <c r="WU2724" s="697">
        <v>43601</v>
      </c>
      <c r="WV2724" s="12" t="s">
        <v>3508</v>
      </c>
      <c r="WW2724" s="12" t="s">
        <v>285</v>
      </c>
      <c r="WX2724" s="12" t="s">
        <v>3416</v>
      </c>
      <c r="WY2724" s="12" t="s">
        <v>37</v>
      </c>
      <c r="WZ2724" s="283">
        <v>42420.65</v>
      </c>
      <c r="XA2724" s="284">
        <v>1474117.59</v>
      </c>
      <c r="XB2724" s="697">
        <v>43639</v>
      </c>
      <c r="XC2724" s="697">
        <v>43601</v>
      </c>
      <c r="XD2724" s="12" t="s">
        <v>3508</v>
      </c>
      <c r="XE2724" s="12" t="s">
        <v>285</v>
      </c>
      <c r="XF2724" s="12" t="s">
        <v>3416</v>
      </c>
      <c r="XG2724" s="12" t="s">
        <v>37</v>
      </c>
      <c r="XH2724" s="283">
        <v>42420.65</v>
      </c>
      <c r="XI2724" s="284">
        <v>1474117.59</v>
      </c>
      <c r="XJ2724" s="697">
        <v>43639</v>
      </c>
      <c r="XK2724" s="697">
        <v>43601</v>
      </c>
      <c r="XL2724" s="12" t="s">
        <v>3508</v>
      </c>
      <c r="XM2724" s="12" t="s">
        <v>285</v>
      </c>
      <c r="XN2724" s="12" t="s">
        <v>3416</v>
      </c>
      <c r="XO2724" s="12" t="s">
        <v>37</v>
      </c>
      <c r="XP2724" s="283">
        <v>42420.65</v>
      </c>
      <c r="XQ2724" s="284">
        <v>1474117.59</v>
      </c>
      <c r="XR2724" s="697">
        <v>43639</v>
      </c>
      <c r="XS2724" s="697">
        <v>43601</v>
      </c>
      <c r="XT2724" s="12" t="s">
        <v>3508</v>
      </c>
      <c r="XU2724" s="12" t="s">
        <v>285</v>
      </c>
      <c r="XV2724" s="12" t="s">
        <v>3416</v>
      </c>
      <c r="XW2724" s="12" t="s">
        <v>37</v>
      </c>
      <c r="XX2724" s="283">
        <v>42420.65</v>
      </c>
      <c r="XY2724" s="284">
        <v>1474117.59</v>
      </c>
      <c r="XZ2724" s="697">
        <v>43639</v>
      </c>
      <c r="YA2724" s="697">
        <v>43601</v>
      </c>
      <c r="YB2724" s="12" t="s">
        <v>3508</v>
      </c>
      <c r="YC2724" s="12" t="s">
        <v>285</v>
      </c>
      <c r="YD2724" s="12" t="s">
        <v>3416</v>
      </c>
      <c r="YE2724" s="12" t="s">
        <v>37</v>
      </c>
      <c r="YF2724" s="283">
        <v>42420.65</v>
      </c>
      <c r="YG2724" s="284">
        <v>1474117.59</v>
      </c>
      <c r="YH2724" s="697">
        <v>43639</v>
      </c>
      <c r="YI2724" s="697">
        <v>43601</v>
      </c>
      <c r="YJ2724" s="12" t="s">
        <v>3508</v>
      </c>
      <c r="YK2724" s="12" t="s">
        <v>285</v>
      </c>
      <c r="YL2724" s="12" t="s">
        <v>3416</v>
      </c>
      <c r="YM2724" s="12" t="s">
        <v>37</v>
      </c>
      <c r="YN2724" s="283">
        <v>42420.65</v>
      </c>
      <c r="YO2724" s="284">
        <v>1474117.59</v>
      </c>
      <c r="YP2724" s="697">
        <v>43639</v>
      </c>
      <c r="YQ2724" s="697">
        <v>43601</v>
      </c>
      <c r="YR2724" s="12" t="s">
        <v>3508</v>
      </c>
      <c r="YS2724" s="12" t="s">
        <v>285</v>
      </c>
      <c r="YT2724" s="12" t="s">
        <v>3416</v>
      </c>
      <c r="YU2724" s="12" t="s">
        <v>37</v>
      </c>
      <c r="YV2724" s="283">
        <v>42420.65</v>
      </c>
      <c r="YW2724" s="284">
        <v>1474117.59</v>
      </c>
      <c r="YX2724" s="697">
        <v>43639</v>
      </c>
      <c r="YY2724" s="697">
        <v>43601</v>
      </c>
      <c r="YZ2724" s="12" t="s">
        <v>3508</v>
      </c>
      <c r="ZA2724" s="12" t="s">
        <v>285</v>
      </c>
      <c r="ZB2724" s="12" t="s">
        <v>3416</v>
      </c>
      <c r="ZC2724" s="12" t="s">
        <v>37</v>
      </c>
      <c r="ZD2724" s="283">
        <v>42420.65</v>
      </c>
      <c r="ZE2724" s="284">
        <v>1474117.59</v>
      </c>
      <c r="ZF2724" s="697">
        <v>43639</v>
      </c>
      <c r="ZG2724" s="697">
        <v>43601</v>
      </c>
      <c r="ZH2724" s="12" t="s">
        <v>3508</v>
      </c>
      <c r="ZI2724" s="12" t="s">
        <v>285</v>
      </c>
      <c r="ZJ2724" s="12" t="s">
        <v>3416</v>
      </c>
      <c r="ZK2724" s="12" t="s">
        <v>37</v>
      </c>
      <c r="ZL2724" s="283">
        <v>42420.65</v>
      </c>
      <c r="ZM2724" s="284">
        <v>1474117.59</v>
      </c>
      <c r="ZN2724" s="697">
        <v>43639</v>
      </c>
      <c r="ZO2724" s="697">
        <v>43601</v>
      </c>
      <c r="ZP2724" s="12" t="s">
        <v>3508</v>
      </c>
      <c r="ZQ2724" s="12" t="s">
        <v>285</v>
      </c>
      <c r="ZR2724" s="12" t="s">
        <v>3416</v>
      </c>
      <c r="ZS2724" s="12" t="s">
        <v>37</v>
      </c>
      <c r="ZT2724" s="283">
        <v>42420.65</v>
      </c>
      <c r="ZU2724" s="284">
        <v>1474117.59</v>
      </c>
      <c r="ZV2724" s="697">
        <v>43639</v>
      </c>
      <c r="ZW2724" s="697">
        <v>43601</v>
      </c>
      <c r="ZX2724" s="12" t="s">
        <v>3508</v>
      </c>
      <c r="ZY2724" s="12" t="s">
        <v>285</v>
      </c>
      <c r="ZZ2724" s="12" t="s">
        <v>3416</v>
      </c>
      <c r="AAA2724" s="12" t="s">
        <v>37</v>
      </c>
      <c r="AAB2724" s="283">
        <v>42420.65</v>
      </c>
      <c r="AAC2724" s="284">
        <v>1474117.59</v>
      </c>
      <c r="AAD2724" s="697">
        <v>43639</v>
      </c>
      <c r="AAE2724" s="697">
        <v>43601</v>
      </c>
      <c r="AAF2724" s="12" t="s">
        <v>3508</v>
      </c>
      <c r="AAG2724" s="12" t="s">
        <v>285</v>
      </c>
      <c r="AAH2724" s="12" t="s">
        <v>3416</v>
      </c>
      <c r="AAI2724" s="12" t="s">
        <v>37</v>
      </c>
      <c r="AAJ2724" s="283">
        <v>42420.65</v>
      </c>
      <c r="AAK2724" s="284">
        <v>1474117.59</v>
      </c>
      <c r="AAL2724" s="697">
        <v>43639</v>
      </c>
      <c r="AAM2724" s="697">
        <v>43601</v>
      </c>
      <c r="AAN2724" s="12" t="s">
        <v>3508</v>
      </c>
      <c r="AAO2724" s="12" t="s">
        <v>285</v>
      </c>
      <c r="AAP2724" s="12" t="s">
        <v>3416</v>
      </c>
      <c r="AAQ2724" s="12" t="s">
        <v>37</v>
      </c>
      <c r="AAR2724" s="283">
        <v>42420.65</v>
      </c>
      <c r="AAS2724" s="284">
        <v>1474117.59</v>
      </c>
      <c r="AAT2724" s="697">
        <v>43639</v>
      </c>
      <c r="AAU2724" s="697">
        <v>43601</v>
      </c>
      <c r="AAV2724" s="12" t="s">
        <v>3508</v>
      </c>
      <c r="AAW2724" s="12" t="s">
        <v>285</v>
      </c>
      <c r="AAX2724" s="12" t="s">
        <v>3416</v>
      </c>
      <c r="AAY2724" s="12" t="s">
        <v>37</v>
      </c>
      <c r="AAZ2724" s="283">
        <v>42420.65</v>
      </c>
      <c r="ABA2724" s="284">
        <v>1474117.59</v>
      </c>
      <c r="ABB2724" s="697">
        <v>43639</v>
      </c>
      <c r="ABC2724" s="697">
        <v>43601</v>
      </c>
      <c r="ABD2724" s="12" t="s">
        <v>3508</v>
      </c>
      <c r="ABE2724" s="12" t="s">
        <v>285</v>
      </c>
      <c r="ABF2724" s="12" t="s">
        <v>3416</v>
      </c>
      <c r="ABG2724" s="12" t="s">
        <v>37</v>
      </c>
      <c r="ABH2724" s="283">
        <v>42420.65</v>
      </c>
      <c r="ABI2724" s="284">
        <v>1474117.59</v>
      </c>
      <c r="ABJ2724" s="697">
        <v>43639</v>
      </c>
      <c r="ABK2724" s="697">
        <v>43601</v>
      </c>
      <c r="ABL2724" s="12" t="s">
        <v>3508</v>
      </c>
      <c r="ABM2724" s="12" t="s">
        <v>285</v>
      </c>
      <c r="ABN2724" s="12" t="s">
        <v>3416</v>
      </c>
      <c r="ABO2724" s="12" t="s">
        <v>37</v>
      </c>
      <c r="ABP2724" s="283">
        <v>42420.65</v>
      </c>
      <c r="ABQ2724" s="284">
        <v>1474117.59</v>
      </c>
      <c r="ABR2724" s="697">
        <v>43639</v>
      </c>
      <c r="ABS2724" s="697">
        <v>43601</v>
      </c>
      <c r="ABT2724" s="12" t="s">
        <v>3508</v>
      </c>
      <c r="ABU2724" s="12" t="s">
        <v>285</v>
      </c>
      <c r="ABV2724" s="12" t="s">
        <v>3416</v>
      </c>
      <c r="ABW2724" s="12" t="s">
        <v>37</v>
      </c>
      <c r="ABX2724" s="283">
        <v>42420.65</v>
      </c>
      <c r="ABY2724" s="284">
        <v>1474117.59</v>
      </c>
      <c r="ABZ2724" s="697">
        <v>43639</v>
      </c>
      <c r="ACA2724" s="697">
        <v>43601</v>
      </c>
      <c r="ACB2724" s="12" t="s">
        <v>3508</v>
      </c>
      <c r="ACC2724" s="12" t="s">
        <v>285</v>
      </c>
      <c r="ACD2724" s="12" t="s">
        <v>3416</v>
      </c>
      <c r="ACE2724" s="12" t="s">
        <v>37</v>
      </c>
      <c r="ACF2724" s="283">
        <v>42420.65</v>
      </c>
      <c r="ACG2724" s="284">
        <v>1474117.59</v>
      </c>
      <c r="ACH2724" s="697">
        <v>43639</v>
      </c>
      <c r="ACI2724" s="697">
        <v>43601</v>
      </c>
      <c r="ACJ2724" s="12" t="s">
        <v>3508</v>
      </c>
      <c r="ACK2724" s="12" t="s">
        <v>285</v>
      </c>
      <c r="ACL2724" s="12" t="s">
        <v>3416</v>
      </c>
      <c r="ACM2724" s="12" t="s">
        <v>37</v>
      </c>
      <c r="ACN2724" s="283">
        <v>42420.65</v>
      </c>
      <c r="ACO2724" s="284">
        <v>1474117.59</v>
      </c>
      <c r="ACP2724" s="697">
        <v>43639</v>
      </c>
      <c r="ACQ2724" s="697">
        <v>43601</v>
      </c>
      <c r="ACR2724" s="12" t="s">
        <v>3508</v>
      </c>
      <c r="ACS2724" s="12" t="s">
        <v>285</v>
      </c>
      <c r="ACT2724" s="12" t="s">
        <v>3416</v>
      </c>
      <c r="ACU2724" s="12" t="s">
        <v>37</v>
      </c>
      <c r="ACV2724" s="283">
        <v>42420.65</v>
      </c>
      <c r="ACW2724" s="284">
        <v>1474117.59</v>
      </c>
      <c r="ACX2724" s="697">
        <v>43639</v>
      </c>
      <c r="ACY2724" s="697">
        <v>43601</v>
      </c>
      <c r="ACZ2724" s="12" t="s">
        <v>3508</v>
      </c>
      <c r="ADA2724" s="12" t="s">
        <v>285</v>
      </c>
      <c r="ADB2724" s="12" t="s">
        <v>3416</v>
      </c>
      <c r="ADC2724" s="12" t="s">
        <v>37</v>
      </c>
      <c r="ADD2724" s="283">
        <v>42420.65</v>
      </c>
      <c r="ADE2724" s="284">
        <v>1474117.59</v>
      </c>
      <c r="ADF2724" s="697">
        <v>43639</v>
      </c>
      <c r="ADG2724" s="697">
        <v>43601</v>
      </c>
      <c r="ADH2724" s="12" t="s">
        <v>3508</v>
      </c>
      <c r="ADI2724" s="12" t="s">
        <v>285</v>
      </c>
      <c r="ADJ2724" s="12" t="s">
        <v>3416</v>
      </c>
      <c r="ADK2724" s="12" t="s">
        <v>37</v>
      </c>
      <c r="ADL2724" s="283">
        <v>42420.65</v>
      </c>
      <c r="ADM2724" s="284">
        <v>1474117.59</v>
      </c>
      <c r="ADN2724" s="697">
        <v>43639</v>
      </c>
      <c r="ADO2724" s="697">
        <v>43601</v>
      </c>
      <c r="ADP2724" s="12" t="s">
        <v>3508</v>
      </c>
      <c r="ADQ2724" s="12" t="s">
        <v>285</v>
      </c>
      <c r="ADR2724" s="12" t="s">
        <v>3416</v>
      </c>
      <c r="ADS2724" s="12" t="s">
        <v>37</v>
      </c>
      <c r="ADT2724" s="283">
        <v>42420.65</v>
      </c>
      <c r="ADU2724" s="284">
        <v>1474117.59</v>
      </c>
      <c r="ADV2724" s="697">
        <v>43639</v>
      </c>
      <c r="ADW2724" s="697">
        <v>43601</v>
      </c>
      <c r="ADX2724" s="12" t="s">
        <v>3508</v>
      </c>
      <c r="ADY2724" s="12" t="s">
        <v>285</v>
      </c>
      <c r="ADZ2724" s="12" t="s">
        <v>3416</v>
      </c>
      <c r="AEA2724" s="12" t="s">
        <v>37</v>
      </c>
      <c r="AEB2724" s="283">
        <v>42420.65</v>
      </c>
      <c r="AEC2724" s="284">
        <v>1474117.59</v>
      </c>
      <c r="AED2724" s="697">
        <v>43639</v>
      </c>
      <c r="AEE2724" s="697">
        <v>43601</v>
      </c>
      <c r="AEF2724" s="12" t="s">
        <v>3508</v>
      </c>
      <c r="AEG2724" s="12" t="s">
        <v>285</v>
      </c>
      <c r="AEH2724" s="12" t="s">
        <v>3416</v>
      </c>
      <c r="AEI2724" s="12" t="s">
        <v>37</v>
      </c>
      <c r="AEJ2724" s="283">
        <v>42420.65</v>
      </c>
      <c r="AEK2724" s="284">
        <v>1474117.59</v>
      </c>
      <c r="AEL2724" s="697">
        <v>43639</v>
      </c>
      <c r="AEM2724" s="697">
        <v>43601</v>
      </c>
      <c r="AEN2724" s="12" t="s">
        <v>3508</v>
      </c>
      <c r="AEO2724" s="12" t="s">
        <v>285</v>
      </c>
      <c r="AEP2724" s="12" t="s">
        <v>3416</v>
      </c>
      <c r="AEQ2724" s="12" t="s">
        <v>37</v>
      </c>
      <c r="AER2724" s="283">
        <v>42420.65</v>
      </c>
      <c r="AES2724" s="284">
        <v>1474117.59</v>
      </c>
      <c r="AET2724" s="697">
        <v>43639</v>
      </c>
      <c r="AEU2724" s="697">
        <v>43601</v>
      </c>
      <c r="AEV2724" s="12" t="s">
        <v>3508</v>
      </c>
      <c r="AEW2724" s="12" t="s">
        <v>285</v>
      </c>
      <c r="AEX2724" s="12" t="s">
        <v>3416</v>
      </c>
      <c r="AEY2724" s="12" t="s">
        <v>37</v>
      </c>
      <c r="AEZ2724" s="283">
        <v>42420.65</v>
      </c>
      <c r="AFA2724" s="284">
        <v>1474117.59</v>
      </c>
      <c r="AFB2724" s="697">
        <v>43639</v>
      </c>
      <c r="AFC2724" s="697">
        <v>43601</v>
      </c>
      <c r="AFD2724" s="12" t="s">
        <v>3508</v>
      </c>
      <c r="AFE2724" s="12" t="s">
        <v>285</v>
      </c>
      <c r="AFF2724" s="12" t="s">
        <v>3416</v>
      </c>
      <c r="AFG2724" s="12" t="s">
        <v>37</v>
      </c>
      <c r="AFH2724" s="283">
        <v>42420.65</v>
      </c>
      <c r="AFI2724" s="284">
        <v>1474117.59</v>
      </c>
      <c r="AFJ2724" s="697">
        <v>43639</v>
      </c>
      <c r="AFK2724" s="697">
        <v>43601</v>
      </c>
      <c r="AFL2724" s="12" t="s">
        <v>3508</v>
      </c>
      <c r="AFM2724" s="12" t="s">
        <v>285</v>
      </c>
      <c r="AFN2724" s="12" t="s">
        <v>3416</v>
      </c>
      <c r="AFO2724" s="12" t="s">
        <v>37</v>
      </c>
      <c r="AFP2724" s="283">
        <v>42420.65</v>
      </c>
      <c r="AFQ2724" s="284">
        <v>1474117.59</v>
      </c>
      <c r="AFR2724" s="697">
        <v>43639</v>
      </c>
      <c r="AFS2724" s="697">
        <v>43601</v>
      </c>
      <c r="AFT2724" s="12" t="s">
        <v>3508</v>
      </c>
      <c r="AFU2724" s="12" t="s">
        <v>285</v>
      </c>
      <c r="AFV2724" s="12" t="s">
        <v>3416</v>
      </c>
      <c r="AFW2724" s="12" t="s">
        <v>37</v>
      </c>
      <c r="AFX2724" s="283">
        <v>42420.65</v>
      </c>
      <c r="AFY2724" s="284">
        <v>1474117.59</v>
      </c>
      <c r="AFZ2724" s="697">
        <v>43639</v>
      </c>
      <c r="AGA2724" s="697">
        <v>43601</v>
      </c>
      <c r="AGB2724" s="12" t="s">
        <v>3508</v>
      </c>
      <c r="AGC2724" s="12" t="s">
        <v>285</v>
      </c>
      <c r="AGD2724" s="12" t="s">
        <v>3416</v>
      </c>
      <c r="AGE2724" s="12" t="s">
        <v>37</v>
      </c>
      <c r="AGF2724" s="283">
        <v>42420.65</v>
      </c>
      <c r="AGG2724" s="284">
        <v>1474117.59</v>
      </c>
      <c r="AGH2724" s="697">
        <v>43639</v>
      </c>
      <c r="AGI2724" s="697">
        <v>43601</v>
      </c>
      <c r="AGJ2724" s="12" t="s">
        <v>3508</v>
      </c>
      <c r="AGK2724" s="12" t="s">
        <v>285</v>
      </c>
      <c r="AGL2724" s="12" t="s">
        <v>3416</v>
      </c>
      <c r="AGM2724" s="12" t="s">
        <v>37</v>
      </c>
      <c r="AGN2724" s="283">
        <v>42420.65</v>
      </c>
      <c r="AGO2724" s="284">
        <v>1474117.59</v>
      </c>
      <c r="AGP2724" s="697">
        <v>43639</v>
      </c>
      <c r="AGQ2724" s="697">
        <v>43601</v>
      </c>
      <c r="AGR2724" s="12" t="s">
        <v>3508</v>
      </c>
      <c r="AGS2724" s="12" t="s">
        <v>285</v>
      </c>
      <c r="AGT2724" s="12" t="s">
        <v>3416</v>
      </c>
      <c r="AGU2724" s="12" t="s">
        <v>37</v>
      </c>
      <c r="AGV2724" s="283">
        <v>42420.65</v>
      </c>
      <c r="AGW2724" s="284">
        <v>1474117.59</v>
      </c>
      <c r="AGX2724" s="697">
        <v>43639</v>
      </c>
      <c r="AGY2724" s="697">
        <v>43601</v>
      </c>
      <c r="AGZ2724" s="12" t="s">
        <v>3508</v>
      </c>
      <c r="AHA2724" s="12" t="s">
        <v>285</v>
      </c>
      <c r="AHB2724" s="12" t="s">
        <v>3416</v>
      </c>
      <c r="AHC2724" s="12" t="s">
        <v>37</v>
      </c>
      <c r="AHD2724" s="283">
        <v>42420.65</v>
      </c>
      <c r="AHE2724" s="284">
        <v>1474117.59</v>
      </c>
      <c r="AHF2724" s="697">
        <v>43639</v>
      </c>
      <c r="AHG2724" s="697">
        <v>43601</v>
      </c>
      <c r="AHH2724" s="12" t="s">
        <v>3508</v>
      </c>
      <c r="AHI2724" s="12" t="s">
        <v>285</v>
      </c>
      <c r="AHJ2724" s="12" t="s">
        <v>3416</v>
      </c>
      <c r="AHK2724" s="12" t="s">
        <v>37</v>
      </c>
      <c r="AHL2724" s="283">
        <v>42420.65</v>
      </c>
      <c r="AHM2724" s="284">
        <v>1474117.59</v>
      </c>
      <c r="AHN2724" s="697">
        <v>43639</v>
      </c>
      <c r="AHO2724" s="697">
        <v>43601</v>
      </c>
      <c r="AHP2724" s="12" t="s">
        <v>3508</v>
      </c>
      <c r="AHQ2724" s="12" t="s">
        <v>285</v>
      </c>
      <c r="AHR2724" s="12" t="s">
        <v>3416</v>
      </c>
      <c r="AHS2724" s="12" t="s">
        <v>37</v>
      </c>
      <c r="AHT2724" s="283">
        <v>42420.65</v>
      </c>
      <c r="AHU2724" s="284">
        <v>1474117.59</v>
      </c>
      <c r="AHV2724" s="697">
        <v>43639</v>
      </c>
      <c r="AHW2724" s="697">
        <v>43601</v>
      </c>
      <c r="AHX2724" s="12" t="s">
        <v>3508</v>
      </c>
      <c r="AHY2724" s="12" t="s">
        <v>285</v>
      </c>
      <c r="AHZ2724" s="12" t="s">
        <v>3416</v>
      </c>
      <c r="AIA2724" s="12" t="s">
        <v>37</v>
      </c>
      <c r="AIB2724" s="283">
        <v>42420.65</v>
      </c>
      <c r="AIC2724" s="284">
        <v>1474117.59</v>
      </c>
      <c r="AID2724" s="697">
        <v>43639</v>
      </c>
      <c r="AIE2724" s="697">
        <v>43601</v>
      </c>
      <c r="AIF2724" s="12" t="s">
        <v>3508</v>
      </c>
      <c r="AIG2724" s="12" t="s">
        <v>285</v>
      </c>
      <c r="AIH2724" s="12" t="s">
        <v>3416</v>
      </c>
      <c r="AII2724" s="12" t="s">
        <v>37</v>
      </c>
      <c r="AIJ2724" s="283">
        <v>42420.65</v>
      </c>
      <c r="AIK2724" s="284">
        <v>1474117.59</v>
      </c>
      <c r="AIL2724" s="697">
        <v>43639</v>
      </c>
      <c r="AIM2724" s="697">
        <v>43601</v>
      </c>
      <c r="AIN2724" s="12" t="s">
        <v>3508</v>
      </c>
      <c r="AIO2724" s="12" t="s">
        <v>285</v>
      </c>
      <c r="AIP2724" s="12" t="s">
        <v>3416</v>
      </c>
      <c r="AIQ2724" s="12" t="s">
        <v>37</v>
      </c>
      <c r="AIR2724" s="283">
        <v>42420.65</v>
      </c>
      <c r="AIS2724" s="284">
        <v>1474117.59</v>
      </c>
      <c r="AIT2724" s="697">
        <v>43639</v>
      </c>
      <c r="AIU2724" s="697">
        <v>43601</v>
      </c>
      <c r="AIV2724" s="12" t="s">
        <v>3508</v>
      </c>
      <c r="AIW2724" s="12" t="s">
        <v>285</v>
      </c>
      <c r="AIX2724" s="12" t="s">
        <v>3416</v>
      </c>
      <c r="AIY2724" s="12" t="s">
        <v>37</v>
      </c>
      <c r="AIZ2724" s="283">
        <v>42420.65</v>
      </c>
      <c r="AJA2724" s="284">
        <v>1474117.59</v>
      </c>
      <c r="AJB2724" s="697">
        <v>43639</v>
      </c>
      <c r="AJC2724" s="697">
        <v>43601</v>
      </c>
      <c r="AJD2724" s="12" t="s">
        <v>3508</v>
      </c>
      <c r="AJE2724" s="12" t="s">
        <v>285</v>
      </c>
      <c r="AJF2724" s="12" t="s">
        <v>3416</v>
      </c>
      <c r="AJG2724" s="12" t="s">
        <v>37</v>
      </c>
      <c r="AJH2724" s="283">
        <v>42420.65</v>
      </c>
      <c r="AJI2724" s="284">
        <v>1474117.59</v>
      </c>
      <c r="AJJ2724" s="697">
        <v>43639</v>
      </c>
      <c r="AJK2724" s="697">
        <v>43601</v>
      </c>
      <c r="AJL2724" s="12" t="s">
        <v>3508</v>
      </c>
      <c r="AJM2724" s="12" t="s">
        <v>285</v>
      </c>
      <c r="AJN2724" s="12" t="s">
        <v>3416</v>
      </c>
      <c r="AJO2724" s="12" t="s">
        <v>37</v>
      </c>
      <c r="AJP2724" s="283">
        <v>42420.65</v>
      </c>
      <c r="AJQ2724" s="284">
        <v>1474117.59</v>
      </c>
      <c r="AJR2724" s="697">
        <v>43639</v>
      </c>
      <c r="AJS2724" s="697">
        <v>43601</v>
      </c>
      <c r="AJT2724" s="12" t="s">
        <v>3508</v>
      </c>
      <c r="AJU2724" s="12" t="s">
        <v>285</v>
      </c>
      <c r="AJV2724" s="12" t="s">
        <v>3416</v>
      </c>
      <c r="AJW2724" s="12" t="s">
        <v>37</v>
      </c>
      <c r="AJX2724" s="283">
        <v>42420.65</v>
      </c>
      <c r="AJY2724" s="284">
        <v>1474117.59</v>
      </c>
      <c r="AJZ2724" s="697">
        <v>43639</v>
      </c>
      <c r="AKA2724" s="697">
        <v>43601</v>
      </c>
      <c r="AKB2724" s="12" t="s">
        <v>3508</v>
      </c>
      <c r="AKC2724" s="12" t="s">
        <v>285</v>
      </c>
      <c r="AKD2724" s="12" t="s">
        <v>3416</v>
      </c>
      <c r="AKE2724" s="12" t="s">
        <v>37</v>
      </c>
      <c r="AKF2724" s="283">
        <v>42420.65</v>
      </c>
      <c r="AKG2724" s="284">
        <v>1474117.59</v>
      </c>
      <c r="AKH2724" s="697">
        <v>43639</v>
      </c>
      <c r="AKI2724" s="697">
        <v>43601</v>
      </c>
      <c r="AKJ2724" s="12" t="s">
        <v>3508</v>
      </c>
      <c r="AKK2724" s="12" t="s">
        <v>285</v>
      </c>
      <c r="AKL2724" s="12" t="s">
        <v>3416</v>
      </c>
      <c r="AKM2724" s="12" t="s">
        <v>37</v>
      </c>
      <c r="AKN2724" s="283">
        <v>42420.65</v>
      </c>
      <c r="AKO2724" s="284">
        <v>1474117.59</v>
      </c>
      <c r="AKP2724" s="697">
        <v>43639</v>
      </c>
      <c r="AKQ2724" s="697">
        <v>43601</v>
      </c>
      <c r="AKR2724" s="12" t="s">
        <v>3508</v>
      </c>
      <c r="AKS2724" s="12" t="s">
        <v>285</v>
      </c>
      <c r="AKT2724" s="12" t="s">
        <v>3416</v>
      </c>
      <c r="AKU2724" s="12" t="s">
        <v>37</v>
      </c>
      <c r="AKV2724" s="283">
        <v>42420.65</v>
      </c>
      <c r="AKW2724" s="284">
        <v>1474117.59</v>
      </c>
      <c r="AKX2724" s="697">
        <v>43639</v>
      </c>
      <c r="AKY2724" s="697">
        <v>43601</v>
      </c>
      <c r="AKZ2724" s="12" t="s">
        <v>3508</v>
      </c>
      <c r="ALA2724" s="12" t="s">
        <v>285</v>
      </c>
      <c r="ALB2724" s="12" t="s">
        <v>3416</v>
      </c>
      <c r="ALC2724" s="12" t="s">
        <v>37</v>
      </c>
      <c r="ALD2724" s="283">
        <v>42420.65</v>
      </c>
      <c r="ALE2724" s="284">
        <v>1474117.59</v>
      </c>
      <c r="ALF2724" s="697">
        <v>43639</v>
      </c>
      <c r="ALG2724" s="697">
        <v>43601</v>
      </c>
      <c r="ALH2724" s="12" t="s">
        <v>3508</v>
      </c>
      <c r="ALI2724" s="12" t="s">
        <v>285</v>
      </c>
      <c r="ALJ2724" s="12" t="s">
        <v>3416</v>
      </c>
      <c r="ALK2724" s="12" t="s">
        <v>37</v>
      </c>
      <c r="ALL2724" s="283">
        <v>42420.65</v>
      </c>
      <c r="ALM2724" s="284">
        <v>1474117.59</v>
      </c>
      <c r="ALN2724" s="697">
        <v>43639</v>
      </c>
      <c r="ALO2724" s="697">
        <v>43601</v>
      </c>
      <c r="ALP2724" s="12" t="s">
        <v>3508</v>
      </c>
      <c r="ALQ2724" s="12" t="s">
        <v>285</v>
      </c>
      <c r="ALR2724" s="12" t="s">
        <v>3416</v>
      </c>
      <c r="ALS2724" s="12" t="s">
        <v>37</v>
      </c>
      <c r="ALT2724" s="283">
        <v>42420.65</v>
      </c>
      <c r="ALU2724" s="284">
        <v>1474117.59</v>
      </c>
      <c r="ALV2724" s="697">
        <v>43639</v>
      </c>
      <c r="ALW2724" s="697">
        <v>43601</v>
      </c>
      <c r="ALX2724" s="12" t="s">
        <v>3508</v>
      </c>
      <c r="ALY2724" s="12" t="s">
        <v>285</v>
      </c>
      <c r="ALZ2724" s="12" t="s">
        <v>3416</v>
      </c>
      <c r="AMA2724" s="12" t="s">
        <v>37</v>
      </c>
      <c r="AMB2724" s="283">
        <v>42420.65</v>
      </c>
      <c r="AMC2724" s="284">
        <v>1474117.59</v>
      </c>
      <c r="AMD2724" s="697">
        <v>43639</v>
      </c>
      <c r="AME2724" s="697">
        <v>43601</v>
      </c>
      <c r="AMF2724" s="12" t="s">
        <v>3508</v>
      </c>
      <c r="AMG2724" s="12" t="s">
        <v>285</v>
      </c>
      <c r="AMH2724" s="12" t="s">
        <v>3416</v>
      </c>
      <c r="AMI2724" s="12" t="s">
        <v>37</v>
      </c>
      <c r="AMJ2724" s="283">
        <v>42420.65</v>
      </c>
      <c r="AMK2724" s="284">
        <v>1474117.59</v>
      </c>
      <c r="AML2724" s="697">
        <v>43639</v>
      </c>
      <c r="AMM2724" s="697">
        <v>43601</v>
      </c>
      <c r="AMN2724" s="12" t="s">
        <v>3508</v>
      </c>
      <c r="AMO2724" s="12" t="s">
        <v>285</v>
      </c>
      <c r="AMP2724" s="12" t="s">
        <v>3416</v>
      </c>
      <c r="AMQ2724" s="12" t="s">
        <v>37</v>
      </c>
      <c r="AMR2724" s="283">
        <v>42420.65</v>
      </c>
      <c r="AMS2724" s="284">
        <v>1474117.59</v>
      </c>
      <c r="AMT2724" s="697">
        <v>43639</v>
      </c>
      <c r="AMU2724" s="697">
        <v>43601</v>
      </c>
      <c r="AMV2724" s="12" t="s">
        <v>3508</v>
      </c>
      <c r="AMW2724" s="12" t="s">
        <v>285</v>
      </c>
      <c r="AMX2724" s="12" t="s">
        <v>3416</v>
      </c>
      <c r="AMY2724" s="12" t="s">
        <v>37</v>
      </c>
      <c r="AMZ2724" s="283">
        <v>42420.65</v>
      </c>
      <c r="ANA2724" s="284">
        <v>1474117.59</v>
      </c>
      <c r="ANB2724" s="697">
        <v>43639</v>
      </c>
      <c r="ANC2724" s="697">
        <v>43601</v>
      </c>
      <c r="AND2724" s="12" t="s">
        <v>3508</v>
      </c>
      <c r="ANE2724" s="12" t="s">
        <v>285</v>
      </c>
      <c r="ANF2724" s="12" t="s">
        <v>3416</v>
      </c>
      <c r="ANG2724" s="12" t="s">
        <v>37</v>
      </c>
      <c r="ANH2724" s="283">
        <v>42420.65</v>
      </c>
      <c r="ANI2724" s="284">
        <v>1474117.59</v>
      </c>
      <c r="ANJ2724" s="697">
        <v>43639</v>
      </c>
      <c r="ANK2724" s="697">
        <v>43601</v>
      </c>
      <c r="ANL2724" s="12" t="s">
        <v>3508</v>
      </c>
      <c r="ANM2724" s="12" t="s">
        <v>285</v>
      </c>
      <c r="ANN2724" s="12" t="s">
        <v>3416</v>
      </c>
      <c r="ANO2724" s="12" t="s">
        <v>37</v>
      </c>
      <c r="ANP2724" s="283">
        <v>42420.65</v>
      </c>
      <c r="ANQ2724" s="284">
        <v>1474117.59</v>
      </c>
      <c r="ANR2724" s="697">
        <v>43639</v>
      </c>
      <c r="ANS2724" s="697">
        <v>43601</v>
      </c>
      <c r="ANT2724" s="12" t="s">
        <v>3508</v>
      </c>
      <c r="ANU2724" s="12" t="s">
        <v>285</v>
      </c>
      <c r="ANV2724" s="12" t="s">
        <v>3416</v>
      </c>
      <c r="ANW2724" s="12" t="s">
        <v>37</v>
      </c>
      <c r="ANX2724" s="283">
        <v>42420.65</v>
      </c>
      <c r="ANY2724" s="284">
        <v>1474117.59</v>
      </c>
      <c r="ANZ2724" s="697">
        <v>43639</v>
      </c>
      <c r="AOA2724" s="697">
        <v>43601</v>
      </c>
      <c r="AOB2724" s="12" t="s">
        <v>3508</v>
      </c>
      <c r="AOC2724" s="12" t="s">
        <v>285</v>
      </c>
      <c r="AOD2724" s="12" t="s">
        <v>3416</v>
      </c>
      <c r="AOE2724" s="12" t="s">
        <v>37</v>
      </c>
      <c r="AOF2724" s="283">
        <v>42420.65</v>
      </c>
      <c r="AOG2724" s="284">
        <v>1474117.59</v>
      </c>
      <c r="AOH2724" s="697">
        <v>43639</v>
      </c>
      <c r="AOI2724" s="697">
        <v>43601</v>
      </c>
      <c r="AOJ2724" s="12" t="s">
        <v>3508</v>
      </c>
      <c r="AOK2724" s="12" t="s">
        <v>285</v>
      </c>
      <c r="AOL2724" s="12" t="s">
        <v>3416</v>
      </c>
      <c r="AOM2724" s="12" t="s">
        <v>37</v>
      </c>
      <c r="AON2724" s="283">
        <v>42420.65</v>
      </c>
      <c r="AOO2724" s="284">
        <v>1474117.59</v>
      </c>
      <c r="AOP2724" s="697">
        <v>43639</v>
      </c>
      <c r="AOQ2724" s="697">
        <v>43601</v>
      </c>
      <c r="AOR2724" s="12" t="s">
        <v>3508</v>
      </c>
      <c r="AOS2724" s="12" t="s">
        <v>285</v>
      </c>
      <c r="AOT2724" s="12" t="s">
        <v>3416</v>
      </c>
      <c r="AOU2724" s="12" t="s">
        <v>37</v>
      </c>
      <c r="AOV2724" s="283">
        <v>42420.65</v>
      </c>
      <c r="AOW2724" s="284">
        <v>1474117.59</v>
      </c>
      <c r="AOX2724" s="697">
        <v>43639</v>
      </c>
      <c r="AOY2724" s="697">
        <v>43601</v>
      </c>
      <c r="AOZ2724" s="12" t="s">
        <v>3508</v>
      </c>
      <c r="APA2724" s="12" t="s">
        <v>285</v>
      </c>
      <c r="APB2724" s="12" t="s">
        <v>3416</v>
      </c>
      <c r="APC2724" s="12" t="s">
        <v>37</v>
      </c>
      <c r="APD2724" s="283">
        <v>42420.65</v>
      </c>
      <c r="APE2724" s="284">
        <v>1474117.59</v>
      </c>
      <c r="APF2724" s="697">
        <v>43639</v>
      </c>
      <c r="APG2724" s="697">
        <v>43601</v>
      </c>
      <c r="APH2724" s="12" t="s">
        <v>3508</v>
      </c>
      <c r="API2724" s="12" t="s">
        <v>285</v>
      </c>
      <c r="APJ2724" s="12" t="s">
        <v>3416</v>
      </c>
      <c r="APK2724" s="12" t="s">
        <v>37</v>
      </c>
      <c r="APL2724" s="283">
        <v>42420.65</v>
      </c>
      <c r="APM2724" s="284">
        <v>1474117.59</v>
      </c>
      <c r="APN2724" s="697">
        <v>43639</v>
      </c>
      <c r="APO2724" s="697">
        <v>43601</v>
      </c>
      <c r="APP2724" s="12" t="s">
        <v>3508</v>
      </c>
      <c r="APQ2724" s="12" t="s">
        <v>285</v>
      </c>
      <c r="APR2724" s="12" t="s">
        <v>3416</v>
      </c>
      <c r="APS2724" s="12" t="s">
        <v>37</v>
      </c>
      <c r="APT2724" s="283">
        <v>42420.65</v>
      </c>
      <c r="APU2724" s="284">
        <v>1474117.59</v>
      </c>
      <c r="APV2724" s="697">
        <v>43639</v>
      </c>
      <c r="APW2724" s="697">
        <v>43601</v>
      </c>
      <c r="APX2724" s="12" t="s">
        <v>3508</v>
      </c>
      <c r="APY2724" s="12" t="s">
        <v>285</v>
      </c>
      <c r="APZ2724" s="12" t="s">
        <v>3416</v>
      </c>
      <c r="AQA2724" s="12" t="s">
        <v>37</v>
      </c>
      <c r="AQB2724" s="283">
        <v>42420.65</v>
      </c>
      <c r="AQC2724" s="284">
        <v>1474117.59</v>
      </c>
      <c r="AQD2724" s="697">
        <v>43639</v>
      </c>
      <c r="AQE2724" s="697">
        <v>43601</v>
      </c>
      <c r="AQF2724" s="12" t="s">
        <v>3508</v>
      </c>
      <c r="AQG2724" s="12" t="s">
        <v>285</v>
      </c>
      <c r="AQH2724" s="12" t="s">
        <v>3416</v>
      </c>
      <c r="AQI2724" s="12" t="s">
        <v>37</v>
      </c>
      <c r="AQJ2724" s="283">
        <v>42420.65</v>
      </c>
      <c r="AQK2724" s="284">
        <v>1474117.59</v>
      </c>
      <c r="AQL2724" s="697">
        <v>43639</v>
      </c>
      <c r="AQM2724" s="697">
        <v>43601</v>
      </c>
      <c r="AQN2724" s="12" t="s">
        <v>3508</v>
      </c>
      <c r="AQO2724" s="12" t="s">
        <v>285</v>
      </c>
      <c r="AQP2724" s="12" t="s">
        <v>3416</v>
      </c>
      <c r="AQQ2724" s="12" t="s">
        <v>37</v>
      </c>
      <c r="AQR2724" s="283">
        <v>42420.65</v>
      </c>
      <c r="AQS2724" s="284">
        <v>1474117.59</v>
      </c>
      <c r="AQT2724" s="697">
        <v>43639</v>
      </c>
      <c r="AQU2724" s="697">
        <v>43601</v>
      </c>
      <c r="AQV2724" s="12" t="s">
        <v>3508</v>
      </c>
      <c r="AQW2724" s="12" t="s">
        <v>285</v>
      </c>
      <c r="AQX2724" s="12" t="s">
        <v>3416</v>
      </c>
      <c r="AQY2724" s="12" t="s">
        <v>37</v>
      </c>
      <c r="AQZ2724" s="283">
        <v>42420.65</v>
      </c>
      <c r="ARA2724" s="284">
        <v>1474117.59</v>
      </c>
      <c r="ARB2724" s="697">
        <v>43639</v>
      </c>
      <c r="ARC2724" s="697">
        <v>43601</v>
      </c>
      <c r="ARD2724" s="12" t="s">
        <v>3508</v>
      </c>
      <c r="ARE2724" s="12" t="s">
        <v>285</v>
      </c>
      <c r="ARF2724" s="12" t="s">
        <v>3416</v>
      </c>
      <c r="ARG2724" s="12" t="s">
        <v>37</v>
      </c>
      <c r="ARH2724" s="283">
        <v>42420.65</v>
      </c>
      <c r="ARI2724" s="284">
        <v>1474117.59</v>
      </c>
      <c r="ARJ2724" s="697">
        <v>43639</v>
      </c>
      <c r="ARK2724" s="697">
        <v>43601</v>
      </c>
      <c r="ARL2724" s="12" t="s">
        <v>3508</v>
      </c>
      <c r="ARM2724" s="12" t="s">
        <v>285</v>
      </c>
      <c r="ARN2724" s="12" t="s">
        <v>3416</v>
      </c>
      <c r="ARO2724" s="12" t="s">
        <v>37</v>
      </c>
      <c r="ARP2724" s="283">
        <v>42420.65</v>
      </c>
      <c r="ARQ2724" s="284">
        <v>1474117.59</v>
      </c>
      <c r="ARR2724" s="697">
        <v>43639</v>
      </c>
      <c r="ARS2724" s="697">
        <v>43601</v>
      </c>
      <c r="ART2724" s="12" t="s">
        <v>3508</v>
      </c>
      <c r="ARU2724" s="12" t="s">
        <v>285</v>
      </c>
      <c r="ARV2724" s="12" t="s">
        <v>3416</v>
      </c>
      <c r="ARW2724" s="12" t="s">
        <v>37</v>
      </c>
      <c r="ARX2724" s="283">
        <v>42420.65</v>
      </c>
      <c r="ARY2724" s="284">
        <v>1474117.59</v>
      </c>
      <c r="ARZ2724" s="697">
        <v>43639</v>
      </c>
      <c r="ASA2724" s="697">
        <v>43601</v>
      </c>
      <c r="ASB2724" s="12" t="s">
        <v>3508</v>
      </c>
      <c r="ASC2724" s="12" t="s">
        <v>285</v>
      </c>
      <c r="ASD2724" s="12" t="s">
        <v>3416</v>
      </c>
      <c r="ASE2724" s="12" t="s">
        <v>37</v>
      </c>
      <c r="ASF2724" s="283">
        <v>42420.65</v>
      </c>
      <c r="ASG2724" s="284">
        <v>1474117.59</v>
      </c>
      <c r="ASH2724" s="697">
        <v>43639</v>
      </c>
      <c r="ASI2724" s="697">
        <v>43601</v>
      </c>
      <c r="ASJ2724" s="12" t="s">
        <v>3508</v>
      </c>
      <c r="ASK2724" s="12" t="s">
        <v>285</v>
      </c>
      <c r="ASL2724" s="12" t="s">
        <v>3416</v>
      </c>
      <c r="ASM2724" s="12" t="s">
        <v>37</v>
      </c>
      <c r="ASN2724" s="283">
        <v>42420.65</v>
      </c>
      <c r="ASO2724" s="284">
        <v>1474117.59</v>
      </c>
      <c r="ASP2724" s="697">
        <v>43639</v>
      </c>
      <c r="ASQ2724" s="697">
        <v>43601</v>
      </c>
      <c r="ASR2724" s="12" t="s">
        <v>3508</v>
      </c>
      <c r="ASS2724" s="12" t="s">
        <v>285</v>
      </c>
      <c r="AST2724" s="12" t="s">
        <v>3416</v>
      </c>
      <c r="ASU2724" s="12" t="s">
        <v>37</v>
      </c>
      <c r="ASV2724" s="283">
        <v>42420.65</v>
      </c>
      <c r="ASW2724" s="284">
        <v>1474117.59</v>
      </c>
      <c r="ASX2724" s="697">
        <v>43639</v>
      </c>
      <c r="ASY2724" s="697">
        <v>43601</v>
      </c>
      <c r="ASZ2724" s="12" t="s">
        <v>3508</v>
      </c>
      <c r="ATA2724" s="12" t="s">
        <v>285</v>
      </c>
      <c r="ATB2724" s="12" t="s">
        <v>3416</v>
      </c>
      <c r="ATC2724" s="12" t="s">
        <v>37</v>
      </c>
      <c r="ATD2724" s="283">
        <v>42420.65</v>
      </c>
      <c r="ATE2724" s="284">
        <v>1474117.59</v>
      </c>
      <c r="ATF2724" s="697">
        <v>43639</v>
      </c>
      <c r="ATG2724" s="697">
        <v>43601</v>
      </c>
      <c r="ATH2724" s="12" t="s">
        <v>3508</v>
      </c>
      <c r="ATI2724" s="12" t="s">
        <v>285</v>
      </c>
      <c r="ATJ2724" s="12" t="s">
        <v>3416</v>
      </c>
      <c r="ATK2724" s="12" t="s">
        <v>37</v>
      </c>
      <c r="ATL2724" s="283">
        <v>42420.65</v>
      </c>
      <c r="ATM2724" s="284">
        <v>1474117.59</v>
      </c>
      <c r="ATN2724" s="697">
        <v>43639</v>
      </c>
      <c r="ATO2724" s="697">
        <v>43601</v>
      </c>
      <c r="ATP2724" s="12" t="s">
        <v>3508</v>
      </c>
      <c r="ATQ2724" s="12" t="s">
        <v>285</v>
      </c>
      <c r="ATR2724" s="12" t="s">
        <v>3416</v>
      </c>
      <c r="ATS2724" s="12" t="s">
        <v>37</v>
      </c>
      <c r="ATT2724" s="283">
        <v>42420.65</v>
      </c>
      <c r="ATU2724" s="284">
        <v>1474117.59</v>
      </c>
      <c r="ATV2724" s="697">
        <v>43639</v>
      </c>
      <c r="ATW2724" s="697">
        <v>43601</v>
      </c>
      <c r="ATX2724" s="12" t="s">
        <v>3508</v>
      </c>
      <c r="ATY2724" s="12" t="s">
        <v>285</v>
      </c>
      <c r="ATZ2724" s="12" t="s">
        <v>3416</v>
      </c>
      <c r="AUA2724" s="12" t="s">
        <v>37</v>
      </c>
      <c r="AUB2724" s="283">
        <v>42420.65</v>
      </c>
      <c r="AUC2724" s="284">
        <v>1474117.59</v>
      </c>
      <c r="AUD2724" s="697">
        <v>43639</v>
      </c>
      <c r="AUE2724" s="697">
        <v>43601</v>
      </c>
      <c r="AUF2724" s="12" t="s">
        <v>3508</v>
      </c>
      <c r="AUG2724" s="12" t="s">
        <v>285</v>
      </c>
      <c r="AUH2724" s="12" t="s">
        <v>3416</v>
      </c>
      <c r="AUI2724" s="12" t="s">
        <v>37</v>
      </c>
      <c r="AUJ2724" s="283">
        <v>42420.65</v>
      </c>
      <c r="AUK2724" s="284">
        <v>1474117.59</v>
      </c>
      <c r="AUL2724" s="697">
        <v>43639</v>
      </c>
      <c r="AUM2724" s="697">
        <v>43601</v>
      </c>
      <c r="AUN2724" s="12" t="s">
        <v>3508</v>
      </c>
      <c r="AUO2724" s="12" t="s">
        <v>285</v>
      </c>
      <c r="AUP2724" s="12" t="s">
        <v>3416</v>
      </c>
      <c r="AUQ2724" s="12" t="s">
        <v>37</v>
      </c>
      <c r="AUR2724" s="283">
        <v>42420.65</v>
      </c>
      <c r="AUS2724" s="284">
        <v>1474117.59</v>
      </c>
      <c r="AUT2724" s="697">
        <v>43639</v>
      </c>
      <c r="AUU2724" s="697">
        <v>43601</v>
      </c>
      <c r="AUV2724" s="12" t="s">
        <v>3508</v>
      </c>
      <c r="AUW2724" s="12" t="s">
        <v>285</v>
      </c>
      <c r="AUX2724" s="12" t="s">
        <v>3416</v>
      </c>
      <c r="AUY2724" s="12" t="s">
        <v>37</v>
      </c>
      <c r="AUZ2724" s="283">
        <v>42420.65</v>
      </c>
      <c r="AVA2724" s="284">
        <v>1474117.59</v>
      </c>
      <c r="AVB2724" s="697">
        <v>43639</v>
      </c>
      <c r="AVC2724" s="697">
        <v>43601</v>
      </c>
      <c r="AVD2724" s="12" t="s">
        <v>3508</v>
      </c>
      <c r="AVE2724" s="12" t="s">
        <v>285</v>
      </c>
      <c r="AVF2724" s="12" t="s">
        <v>3416</v>
      </c>
      <c r="AVG2724" s="12" t="s">
        <v>37</v>
      </c>
      <c r="AVH2724" s="283">
        <v>42420.65</v>
      </c>
      <c r="AVI2724" s="284">
        <v>1474117.59</v>
      </c>
      <c r="AVJ2724" s="697">
        <v>43639</v>
      </c>
      <c r="AVK2724" s="697">
        <v>43601</v>
      </c>
      <c r="AVL2724" s="12" t="s">
        <v>3508</v>
      </c>
      <c r="AVM2724" s="12" t="s">
        <v>285</v>
      </c>
      <c r="AVN2724" s="12" t="s">
        <v>3416</v>
      </c>
      <c r="AVO2724" s="12" t="s">
        <v>37</v>
      </c>
      <c r="AVP2724" s="283">
        <v>42420.65</v>
      </c>
      <c r="AVQ2724" s="284">
        <v>1474117.59</v>
      </c>
      <c r="AVR2724" s="697">
        <v>43639</v>
      </c>
      <c r="AVS2724" s="697">
        <v>43601</v>
      </c>
      <c r="AVT2724" s="12" t="s">
        <v>3508</v>
      </c>
      <c r="AVU2724" s="12" t="s">
        <v>285</v>
      </c>
      <c r="AVV2724" s="12" t="s">
        <v>3416</v>
      </c>
      <c r="AVW2724" s="12" t="s">
        <v>37</v>
      </c>
      <c r="AVX2724" s="283">
        <v>42420.65</v>
      </c>
      <c r="AVY2724" s="284">
        <v>1474117.59</v>
      </c>
      <c r="AVZ2724" s="697">
        <v>43639</v>
      </c>
      <c r="AWA2724" s="697">
        <v>43601</v>
      </c>
      <c r="AWB2724" s="12" t="s">
        <v>3508</v>
      </c>
      <c r="AWC2724" s="12" t="s">
        <v>285</v>
      </c>
      <c r="AWD2724" s="12" t="s">
        <v>3416</v>
      </c>
      <c r="AWE2724" s="12" t="s">
        <v>37</v>
      </c>
      <c r="AWF2724" s="283">
        <v>42420.65</v>
      </c>
      <c r="AWG2724" s="284">
        <v>1474117.59</v>
      </c>
      <c r="AWH2724" s="697">
        <v>43639</v>
      </c>
      <c r="AWI2724" s="697">
        <v>43601</v>
      </c>
      <c r="AWJ2724" s="12" t="s">
        <v>3508</v>
      </c>
      <c r="AWK2724" s="12" t="s">
        <v>285</v>
      </c>
      <c r="AWL2724" s="12" t="s">
        <v>3416</v>
      </c>
      <c r="AWM2724" s="12" t="s">
        <v>37</v>
      </c>
      <c r="AWN2724" s="283">
        <v>42420.65</v>
      </c>
      <c r="AWO2724" s="284">
        <v>1474117.59</v>
      </c>
      <c r="AWP2724" s="697">
        <v>43639</v>
      </c>
      <c r="AWQ2724" s="697">
        <v>43601</v>
      </c>
      <c r="AWR2724" s="12" t="s">
        <v>3508</v>
      </c>
      <c r="AWS2724" s="12" t="s">
        <v>285</v>
      </c>
      <c r="AWT2724" s="12" t="s">
        <v>3416</v>
      </c>
      <c r="AWU2724" s="12" t="s">
        <v>37</v>
      </c>
      <c r="AWV2724" s="283">
        <v>42420.65</v>
      </c>
      <c r="AWW2724" s="284">
        <v>1474117.59</v>
      </c>
      <c r="AWX2724" s="697">
        <v>43639</v>
      </c>
      <c r="AWY2724" s="697">
        <v>43601</v>
      </c>
      <c r="AWZ2724" s="12" t="s">
        <v>3508</v>
      </c>
      <c r="AXA2724" s="12" t="s">
        <v>285</v>
      </c>
      <c r="AXB2724" s="12" t="s">
        <v>3416</v>
      </c>
      <c r="AXC2724" s="12" t="s">
        <v>37</v>
      </c>
      <c r="AXD2724" s="283">
        <v>42420.65</v>
      </c>
      <c r="AXE2724" s="284">
        <v>1474117.59</v>
      </c>
      <c r="AXF2724" s="697">
        <v>43639</v>
      </c>
      <c r="AXG2724" s="697">
        <v>43601</v>
      </c>
      <c r="AXH2724" s="12" t="s">
        <v>3508</v>
      </c>
      <c r="AXI2724" s="12" t="s">
        <v>285</v>
      </c>
      <c r="AXJ2724" s="12" t="s">
        <v>3416</v>
      </c>
      <c r="AXK2724" s="12" t="s">
        <v>37</v>
      </c>
      <c r="AXL2724" s="283">
        <v>42420.65</v>
      </c>
      <c r="AXM2724" s="284">
        <v>1474117.59</v>
      </c>
      <c r="AXN2724" s="697">
        <v>43639</v>
      </c>
      <c r="AXO2724" s="697">
        <v>43601</v>
      </c>
      <c r="AXP2724" s="12" t="s">
        <v>3508</v>
      </c>
      <c r="AXQ2724" s="12" t="s">
        <v>285</v>
      </c>
      <c r="AXR2724" s="12" t="s">
        <v>3416</v>
      </c>
      <c r="AXS2724" s="12" t="s">
        <v>37</v>
      </c>
      <c r="AXT2724" s="283">
        <v>42420.65</v>
      </c>
      <c r="AXU2724" s="284">
        <v>1474117.59</v>
      </c>
      <c r="AXV2724" s="697">
        <v>43639</v>
      </c>
      <c r="AXW2724" s="697">
        <v>43601</v>
      </c>
      <c r="AXX2724" s="12" t="s">
        <v>3508</v>
      </c>
      <c r="AXY2724" s="12" t="s">
        <v>285</v>
      </c>
      <c r="AXZ2724" s="12" t="s">
        <v>3416</v>
      </c>
      <c r="AYA2724" s="12" t="s">
        <v>37</v>
      </c>
      <c r="AYB2724" s="283">
        <v>42420.65</v>
      </c>
      <c r="AYC2724" s="284">
        <v>1474117.59</v>
      </c>
      <c r="AYD2724" s="697">
        <v>43639</v>
      </c>
      <c r="AYE2724" s="697">
        <v>43601</v>
      </c>
      <c r="AYF2724" s="12" t="s">
        <v>3508</v>
      </c>
      <c r="AYG2724" s="12" t="s">
        <v>285</v>
      </c>
      <c r="AYH2724" s="12" t="s">
        <v>3416</v>
      </c>
      <c r="AYI2724" s="12" t="s">
        <v>37</v>
      </c>
      <c r="AYJ2724" s="283">
        <v>42420.65</v>
      </c>
      <c r="AYK2724" s="284">
        <v>1474117.59</v>
      </c>
      <c r="AYL2724" s="697">
        <v>43639</v>
      </c>
      <c r="AYM2724" s="697">
        <v>43601</v>
      </c>
      <c r="AYN2724" s="12" t="s">
        <v>3508</v>
      </c>
      <c r="AYO2724" s="12" t="s">
        <v>285</v>
      </c>
      <c r="AYP2724" s="12" t="s">
        <v>3416</v>
      </c>
      <c r="AYQ2724" s="12" t="s">
        <v>37</v>
      </c>
      <c r="AYR2724" s="283">
        <v>42420.65</v>
      </c>
      <c r="AYS2724" s="284">
        <v>1474117.59</v>
      </c>
      <c r="AYT2724" s="697">
        <v>43639</v>
      </c>
      <c r="AYU2724" s="697">
        <v>43601</v>
      </c>
      <c r="AYV2724" s="12" t="s">
        <v>3508</v>
      </c>
      <c r="AYW2724" s="12" t="s">
        <v>285</v>
      </c>
      <c r="AYX2724" s="12" t="s">
        <v>3416</v>
      </c>
      <c r="AYY2724" s="12" t="s">
        <v>37</v>
      </c>
      <c r="AYZ2724" s="283">
        <v>42420.65</v>
      </c>
      <c r="AZA2724" s="284">
        <v>1474117.59</v>
      </c>
      <c r="AZB2724" s="697">
        <v>43639</v>
      </c>
      <c r="AZC2724" s="697">
        <v>43601</v>
      </c>
      <c r="AZD2724" s="12" t="s">
        <v>3508</v>
      </c>
      <c r="AZE2724" s="12" t="s">
        <v>285</v>
      </c>
      <c r="AZF2724" s="12" t="s">
        <v>3416</v>
      </c>
      <c r="AZG2724" s="12" t="s">
        <v>37</v>
      </c>
      <c r="AZH2724" s="283">
        <v>42420.65</v>
      </c>
      <c r="AZI2724" s="284">
        <v>1474117.59</v>
      </c>
      <c r="AZJ2724" s="697">
        <v>43639</v>
      </c>
      <c r="AZK2724" s="697">
        <v>43601</v>
      </c>
      <c r="AZL2724" s="12" t="s">
        <v>3508</v>
      </c>
      <c r="AZM2724" s="12" t="s">
        <v>285</v>
      </c>
      <c r="AZN2724" s="12" t="s">
        <v>3416</v>
      </c>
      <c r="AZO2724" s="12" t="s">
        <v>37</v>
      </c>
      <c r="AZP2724" s="283">
        <v>42420.65</v>
      </c>
      <c r="AZQ2724" s="284">
        <v>1474117.59</v>
      </c>
      <c r="AZR2724" s="697">
        <v>43639</v>
      </c>
      <c r="AZS2724" s="697">
        <v>43601</v>
      </c>
      <c r="AZT2724" s="12" t="s">
        <v>3508</v>
      </c>
      <c r="AZU2724" s="12" t="s">
        <v>285</v>
      </c>
      <c r="AZV2724" s="12" t="s">
        <v>3416</v>
      </c>
      <c r="AZW2724" s="12" t="s">
        <v>37</v>
      </c>
      <c r="AZX2724" s="283">
        <v>42420.65</v>
      </c>
      <c r="AZY2724" s="284">
        <v>1474117.59</v>
      </c>
      <c r="AZZ2724" s="697">
        <v>43639</v>
      </c>
      <c r="BAA2724" s="697">
        <v>43601</v>
      </c>
      <c r="BAB2724" s="12" t="s">
        <v>3508</v>
      </c>
      <c r="BAC2724" s="12" t="s">
        <v>285</v>
      </c>
      <c r="BAD2724" s="12" t="s">
        <v>3416</v>
      </c>
      <c r="BAE2724" s="12" t="s">
        <v>37</v>
      </c>
      <c r="BAF2724" s="283">
        <v>42420.65</v>
      </c>
      <c r="BAG2724" s="284">
        <v>1474117.59</v>
      </c>
      <c r="BAH2724" s="697">
        <v>43639</v>
      </c>
      <c r="BAI2724" s="697">
        <v>43601</v>
      </c>
      <c r="BAJ2724" s="12" t="s">
        <v>3508</v>
      </c>
      <c r="BAK2724" s="12" t="s">
        <v>285</v>
      </c>
      <c r="BAL2724" s="12" t="s">
        <v>3416</v>
      </c>
      <c r="BAM2724" s="12" t="s">
        <v>37</v>
      </c>
      <c r="BAN2724" s="283">
        <v>42420.65</v>
      </c>
      <c r="BAO2724" s="284">
        <v>1474117.59</v>
      </c>
      <c r="BAP2724" s="697">
        <v>43639</v>
      </c>
      <c r="BAQ2724" s="697">
        <v>43601</v>
      </c>
      <c r="BAR2724" s="12" t="s">
        <v>3508</v>
      </c>
      <c r="BAS2724" s="12" t="s">
        <v>285</v>
      </c>
      <c r="BAT2724" s="12" t="s">
        <v>3416</v>
      </c>
      <c r="BAU2724" s="12" t="s">
        <v>37</v>
      </c>
      <c r="BAV2724" s="283">
        <v>42420.65</v>
      </c>
      <c r="BAW2724" s="284">
        <v>1474117.59</v>
      </c>
      <c r="BAX2724" s="697">
        <v>43639</v>
      </c>
      <c r="BAY2724" s="697">
        <v>43601</v>
      </c>
      <c r="BAZ2724" s="12" t="s">
        <v>3508</v>
      </c>
      <c r="BBA2724" s="12" t="s">
        <v>285</v>
      </c>
      <c r="BBB2724" s="12" t="s">
        <v>3416</v>
      </c>
      <c r="BBC2724" s="12" t="s">
        <v>37</v>
      </c>
      <c r="BBD2724" s="283">
        <v>42420.65</v>
      </c>
      <c r="BBE2724" s="284">
        <v>1474117.59</v>
      </c>
      <c r="BBF2724" s="697">
        <v>43639</v>
      </c>
      <c r="BBG2724" s="697">
        <v>43601</v>
      </c>
      <c r="BBH2724" s="12" t="s">
        <v>3508</v>
      </c>
      <c r="BBI2724" s="12" t="s">
        <v>285</v>
      </c>
      <c r="BBJ2724" s="12" t="s">
        <v>3416</v>
      </c>
      <c r="BBK2724" s="12" t="s">
        <v>37</v>
      </c>
      <c r="BBL2724" s="283">
        <v>42420.65</v>
      </c>
      <c r="BBM2724" s="284">
        <v>1474117.59</v>
      </c>
      <c r="BBN2724" s="697">
        <v>43639</v>
      </c>
      <c r="BBO2724" s="697">
        <v>43601</v>
      </c>
      <c r="BBP2724" s="12" t="s">
        <v>3508</v>
      </c>
      <c r="BBQ2724" s="12" t="s">
        <v>285</v>
      </c>
      <c r="BBR2724" s="12" t="s">
        <v>3416</v>
      </c>
      <c r="BBS2724" s="12" t="s">
        <v>37</v>
      </c>
      <c r="BBT2724" s="283">
        <v>42420.65</v>
      </c>
      <c r="BBU2724" s="284">
        <v>1474117.59</v>
      </c>
      <c r="BBV2724" s="697">
        <v>43639</v>
      </c>
      <c r="BBW2724" s="697">
        <v>43601</v>
      </c>
      <c r="BBX2724" s="12" t="s">
        <v>3508</v>
      </c>
      <c r="BBY2724" s="12" t="s">
        <v>285</v>
      </c>
      <c r="BBZ2724" s="12" t="s">
        <v>3416</v>
      </c>
      <c r="BCA2724" s="12" t="s">
        <v>37</v>
      </c>
      <c r="BCB2724" s="283">
        <v>42420.65</v>
      </c>
      <c r="BCC2724" s="284">
        <v>1474117.59</v>
      </c>
      <c r="BCD2724" s="697">
        <v>43639</v>
      </c>
      <c r="BCE2724" s="697">
        <v>43601</v>
      </c>
      <c r="BCF2724" s="12" t="s">
        <v>3508</v>
      </c>
      <c r="BCG2724" s="12" t="s">
        <v>285</v>
      </c>
      <c r="BCH2724" s="12" t="s">
        <v>3416</v>
      </c>
      <c r="BCI2724" s="12" t="s">
        <v>37</v>
      </c>
      <c r="BCJ2724" s="283">
        <v>42420.65</v>
      </c>
      <c r="BCK2724" s="284">
        <v>1474117.59</v>
      </c>
      <c r="BCL2724" s="697">
        <v>43639</v>
      </c>
      <c r="BCM2724" s="697">
        <v>43601</v>
      </c>
      <c r="BCN2724" s="12" t="s">
        <v>3508</v>
      </c>
      <c r="BCO2724" s="12" t="s">
        <v>285</v>
      </c>
      <c r="BCP2724" s="12" t="s">
        <v>3416</v>
      </c>
      <c r="BCQ2724" s="12" t="s">
        <v>37</v>
      </c>
      <c r="BCR2724" s="283">
        <v>42420.65</v>
      </c>
      <c r="BCS2724" s="284">
        <v>1474117.59</v>
      </c>
      <c r="BCT2724" s="697">
        <v>43639</v>
      </c>
      <c r="BCU2724" s="697">
        <v>43601</v>
      </c>
      <c r="BCV2724" s="12" t="s">
        <v>3508</v>
      </c>
      <c r="BCW2724" s="12" t="s">
        <v>285</v>
      </c>
      <c r="BCX2724" s="12" t="s">
        <v>3416</v>
      </c>
      <c r="BCY2724" s="12" t="s">
        <v>37</v>
      </c>
      <c r="BCZ2724" s="283">
        <v>42420.65</v>
      </c>
      <c r="BDA2724" s="284">
        <v>1474117.59</v>
      </c>
      <c r="BDB2724" s="697">
        <v>43639</v>
      </c>
      <c r="BDC2724" s="697">
        <v>43601</v>
      </c>
      <c r="BDD2724" s="12" t="s">
        <v>3508</v>
      </c>
      <c r="BDE2724" s="12" t="s">
        <v>285</v>
      </c>
      <c r="BDF2724" s="12" t="s">
        <v>3416</v>
      </c>
      <c r="BDG2724" s="12" t="s">
        <v>37</v>
      </c>
      <c r="BDH2724" s="283">
        <v>42420.65</v>
      </c>
      <c r="BDI2724" s="284">
        <v>1474117.59</v>
      </c>
      <c r="BDJ2724" s="697">
        <v>43639</v>
      </c>
      <c r="BDK2724" s="697">
        <v>43601</v>
      </c>
      <c r="BDL2724" s="12" t="s">
        <v>3508</v>
      </c>
      <c r="BDM2724" s="12" t="s">
        <v>285</v>
      </c>
      <c r="BDN2724" s="12" t="s">
        <v>3416</v>
      </c>
      <c r="BDO2724" s="12" t="s">
        <v>37</v>
      </c>
      <c r="BDP2724" s="283">
        <v>42420.65</v>
      </c>
      <c r="BDQ2724" s="284">
        <v>1474117.59</v>
      </c>
      <c r="BDR2724" s="697">
        <v>43639</v>
      </c>
      <c r="BDS2724" s="697">
        <v>43601</v>
      </c>
      <c r="BDT2724" s="12" t="s">
        <v>3508</v>
      </c>
      <c r="BDU2724" s="12" t="s">
        <v>285</v>
      </c>
      <c r="BDV2724" s="12" t="s">
        <v>3416</v>
      </c>
      <c r="BDW2724" s="12" t="s">
        <v>37</v>
      </c>
      <c r="BDX2724" s="283">
        <v>42420.65</v>
      </c>
      <c r="BDY2724" s="284">
        <v>1474117.59</v>
      </c>
      <c r="BDZ2724" s="697">
        <v>43639</v>
      </c>
      <c r="BEA2724" s="697">
        <v>43601</v>
      </c>
      <c r="BEB2724" s="12" t="s">
        <v>3508</v>
      </c>
      <c r="BEC2724" s="12" t="s">
        <v>285</v>
      </c>
      <c r="BED2724" s="12" t="s">
        <v>3416</v>
      </c>
      <c r="BEE2724" s="12" t="s">
        <v>37</v>
      </c>
      <c r="BEF2724" s="283">
        <v>42420.65</v>
      </c>
      <c r="BEG2724" s="284">
        <v>1474117.59</v>
      </c>
      <c r="BEH2724" s="697">
        <v>43639</v>
      </c>
      <c r="BEI2724" s="697">
        <v>43601</v>
      </c>
      <c r="BEJ2724" s="12" t="s">
        <v>3508</v>
      </c>
      <c r="BEK2724" s="12" t="s">
        <v>285</v>
      </c>
      <c r="BEL2724" s="12" t="s">
        <v>3416</v>
      </c>
      <c r="BEM2724" s="12" t="s">
        <v>37</v>
      </c>
      <c r="BEN2724" s="283">
        <v>42420.65</v>
      </c>
      <c r="BEO2724" s="284">
        <v>1474117.59</v>
      </c>
      <c r="BEP2724" s="697">
        <v>43639</v>
      </c>
      <c r="BEQ2724" s="697">
        <v>43601</v>
      </c>
      <c r="BER2724" s="12" t="s">
        <v>3508</v>
      </c>
      <c r="BES2724" s="12" t="s">
        <v>285</v>
      </c>
      <c r="BET2724" s="12" t="s">
        <v>3416</v>
      </c>
      <c r="BEU2724" s="12" t="s">
        <v>37</v>
      </c>
      <c r="BEV2724" s="283">
        <v>42420.65</v>
      </c>
      <c r="BEW2724" s="284">
        <v>1474117.59</v>
      </c>
      <c r="BEX2724" s="697">
        <v>43639</v>
      </c>
      <c r="BEY2724" s="697">
        <v>43601</v>
      </c>
      <c r="BEZ2724" s="12" t="s">
        <v>3508</v>
      </c>
      <c r="BFA2724" s="12" t="s">
        <v>285</v>
      </c>
      <c r="BFB2724" s="12" t="s">
        <v>3416</v>
      </c>
      <c r="BFC2724" s="12" t="s">
        <v>37</v>
      </c>
      <c r="BFD2724" s="283">
        <v>42420.65</v>
      </c>
      <c r="BFE2724" s="284">
        <v>1474117.59</v>
      </c>
      <c r="BFF2724" s="697">
        <v>43639</v>
      </c>
      <c r="BFG2724" s="697">
        <v>43601</v>
      </c>
      <c r="BFH2724" s="12" t="s">
        <v>3508</v>
      </c>
      <c r="BFI2724" s="12" t="s">
        <v>285</v>
      </c>
      <c r="BFJ2724" s="12" t="s">
        <v>3416</v>
      </c>
      <c r="BFK2724" s="12" t="s">
        <v>37</v>
      </c>
      <c r="BFL2724" s="283">
        <v>42420.65</v>
      </c>
      <c r="BFM2724" s="284">
        <v>1474117.59</v>
      </c>
      <c r="BFN2724" s="697">
        <v>43639</v>
      </c>
      <c r="BFO2724" s="697">
        <v>43601</v>
      </c>
      <c r="BFP2724" s="12" t="s">
        <v>3508</v>
      </c>
      <c r="BFQ2724" s="12" t="s">
        <v>285</v>
      </c>
      <c r="BFR2724" s="12" t="s">
        <v>3416</v>
      </c>
      <c r="BFS2724" s="12" t="s">
        <v>37</v>
      </c>
      <c r="BFT2724" s="283">
        <v>42420.65</v>
      </c>
      <c r="BFU2724" s="284">
        <v>1474117.59</v>
      </c>
      <c r="BFV2724" s="697">
        <v>43639</v>
      </c>
      <c r="BFW2724" s="697">
        <v>43601</v>
      </c>
      <c r="BFX2724" s="12" t="s">
        <v>3508</v>
      </c>
      <c r="BFY2724" s="12" t="s">
        <v>285</v>
      </c>
      <c r="BFZ2724" s="12" t="s">
        <v>3416</v>
      </c>
      <c r="BGA2724" s="12" t="s">
        <v>37</v>
      </c>
      <c r="BGB2724" s="283">
        <v>42420.65</v>
      </c>
      <c r="BGC2724" s="284">
        <v>1474117.59</v>
      </c>
      <c r="BGD2724" s="697">
        <v>43639</v>
      </c>
      <c r="BGE2724" s="697">
        <v>43601</v>
      </c>
      <c r="BGF2724" s="12" t="s">
        <v>3508</v>
      </c>
      <c r="BGG2724" s="12" t="s">
        <v>285</v>
      </c>
      <c r="BGH2724" s="12" t="s">
        <v>3416</v>
      </c>
      <c r="BGI2724" s="12" t="s">
        <v>37</v>
      </c>
      <c r="BGJ2724" s="283">
        <v>42420.65</v>
      </c>
      <c r="BGK2724" s="284">
        <v>1474117.59</v>
      </c>
      <c r="BGL2724" s="697">
        <v>43639</v>
      </c>
      <c r="BGM2724" s="697">
        <v>43601</v>
      </c>
      <c r="BGN2724" s="12" t="s">
        <v>3508</v>
      </c>
      <c r="BGO2724" s="12" t="s">
        <v>285</v>
      </c>
      <c r="BGP2724" s="12" t="s">
        <v>3416</v>
      </c>
      <c r="BGQ2724" s="12" t="s">
        <v>37</v>
      </c>
      <c r="BGR2724" s="283">
        <v>42420.65</v>
      </c>
      <c r="BGS2724" s="284">
        <v>1474117.59</v>
      </c>
      <c r="BGT2724" s="697">
        <v>43639</v>
      </c>
      <c r="BGU2724" s="697">
        <v>43601</v>
      </c>
      <c r="BGV2724" s="12" t="s">
        <v>3508</v>
      </c>
      <c r="BGW2724" s="12" t="s">
        <v>285</v>
      </c>
      <c r="BGX2724" s="12" t="s">
        <v>3416</v>
      </c>
      <c r="BGY2724" s="12" t="s">
        <v>37</v>
      </c>
      <c r="BGZ2724" s="283">
        <v>42420.65</v>
      </c>
      <c r="BHA2724" s="284">
        <v>1474117.59</v>
      </c>
      <c r="BHB2724" s="697">
        <v>43639</v>
      </c>
      <c r="BHC2724" s="697">
        <v>43601</v>
      </c>
      <c r="BHD2724" s="12" t="s">
        <v>3508</v>
      </c>
      <c r="BHE2724" s="12" t="s">
        <v>285</v>
      </c>
      <c r="BHF2724" s="12" t="s">
        <v>3416</v>
      </c>
      <c r="BHG2724" s="12" t="s">
        <v>37</v>
      </c>
      <c r="BHH2724" s="283">
        <v>42420.65</v>
      </c>
      <c r="BHI2724" s="284">
        <v>1474117.59</v>
      </c>
      <c r="BHJ2724" s="697">
        <v>43639</v>
      </c>
      <c r="BHK2724" s="697">
        <v>43601</v>
      </c>
      <c r="BHL2724" s="12" t="s">
        <v>3508</v>
      </c>
      <c r="BHM2724" s="12" t="s">
        <v>285</v>
      </c>
      <c r="BHN2724" s="12" t="s">
        <v>3416</v>
      </c>
      <c r="BHO2724" s="12" t="s">
        <v>37</v>
      </c>
      <c r="BHP2724" s="283">
        <v>42420.65</v>
      </c>
      <c r="BHQ2724" s="284">
        <v>1474117.59</v>
      </c>
      <c r="BHR2724" s="697">
        <v>43639</v>
      </c>
      <c r="BHS2724" s="697">
        <v>43601</v>
      </c>
      <c r="BHT2724" s="12" t="s">
        <v>3508</v>
      </c>
      <c r="BHU2724" s="12" t="s">
        <v>285</v>
      </c>
      <c r="BHV2724" s="12" t="s">
        <v>3416</v>
      </c>
      <c r="BHW2724" s="12" t="s">
        <v>37</v>
      </c>
      <c r="BHX2724" s="283">
        <v>42420.65</v>
      </c>
      <c r="BHY2724" s="284">
        <v>1474117.59</v>
      </c>
      <c r="BHZ2724" s="697">
        <v>43639</v>
      </c>
      <c r="BIA2724" s="697">
        <v>43601</v>
      </c>
      <c r="BIB2724" s="12" t="s">
        <v>3508</v>
      </c>
      <c r="BIC2724" s="12" t="s">
        <v>285</v>
      </c>
      <c r="BID2724" s="12" t="s">
        <v>3416</v>
      </c>
      <c r="BIE2724" s="12" t="s">
        <v>37</v>
      </c>
      <c r="BIF2724" s="283">
        <v>42420.65</v>
      </c>
      <c r="BIG2724" s="284">
        <v>1474117.59</v>
      </c>
      <c r="BIH2724" s="697">
        <v>43639</v>
      </c>
      <c r="BII2724" s="697">
        <v>43601</v>
      </c>
      <c r="BIJ2724" s="12" t="s">
        <v>3508</v>
      </c>
      <c r="BIK2724" s="12" t="s">
        <v>285</v>
      </c>
      <c r="BIL2724" s="12" t="s">
        <v>3416</v>
      </c>
      <c r="BIM2724" s="12" t="s">
        <v>37</v>
      </c>
      <c r="BIN2724" s="283">
        <v>42420.65</v>
      </c>
      <c r="BIO2724" s="284">
        <v>1474117.59</v>
      </c>
      <c r="BIP2724" s="697">
        <v>43639</v>
      </c>
      <c r="BIQ2724" s="697">
        <v>43601</v>
      </c>
      <c r="BIR2724" s="12" t="s">
        <v>3508</v>
      </c>
      <c r="BIS2724" s="12" t="s">
        <v>285</v>
      </c>
      <c r="BIT2724" s="12" t="s">
        <v>3416</v>
      </c>
      <c r="BIU2724" s="12" t="s">
        <v>37</v>
      </c>
      <c r="BIV2724" s="283">
        <v>42420.65</v>
      </c>
      <c r="BIW2724" s="284">
        <v>1474117.59</v>
      </c>
      <c r="BIX2724" s="697">
        <v>43639</v>
      </c>
      <c r="BIY2724" s="697">
        <v>43601</v>
      </c>
      <c r="BIZ2724" s="12" t="s">
        <v>3508</v>
      </c>
      <c r="BJA2724" s="12" t="s">
        <v>285</v>
      </c>
      <c r="BJB2724" s="12" t="s">
        <v>3416</v>
      </c>
      <c r="BJC2724" s="12" t="s">
        <v>37</v>
      </c>
      <c r="BJD2724" s="283">
        <v>42420.65</v>
      </c>
      <c r="BJE2724" s="284">
        <v>1474117.59</v>
      </c>
      <c r="BJF2724" s="697">
        <v>43639</v>
      </c>
      <c r="BJG2724" s="697">
        <v>43601</v>
      </c>
      <c r="BJH2724" s="12" t="s">
        <v>3508</v>
      </c>
      <c r="BJI2724" s="12" t="s">
        <v>285</v>
      </c>
      <c r="BJJ2724" s="12" t="s">
        <v>3416</v>
      </c>
      <c r="BJK2724" s="12" t="s">
        <v>37</v>
      </c>
      <c r="BJL2724" s="283">
        <v>42420.65</v>
      </c>
      <c r="BJM2724" s="284">
        <v>1474117.59</v>
      </c>
      <c r="BJN2724" s="697">
        <v>43639</v>
      </c>
      <c r="BJO2724" s="697">
        <v>43601</v>
      </c>
      <c r="BJP2724" s="12" t="s">
        <v>3508</v>
      </c>
      <c r="BJQ2724" s="12" t="s">
        <v>285</v>
      </c>
      <c r="BJR2724" s="12" t="s">
        <v>3416</v>
      </c>
      <c r="BJS2724" s="12" t="s">
        <v>37</v>
      </c>
      <c r="BJT2724" s="283">
        <v>42420.65</v>
      </c>
      <c r="BJU2724" s="284">
        <v>1474117.59</v>
      </c>
      <c r="BJV2724" s="697">
        <v>43639</v>
      </c>
      <c r="BJW2724" s="697">
        <v>43601</v>
      </c>
      <c r="BJX2724" s="12" t="s">
        <v>3508</v>
      </c>
      <c r="BJY2724" s="12" t="s">
        <v>285</v>
      </c>
      <c r="BJZ2724" s="12" t="s">
        <v>3416</v>
      </c>
      <c r="BKA2724" s="12" t="s">
        <v>37</v>
      </c>
      <c r="BKB2724" s="283">
        <v>42420.65</v>
      </c>
      <c r="BKC2724" s="284">
        <v>1474117.59</v>
      </c>
      <c r="BKD2724" s="697">
        <v>43639</v>
      </c>
      <c r="BKE2724" s="697">
        <v>43601</v>
      </c>
      <c r="BKF2724" s="12" t="s">
        <v>3508</v>
      </c>
      <c r="BKG2724" s="12" t="s">
        <v>285</v>
      </c>
      <c r="BKH2724" s="12" t="s">
        <v>3416</v>
      </c>
      <c r="BKI2724" s="12" t="s">
        <v>37</v>
      </c>
      <c r="BKJ2724" s="283">
        <v>42420.65</v>
      </c>
      <c r="BKK2724" s="284">
        <v>1474117.59</v>
      </c>
      <c r="BKL2724" s="697">
        <v>43639</v>
      </c>
      <c r="BKM2724" s="697">
        <v>43601</v>
      </c>
      <c r="BKN2724" s="12" t="s">
        <v>3508</v>
      </c>
      <c r="BKO2724" s="12" t="s">
        <v>285</v>
      </c>
      <c r="BKP2724" s="12" t="s">
        <v>3416</v>
      </c>
      <c r="BKQ2724" s="12" t="s">
        <v>37</v>
      </c>
      <c r="BKR2724" s="283">
        <v>42420.65</v>
      </c>
      <c r="BKS2724" s="284">
        <v>1474117.59</v>
      </c>
      <c r="BKT2724" s="697">
        <v>43639</v>
      </c>
      <c r="BKU2724" s="697">
        <v>43601</v>
      </c>
      <c r="BKV2724" s="12" t="s">
        <v>3508</v>
      </c>
      <c r="BKW2724" s="12" t="s">
        <v>285</v>
      </c>
      <c r="BKX2724" s="12" t="s">
        <v>3416</v>
      </c>
      <c r="BKY2724" s="12" t="s">
        <v>37</v>
      </c>
      <c r="BKZ2724" s="283">
        <v>42420.65</v>
      </c>
      <c r="BLA2724" s="284">
        <v>1474117.59</v>
      </c>
      <c r="BLB2724" s="697">
        <v>43639</v>
      </c>
      <c r="BLC2724" s="697">
        <v>43601</v>
      </c>
      <c r="BLD2724" s="12" t="s">
        <v>3508</v>
      </c>
      <c r="BLE2724" s="12" t="s">
        <v>285</v>
      </c>
      <c r="BLF2724" s="12" t="s">
        <v>3416</v>
      </c>
      <c r="BLG2724" s="12" t="s">
        <v>37</v>
      </c>
      <c r="BLH2724" s="283">
        <v>42420.65</v>
      </c>
      <c r="BLI2724" s="284">
        <v>1474117.59</v>
      </c>
      <c r="BLJ2724" s="697">
        <v>43639</v>
      </c>
      <c r="BLK2724" s="697">
        <v>43601</v>
      </c>
      <c r="BLL2724" s="12" t="s">
        <v>3508</v>
      </c>
      <c r="BLM2724" s="12" t="s">
        <v>285</v>
      </c>
      <c r="BLN2724" s="12" t="s">
        <v>3416</v>
      </c>
      <c r="BLO2724" s="12" t="s">
        <v>37</v>
      </c>
      <c r="BLP2724" s="283">
        <v>42420.65</v>
      </c>
      <c r="BLQ2724" s="284">
        <v>1474117.59</v>
      </c>
      <c r="BLR2724" s="697">
        <v>43639</v>
      </c>
      <c r="BLS2724" s="697">
        <v>43601</v>
      </c>
      <c r="BLT2724" s="12" t="s">
        <v>3508</v>
      </c>
      <c r="BLU2724" s="12" t="s">
        <v>285</v>
      </c>
      <c r="BLV2724" s="12" t="s">
        <v>3416</v>
      </c>
      <c r="BLW2724" s="12" t="s">
        <v>37</v>
      </c>
      <c r="BLX2724" s="283">
        <v>42420.65</v>
      </c>
      <c r="BLY2724" s="284">
        <v>1474117.59</v>
      </c>
      <c r="BLZ2724" s="697">
        <v>43639</v>
      </c>
      <c r="BMA2724" s="697">
        <v>43601</v>
      </c>
      <c r="BMB2724" s="12" t="s">
        <v>3508</v>
      </c>
      <c r="BMC2724" s="12" t="s">
        <v>285</v>
      </c>
      <c r="BMD2724" s="12" t="s">
        <v>3416</v>
      </c>
      <c r="BME2724" s="12" t="s">
        <v>37</v>
      </c>
      <c r="BMF2724" s="283">
        <v>42420.65</v>
      </c>
      <c r="BMG2724" s="284">
        <v>1474117.59</v>
      </c>
      <c r="BMH2724" s="697">
        <v>43639</v>
      </c>
      <c r="BMI2724" s="697">
        <v>43601</v>
      </c>
      <c r="BMJ2724" s="12" t="s">
        <v>3508</v>
      </c>
      <c r="BMK2724" s="12" t="s">
        <v>285</v>
      </c>
      <c r="BML2724" s="12" t="s">
        <v>3416</v>
      </c>
      <c r="BMM2724" s="12" t="s">
        <v>37</v>
      </c>
      <c r="BMN2724" s="283">
        <v>42420.65</v>
      </c>
      <c r="BMO2724" s="284">
        <v>1474117.59</v>
      </c>
      <c r="BMP2724" s="697">
        <v>43639</v>
      </c>
      <c r="BMQ2724" s="697">
        <v>43601</v>
      </c>
      <c r="BMR2724" s="12" t="s">
        <v>3508</v>
      </c>
      <c r="BMS2724" s="12" t="s">
        <v>285</v>
      </c>
      <c r="BMT2724" s="12" t="s">
        <v>3416</v>
      </c>
      <c r="BMU2724" s="12" t="s">
        <v>37</v>
      </c>
      <c r="BMV2724" s="283">
        <v>42420.65</v>
      </c>
      <c r="BMW2724" s="284">
        <v>1474117.59</v>
      </c>
      <c r="BMX2724" s="697">
        <v>43639</v>
      </c>
      <c r="BMY2724" s="697">
        <v>43601</v>
      </c>
      <c r="BMZ2724" s="12" t="s">
        <v>3508</v>
      </c>
      <c r="BNA2724" s="12" t="s">
        <v>285</v>
      </c>
      <c r="BNB2724" s="12" t="s">
        <v>3416</v>
      </c>
      <c r="BNC2724" s="12" t="s">
        <v>37</v>
      </c>
      <c r="BND2724" s="283">
        <v>42420.65</v>
      </c>
      <c r="BNE2724" s="284">
        <v>1474117.59</v>
      </c>
      <c r="BNF2724" s="697">
        <v>43639</v>
      </c>
      <c r="BNG2724" s="697">
        <v>43601</v>
      </c>
      <c r="BNH2724" s="12" t="s">
        <v>3508</v>
      </c>
      <c r="BNI2724" s="12" t="s">
        <v>285</v>
      </c>
      <c r="BNJ2724" s="12" t="s">
        <v>3416</v>
      </c>
      <c r="BNK2724" s="12" t="s">
        <v>37</v>
      </c>
      <c r="BNL2724" s="283">
        <v>42420.65</v>
      </c>
      <c r="BNM2724" s="284">
        <v>1474117.59</v>
      </c>
      <c r="BNN2724" s="697">
        <v>43639</v>
      </c>
      <c r="BNO2724" s="697">
        <v>43601</v>
      </c>
      <c r="BNP2724" s="12" t="s">
        <v>3508</v>
      </c>
      <c r="BNQ2724" s="12" t="s">
        <v>285</v>
      </c>
      <c r="BNR2724" s="12" t="s">
        <v>3416</v>
      </c>
      <c r="BNS2724" s="12" t="s">
        <v>37</v>
      </c>
      <c r="BNT2724" s="283">
        <v>42420.65</v>
      </c>
      <c r="BNU2724" s="284">
        <v>1474117.59</v>
      </c>
      <c r="BNV2724" s="697">
        <v>43639</v>
      </c>
      <c r="BNW2724" s="697">
        <v>43601</v>
      </c>
      <c r="BNX2724" s="12" t="s">
        <v>3508</v>
      </c>
      <c r="BNY2724" s="12" t="s">
        <v>285</v>
      </c>
      <c r="BNZ2724" s="12" t="s">
        <v>3416</v>
      </c>
      <c r="BOA2724" s="12" t="s">
        <v>37</v>
      </c>
      <c r="BOB2724" s="283">
        <v>42420.65</v>
      </c>
      <c r="BOC2724" s="284">
        <v>1474117.59</v>
      </c>
      <c r="BOD2724" s="697">
        <v>43639</v>
      </c>
      <c r="BOE2724" s="697">
        <v>43601</v>
      </c>
      <c r="BOF2724" s="12" t="s">
        <v>3508</v>
      </c>
      <c r="BOG2724" s="12" t="s">
        <v>285</v>
      </c>
      <c r="BOH2724" s="12" t="s">
        <v>3416</v>
      </c>
      <c r="BOI2724" s="12" t="s">
        <v>37</v>
      </c>
      <c r="BOJ2724" s="283">
        <v>42420.65</v>
      </c>
      <c r="BOK2724" s="284">
        <v>1474117.59</v>
      </c>
      <c r="BOL2724" s="697">
        <v>43639</v>
      </c>
      <c r="BOM2724" s="697">
        <v>43601</v>
      </c>
      <c r="BON2724" s="12" t="s">
        <v>3508</v>
      </c>
      <c r="BOO2724" s="12" t="s">
        <v>285</v>
      </c>
      <c r="BOP2724" s="12" t="s">
        <v>3416</v>
      </c>
      <c r="BOQ2724" s="12" t="s">
        <v>37</v>
      </c>
      <c r="BOR2724" s="283">
        <v>42420.65</v>
      </c>
      <c r="BOS2724" s="284">
        <v>1474117.59</v>
      </c>
      <c r="BOT2724" s="697">
        <v>43639</v>
      </c>
      <c r="BOU2724" s="697">
        <v>43601</v>
      </c>
      <c r="BOV2724" s="12" t="s">
        <v>3508</v>
      </c>
      <c r="BOW2724" s="12" t="s">
        <v>285</v>
      </c>
      <c r="BOX2724" s="12" t="s">
        <v>3416</v>
      </c>
      <c r="BOY2724" s="12" t="s">
        <v>37</v>
      </c>
      <c r="BOZ2724" s="283">
        <v>42420.65</v>
      </c>
      <c r="BPA2724" s="284">
        <v>1474117.59</v>
      </c>
      <c r="BPB2724" s="697">
        <v>43639</v>
      </c>
      <c r="BPC2724" s="697">
        <v>43601</v>
      </c>
      <c r="BPD2724" s="12" t="s">
        <v>3508</v>
      </c>
      <c r="BPE2724" s="12" t="s">
        <v>285</v>
      </c>
      <c r="BPF2724" s="12" t="s">
        <v>3416</v>
      </c>
      <c r="BPG2724" s="12" t="s">
        <v>37</v>
      </c>
      <c r="BPH2724" s="283">
        <v>42420.65</v>
      </c>
      <c r="BPI2724" s="284">
        <v>1474117.59</v>
      </c>
      <c r="BPJ2724" s="697">
        <v>43639</v>
      </c>
      <c r="BPK2724" s="697">
        <v>43601</v>
      </c>
      <c r="BPL2724" s="12" t="s">
        <v>3508</v>
      </c>
      <c r="BPM2724" s="12" t="s">
        <v>285</v>
      </c>
      <c r="BPN2724" s="12" t="s">
        <v>3416</v>
      </c>
      <c r="BPO2724" s="12" t="s">
        <v>37</v>
      </c>
      <c r="BPP2724" s="283">
        <v>42420.65</v>
      </c>
      <c r="BPQ2724" s="284">
        <v>1474117.59</v>
      </c>
      <c r="BPR2724" s="697">
        <v>43639</v>
      </c>
      <c r="BPS2724" s="697">
        <v>43601</v>
      </c>
      <c r="BPT2724" s="12" t="s">
        <v>3508</v>
      </c>
      <c r="BPU2724" s="12" t="s">
        <v>285</v>
      </c>
      <c r="BPV2724" s="12" t="s">
        <v>3416</v>
      </c>
      <c r="BPW2724" s="12" t="s">
        <v>37</v>
      </c>
      <c r="BPX2724" s="283">
        <v>42420.65</v>
      </c>
      <c r="BPY2724" s="284">
        <v>1474117.59</v>
      </c>
      <c r="BPZ2724" s="697">
        <v>43639</v>
      </c>
      <c r="BQA2724" s="697">
        <v>43601</v>
      </c>
      <c r="BQB2724" s="12" t="s">
        <v>3508</v>
      </c>
      <c r="BQC2724" s="12" t="s">
        <v>285</v>
      </c>
      <c r="BQD2724" s="12" t="s">
        <v>3416</v>
      </c>
      <c r="BQE2724" s="12" t="s">
        <v>37</v>
      </c>
      <c r="BQF2724" s="283">
        <v>42420.65</v>
      </c>
      <c r="BQG2724" s="284">
        <v>1474117.59</v>
      </c>
      <c r="BQH2724" s="697">
        <v>43639</v>
      </c>
      <c r="BQI2724" s="697">
        <v>43601</v>
      </c>
      <c r="BQJ2724" s="12" t="s">
        <v>3508</v>
      </c>
      <c r="BQK2724" s="12" t="s">
        <v>285</v>
      </c>
      <c r="BQL2724" s="12" t="s">
        <v>3416</v>
      </c>
      <c r="BQM2724" s="12" t="s">
        <v>37</v>
      </c>
      <c r="BQN2724" s="283">
        <v>42420.65</v>
      </c>
      <c r="BQO2724" s="284">
        <v>1474117.59</v>
      </c>
      <c r="BQP2724" s="697">
        <v>43639</v>
      </c>
      <c r="BQQ2724" s="697">
        <v>43601</v>
      </c>
      <c r="BQR2724" s="12" t="s">
        <v>3508</v>
      </c>
      <c r="BQS2724" s="12" t="s">
        <v>285</v>
      </c>
      <c r="BQT2724" s="12" t="s">
        <v>3416</v>
      </c>
      <c r="BQU2724" s="12" t="s">
        <v>37</v>
      </c>
      <c r="BQV2724" s="283">
        <v>42420.65</v>
      </c>
      <c r="BQW2724" s="284">
        <v>1474117.59</v>
      </c>
      <c r="BQX2724" s="697">
        <v>43639</v>
      </c>
      <c r="BQY2724" s="697">
        <v>43601</v>
      </c>
      <c r="BQZ2724" s="12" t="s">
        <v>3508</v>
      </c>
      <c r="BRA2724" s="12" t="s">
        <v>285</v>
      </c>
      <c r="BRB2724" s="12" t="s">
        <v>3416</v>
      </c>
      <c r="BRC2724" s="12" t="s">
        <v>37</v>
      </c>
      <c r="BRD2724" s="283">
        <v>42420.65</v>
      </c>
      <c r="BRE2724" s="284">
        <v>1474117.59</v>
      </c>
      <c r="BRF2724" s="697">
        <v>43639</v>
      </c>
      <c r="BRG2724" s="697">
        <v>43601</v>
      </c>
      <c r="BRH2724" s="12" t="s">
        <v>3508</v>
      </c>
      <c r="BRI2724" s="12" t="s">
        <v>285</v>
      </c>
      <c r="BRJ2724" s="12" t="s">
        <v>3416</v>
      </c>
      <c r="BRK2724" s="12" t="s">
        <v>37</v>
      </c>
      <c r="BRL2724" s="283">
        <v>42420.65</v>
      </c>
      <c r="BRM2724" s="284">
        <v>1474117.59</v>
      </c>
      <c r="BRN2724" s="697">
        <v>43639</v>
      </c>
      <c r="BRO2724" s="697">
        <v>43601</v>
      </c>
      <c r="BRP2724" s="12" t="s">
        <v>3508</v>
      </c>
      <c r="BRQ2724" s="12" t="s">
        <v>285</v>
      </c>
      <c r="BRR2724" s="12" t="s">
        <v>3416</v>
      </c>
      <c r="BRS2724" s="12" t="s">
        <v>37</v>
      </c>
      <c r="BRT2724" s="283">
        <v>42420.65</v>
      </c>
      <c r="BRU2724" s="284">
        <v>1474117.59</v>
      </c>
      <c r="BRV2724" s="697">
        <v>43639</v>
      </c>
      <c r="BRW2724" s="697">
        <v>43601</v>
      </c>
      <c r="BRX2724" s="12" t="s">
        <v>3508</v>
      </c>
      <c r="BRY2724" s="12" t="s">
        <v>285</v>
      </c>
      <c r="BRZ2724" s="12" t="s">
        <v>3416</v>
      </c>
      <c r="BSA2724" s="12" t="s">
        <v>37</v>
      </c>
      <c r="BSB2724" s="283">
        <v>42420.65</v>
      </c>
      <c r="BSC2724" s="284">
        <v>1474117.59</v>
      </c>
      <c r="BSD2724" s="697">
        <v>43639</v>
      </c>
      <c r="BSE2724" s="697">
        <v>43601</v>
      </c>
      <c r="BSF2724" s="12" t="s">
        <v>3508</v>
      </c>
      <c r="BSG2724" s="12" t="s">
        <v>285</v>
      </c>
      <c r="BSH2724" s="12" t="s">
        <v>3416</v>
      </c>
      <c r="BSI2724" s="12" t="s">
        <v>37</v>
      </c>
      <c r="BSJ2724" s="283">
        <v>42420.65</v>
      </c>
      <c r="BSK2724" s="284">
        <v>1474117.59</v>
      </c>
      <c r="BSL2724" s="697">
        <v>43639</v>
      </c>
      <c r="BSM2724" s="697">
        <v>43601</v>
      </c>
      <c r="BSN2724" s="12" t="s">
        <v>3508</v>
      </c>
      <c r="BSO2724" s="12" t="s">
        <v>285</v>
      </c>
      <c r="BSP2724" s="12" t="s">
        <v>3416</v>
      </c>
      <c r="BSQ2724" s="12" t="s">
        <v>37</v>
      </c>
      <c r="BSR2724" s="283">
        <v>42420.65</v>
      </c>
      <c r="BSS2724" s="284">
        <v>1474117.59</v>
      </c>
      <c r="BST2724" s="697">
        <v>43639</v>
      </c>
      <c r="BSU2724" s="697">
        <v>43601</v>
      </c>
      <c r="BSV2724" s="12" t="s">
        <v>3508</v>
      </c>
      <c r="BSW2724" s="12" t="s">
        <v>285</v>
      </c>
      <c r="BSX2724" s="12" t="s">
        <v>3416</v>
      </c>
      <c r="BSY2724" s="12" t="s">
        <v>37</v>
      </c>
      <c r="BSZ2724" s="283">
        <v>42420.65</v>
      </c>
      <c r="BTA2724" s="284">
        <v>1474117.59</v>
      </c>
      <c r="BTB2724" s="697">
        <v>43639</v>
      </c>
      <c r="BTC2724" s="697">
        <v>43601</v>
      </c>
      <c r="BTD2724" s="12" t="s">
        <v>3508</v>
      </c>
      <c r="BTE2724" s="12" t="s">
        <v>285</v>
      </c>
      <c r="BTF2724" s="12" t="s">
        <v>3416</v>
      </c>
      <c r="BTG2724" s="12" t="s">
        <v>37</v>
      </c>
      <c r="BTH2724" s="283">
        <v>42420.65</v>
      </c>
      <c r="BTI2724" s="284">
        <v>1474117.59</v>
      </c>
      <c r="BTJ2724" s="697">
        <v>43639</v>
      </c>
      <c r="BTK2724" s="697">
        <v>43601</v>
      </c>
      <c r="BTL2724" s="12" t="s">
        <v>3508</v>
      </c>
      <c r="BTM2724" s="12" t="s">
        <v>285</v>
      </c>
      <c r="BTN2724" s="12" t="s">
        <v>3416</v>
      </c>
      <c r="BTO2724" s="12" t="s">
        <v>37</v>
      </c>
      <c r="BTP2724" s="283">
        <v>42420.65</v>
      </c>
      <c r="BTQ2724" s="284">
        <v>1474117.59</v>
      </c>
      <c r="BTR2724" s="697">
        <v>43639</v>
      </c>
      <c r="BTS2724" s="697">
        <v>43601</v>
      </c>
      <c r="BTT2724" s="12" t="s">
        <v>3508</v>
      </c>
      <c r="BTU2724" s="12" t="s">
        <v>285</v>
      </c>
      <c r="BTV2724" s="12" t="s">
        <v>3416</v>
      </c>
      <c r="BTW2724" s="12" t="s">
        <v>37</v>
      </c>
      <c r="BTX2724" s="283">
        <v>42420.65</v>
      </c>
      <c r="BTY2724" s="284">
        <v>1474117.59</v>
      </c>
      <c r="BTZ2724" s="697">
        <v>43639</v>
      </c>
      <c r="BUA2724" s="697">
        <v>43601</v>
      </c>
      <c r="BUB2724" s="12" t="s">
        <v>3508</v>
      </c>
      <c r="BUC2724" s="12" t="s">
        <v>285</v>
      </c>
      <c r="BUD2724" s="12" t="s">
        <v>3416</v>
      </c>
      <c r="BUE2724" s="12" t="s">
        <v>37</v>
      </c>
      <c r="BUF2724" s="283">
        <v>42420.65</v>
      </c>
      <c r="BUG2724" s="284">
        <v>1474117.59</v>
      </c>
      <c r="BUH2724" s="697">
        <v>43639</v>
      </c>
      <c r="BUI2724" s="697">
        <v>43601</v>
      </c>
      <c r="BUJ2724" s="12" t="s">
        <v>3508</v>
      </c>
      <c r="BUK2724" s="12" t="s">
        <v>285</v>
      </c>
      <c r="BUL2724" s="12" t="s">
        <v>3416</v>
      </c>
      <c r="BUM2724" s="12" t="s">
        <v>37</v>
      </c>
      <c r="BUN2724" s="283">
        <v>42420.65</v>
      </c>
      <c r="BUO2724" s="284">
        <v>1474117.59</v>
      </c>
      <c r="BUP2724" s="697">
        <v>43639</v>
      </c>
      <c r="BUQ2724" s="697">
        <v>43601</v>
      </c>
      <c r="BUR2724" s="12" t="s">
        <v>3508</v>
      </c>
      <c r="BUS2724" s="12" t="s">
        <v>285</v>
      </c>
      <c r="BUT2724" s="12" t="s">
        <v>3416</v>
      </c>
      <c r="BUU2724" s="12" t="s">
        <v>37</v>
      </c>
      <c r="BUV2724" s="283">
        <v>42420.65</v>
      </c>
      <c r="BUW2724" s="284">
        <v>1474117.59</v>
      </c>
      <c r="BUX2724" s="697">
        <v>43639</v>
      </c>
      <c r="BUY2724" s="697">
        <v>43601</v>
      </c>
      <c r="BUZ2724" s="12" t="s">
        <v>3508</v>
      </c>
      <c r="BVA2724" s="12" t="s">
        <v>285</v>
      </c>
      <c r="BVB2724" s="12" t="s">
        <v>3416</v>
      </c>
      <c r="BVC2724" s="12" t="s">
        <v>37</v>
      </c>
      <c r="BVD2724" s="283">
        <v>42420.65</v>
      </c>
      <c r="BVE2724" s="284">
        <v>1474117.59</v>
      </c>
      <c r="BVF2724" s="697">
        <v>43639</v>
      </c>
      <c r="BVG2724" s="697">
        <v>43601</v>
      </c>
      <c r="BVH2724" s="12" t="s">
        <v>3508</v>
      </c>
      <c r="BVI2724" s="12" t="s">
        <v>285</v>
      </c>
      <c r="BVJ2724" s="12" t="s">
        <v>3416</v>
      </c>
      <c r="BVK2724" s="12" t="s">
        <v>37</v>
      </c>
      <c r="BVL2724" s="283">
        <v>42420.65</v>
      </c>
      <c r="BVM2724" s="284">
        <v>1474117.59</v>
      </c>
      <c r="BVN2724" s="697">
        <v>43639</v>
      </c>
      <c r="BVO2724" s="697">
        <v>43601</v>
      </c>
      <c r="BVP2724" s="12" t="s">
        <v>3508</v>
      </c>
      <c r="BVQ2724" s="12" t="s">
        <v>285</v>
      </c>
      <c r="BVR2724" s="12" t="s">
        <v>3416</v>
      </c>
      <c r="BVS2724" s="12" t="s">
        <v>37</v>
      </c>
      <c r="BVT2724" s="283">
        <v>42420.65</v>
      </c>
      <c r="BVU2724" s="284">
        <v>1474117.59</v>
      </c>
      <c r="BVV2724" s="697">
        <v>43639</v>
      </c>
      <c r="BVW2724" s="697">
        <v>43601</v>
      </c>
      <c r="BVX2724" s="12" t="s">
        <v>3508</v>
      </c>
      <c r="BVY2724" s="12" t="s">
        <v>285</v>
      </c>
      <c r="BVZ2724" s="12" t="s">
        <v>3416</v>
      </c>
      <c r="BWA2724" s="12" t="s">
        <v>37</v>
      </c>
      <c r="BWB2724" s="283">
        <v>42420.65</v>
      </c>
      <c r="BWC2724" s="284">
        <v>1474117.59</v>
      </c>
      <c r="BWD2724" s="697">
        <v>43639</v>
      </c>
      <c r="BWE2724" s="697">
        <v>43601</v>
      </c>
      <c r="BWF2724" s="12" t="s">
        <v>3508</v>
      </c>
      <c r="BWG2724" s="12" t="s">
        <v>285</v>
      </c>
      <c r="BWH2724" s="12" t="s">
        <v>3416</v>
      </c>
      <c r="BWI2724" s="12" t="s">
        <v>37</v>
      </c>
      <c r="BWJ2724" s="283">
        <v>42420.65</v>
      </c>
      <c r="BWK2724" s="284">
        <v>1474117.59</v>
      </c>
      <c r="BWL2724" s="697">
        <v>43639</v>
      </c>
      <c r="BWM2724" s="697">
        <v>43601</v>
      </c>
      <c r="BWN2724" s="12" t="s">
        <v>3508</v>
      </c>
      <c r="BWO2724" s="12" t="s">
        <v>285</v>
      </c>
      <c r="BWP2724" s="12" t="s">
        <v>3416</v>
      </c>
      <c r="BWQ2724" s="12" t="s">
        <v>37</v>
      </c>
      <c r="BWR2724" s="283">
        <v>42420.65</v>
      </c>
      <c r="BWS2724" s="284">
        <v>1474117.59</v>
      </c>
      <c r="BWT2724" s="697">
        <v>43639</v>
      </c>
      <c r="BWU2724" s="697">
        <v>43601</v>
      </c>
      <c r="BWV2724" s="12" t="s">
        <v>3508</v>
      </c>
      <c r="BWW2724" s="12" t="s">
        <v>285</v>
      </c>
      <c r="BWX2724" s="12" t="s">
        <v>3416</v>
      </c>
      <c r="BWY2724" s="12" t="s">
        <v>37</v>
      </c>
      <c r="BWZ2724" s="283">
        <v>42420.65</v>
      </c>
      <c r="BXA2724" s="284">
        <v>1474117.59</v>
      </c>
      <c r="BXB2724" s="697">
        <v>43639</v>
      </c>
      <c r="BXC2724" s="697">
        <v>43601</v>
      </c>
      <c r="BXD2724" s="12" t="s">
        <v>3508</v>
      </c>
      <c r="BXE2724" s="12" t="s">
        <v>285</v>
      </c>
      <c r="BXF2724" s="12" t="s">
        <v>3416</v>
      </c>
      <c r="BXG2724" s="12" t="s">
        <v>37</v>
      </c>
      <c r="BXH2724" s="283">
        <v>42420.65</v>
      </c>
      <c r="BXI2724" s="284">
        <v>1474117.59</v>
      </c>
      <c r="BXJ2724" s="697">
        <v>43639</v>
      </c>
      <c r="BXK2724" s="697">
        <v>43601</v>
      </c>
      <c r="BXL2724" s="12" t="s">
        <v>3508</v>
      </c>
      <c r="BXM2724" s="12" t="s">
        <v>285</v>
      </c>
      <c r="BXN2724" s="12" t="s">
        <v>3416</v>
      </c>
      <c r="BXO2724" s="12" t="s">
        <v>37</v>
      </c>
      <c r="BXP2724" s="283">
        <v>42420.65</v>
      </c>
      <c r="BXQ2724" s="284">
        <v>1474117.59</v>
      </c>
      <c r="BXR2724" s="697">
        <v>43639</v>
      </c>
      <c r="BXS2724" s="697">
        <v>43601</v>
      </c>
      <c r="BXT2724" s="12" t="s">
        <v>3508</v>
      </c>
      <c r="BXU2724" s="12" t="s">
        <v>285</v>
      </c>
      <c r="BXV2724" s="12" t="s">
        <v>3416</v>
      </c>
      <c r="BXW2724" s="12" t="s">
        <v>37</v>
      </c>
      <c r="BXX2724" s="283">
        <v>42420.65</v>
      </c>
      <c r="BXY2724" s="284">
        <v>1474117.59</v>
      </c>
      <c r="BXZ2724" s="697">
        <v>43639</v>
      </c>
      <c r="BYA2724" s="697">
        <v>43601</v>
      </c>
      <c r="BYB2724" s="12" t="s">
        <v>3508</v>
      </c>
      <c r="BYC2724" s="12" t="s">
        <v>285</v>
      </c>
      <c r="BYD2724" s="12" t="s">
        <v>3416</v>
      </c>
      <c r="BYE2724" s="12" t="s">
        <v>37</v>
      </c>
      <c r="BYF2724" s="283">
        <v>42420.65</v>
      </c>
      <c r="BYG2724" s="284">
        <v>1474117.59</v>
      </c>
      <c r="BYH2724" s="697">
        <v>43639</v>
      </c>
      <c r="BYI2724" s="697">
        <v>43601</v>
      </c>
      <c r="BYJ2724" s="12" t="s">
        <v>3508</v>
      </c>
      <c r="BYK2724" s="12" t="s">
        <v>285</v>
      </c>
      <c r="BYL2724" s="12" t="s">
        <v>3416</v>
      </c>
      <c r="BYM2724" s="12" t="s">
        <v>37</v>
      </c>
      <c r="BYN2724" s="283">
        <v>42420.65</v>
      </c>
      <c r="BYO2724" s="284">
        <v>1474117.59</v>
      </c>
      <c r="BYP2724" s="697">
        <v>43639</v>
      </c>
      <c r="BYQ2724" s="697">
        <v>43601</v>
      </c>
      <c r="BYR2724" s="12" t="s">
        <v>3508</v>
      </c>
      <c r="BYS2724" s="12" t="s">
        <v>285</v>
      </c>
      <c r="BYT2724" s="12" t="s">
        <v>3416</v>
      </c>
      <c r="BYU2724" s="12" t="s">
        <v>37</v>
      </c>
      <c r="BYV2724" s="283">
        <v>42420.65</v>
      </c>
      <c r="BYW2724" s="284">
        <v>1474117.59</v>
      </c>
      <c r="BYX2724" s="697">
        <v>43639</v>
      </c>
      <c r="BYY2724" s="697">
        <v>43601</v>
      </c>
      <c r="BYZ2724" s="12" t="s">
        <v>3508</v>
      </c>
      <c r="BZA2724" s="12" t="s">
        <v>285</v>
      </c>
      <c r="BZB2724" s="12" t="s">
        <v>3416</v>
      </c>
      <c r="BZC2724" s="12" t="s">
        <v>37</v>
      </c>
      <c r="BZD2724" s="283">
        <v>42420.65</v>
      </c>
      <c r="BZE2724" s="284">
        <v>1474117.59</v>
      </c>
      <c r="BZF2724" s="697">
        <v>43639</v>
      </c>
      <c r="BZG2724" s="697">
        <v>43601</v>
      </c>
      <c r="BZH2724" s="12" t="s">
        <v>3508</v>
      </c>
      <c r="BZI2724" s="12" t="s">
        <v>285</v>
      </c>
      <c r="BZJ2724" s="12" t="s">
        <v>3416</v>
      </c>
      <c r="BZK2724" s="12" t="s">
        <v>37</v>
      </c>
      <c r="BZL2724" s="283">
        <v>42420.65</v>
      </c>
      <c r="BZM2724" s="284">
        <v>1474117.59</v>
      </c>
      <c r="BZN2724" s="697">
        <v>43639</v>
      </c>
      <c r="BZO2724" s="697">
        <v>43601</v>
      </c>
      <c r="BZP2724" s="12" t="s">
        <v>3508</v>
      </c>
      <c r="BZQ2724" s="12" t="s">
        <v>285</v>
      </c>
      <c r="BZR2724" s="12" t="s">
        <v>3416</v>
      </c>
      <c r="BZS2724" s="12" t="s">
        <v>37</v>
      </c>
      <c r="BZT2724" s="283">
        <v>42420.65</v>
      </c>
      <c r="BZU2724" s="284">
        <v>1474117.59</v>
      </c>
      <c r="BZV2724" s="697">
        <v>43639</v>
      </c>
      <c r="BZW2724" s="697">
        <v>43601</v>
      </c>
      <c r="BZX2724" s="12" t="s">
        <v>3508</v>
      </c>
      <c r="BZY2724" s="12" t="s">
        <v>285</v>
      </c>
      <c r="BZZ2724" s="12" t="s">
        <v>3416</v>
      </c>
      <c r="CAA2724" s="12" t="s">
        <v>37</v>
      </c>
      <c r="CAB2724" s="283">
        <v>42420.65</v>
      </c>
      <c r="CAC2724" s="284">
        <v>1474117.59</v>
      </c>
      <c r="CAD2724" s="697">
        <v>43639</v>
      </c>
      <c r="CAE2724" s="697">
        <v>43601</v>
      </c>
      <c r="CAF2724" s="12" t="s">
        <v>3508</v>
      </c>
      <c r="CAG2724" s="12" t="s">
        <v>285</v>
      </c>
      <c r="CAH2724" s="12" t="s">
        <v>3416</v>
      </c>
      <c r="CAI2724" s="12" t="s">
        <v>37</v>
      </c>
      <c r="CAJ2724" s="283">
        <v>42420.65</v>
      </c>
      <c r="CAK2724" s="284">
        <v>1474117.59</v>
      </c>
      <c r="CAL2724" s="697">
        <v>43639</v>
      </c>
      <c r="CAM2724" s="697">
        <v>43601</v>
      </c>
      <c r="CAN2724" s="12" t="s">
        <v>3508</v>
      </c>
      <c r="CAO2724" s="12" t="s">
        <v>285</v>
      </c>
      <c r="CAP2724" s="12" t="s">
        <v>3416</v>
      </c>
      <c r="CAQ2724" s="12" t="s">
        <v>37</v>
      </c>
      <c r="CAR2724" s="283">
        <v>42420.65</v>
      </c>
      <c r="CAS2724" s="284">
        <v>1474117.59</v>
      </c>
      <c r="CAT2724" s="697">
        <v>43639</v>
      </c>
      <c r="CAU2724" s="697">
        <v>43601</v>
      </c>
      <c r="CAV2724" s="12" t="s">
        <v>3508</v>
      </c>
      <c r="CAW2724" s="12" t="s">
        <v>285</v>
      </c>
      <c r="CAX2724" s="12" t="s">
        <v>3416</v>
      </c>
      <c r="CAY2724" s="12" t="s">
        <v>37</v>
      </c>
      <c r="CAZ2724" s="283">
        <v>42420.65</v>
      </c>
      <c r="CBA2724" s="284">
        <v>1474117.59</v>
      </c>
      <c r="CBB2724" s="697">
        <v>43639</v>
      </c>
      <c r="CBC2724" s="697">
        <v>43601</v>
      </c>
      <c r="CBD2724" s="12" t="s">
        <v>3508</v>
      </c>
      <c r="CBE2724" s="12" t="s">
        <v>285</v>
      </c>
      <c r="CBF2724" s="12" t="s">
        <v>3416</v>
      </c>
      <c r="CBG2724" s="12" t="s">
        <v>37</v>
      </c>
      <c r="CBH2724" s="283">
        <v>42420.65</v>
      </c>
      <c r="CBI2724" s="284">
        <v>1474117.59</v>
      </c>
      <c r="CBJ2724" s="697">
        <v>43639</v>
      </c>
      <c r="CBK2724" s="697">
        <v>43601</v>
      </c>
      <c r="CBL2724" s="12" t="s">
        <v>3508</v>
      </c>
      <c r="CBM2724" s="12" t="s">
        <v>285</v>
      </c>
      <c r="CBN2724" s="12" t="s">
        <v>3416</v>
      </c>
      <c r="CBO2724" s="12" t="s">
        <v>37</v>
      </c>
      <c r="CBP2724" s="283">
        <v>42420.65</v>
      </c>
      <c r="CBQ2724" s="284">
        <v>1474117.59</v>
      </c>
      <c r="CBR2724" s="697">
        <v>43639</v>
      </c>
      <c r="CBS2724" s="697">
        <v>43601</v>
      </c>
      <c r="CBT2724" s="12" t="s">
        <v>3508</v>
      </c>
      <c r="CBU2724" s="12" t="s">
        <v>285</v>
      </c>
      <c r="CBV2724" s="12" t="s">
        <v>3416</v>
      </c>
      <c r="CBW2724" s="12" t="s">
        <v>37</v>
      </c>
      <c r="CBX2724" s="283">
        <v>42420.65</v>
      </c>
      <c r="CBY2724" s="284">
        <v>1474117.59</v>
      </c>
      <c r="CBZ2724" s="697">
        <v>43639</v>
      </c>
      <c r="CCA2724" s="697">
        <v>43601</v>
      </c>
      <c r="CCB2724" s="12" t="s">
        <v>3508</v>
      </c>
      <c r="CCC2724" s="12" t="s">
        <v>285</v>
      </c>
      <c r="CCD2724" s="12" t="s">
        <v>3416</v>
      </c>
      <c r="CCE2724" s="12" t="s">
        <v>37</v>
      </c>
      <c r="CCF2724" s="283">
        <v>42420.65</v>
      </c>
      <c r="CCG2724" s="284">
        <v>1474117.59</v>
      </c>
      <c r="CCH2724" s="697">
        <v>43639</v>
      </c>
      <c r="CCI2724" s="697">
        <v>43601</v>
      </c>
      <c r="CCJ2724" s="12" t="s">
        <v>3508</v>
      </c>
      <c r="CCK2724" s="12" t="s">
        <v>285</v>
      </c>
      <c r="CCL2724" s="12" t="s">
        <v>3416</v>
      </c>
      <c r="CCM2724" s="12" t="s">
        <v>37</v>
      </c>
      <c r="CCN2724" s="283">
        <v>42420.65</v>
      </c>
      <c r="CCO2724" s="284">
        <v>1474117.59</v>
      </c>
      <c r="CCP2724" s="697">
        <v>43639</v>
      </c>
      <c r="CCQ2724" s="697">
        <v>43601</v>
      </c>
      <c r="CCR2724" s="12" t="s">
        <v>3508</v>
      </c>
      <c r="CCS2724" s="12" t="s">
        <v>285</v>
      </c>
      <c r="CCT2724" s="12" t="s">
        <v>3416</v>
      </c>
      <c r="CCU2724" s="12" t="s">
        <v>37</v>
      </c>
      <c r="CCV2724" s="283">
        <v>42420.65</v>
      </c>
      <c r="CCW2724" s="284">
        <v>1474117.59</v>
      </c>
      <c r="CCX2724" s="697">
        <v>43639</v>
      </c>
      <c r="CCY2724" s="697">
        <v>43601</v>
      </c>
      <c r="CCZ2724" s="12" t="s">
        <v>3508</v>
      </c>
      <c r="CDA2724" s="12" t="s">
        <v>285</v>
      </c>
      <c r="CDB2724" s="12" t="s">
        <v>3416</v>
      </c>
      <c r="CDC2724" s="12" t="s">
        <v>37</v>
      </c>
      <c r="CDD2724" s="283">
        <v>42420.65</v>
      </c>
      <c r="CDE2724" s="284">
        <v>1474117.59</v>
      </c>
      <c r="CDF2724" s="697">
        <v>43639</v>
      </c>
      <c r="CDG2724" s="697">
        <v>43601</v>
      </c>
      <c r="CDH2724" s="12" t="s">
        <v>3508</v>
      </c>
      <c r="CDI2724" s="12" t="s">
        <v>285</v>
      </c>
      <c r="CDJ2724" s="12" t="s">
        <v>3416</v>
      </c>
      <c r="CDK2724" s="12" t="s">
        <v>37</v>
      </c>
      <c r="CDL2724" s="283">
        <v>42420.65</v>
      </c>
      <c r="CDM2724" s="284">
        <v>1474117.59</v>
      </c>
      <c r="CDN2724" s="697">
        <v>43639</v>
      </c>
      <c r="CDO2724" s="697">
        <v>43601</v>
      </c>
      <c r="CDP2724" s="12" t="s">
        <v>3508</v>
      </c>
      <c r="CDQ2724" s="12" t="s">
        <v>285</v>
      </c>
      <c r="CDR2724" s="12" t="s">
        <v>3416</v>
      </c>
      <c r="CDS2724" s="12" t="s">
        <v>37</v>
      </c>
      <c r="CDT2724" s="283">
        <v>42420.65</v>
      </c>
      <c r="CDU2724" s="284">
        <v>1474117.59</v>
      </c>
      <c r="CDV2724" s="697">
        <v>43639</v>
      </c>
      <c r="CDW2724" s="697">
        <v>43601</v>
      </c>
      <c r="CDX2724" s="12" t="s">
        <v>3508</v>
      </c>
      <c r="CDY2724" s="12" t="s">
        <v>285</v>
      </c>
      <c r="CDZ2724" s="12" t="s">
        <v>3416</v>
      </c>
      <c r="CEA2724" s="12" t="s">
        <v>37</v>
      </c>
      <c r="CEB2724" s="283">
        <v>42420.65</v>
      </c>
      <c r="CEC2724" s="284">
        <v>1474117.59</v>
      </c>
      <c r="CED2724" s="697">
        <v>43639</v>
      </c>
      <c r="CEE2724" s="697">
        <v>43601</v>
      </c>
      <c r="CEF2724" s="12" t="s">
        <v>3508</v>
      </c>
      <c r="CEG2724" s="12" t="s">
        <v>285</v>
      </c>
      <c r="CEH2724" s="12" t="s">
        <v>3416</v>
      </c>
      <c r="CEI2724" s="12" t="s">
        <v>37</v>
      </c>
      <c r="CEJ2724" s="283">
        <v>42420.65</v>
      </c>
      <c r="CEK2724" s="284">
        <v>1474117.59</v>
      </c>
      <c r="CEL2724" s="697">
        <v>43639</v>
      </c>
      <c r="CEM2724" s="697">
        <v>43601</v>
      </c>
      <c r="CEN2724" s="12" t="s">
        <v>3508</v>
      </c>
      <c r="CEO2724" s="12" t="s">
        <v>285</v>
      </c>
      <c r="CEP2724" s="12" t="s">
        <v>3416</v>
      </c>
      <c r="CEQ2724" s="12" t="s">
        <v>37</v>
      </c>
      <c r="CER2724" s="283">
        <v>42420.65</v>
      </c>
      <c r="CES2724" s="284">
        <v>1474117.59</v>
      </c>
      <c r="CET2724" s="697">
        <v>43639</v>
      </c>
      <c r="CEU2724" s="697">
        <v>43601</v>
      </c>
      <c r="CEV2724" s="12" t="s">
        <v>3508</v>
      </c>
      <c r="CEW2724" s="12" t="s">
        <v>285</v>
      </c>
      <c r="CEX2724" s="12" t="s">
        <v>3416</v>
      </c>
      <c r="CEY2724" s="12" t="s">
        <v>37</v>
      </c>
      <c r="CEZ2724" s="283">
        <v>42420.65</v>
      </c>
      <c r="CFA2724" s="284">
        <v>1474117.59</v>
      </c>
      <c r="CFB2724" s="697">
        <v>43639</v>
      </c>
      <c r="CFC2724" s="697">
        <v>43601</v>
      </c>
      <c r="CFD2724" s="12" t="s">
        <v>3508</v>
      </c>
      <c r="CFE2724" s="12" t="s">
        <v>285</v>
      </c>
      <c r="CFF2724" s="12" t="s">
        <v>3416</v>
      </c>
      <c r="CFG2724" s="12" t="s">
        <v>37</v>
      </c>
      <c r="CFH2724" s="283">
        <v>42420.65</v>
      </c>
      <c r="CFI2724" s="284">
        <v>1474117.59</v>
      </c>
      <c r="CFJ2724" s="697">
        <v>43639</v>
      </c>
      <c r="CFK2724" s="697">
        <v>43601</v>
      </c>
      <c r="CFL2724" s="12" t="s">
        <v>3508</v>
      </c>
      <c r="CFM2724" s="12" t="s">
        <v>285</v>
      </c>
      <c r="CFN2724" s="12" t="s">
        <v>3416</v>
      </c>
      <c r="CFO2724" s="12" t="s">
        <v>37</v>
      </c>
      <c r="CFP2724" s="283">
        <v>42420.65</v>
      </c>
      <c r="CFQ2724" s="284">
        <v>1474117.59</v>
      </c>
      <c r="CFR2724" s="697">
        <v>43639</v>
      </c>
      <c r="CFS2724" s="697">
        <v>43601</v>
      </c>
      <c r="CFT2724" s="12" t="s">
        <v>3508</v>
      </c>
      <c r="CFU2724" s="12" t="s">
        <v>285</v>
      </c>
      <c r="CFV2724" s="12" t="s">
        <v>3416</v>
      </c>
      <c r="CFW2724" s="12" t="s">
        <v>37</v>
      </c>
      <c r="CFX2724" s="283">
        <v>42420.65</v>
      </c>
      <c r="CFY2724" s="284">
        <v>1474117.59</v>
      </c>
      <c r="CFZ2724" s="697">
        <v>43639</v>
      </c>
      <c r="CGA2724" s="697">
        <v>43601</v>
      </c>
      <c r="CGB2724" s="12" t="s">
        <v>3508</v>
      </c>
      <c r="CGC2724" s="12" t="s">
        <v>285</v>
      </c>
      <c r="CGD2724" s="12" t="s">
        <v>3416</v>
      </c>
      <c r="CGE2724" s="12" t="s">
        <v>37</v>
      </c>
      <c r="CGF2724" s="283">
        <v>42420.65</v>
      </c>
      <c r="CGG2724" s="284">
        <v>1474117.59</v>
      </c>
      <c r="CGH2724" s="697">
        <v>43639</v>
      </c>
      <c r="CGI2724" s="697">
        <v>43601</v>
      </c>
      <c r="CGJ2724" s="12" t="s">
        <v>3508</v>
      </c>
      <c r="CGK2724" s="12" t="s">
        <v>285</v>
      </c>
      <c r="CGL2724" s="12" t="s">
        <v>3416</v>
      </c>
      <c r="CGM2724" s="12" t="s">
        <v>37</v>
      </c>
      <c r="CGN2724" s="283">
        <v>42420.65</v>
      </c>
      <c r="CGO2724" s="284">
        <v>1474117.59</v>
      </c>
      <c r="CGP2724" s="697">
        <v>43639</v>
      </c>
      <c r="CGQ2724" s="697">
        <v>43601</v>
      </c>
      <c r="CGR2724" s="12" t="s">
        <v>3508</v>
      </c>
      <c r="CGS2724" s="12" t="s">
        <v>285</v>
      </c>
      <c r="CGT2724" s="12" t="s">
        <v>3416</v>
      </c>
      <c r="CGU2724" s="12" t="s">
        <v>37</v>
      </c>
      <c r="CGV2724" s="283">
        <v>42420.65</v>
      </c>
      <c r="CGW2724" s="284">
        <v>1474117.59</v>
      </c>
      <c r="CGX2724" s="697">
        <v>43639</v>
      </c>
      <c r="CGY2724" s="697">
        <v>43601</v>
      </c>
      <c r="CGZ2724" s="12" t="s">
        <v>3508</v>
      </c>
      <c r="CHA2724" s="12" t="s">
        <v>285</v>
      </c>
      <c r="CHB2724" s="12" t="s">
        <v>3416</v>
      </c>
      <c r="CHC2724" s="12" t="s">
        <v>37</v>
      </c>
      <c r="CHD2724" s="283">
        <v>42420.65</v>
      </c>
      <c r="CHE2724" s="284">
        <v>1474117.59</v>
      </c>
      <c r="CHF2724" s="697">
        <v>43639</v>
      </c>
      <c r="CHG2724" s="697">
        <v>43601</v>
      </c>
      <c r="CHH2724" s="12" t="s">
        <v>3508</v>
      </c>
      <c r="CHI2724" s="12" t="s">
        <v>285</v>
      </c>
      <c r="CHJ2724" s="12" t="s">
        <v>3416</v>
      </c>
      <c r="CHK2724" s="12" t="s">
        <v>37</v>
      </c>
      <c r="CHL2724" s="283">
        <v>42420.65</v>
      </c>
      <c r="CHM2724" s="284">
        <v>1474117.59</v>
      </c>
      <c r="CHN2724" s="697">
        <v>43639</v>
      </c>
      <c r="CHO2724" s="697">
        <v>43601</v>
      </c>
      <c r="CHP2724" s="12" t="s">
        <v>3508</v>
      </c>
      <c r="CHQ2724" s="12" t="s">
        <v>285</v>
      </c>
      <c r="CHR2724" s="12" t="s">
        <v>3416</v>
      </c>
      <c r="CHS2724" s="12" t="s">
        <v>37</v>
      </c>
      <c r="CHT2724" s="283">
        <v>42420.65</v>
      </c>
      <c r="CHU2724" s="284">
        <v>1474117.59</v>
      </c>
      <c r="CHV2724" s="697">
        <v>43639</v>
      </c>
      <c r="CHW2724" s="697">
        <v>43601</v>
      </c>
      <c r="CHX2724" s="12" t="s">
        <v>3508</v>
      </c>
      <c r="CHY2724" s="12" t="s">
        <v>285</v>
      </c>
      <c r="CHZ2724" s="12" t="s">
        <v>3416</v>
      </c>
      <c r="CIA2724" s="12" t="s">
        <v>37</v>
      </c>
      <c r="CIB2724" s="283">
        <v>42420.65</v>
      </c>
      <c r="CIC2724" s="284">
        <v>1474117.59</v>
      </c>
      <c r="CID2724" s="697">
        <v>43639</v>
      </c>
      <c r="CIE2724" s="697">
        <v>43601</v>
      </c>
      <c r="CIF2724" s="12" t="s">
        <v>3508</v>
      </c>
      <c r="CIG2724" s="12" t="s">
        <v>285</v>
      </c>
      <c r="CIH2724" s="12" t="s">
        <v>3416</v>
      </c>
      <c r="CII2724" s="12" t="s">
        <v>37</v>
      </c>
      <c r="CIJ2724" s="283">
        <v>42420.65</v>
      </c>
      <c r="CIK2724" s="284">
        <v>1474117.59</v>
      </c>
      <c r="CIL2724" s="697">
        <v>43639</v>
      </c>
      <c r="CIM2724" s="697">
        <v>43601</v>
      </c>
      <c r="CIN2724" s="12" t="s">
        <v>3508</v>
      </c>
      <c r="CIO2724" s="12" t="s">
        <v>285</v>
      </c>
      <c r="CIP2724" s="12" t="s">
        <v>3416</v>
      </c>
      <c r="CIQ2724" s="12" t="s">
        <v>37</v>
      </c>
      <c r="CIR2724" s="283">
        <v>42420.65</v>
      </c>
      <c r="CIS2724" s="284">
        <v>1474117.59</v>
      </c>
      <c r="CIT2724" s="697">
        <v>43639</v>
      </c>
      <c r="CIU2724" s="697">
        <v>43601</v>
      </c>
      <c r="CIV2724" s="12" t="s">
        <v>3508</v>
      </c>
      <c r="CIW2724" s="12" t="s">
        <v>285</v>
      </c>
      <c r="CIX2724" s="12" t="s">
        <v>3416</v>
      </c>
      <c r="CIY2724" s="12" t="s">
        <v>37</v>
      </c>
      <c r="CIZ2724" s="283">
        <v>42420.65</v>
      </c>
      <c r="CJA2724" s="284">
        <v>1474117.59</v>
      </c>
      <c r="CJB2724" s="697">
        <v>43639</v>
      </c>
      <c r="CJC2724" s="697">
        <v>43601</v>
      </c>
      <c r="CJD2724" s="12" t="s">
        <v>3508</v>
      </c>
      <c r="CJE2724" s="12" t="s">
        <v>285</v>
      </c>
      <c r="CJF2724" s="12" t="s">
        <v>3416</v>
      </c>
      <c r="CJG2724" s="12" t="s">
        <v>37</v>
      </c>
      <c r="CJH2724" s="283">
        <v>42420.65</v>
      </c>
      <c r="CJI2724" s="284">
        <v>1474117.59</v>
      </c>
      <c r="CJJ2724" s="697">
        <v>43639</v>
      </c>
      <c r="CJK2724" s="697">
        <v>43601</v>
      </c>
      <c r="CJL2724" s="12" t="s">
        <v>3508</v>
      </c>
      <c r="CJM2724" s="12" t="s">
        <v>285</v>
      </c>
      <c r="CJN2724" s="12" t="s">
        <v>3416</v>
      </c>
      <c r="CJO2724" s="12" t="s">
        <v>37</v>
      </c>
      <c r="CJP2724" s="283">
        <v>42420.65</v>
      </c>
      <c r="CJQ2724" s="284">
        <v>1474117.59</v>
      </c>
      <c r="CJR2724" s="697">
        <v>43639</v>
      </c>
      <c r="CJS2724" s="697">
        <v>43601</v>
      </c>
      <c r="CJT2724" s="12" t="s">
        <v>3508</v>
      </c>
      <c r="CJU2724" s="12" t="s">
        <v>285</v>
      </c>
      <c r="CJV2724" s="12" t="s">
        <v>3416</v>
      </c>
      <c r="CJW2724" s="12" t="s">
        <v>37</v>
      </c>
      <c r="CJX2724" s="283">
        <v>42420.65</v>
      </c>
      <c r="CJY2724" s="284">
        <v>1474117.59</v>
      </c>
      <c r="CJZ2724" s="697">
        <v>43639</v>
      </c>
      <c r="CKA2724" s="697">
        <v>43601</v>
      </c>
      <c r="CKB2724" s="12" t="s">
        <v>3508</v>
      </c>
      <c r="CKC2724" s="12" t="s">
        <v>285</v>
      </c>
      <c r="CKD2724" s="12" t="s">
        <v>3416</v>
      </c>
      <c r="CKE2724" s="12" t="s">
        <v>37</v>
      </c>
      <c r="CKF2724" s="283">
        <v>42420.65</v>
      </c>
      <c r="CKG2724" s="284">
        <v>1474117.59</v>
      </c>
      <c r="CKH2724" s="697">
        <v>43639</v>
      </c>
      <c r="CKI2724" s="697">
        <v>43601</v>
      </c>
      <c r="CKJ2724" s="12" t="s">
        <v>3508</v>
      </c>
      <c r="CKK2724" s="12" t="s">
        <v>285</v>
      </c>
      <c r="CKL2724" s="12" t="s">
        <v>3416</v>
      </c>
      <c r="CKM2724" s="12" t="s">
        <v>37</v>
      </c>
      <c r="CKN2724" s="283">
        <v>42420.65</v>
      </c>
      <c r="CKO2724" s="284">
        <v>1474117.59</v>
      </c>
      <c r="CKP2724" s="697">
        <v>43639</v>
      </c>
      <c r="CKQ2724" s="697">
        <v>43601</v>
      </c>
      <c r="CKR2724" s="12" t="s">
        <v>3508</v>
      </c>
      <c r="CKS2724" s="12" t="s">
        <v>285</v>
      </c>
      <c r="CKT2724" s="12" t="s">
        <v>3416</v>
      </c>
      <c r="CKU2724" s="12" t="s">
        <v>37</v>
      </c>
      <c r="CKV2724" s="283">
        <v>42420.65</v>
      </c>
      <c r="CKW2724" s="284">
        <v>1474117.59</v>
      </c>
      <c r="CKX2724" s="697">
        <v>43639</v>
      </c>
      <c r="CKY2724" s="697">
        <v>43601</v>
      </c>
      <c r="CKZ2724" s="12" t="s">
        <v>3508</v>
      </c>
      <c r="CLA2724" s="12" t="s">
        <v>285</v>
      </c>
      <c r="CLB2724" s="12" t="s">
        <v>3416</v>
      </c>
      <c r="CLC2724" s="12" t="s">
        <v>37</v>
      </c>
      <c r="CLD2724" s="283">
        <v>42420.65</v>
      </c>
      <c r="CLE2724" s="284">
        <v>1474117.59</v>
      </c>
      <c r="CLF2724" s="697">
        <v>43639</v>
      </c>
      <c r="CLG2724" s="697">
        <v>43601</v>
      </c>
      <c r="CLH2724" s="12" t="s">
        <v>3508</v>
      </c>
      <c r="CLI2724" s="12" t="s">
        <v>285</v>
      </c>
      <c r="CLJ2724" s="12" t="s">
        <v>3416</v>
      </c>
      <c r="CLK2724" s="12" t="s">
        <v>37</v>
      </c>
      <c r="CLL2724" s="283">
        <v>42420.65</v>
      </c>
      <c r="CLM2724" s="284">
        <v>1474117.59</v>
      </c>
      <c r="CLN2724" s="697">
        <v>43639</v>
      </c>
      <c r="CLO2724" s="697">
        <v>43601</v>
      </c>
      <c r="CLP2724" s="12" t="s">
        <v>3508</v>
      </c>
      <c r="CLQ2724" s="12" t="s">
        <v>285</v>
      </c>
      <c r="CLR2724" s="12" t="s">
        <v>3416</v>
      </c>
      <c r="CLS2724" s="12" t="s">
        <v>37</v>
      </c>
      <c r="CLT2724" s="283">
        <v>42420.65</v>
      </c>
      <c r="CLU2724" s="284">
        <v>1474117.59</v>
      </c>
      <c r="CLV2724" s="697">
        <v>43639</v>
      </c>
      <c r="CLW2724" s="697">
        <v>43601</v>
      </c>
      <c r="CLX2724" s="12" t="s">
        <v>3508</v>
      </c>
      <c r="CLY2724" s="12" t="s">
        <v>285</v>
      </c>
      <c r="CLZ2724" s="12" t="s">
        <v>3416</v>
      </c>
      <c r="CMA2724" s="12" t="s">
        <v>37</v>
      </c>
      <c r="CMB2724" s="283">
        <v>42420.65</v>
      </c>
      <c r="CMC2724" s="284">
        <v>1474117.59</v>
      </c>
      <c r="CMD2724" s="697">
        <v>43639</v>
      </c>
      <c r="CME2724" s="697">
        <v>43601</v>
      </c>
      <c r="CMF2724" s="12" t="s">
        <v>3508</v>
      </c>
      <c r="CMG2724" s="12" t="s">
        <v>285</v>
      </c>
      <c r="CMH2724" s="12" t="s">
        <v>3416</v>
      </c>
      <c r="CMI2724" s="12" t="s">
        <v>37</v>
      </c>
      <c r="CMJ2724" s="283">
        <v>42420.65</v>
      </c>
      <c r="CMK2724" s="284">
        <v>1474117.59</v>
      </c>
      <c r="CML2724" s="697">
        <v>43639</v>
      </c>
      <c r="CMM2724" s="697">
        <v>43601</v>
      </c>
      <c r="CMN2724" s="12" t="s">
        <v>3508</v>
      </c>
      <c r="CMO2724" s="12" t="s">
        <v>285</v>
      </c>
      <c r="CMP2724" s="12" t="s">
        <v>3416</v>
      </c>
      <c r="CMQ2724" s="12" t="s">
        <v>37</v>
      </c>
      <c r="CMR2724" s="283">
        <v>42420.65</v>
      </c>
      <c r="CMS2724" s="284">
        <v>1474117.59</v>
      </c>
      <c r="CMT2724" s="697">
        <v>43639</v>
      </c>
      <c r="CMU2724" s="697">
        <v>43601</v>
      </c>
      <c r="CMV2724" s="12" t="s">
        <v>3508</v>
      </c>
      <c r="CMW2724" s="12" t="s">
        <v>285</v>
      </c>
      <c r="CMX2724" s="12" t="s">
        <v>3416</v>
      </c>
      <c r="CMY2724" s="12" t="s">
        <v>37</v>
      </c>
      <c r="CMZ2724" s="283">
        <v>42420.65</v>
      </c>
      <c r="CNA2724" s="284">
        <v>1474117.59</v>
      </c>
      <c r="CNB2724" s="697">
        <v>43639</v>
      </c>
      <c r="CNC2724" s="697">
        <v>43601</v>
      </c>
      <c r="CND2724" s="12" t="s">
        <v>3508</v>
      </c>
      <c r="CNE2724" s="12" t="s">
        <v>285</v>
      </c>
      <c r="CNF2724" s="12" t="s">
        <v>3416</v>
      </c>
      <c r="CNG2724" s="12" t="s">
        <v>37</v>
      </c>
      <c r="CNH2724" s="283">
        <v>42420.65</v>
      </c>
      <c r="CNI2724" s="284">
        <v>1474117.59</v>
      </c>
      <c r="CNJ2724" s="697">
        <v>43639</v>
      </c>
      <c r="CNK2724" s="697">
        <v>43601</v>
      </c>
      <c r="CNL2724" s="12" t="s">
        <v>3508</v>
      </c>
      <c r="CNM2724" s="12" t="s">
        <v>285</v>
      </c>
      <c r="CNN2724" s="12" t="s">
        <v>3416</v>
      </c>
      <c r="CNO2724" s="12" t="s">
        <v>37</v>
      </c>
      <c r="CNP2724" s="283">
        <v>42420.65</v>
      </c>
      <c r="CNQ2724" s="284">
        <v>1474117.59</v>
      </c>
      <c r="CNR2724" s="697">
        <v>43639</v>
      </c>
      <c r="CNS2724" s="697">
        <v>43601</v>
      </c>
      <c r="CNT2724" s="12" t="s">
        <v>3508</v>
      </c>
      <c r="CNU2724" s="12" t="s">
        <v>285</v>
      </c>
      <c r="CNV2724" s="12" t="s">
        <v>3416</v>
      </c>
      <c r="CNW2724" s="12" t="s">
        <v>37</v>
      </c>
      <c r="CNX2724" s="283">
        <v>42420.65</v>
      </c>
      <c r="CNY2724" s="284">
        <v>1474117.59</v>
      </c>
      <c r="CNZ2724" s="697">
        <v>43639</v>
      </c>
      <c r="COA2724" s="697">
        <v>43601</v>
      </c>
      <c r="COB2724" s="12" t="s">
        <v>3508</v>
      </c>
      <c r="COC2724" s="12" t="s">
        <v>285</v>
      </c>
      <c r="COD2724" s="12" t="s">
        <v>3416</v>
      </c>
      <c r="COE2724" s="12" t="s">
        <v>37</v>
      </c>
      <c r="COF2724" s="283">
        <v>42420.65</v>
      </c>
      <c r="COG2724" s="284">
        <v>1474117.59</v>
      </c>
      <c r="COH2724" s="697">
        <v>43639</v>
      </c>
      <c r="COI2724" s="697">
        <v>43601</v>
      </c>
      <c r="COJ2724" s="12" t="s">
        <v>3508</v>
      </c>
      <c r="COK2724" s="12" t="s">
        <v>285</v>
      </c>
      <c r="COL2724" s="12" t="s">
        <v>3416</v>
      </c>
      <c r="COM2724" s="12" t="s">
        <v>37</v>
      </c>
      <c r="CON2724" s="283">
        <v>42420.65</v>
      </c>
      <c r="COO2724" s="284">
        <v>1474117.59</v>
      </c>
      <c r="COP2724" s="697">
        <v>43639</v>
      </c>
      <c r="COQ2724" s="697">
        <v>43601</v>
      </c>
      <c r="COR2724" s="12" t="s">
        <v>3508</v>
      </c>
      <c r="COS2724" s="12" t="s">
        <v>285</v>
      </c>
      <c r="COT2724" s="12" t="s">
        <v>3416</v>
      </c>
      <c r="COU2724" s="12" t="s">
        <v>37</v>
      </c>
      <c r="COV2724" s="283">
        <v>42420.65</v>
      </c>
      <c r="COW2724" s="284">
        <v>1474117.59</v>
      </c>
      <c r="COX2724" s="697">
        <v>43639</v>
      </c>
      <c r="COY2724" s="697">
        <v>43601</v>
      </c>
      <c r="COZ2724" s="12" t="s">
        <v>3508</v>
      </c>
      <c r="CPA2724" s="12" t="s">
        <v>285</v>
      </c>
      <c r="CPB2724" s="12" t="s">
        <v>3416</v>
      </c>
      <c r="CPC2724" s="12" t="s">
        <v>37</v>
      </c>
      <c r="CPD2724" s="283">
        <v>42420.65</v>
      </c>
      <c r="CPE2724" s="284">
        <v>1474117.59</v>
      </c>
      <c r="CPF2724" s="697">
        <v>43639</v>
      </c>
      <c r="CPG2724" s="697">
        <v>43601</v>
      </c>
      <c r="CPH2724" s="12" t="s">
        <v>3508</v>
      </c>
      <c r="CPI2724" s="12" t="s">
        <v>285</v>
      </c>
      <c r="CPJ2724" s="12" t="s">
        <v>3416</v>
      </c>
      <c r="CPK2724" s="12" t="s">
        <v>37</v>
      </c>
      <c r="CPL2724" s="283">
        <v>42420.65</v>
      </c>
      <c r="CPM2724" s="284">
        <v>1474117.59</v>
      </c>
      <c r="CPN2724" s="697">
        <v>43639</v>
      </c>
      <c r="CPO2724" s="697">
        <v>43601</v>
      </c>
      <c r="CPP2724" s="12" t="s">
        <v>3508</v>
      </c>
      <c r="CPQ2724" s="12" t="s">
        <v>285</v>
      </c>
      <c r="CPR2724" s="12" t="s">
        <v>3416</v>
      </c>
      <c r="CPS2724" s="12" t="s">
        <v>37</v>
      </c>
      <c r="CPT2724" s="283">
        <v>42420.65</v>
      </c>
      <c r="CPU2724" s="284">
        <v>1474117.59</v>
      </c>
      <c r="CPV2724" s="697">
        <v>43639</v>
      </c>
      <c r="CPW2724" s="697">
        <v>43601</v>
      </c>
      <c r="CPX2724" s="12" t="s">
        <v>3508</v>
      </c>
      <c r="CPY2724" s="12" t="s">
        <v>285</v>
      </c>
      <c r="CPZ2724" s="12" t="s">
        <v>3416</v>
      </c>
      <c r="CQA2724" s="12" t="s">
        <v>37</v>
      </c>
      <c r="CQB2724" s="283">
        <v>42420.65</v>
      </c>
      <c r="CQC2724" s="284">
        <v>1474117.59</v>
      </c>
      <c r="CQD2724" s="697">
        <v>43639</v>
      </c>
      <c r="CQE2724" s="697">
        <v>43601</v>
      </c>
      <c r="CQF2724" s="12" t="s">
        <v>3508</v>
      </c>
      <c r="CQG2724" s="12" t="s">
        <v>285</v>
      </c>
      <c r="CQH2724" s="12" t="s">
        <v>3416</v>
      </c>
      <c r="CQI2724" s="12" t="s">
        <v>37</v>
      </c>
      <c r="CQJ2724" s="283">
        <v>42420.65</v>
      </c>
      <c r="CQK2724" s="284">
        <v>1474117.59</v>
      </c>
      <c r="CQL2724" s="697">
        <v>43639</v>
      </c>
      <c r="CQM2724" s="697">
        <v>43601</v>
      </c>
      <c r="CQN2724" s="12" t="s">
        <v>3508</v>
      </c>
      <c r="CQO2724" s="12" t="s">
        <v>285</v>
      </c>
      <c r="CQP2724" s="12" t="s">
        <v>3416</v>
      </c>
      <c r="CQQ2724" s="12" t="s">
        <v>37</v>
      </c>
      <c r="CQR2724" s="283">
        <v>42420.65</v>
      </c>
      <c r="CQS2724" s="284">
        <v>1474117.59</v>
      </c>
      <c r="CQT2724" s="697">
        <v>43639</v>
      </c>
      <c r="CQU2724" s="697">
        <v>43601</v>
      </c>
      <c r="CQV2724" s="12" t="s">
        <v>3508</v>
      </c>
      <c r="CQW2724" s="12" t="s">
        <v>285</v>
      </c>
      <c r="CQX2724" s="12" t="s">
        <v>3416</v>
      </c>
      <c r="CQY2724" s="12" t="s">
        <v>37</v>
      </c>
      <c r="CQZ2724" s="283">
        <v>42420.65</v>
      </c>
      <c r="CRA2724" s="284">
        <v>1474117.59</v>
      </c>
      <c r="CRB2724" s="697">
        <v>43639</v>
      </c>
      <c r="CRC2724" s="697">
        <v>43601</v>
      </c>
      <c r="CRD2724" s="12" t="s">
        <v>3508</v>
      </c>
      <c r="CRE2724" s="12" t="s">
        <v>285</v>
      </c>
      <c r="CRF2724" s="12" t="s">
        <v>3416</v>
      </c>
      <c r="CRG2724" s="12" t="s">
        <v>37</v>
      </c>
      <c r="CRH2724" s="283">
        <v>42420.65</v>
      </c>
      <c r="CRI2724" s="284">
        <v>1474117.59</v>
      </c>
      <c r="CRJ2724" s="697">
        <v>43639</v>
      </c>
      <c r="CRK2724" s="697">
        <v>43601</v>
      </c>
      <c r="CRL2724" s="12" t="s">
        <v>3508</v>
      </c>
      <c r="CRM2724" s="12" t="s">
        <v>285</v>
      </c>
      <c r="CRN2724" s="12" t="s">
        <v>3416</v>
      </c>
      <c r="CRO2724" s="12" t="s">
        <v>37</v>
      </c>
      <c r="CRP2724" s="283">
        <v>42420.65</v>
      </c>
      <c r="CRQ2724" s="284">
        <v>1474117.59</v>
      </c>
      <c r="CRR2724" s="697">
        <v>43639</v>
      </c>
      <c r="CRS2724" s="697">
        <v>43601</v>
      </c>
      <c r="CRT2724" s="12" t="s">
        <v>3508</v>
      </c>
      <c r="CRU2724" s="12" t="s">
        <v>285</v>
      </c>
      <c r="CRV2724" s="12" t="s">
        <v>3416</v>
      </c>
      <c r="CRW2724" s="12" t="s">
        <v>37</v>
      </c>
      <c r="CRX2724" s="283">
        <v>42420.65</v>
      </c>
      <c r="CRY2724" s="284">
        <v>1474117.59</v>
      </c>
      <c r="CRZ2724" s="697">
        <v>43639</v>
      </c>
      <c r="CSA2724" s="697">
        <v>43601</v>
      </c>
      <c r="CSB2724" s="12" t="s">
        <v>3508</v>
      </c>
      <c r="CSC2724" s="12" t="s">
        <v>285</v>
      </c>
      <c r="CSD2724" s="12" t="s">
        <v>3416</v>
      </c>
      <c r="CSE2724" s="12" t="s">
        <v>37</v>
      </c>
      <c r="CSF2724" s="283">
        <v>42420.65</v>
      </c>
      <c r="CSG2724" s="284">
        <v>1474117.59</v>
      </c>
      <c r="CSH2724" s="697">
        <v>43639</v>
      </c>
      <c r="CSI2724" s="697">
        <v>43601</v>
      </c>
      <c r="CSJ2724" s="12" t="s">
        <v>3508</v>
      </c>
      <c r="CSK2724" s="12" t="s">
        <v>285</v>
      </c>
      <c r="CSL2724" s="12" t="s">
        <v>3416</v>
      </c>
      <c r="CSM2724" s="12" t="s">
        <v>37</v>
      </c>
      <c r="CSN2724" s="283">
        <v>42420.65</v>
      </c>
      <c r="CSO2724" s="284">
        <v>1474117.59</v>
      </c>
      <c r="CSP2724" s="697">
        <v>43639</v>
      </c>
      <c r="CSQ2724" s="697">
        <v>43601</v>
      </c>
      <c r="CSR2724" s="12" t="s">
        <v>3508</v>
      </c>
      <c r="CSS2724" s="12" t="s">
        <v>285</v>
      </c>
      <c r="CST2724" s="12" t="s">
        <v>3416</v>
      </c>
      <c r="CSU2724" s="12" t="s">
        <v>37</v>
      </c>
      <c r="CSV2724" s="283">
        <v>42420.65</v>
      </c>
      <c r="CSW2724" s="284">
        <v>1474117.59</v>
      </c>
      <c r="CSX2724" s="697">
        <v>43639</v>
      </c>
      <c r="CSY2724" s="697">
        <v>43601</v>
      </c>
      <c r="CSZ2724" s="12" t="s">
        <v>3508</v>
      </c>
      <c r="CTA2724" s="12" t="s">
        <v>285</v>
      </c>
      <c r="CTB2724" s="12" t="s">
        <v>3416</v>
      </c>
      <c r="CTC2724" s="12" t="s">
        <v>37</v>
      </c>
      <c r="CTD2724" s="283">
        <v>42420.65</v>
      </c>
      <c r="CTE2724" s="284">
        <v>1474117.59</v>
      </c>
      <c r="CTF2724" s="697">
        <v>43639</v>
      </c>
      <c r="CTG2724" s="697">
        <v>43601</v>
      </c>
      <c r="CTH2724" s="12" t="s">
        <v>3508</v>
      </c>
      <c r="CTI2724" s="12" t="s">
        <v>285</v>
      </c>
      <c r="CTJ2724" s="12" t="s">
        <v>3416</v>
      </c>
      <c r="CTK2724" s="12" t="s">
        <v>37</v>
      </c>
      <c r="CTL2724" s="283">
        <v>42420.65</v>
      </c>
      <c r="CTM2724" s="284">
        <v>1474117.59</v>
      </c>
      <c r="CTN2724" s="697">
        <v>43639</v>
      </c>
      <c r="CTO2724" s="697">
        <v>43601</v>
      </c>
      <c r="CTP2724" s="12" t="s">
        <v>3508</v>
      </c>
      <c r="CTQ2724" s="12" t="s">
        <v>285</v>
      </c>
      <c r="CTR2724" s="12" t="s">
        <v>3416</v>
      </c>
      <c r="CTS2724" s="12" t="s">
        <v>37</v>
      </c>
      <c r="CTT2724" s="283">
        <v>42420.65</v>
      </c>
      <c r="CTU2724" s="284">
        <v>1474117.59</v>
      </c>
      <c r="CTV2724" s="697">
        <v>43639</v>
      </c>
      <c r="CTW2724" s="697">
        <v>43601</v>
      </c>
      <c r="CTX2724" s="12" t="s">
        <v>3508</v>
      </c>
      <c r="CTY2724" s="12" t="s">
        <v>285</v>
      </c>
      <c r="CTZ2724" s="12" t="s">
        <v>3416</v>
      </c>
      <c r="CUA2724" s="12" t="s">
        <v>37</v>
      </c>
      <c r="CUB2724" s="283">
        <v>42420.65</v>
      </c>
      <c r="CUC2724" s="284">
        <v>1474117.59</v>
      </c>
      <c r="CUD2724" s="697">
        <v>43639</v>
      </c>
      <c r="CUE2724" s="697">
        <v>43601</v>
      </c>
      <c r="CUF2724" s="12" t="s">
        <v>3508</v>
      </c>
      <c r="CUG2724" s="12" t="s">
        <v>285</v>
      </c>
      <c r="CUH2724" s="12" t="s">
        <v>3416</v>
      </c>
      <c r="CUI2724" s="12" t="s">
        <v>37</v>
      </c>
      <c r="CUJ2724" s="283">
        <v>42420.65</v>
      </c>
      <c r="CUK2724" s="284">
        <v>1474117.59</v>
      </c>
      <c r="CUL2724" s="697">
        <v>43639</v>
      </c>
      <c r="CUM2724" s="697">
        <v>43601</v>
      </c>
      <c r="CUN2724" s="12" t="s">
        <v>3508</v>
      </c>
      <c r="CUO2724" s="12" t="s">
        <v>285</v>
      </c>
      <c r="CUP2724" s="12" t="s">
        <v>3416</v>
      </c>
      <c r="CUQ2724" s="12" t="s">
        <v>37</v>
      </c>
      <c r="CUR2724" s="283">
        <v>42420.65</v>
      </c>
      <c r="CUS2724" s="284">
        <v>1474117.59</v>
      </c>
      <c r="CUT2724" s="697">
        <v>43639</v>
      </c>
      <c r="CUU2724" s="697">
        <v>43601</v>
      </c>
      <c r="CUV2724" s="12" t="s">
        <v>3508</v>
      </c>
      <c r="CUW2724" s="12" t="s">
        <v>285</v>
      </c>
      <c r="CUX2724" s="12" t="s">
        <v>3416</v>
      </c>
      <c r="CUY2724" s="12" t="s">
        <v>37</v>
      </c>
      <c r="CUZ2724" s="283">
        <v>42420.65</v>
      </c>
      <c r="CVA2724" s="284">
        <v>1474117.59</v>
      </c>
      <c r="CVB2724" s="697">
        <v>43639</v>
      </c>
      <c r="CVC2724" s="697">
        <v>43601</v>
      </c>
      <c r="CVD2724" s="12" t="s">
        <v>3508</v>
      </c>
      <c r="CVE2724" s="12" t="s">
        <v>285</v>
      </c>
      <c r="CVF2724" s="12" t="s">
        <v>3416</v>
      </c>
      <c r="CVG2724" s="12" t="s">
        <v>37</v>
      </c>
      <c r="CVH2724" s="283">
        <v>42420.65</v>
      </c>
      <c r="CVI2724" s="284">
        <v>1474117.59</v>
      </c>
      <c r="CVJ2724" s="697">
        <v>43639</v>
      </c>
      <c r="CVK2724" s="697">
        <v>43601</v>
      </c>
      <c r="CVL2724" s="12" t="s">
        <v>3508</v>
      </c>
      <c r="CVM2724" s="12" t="s">
        <v>285</v>
      </c>
      <c r="CVN2724" s="12" t="s">
        <v>3416</v>
      </c>
      <c r="CVO2724" s="12" t="s">
        <v>37</v>
      </c>
      <c r="CVP2724" s="283">
        <v>42420.65</v>
      </c>
      <c r="CVQ2724" s="284">
        <v>1474117.59</v>
      </c>
      <c r="CVR2724" s="697">
        <v>43639</v>
      </c>
      <c r="CVS2724" s="697">
        <v>43601</v>
      </c>
      <c r="CVT2724" s="12" t="s">
        <v>3508</v>
      </c>
      <c r="CVU2724" s="12" t="s">
        <v>285</v>
      </c>
      <c r="CVV2724" s="12" t="s">
        <v>3416</v>
      </c>
      <c r="CVW2724" s="12" t="s">
        <v>37</v>
      </c>
      <c r="CVX2724" s="283">
        <v>42420.65</v>
      </c>
      <c r="CVY2724" s="284">
        <v>1474117.59</v>
      </c>
      <c r="CVZ2724" s="697">
        <v>43639</v>
      </c>
      <c r="CWA2724" s="697">
        <v>43601</v>
      </c>
      <c r="CWB2724" s="12" t="s">
        <v>3508</v>
      </c>
      <c r="CWC2724" s="12" t="s">
        <v>285</v>
      </c>
      <c r="CWD2724" s="12" t="s">
        <v>3416</v>
      </c>
      <c r="CWE2724" s="12" t="s">
        <v>37</v>
      </c>
      <c r="CWF2724" s="283">
        <v>42420.65</v>
      </c>
      <c r="CWG2724" s="284">
        <v>1474117.59</v>
      </c>
      <c r="CWH2724" s="697">
        <v>43639</v>
      </c>
      <c r="CWI2724" s="697">
        <v>43601</v>
      </c>
      <c r="CWJ2724" s="12" t="s">
        <v>3508</v>
      </c>
      <c r="CWK2724" s="12" t="s">
        <v>285</v>
      </c>
      <c r="CWL2724" s="12" t="s">
        <v>3416</v>
      </c>
      <c r="CWM2724" s="12" t="s">
        <v>37</v>
      </c>
      <c r="CWN2724" s="283">
        <v>42420.65</v>
      </c>
      <c r="CWO2724" s="284">
        <v>1474117.59</v>
      </c>
      <c r="CWP2724" s="697">
        <v>43639</v>
      </c>
      <c r="CWQ2724" s="697">
        <v>43601</v>
      </c>
      <c r="CWR2724" s="12" t="s">
        <v>3508</v>
      </c>
      <c r="CWS2724" s="12" t="s">
        <v>285</v>
      </c>
      <c r="CWT2724" s="12" t="s">
        <v>3416</v>
      </c>
      <c r="CWU2724" s="12" t="s">
        <v>37</v>
      </c>
      <c r="CWV2724" s="283">
        <v>42420.65</v>
      </c>
      <c r="CWW2724" s="284">
        <v>1474117.59</v>
      </c>
      <c r="CWX2724" s="697">
        <v>43639</v>
      </c>
      <c r="CWY2724" s="697">
        <v>43601</v>
      </c>
      <c r="CWZ2724" s="12" t="s">
        <v>3508</v>
      </c>
      <c r="CXA2724" s="12" t="s">
        <v>285</v>
      </c>
      <c r="CXB2724" s="12" t="s">
        <v>3416</v>
      </c>
      <c r="CXC2724" s="12" t="s">
        <v>37</v>
      </c>
      <c r="CXD2724" s="283">
        <v>42420.65</v>
      </c>
      <c r="CXE2724" s="284">
        <v>1474117.59</v>
      </c>
      <c r="CXF2724" s="697">
        <v>43639</v>
      </c>
      <c r="CXG2724" s="697">
        <v>43601</v>
      </c>
      <c r="CXH2724" s="12" t="s">
        <v>3508</v>
      </c>
      <c r="CXI2724" s="12" t="s">
        <v>285</v>
      </c>
      <c r="CXJ2724" s="12" t="s">
        <v>3416</v>
      </c>
      <c r="CXK2724" s="12" t="s">
        <v>37</v>
      </c>
      <c r="CXL2724" s="283">
        <v>42420.65</v>
      </c>
      <c r="CXM2724" s="284">
        <v>1474117.59</v>
      </c>
      <c r="CXN2724" s="697">
        <v>43639</v>
      </c>
      <c r="CXO2724" s="697">
        <v>43601</v>
      </c>
      <c r="CXP2724" s="12" t="s">
        <v>3508</v>
      </c>
      <c r="CXQ2724" s="12" t="s">
        <v>285</v>
      </c>
      <c r="CXR2724" s="12" t="s">
        <v>3416</v>
      </c>
      <c r="CXS2724" s="12" t="s">
        <v>37</v>
      </c>
      <c r="CXT2724" s="283">
        <v>42420.65</v>
      </c>
      <c r="CXU2724" s="284">
        <v>1474117.59</v>
      </c>
      <c r="CXV2724" s="697">
        <v>43639</v>
      </c>
      <c r="CXW2724" s="697">
        <v>43601</v>
      </c>
      <c r="CXX2724" s="12" t="s">
        <v>3508</v>
      </c>
      <c r="CXY2724" s="12" t="s">
        <v>285</v>
      </c>
      <c r="CXZ2724" s="12" t="s">
        <v>3416</v>
      </c>
      <c r="CYA2724" s="12" t="s">
        <v>37</v>
      </c>
      <c r="CYB2724" s="283">
        <v>42420.65</v>
      </c>
      <c r="CYC2724" s="284">
        <v>1474117.59</v>
      </c>
      <c r="CYD2724" s="697">
        <v>43639</v>
      </c>
      <c r="CYE2724" s="697">
        <v>43601</v>
      </c>
      <c r="CYF2724" s="12" t="s">
        <v>3508</v>
      </c>
      <c r="CYG2724" s="12" t="s">
        <v>285</v>
      </c>
      <c r="CYH2724" s="12" t="s">
        <v>3416</v>
      </c>
      <c r="CYI2724" s="12" t="s">
        <v>37</v>
      </c>
      <c r="CYJ2724" s="283">
        <v>42420.65</v>
      </c>
      <c r="CYK2724" s="284">
        <v>1474117.59</v>
      </c>
      <c r="CYL2724" s="697">
        <v>43639</v>
      </c>
      <c r="CYM2724" s="697">
        <v>43601</v>
      </c>
      <c r="CYN2724" s="12" t="s">
        <v>3508</v>
      </c>
      <c r="CYO2724" s="12" t="s">
        <v>285</v>
      </c>
      <c r="CYP2724" s="12" t="s">
        <v>3416</v>
      </c>
      <c r="CYQ2724" s="12" t="s">
        <v>37</v>
      </c>
      <c r="CYR2724" s="283">
        <v>42420.65</v>
      </c>
      <c r="CYS2724" s="284">
        <v>1474117.59</v>
      </c>
      <c r="CYT2724" s="697">
        <v>43639</v>
      </c>
      <c r="CYU2724" s="697">
        <v>43601</v>
      </c>
      <c r="CYV2724" s="12" t="s">
        <v>3508</v>
      </c>
      <c r="CYW2724" s="12" t="s">
        <v>285</v>
      </c>
      <c r="CYX2724" s="12" t="s">
        <v>3416</v>
      </c>
      <c r="CYY2724" s="12" t="s">
        <v>37</v>
      </c>
      <c r="CYZ2724" s="283">
        <v>42420.65</v>
      </c>
      <c r="CZA2724" s="284">
        <v>1474117.59</v>
      </c>
      <c r="CZB2724" s="697">
        <v>43639</v>
      </c>
      <c r="CZC2724" s="697">
        <v>43601</v>
      </c>
      <c r="CZD2724" s="12" t="s">
        <v>3508</v>
      </c>
      <c r="CZE2724" s="12" t="s">
        <v>285</v>
      </c>
      <c r="CZF2724" s="12" t="s">
        <v>3416</v>
      </c>
      <c r="CZG2724" s="12" t="s">
        <v>37</v>
      </c>
      <c r="CZH2724" s="283">
        <v>42420.65</v>
      </c>
      <c r="CZI2724" s="284">
        <v>1474117.59</v>
      </c>
      <c r="CZJ2724" s="697">
        <v>43639</v>
      </c>
      <c r="CZK2724" s="697">
        <v>43601</v>
      </c>
      <c r="CZL2724" s="12" t="s">
        <v>3508</v>
      </c>
      <c r="CZM2724" s="12" t="s">
        <v>285</v>
      </c>
      <c r="CZN2724" s="12" t="s">
        <v>3416</v>
      </c>
      <c r="CZO2724" s="12" t="s">
        <v>37</v>
      </c>
      <c r="CZP2724" s="283">
        <v>42420.65</v>
      </c>
      <c r="CZQ2724" s="284">
        <v>1474117.59</v>
      </c>
      <c r="CZR2724" s="697">
        <v>43639</v>
      </c>
      <c r="CZS2724" s="697">
        <v>43601</v>
      </c>
      <c r="CZT2724" s="12" t="s">
        <v>3508</v>
      </c>
      <c r="CZU2724" s="12" t="s">
        <v>285</v>
      </c>
      <c r="CZV2724" s="12" t="s">
        <v>3416</v>
      </c>
      <c r="CZW2724" s="12" t="s">
        <v>37</v>
      </c>
      <c r="CZX2724" s="283">
        <v>42420.65</v>
      </c>
      <c r="CZY2724" s="284">
        <v>1474117.59</v>
      </c>
      <c r="CZZ2724" s="697">
        <v>43639</v>
      </c>
      <c r="DAA2724" s="697">
        <v>43601</v>
      </c>
      <c r="DAB2724" s="12" t="s">
        <v>3508</v>
      </c>
      <c r="DAC2724" s="12" t="s">
        <v>285</v>
      </c>
      <c r="DAD2724" s="12" t="s">
        <v>3416</v>
      </c>
      <c r="DAE2724" s="12" t="s">
        <v>37</v>
      </c>
      <c r="DAF2724" s="283">
        <v>42420.65</v>
      </c>
      <c r="DAG2724" s="284">
        <v>1474117.59</v>
      </c>
      <c r="DAH2724" s="697">
        <v>43639</v>
      </c>
      <c r="DAI2724" s="697">
        <v>43601</v>
      </c>
      <c r="DAJ2724" s="12" t="s">
        <v>3508</v>
      </c>
      <c r="DAK2724" s="12" t="s">
        <v>285</v>
      </c>
      <c r="DAL2724" s="12" t="s">
        <v>3416</v>
      </c>
      <c r="DAM2724" s="12" t="s">
        <v>37</v>
      </c>
      <c r="DAN2724" s="283">
        <v>42420.65</v>
      </c>
      <c r="DAO2724" s="284">
        <v>1474117.59</v>
      </c>
      <c r="DAP2724" s="697">
        <v>43639</v>
      </c>
      <c r="DAQ2724" s="697">
        <v>43601</v>
      </c>
      <c r="DAR2724" s="12" t="s">
        <v>3508</v>
      </c>
      <c r="DAS2724" s="12" t="s">
        <v>285</v>
      </c>
      <c r="DAT2724" s="12" t="s">
        <v>3416</v>
      </c>
      <c r="DAU2724" s="12" t="s">
        <v>37</v>
      </c>
      <c r="DAV2724" s="283">
        <v>42420.65</v>
      </c>
      <c r="DAW2724" s="284">
        <v>1474117.59</v>
      </c>
      <c r="DAX2724" s="697">
        <v>43639</v>
      </c>
      <c r="DAY2724" s="697">
        <v>43601</v>
      </c>
      <c r="DAZ2724" s="12" t="s">
        <v>3508</v>
      </c>
      <c r="DBA2724" s="12" t="s">
        <v>285</v>
      </c>
      <c r="DBB2724" s="12" t="s">
        <v>3416</v>
      </c>
      <c r="DBC2724" s="12" t="s">
        <v>37</v>
      </c>
      <c r="DBD2724" s="283">
        <v>42420.65</v>
      </c>
      <c r="DBE2724" s="284">
        <v>1474117.59</v>
      </c>
      <c r="DBF2724" s="697">
        <v>43639</v>
      </c>
      <c r="DBG2724" s="697">
        <v>43601</v>
      </c>
      <c r="DBH2724" s="12" t="s">
        <v>3508</v>
      </c>
      <c r="DBI2724" s="12" t="s">
        <v>285</v>
      </c>
      <c r="DBJ2724" s="12" t="s">
        <v>3416</v>
      </c>
      <c r="DBK2724" s="12" t="s">
        <v>37</v>
      </c>
      <c r="DBL2724" s="283">
        <v>42420.65</v>
      </c>
      <c r="DBM2724" s="284">
        <v>1474117.59</v>
      </c>
      <c r="DBN2724" s="697">
        <v>43639</v>
      </c>
      <c r="DBO2724" s="697">
        <v>43601</v>
      </c>
      <c r="DBP2724" s="12" t="s">
        <v>3508</v>
      </c>
      <c r="DBQ2724" s="12" t="s">
        <v>285</v>
      </c>
      <c r="DBR2724" s="12" t="s">
        <v>3416</v>
      </c>
      <c r="DBS2724" s="12" t="s">
        <v>37</v>
      </c>
      <c r="DBT2724" s="283">
        <v>42420.65</v>
      </c>
      <c r="DBU2724" s="284">
        <v>1474117.59</v>
      </c>
      <c r="DBV2724" s="697">
        <v>43639</v>
      </c>
      <c r="DBW2724" s="697">
        <v>43601</v>
      </c>
      <c r="DBX2724" s="12" t="s">
        <v>3508</v>
      </c>
      <c r="DBY2724" s="12" t="s">
        <v>285</v>
      </c>
      <c r="DBZ2724" s="12" t="s">
        <v>3416</v>
      </c>
      <c r="DCA2724" s="12" t="s">
        <v>37</v>
      </c>
      <c r="DCB2724" s="283">
        <v>42420.65</v>
      </c>
      <c r="DCC2724" s="284">
        <v>1474117.59</v>
      </c>
      <c r="DCD2724" s="697">
        <v>43639</v>
      </c>
      <c r="DCE2724" s="697">
        <v>43601</v>
      </c>
      <c r="DCF2724" s="12" t="s">
        <v>3508</v>
      </c>
      <c r="DCG2724" s="12" t="s">
        <v>285</v>
      </c>
      <c r="DCH2724" s="12" t="s">
        <v>3416</v>
      </c>
      <c r="DCI2724" s="12" t="s">
        <v>37</v>
      </c>
      <c r="DCJ2724" s="283">
        <v>42420.65</v>
      </c>
      <c r="DCK2724" s="284">
        <v>1474117.59</v>
      </c>
      <c r="DCL2724" s="697">
        <v>43639</v>
      </c>
      <c r="DCM2724" s="697">
        <v>43601</v>
      </c>
      <c r="DCN2724" s="12" t="s">
        <v>3508</v>
      </c>
      <c r="DCO2724" s="12" t="s">
        <v>285</v>
      </c>
      <c r="DCP2724" s="12" t="s">
        <v>3416</v>
      </c>
      <c r="DCQ2724" s="12" t="s">
        <v>37</v>
      </c>
      <c r="DCR2724" s="283">
        <v>42420.65</v>
      </c>
      <c r="DCS2724" s="284">
        <v>1474117.59</v>
      </c>
      <c r="DCT2724" s="697">
        <v>43639</v>
      </c>
      <c r="DCU2724" s="697">
        <v>43601</v>
      </c>
      <c r="DCV2724" s="12" t="s">
        <v>3508</v>
      </c>
      <c r="DCW2724" s="12" t="s">
        <v>285</v>
      </c>
      <c r="DCX2724" s="12" t="s">
        <v>3416</v>
      </c>
      <c r="DCY2724" s="12" t="s">
        <v>37</v>
      </c>
      <c r="DCZ2724" s="283">
        <v>42420.65</v>
      </c>
      <c r="DDA2724" s="284">
        <v>1474117.59</v>
      </c>
      <c r="DDB2724" s="697">
        <v>43639</v>
      </c>
      <c r="DDC2724" s="697">
        <v>43601</v>
      </c>
      <c r="DDD2724" s="12" t="s">
        <v>3508</v>
      </c>
      <c r="DDE2724" s="12" t="s">
        <v>285</v>
      </c>
      <c r="DDF2724" s="12" t="s">
        <v>3416</v>
      </c>
      <c r="DDG2724" s="12" t="s">
        <v>37</v>
      </c>
      <c r="DDH2724" s="283">
        <v>42420.65</v>
      </c>
      <c r="DDI2724" s="284">
        <v>1474117.59</v>
      </c>
      <c r="DDJ2724" s="697">
        <v>43639</v>
      </c>
      <c r="DDK2724" s="697">
        <v>43601</v>
      </c>
      <c r="DDL2724" s="12" t="s">
        <v>3508</v>
      </c>
      <c r="DDM2724" s="12" t="s">
        <v>285</v>
      </c>
      <c r="DDN2724" s="12" t="s">
        <v>3416</v>
      </c>
      <c r="DDO2724" s="12" t="s">
        <v>37</v>
      </c>
      <c r="DDP2724" s="283">
        <v>42420.65</v>
      </c>
      <c r="DDQ2724" s="284">
        <v>1474117.59</v>
      </c>
      <c r="DDR2724" s="697">
        <v>43639</v>
      </c>
      <c r="DDS2724" s="697">
        <v>43601</v>
      </c>
      <c r="DDT2724" s="12" t="s">
        <v>3508</v>
      </c>
      <c r="DDU2724" s="12" t="s">
        <v>285</v>
      </c>
      <c r="DDV2724" s="12" t="s">
        <v>3416</v>
      </c>
      <c r="DDW2724" s="12" t="s">
        <v>37</v>
      </c>
      <c r="DDX2724" s="283">
        <v>42420.65</v>
      </c>
      <c r="DDY2724" s="284">
        <v>1474117.59</v>
      </c>
      <c r="DDZ2724" s="697">
        <v>43639</v>
      </c>
      <c r="DEA2724" s="697">
        <v>43601</v>
      </c>
      <c r="DEB2724" s="12" t="s">
        <v>3508</v>
      </c>
      <c r="DEC2724" s="12" t="s">
        <v>285</v>
      </c>
      <c r="DED2724" s="12" t="s">
        <v>3416</v>
      </c>
      <c r="DEE2724" s="12" t="s">
        <v>37</v>
      </c>
      <c r="DEF2724" s="283">
        <v>42420.65</v>
      </c>
      <c r="DEG2724" s="284">
        <v>1474117.59</v>
      </c>
      <c r="DEH2724" s="697">
        <v>43639</v>
      </c>
      <c r="DEI2724" s="697">
        <v>43601</v>
      </c>
      <c r="DEJ2724" s="12" t="s">
        <v>3508</v>
      </c>
      <c r="DEK2724" s="12" t="s">
        <v>285</v>
      </c>
      <c r="DEL2724" s="12" t="s">
        <v>3416</v>
      </c>
      <c r="DEM2724" s="12" t="s">
        <v>37</v>
      </c>
      <c r="DEN2724" s="283">
        <v>42420.65</v>
      </c>
      <c r="DEO2724" s="284">
        <v>1474117.59</v>
      </c>
      <c r="DEP2724" s="697">
        <v>43639</v>
      </c>
      <c r="DEQ2724" s="697">
        <v>43601</v>
      </c>
      <c r="DER2724" s="12" t="s">
        <v>3508</v>
      </c>
      <c r="DES2724" s="12" t="s">
        <v>285</v>
      </c>
      <c r="DET2724" s="12" t="s">
        <v>3416</v>
      </c>
      <c r="DEU2724" s="12" t="s">
        <v>37</v>
      </c>
      <c r="DEV2724" s="283">
        <v>42420.65</v>
      </c>
      <c r="DEW2724" s="284">
        <v>1474117.59</v>
      </c>
      <c r="DEX2724" s="697">
        <v>43639</v>
      </c>
      <c r="DEY2724" s="697">
        <v>43601</v>
      </c>
      <c r="DEZ2724" s="12" t="s">
        <v>3508</v>
      </c>
      <c r="DFA2724" s="12" t="s">
        <v>285</v>
      </c>
      <c r="DFB2724" s="12" t="s">
        <v>3416</v>
      </c>
      <c r="DFC2724" s="12" t="s">
        <v>37</v>
      </c>
      <c r="DFD2724" s="283">
        <v>42420.65</v>
      </c>
      <c r="DFE2724" s="284">
        <v>1474117.59</v>
      </c>
      <c r="DFF2724" s="697">
        <v>43639</v>
      </c>
      <c r="DFG2724" s="697">
        <v>43601</v>
      </c>
      <c r="DFH2724" s="12" t="s">
        <v>3508</v>
      </c>
      <c r="DFI2724" s="12" t="s">
        <v>285</v>
      </c>
      <c r="DFJ2724" s="12" t="s">
        <v>3416</v>
      </c>
      <c r="DFK2724" s="12" t="s">
        <v>37</v>
      </c>
      <c r="DFL2724" s="283">
        <v>42420.65</v>
      </c>
      <c r="DFM2724" s="284">
        <v>1474117.59</v>
      </c>
      <c r="DFN2724" s="697">
        <v>43639</v>
      </c>
      <c r="DFO2724" s="697">
        <v>43601</v>
      </c>
      <c r="DFP2724" s="12" t="s">
        <v>3508</v>
      </c>
      <c r="DFQ2724" s="12" t="s">
        <v>285</v>
      </c>
      <c r="DFR2724" s="12" t="s">
        <v>3416</v>
      </c>
      <c r="DFS2724" s="12" t="s">
        <v>37</v>
      </c>
      <c r="DFT2724" s="283">
        <v>42420.65</v>
      </c>
      <c r="DFU2724" s="284">
        <v>1474117.59</v>
      </c>
      <c r="DFV2724" s="697">
        <v>43639</v>
      </c>
      <c r="DFW2724" s="697">
        <v>43601</v>
      </c>
      <c r="DFX2724" s="12" t="s">
        <v>3508</v>
      </c>
      <c r="DFY2724" s="12" t="s">
        <v>285</v>
      </c>
      <c r="DFZ2724" s="12" t="s">
        <v>3416</v>
      </c>
      <c r="DGA2724" s="12" t="s">
        <v>37</v>
      </c>
      <c r="DGB2724" s="283">
        <v>42420.65</v>
      </c>
      <c r="DGC2724" s="284">
        <v>1474117.59</v>
      </c>
      <c r="DGD2724" s="697">
        <v>43639</v>
      </c>
      <c r="DGE2724" s="697">
        <v>43601</v>
      </c>
      <c r="DGF2724" s="12" t="s">
        <v>3508</v>
      </c>
      <c r="DGG2724" s="12" t="s">
        <v>285</v>
      </c>
      <c r="DGH2724" s="12" t="s">
        <v>3416</v>
      </c>
      <c r="DGI2724" s="12" t="s">
        <v>37</v>
      </c>
      <c r="DGJ2724" s="283">
        <v>42420.65</v>
      </c>
      <c r="DGK2724" s="284">
        <v>1474117.59</v>
      </c>
      <c r="DGL2724" s="697">
        <v>43639</v>
      </c>
      <c r="DGM2724" s="697">
        <v>43601</v>
      </c>
      <c r="DGN2724" s="12" t="s">
        <v>3508</v>
      </c>
      <c r="DGO2724" s="12" t="s">
        <v>285</v>
      </c>
      <c r="DGP2724" s="12" t="s">
        <v>3416</v>
      </c>
      <c r="DGQ2724" s="12" t="s">
        <v>37</v>
      </c>
      <c r="DGR2724" s="283">
        <v>42420.65</v>
      </c>
      <c r="DGS2724" s="284">
        <v>1474117.59</v>
      </c>
      <c r="DGT2724" s="697">
        <v>43639</v>
      </c>
      <c r="DGU2724" s="697">
        <v>43601</v>
      </c>
      <c r="DGV2724" s="12" t="s">
        <v>3508</v>
      </c>
      <c r="DGW2724" s="12" t="s">
        <v>285</v>
      </c>
      <c r="DGX2724" s="12" t="s">
        <v>3416</v>
      </c>
      <c r="DGY2724" s="12" t="s">
        <v>37</v>
      </c>
      <c r="DGZ2724" s="283">
        <v>42420.65</v>
      </c>
      <c r="DHA2724" s="284">
        <v>1474117.59</v>
      </c>
      <c r="DHB2724" s="697">
        <v>43639</v>
      </c>
      <c r="DHC2724" s="697">
        <v>43601</v>
      </c>
      <c r="DHD2724" s="12" t="s">
        <v>3508</v>
      </c>
      <c r="DHE2724" s="12" t="s">
        <v>285</v>
      </c>
      <c r="DHF2724" s="12" t="s">
        <v>3416</v>
      </c>
      <c r="DHG2724" s="12" t="s">
        <v>37</v>
      </c>
      <c r="DHH2724" s="283">
        <v>42420.65</v>
      </c>
      <c r="DHI2724" s="284">
        <v>1474117.59</v>
      </c>
      <c r="DHJ2724" s="697">
        <v>43639</v>
      </c>
      <c r="DHK2724" s="697">
        <v>43601</v>
      </c>
      <c r="DHL2724" s="12" t="s">
        <v>3508</v>
      </c>
      <c r="DHM2724" s="12" t="s">
        <v>285</v>
      </c>
      <c r="DHN2724" s="12" t="s">
        <v>3416</v>
      </c>
      <c r="DHO2724" s="12" t="s">
        <v>37</v>
      </c>
      <c r="DHP2724" s="283">
        <v>42420.65</v>
      </c>
      <c r="DHQ2724" s="284">
        <v>1474117.59</v>
      </c>
      <c r="DHR2724" s="697">
        <v>43639</v>
      </c>
      <c r="DHS2724" s="697">
        <v>43601</v>
      </c>
      <c r="DHT2724" s="12" t="s">
        <v>3508</v>
      </c>
      <c r="DHU2724" s="12" t="s">
        <v>285</v>
      </c>
      <c r="DHV2724" s="12" t="s">
        <v>3416</v>
      </c>
      <c r="DHW2724" s="12" t="s">
        <v>37</v>
      </c>
      <c r="DHX2724" s="283">
        <v>42420.65</v>
      </c>
      <c r="DHY2724" s="284">
        <v>1474117.59</v>
      </c>
      <c r="DHZ2724" s="697">
        <v>43639</v>
      </c>
      <c r="DIA2724" s="697">
        <v>43601</v>
      </c>
      <c r="DIB2724" s="12" t="s">
        <v>3508</v>
      </c>
      <c r="DIC2724" s="12" t="s">
        <v>285</v>
      </c>
      <c r="DID2724" s="12" t="s">
        <v>3416</v>
      </c>
      <c r="DIE2724" s="12" t="s">
        <v>37</v>
      </c>
      <c r="DIF2724" s="283">
        <v>42420.65</v>
      </c>
      <c r="DIG2724" s="284">
        <v>1474117.59</v>
      </c>
      <c r="DIH2724" s="697">
        <v>43639</v>
      </c>
      <c r="DII2724" s="697">
        <v>43601</v>
      </c>
      <c r="DIJ2724" s="12" t="s">
        <v>3508</v>
      </c>
      <c r="DIK2724" s="12" t="s">
        <v>285</v>
      </c>
      <c r="DIL2724" s="12" t="s">
        <v>3416</v>
      </c>
      <c r="DIM2724" s="12" t="s">
        <v>37</v>
      </c>
      <c r="DIN2724" s="283">
        <v>42420.65</v>
      </c>
      <c r="DIO2724" s="284">
        <v>1474117.59</v>
      </c>
      <c r="DIP2724" s="697">
        <v>43639</v>
      </c>
      <c r="DIQ2724" s="697">
        <v>43601</v>
      </c>
      <c r="DIR2724" s="12" t="s">
        <v>3508</v>
      </c>
      <c r="DIS2724" s="12" t="s">
        <v>285</v>
      </c>
      <c r="DIT2724" s="12" t="s">
        <v>3416</v>
      </c>
      <c r="DIU2724" s="12" t="s">
        <v>37</v>
      </c>
      <c r="DIV2724" s="283">
        <v>42420.65</v>
      </c>
      <c r="DIW2724" s="284">
        <v>1474117.59</v>
      </c>
      <c r="DIX2724" s="697">
        <v>43639</v>
      </c>
      <c r="DIY2724" s="697">
        <v>43601</v>
      </c>
      <c r="DIZ2724" s="12" t="s">
        <v>3508</v>
      </c>
      <c r="DJA2724" s="12" t="s">
        <v>285</v>
      </c>
      <c r="DJB2724" s="12" t="s">
        <v>3416</v>
      </c>
      <c r="DJC2724" s="12" t="s">
        <v>37</v>
      </c>
      <c r="DJD2724" s="283">
        <v>42420.65</v>
      </c>
      <c r="DJE2724" s="284">
        <v>1474117.59</v>
      </c>
      <c r="DJF2724" s="697">
        <v>43639</v>
      </c>
      <c r="DJG2724" s="697">
        <v>43601</v>
      </c>
      <c r="DJH2724" s="12" t="s">
        <v>3508</v>
      </c>
      <c r="DJI2724" s="12" t="s">
        <v>285</v>
      </c>
      <c r="DJJ2724" s="12" t="s">
        <v>3416</v>
      </c>
      <c r="DJK2724" s="12" t="s">
        <v>37</v>
      </c>
      <c r="DJL2724" s="283">
        <v>42420.65</v>
      </c>
      <c r="DJM2724" s="284">
        <v>1474117.59</v>
      </c>
      <c r="DJN2724" s="697">
        <v>43639</v>
      </c>
      <c r="DJO2724" s="697">
        <v>43601</v>
      </c>
      <c r="DJP2724" s="12" t="s">
        <v>3508</v>
      </c>
      <c r="DJQ2724" s="12" t="s">
        <v>285</v>
      </c>
      <c r="DJR2724" s="12" t="s">
        <v>3416</v>
      </c>
      <c r="DJS2724" s="12" t="s">
        <v>37</v>
      </c>
      <c r="DJT2724" s="283">
        <v>42420.65</v>
      </c>
      <c r="DJU2724" s="284">
        <v>1474117.59</v>
      </c>
      <c r="DJV2724" s="697">
        <v>43639</v>
      </c>
      <c r="DJW2724" s="697">
        <v>43601</v>
      </c>
      <c r="DJX2724" s="12" t="s">
        <v>3508</v>
      </c>
      <c r="DJY2724" s="12" t="s">
        <v>285</v>
      </c>
      <c r="DJZ2724" s="12" t="s">
        <v>3416</v>
      </c>
      <c r="DKA2724" s="12" t="s">
        <v>37</v>
      </c>
      <c r="DKB2724" s="283">
        <v>42420.65</v>
      </c>
      <c r="DKC2724" s="284">
        <v>1474117.59</v>
      </c>
      <c r="DKD2724" s="697">
        <v>43639</v>
      </c>
      <c r="DKE2724" s="697">
        <v>43601</v>
      </c>
      <c r="DKF2724" s="12" t="s">
        <v>3508</v>
      </c>
      <c r="DKG2724" s="12" t="s">
        <v>285</v>
      </c>
      <c r="DKH2724" s="12" t="s">
        <v>3416</v>
      </c>
      <c r="DKI2724" s="12" t="s">
        <v>37</v>
      </c>
      <c r="DKJ2724" s="283">
        <v>42420.65</v>
      </c>
      <c r="DKK2724" s="284">
        <v>1474117.59</v>
      </c>
      <c r="DKL2724" s="697">
        <v>43639</v>
      </c>
      <c r="DKM2724" s="697">
        <v>43601</v>
      </c>
      <c r="DKN2724" s="12" t="s">
        <v>3508</v>
      </c>
      <c r="DKO2724" s="12" t="s">
        <v>285</v>
      </c>
      <c r="DKP2724" s="12" t="s">
        <v>3416</v>
      </c>
      <c r="DKQ2724" s="12" t="s">
        <v>37</v>
      </c>
      <c r="DKR2724" s="283">
        <v>42420.65</v>
      </c>
      <c r="DKS2724" s="284">
        <v>1474117.59</v>
      </c>
      <c r="DKT2724" s="697">
        <v>43639</v>
      </c>
      <c r="DKU2724" s="697">
        <v>43601</v>
      </c>
      <c r="DKV2724" s="12" t="s">
        <v>3508</v>
      </c>
      <c r="DKW2724" s="12" t="s">
        <v>285</v>
      </c>
      <c r="DKX2724" s="12" t="s">
        <v>3416</v>
      </c>
      <c r="DKY2724" s="12" t="s">
        <v>37</v>
      </c>
      <c r="DKZ2724" s="283">
        <v>42420.65</v>
      </c>
      <c r="DLA2724" s="284">
        <v>1474117.59</v>
      </c>
      <c r="DLB2724" s="697">
        <v>43639</v>
      </c>
      <c r="DLC2724" s="697">
        <v>43601</v>
      </c>
      <c r="DLD2724" s="12" t="s">
        <v>3508</v>
      </c>
      <c r="DLE2724" s="12" t="s">
        <v>285</v>
      </c>
      <c r="DLF2724" s="12" t="s">
        <v>3416</v>
      </c>
      <c r="DLG2724" s="12" t="s">
        <v>37</v>
      </c>
      <c r="DLH2724" s="283">
        <v>42420.65</v>
      </c>
      <c r="DLI2724" s="284">
        <v>1474117.59</v>
      </c>
      <c r="DLJ2724" s="697">
        <v>43639</v>
      </c>
      <c r="DLK2724" s="697">
        <v>43601</v>
      </c>
      <c r="DLL2724" s="12" t="s">
        <v>3508</v>
      </c>
      <c r="DLM2724" s="12" t="s">
        <v>285</v>
      </c>
      <c r="DLN2724" s="12" t="s">
        <v>3416</v>
      </c>
      <c r="DLO2724" s="12" t="s">
        <v>37</v>
      </c>
      <c r="DLP2724" s="283">
        <v>42420.65</v>
      </c>
      <c r="DLQ2724" s="284">
        <v>1474117.59</v>
      </c>
      <c r="DLR2724" s="697">
        <v>43639</v>
      </c>
      <c r="DLS2724" s="697">
        <v>43601</v>
      </c>
      <c r="DLT2724" s="12" t="s">
        <v>3508</v>
      </c>
      <c r="DLU2724" s="12" t="s">
        <v>285</v>
      </c>
      <c r="DLV2724" s="12" t="s">
        <v>3416</v>
      </c>
      <c r="DLW2724" s="12" t="s">
        <v>37</v>
      </c>
      <c r="DLX2724" s="283">
        <v>42420.65</v>
      </c>
      <c r="DLY2724" s="284">
        <v>1474117.59</v>
      </c>
      <c r="DLZ2724" s="697">
        <v>43639</v>
      </c>
      <c r="DMA2724" s="697">
        <v>43601</v>
      </c>
      <c r="DMB2724" s="12" t="s">
        <v>3508</v>
      </c>
      <c r="DMC2724" s="12" t="s">
        <v>285</v>
      </c>
      <c r="DMD2724" s="12" t="s">
        <v>3416</v>
      </c>
      <c r="DME2724" s="12" t="s">
        <v>37</v>
      </c>
      <c r="DMF2724" s="283">
        <v>42420.65</v>
      </c>
      <c r="DMG2724" s="284">
        <v>1474117.59</v>
      </c>
      <c r="DMH2724" s="697">
        <v>43639</v>
      </c>
      <c r="DMI2724" s="697">
        <v>43601</v>
      </c>
      <c r="DMJ2724" s="12" t="s">
        <v>3508</v>
      </c>
      <c r="DMK2724" s="12" t="s">
        <v>285</v>
      </c>
      <c r="DML2724" s="12" t="s">
        <v>3416</v>
      </c>
      <c r="DMM2724" s="12" t="s">
        <v>37</v>
      </c>
      <c r="DMN2724" s="283">
        <v>42420.65</v>
      </c>
      <c r="DMO2724" s="284">
        <v>1474117.59</v>
      </c>
      <c r="DMP2724" s="697">
        <v>43639</v>
      </c>
      <c r="DMQ2724" s="697">
        <v>43601</v>
      </c>
      <c r="DMR2724" s="12" t="s">
        <v>3508</v>
      </c>
      <c r="DMS2724" s="12" t="s">
        <v>285</v>
      </c>
      <c r="DMT2724" s="12" t="s">
        <v>3416</v>
      </c>
      <c r="DMU2724" s="12" t="s">
        <v>37</v>
      </c>
      <c r="DMV2724" s="283">
        <v>42420.65</v>
      </c>
      <c r="DMW2724" s="284">
        <v>1474117.59</v>
      </c>
      <c r="DMX2724" s="697">
        <v>43639</v>
      </c>
      <c r="DMY2724" s="697">
        <v>43601</v>
      </c>
      <c r="DMZ2724" s="12" t="s">
        <v>3508</v>
      </c>
      <c r="DNA2724" s="12" t="s">
        <v>285</v>
      </c>
      <c r="DNB2724" s="12" t="s">
        <v>3416</v>
      </c>
      <c r="DNC2724" s="12" t="s">
        <v>37</v>
      </c>
      <c r="DND2724" s="283">
        <v>42420.65</v>
      </c>
      <c r="DNE2724" s="284">
        <v>1474117.59</v>
      </c>
      <c r="DNF2724" s="697">
        <v>43639</v>
      </c>
      <c r="DNG2724" s="697">
        <v>43601</v>
      </c>
      <c r="DNH2724" s="12" t="s">
        <v>3508</v>
      </c>
      <c r="DNI2724" s="12" t="s">
        <v>285</v>
      </c>
      <c r="DNJ2724" s="12" t="s">
        <v>3416</v>
      </c>
      <c r="DNK2724" s="12" t="s">
        <v>37</v>
      </c>
      <c r="DNL2724" s="283">
        <v>42420.65</v>
      </c>
      <c r="DNM2724" s="284">
        <v>1474117.59</v>
      </c>
      <c r="DNN2724" s="697">
        <v>43639</v>
      </c>
      <c r="DNO2724" s="697">
        <v>43601</v>
      </c>
      <c r="DNP2724" s="12" t="s">
        <v>3508</v>
      </c>
      <c r="DNQ2724" s="12" t="s">
        <v>285</v>
      </c>
      <c r="DNR2724" s="12" t="s">
        <v>3416</v>
      </c>
      <c r="DNS2724" s="12" t="s">
        <v>37</v>
      </c>
      <c r="DNT2724" s="283">
        <v>42420.65</v>
      </c>
      <c r="DNU2724" s="284">
        <v>1474117.59</v>
      </c>
      <c r="DNV2724" s="697">
        <v>43639</v>
      </c>
      <c r="DNW2724" s="697">
        <v>43601</v>
      </c>
      <c r="DNX2724" s="12" t="s">
        <v>3508</v>
      </c>
      <c r="DNY2724" s="12" t="s">
        <v>285</v>
      </c>
      <c r="DNZ2724" s="12" t="s">
        <v>3416</v>
      </c>
      <c r="DOA2724" s="12" t="s">
        <v>37</v>
      </c>
      <c r="DOB2724" s="283">
        <v>42420.65</v>
      </c>
      <c r="DOC2724" s="284">
        <v>1474117.59</v>
      </c>
      <c r="DOD2724" s="697">
        <v>43639</v>
      </c>
      <c r="DOE2724" s="697">
        <v>43601</v>
      </c>
      <c r="DOF2724" s="12" t="s">
        <v>3508</v>
      </c>
      <c r="DOG2724" s="12" t="s">
        <v>285</v>
      </c>
      <c r="DOH2724" s="12" t="s">
        <v>3416</v>
      </c>
      <c r="DOI2724" s="12" t="s">
        <v>37</v>
      </c>
      <c r="DOJ2724" s="283">
        <v>42420.65</v>
      </c>
      <c r="DOK2724" s="284">
        <v>1474117.59</v>
      </c>
      <c r="DOL2724" s="697">
        <v>43639</v>
      </c>
      <c r="DOM2724" s="697">
        <v>43601</v>
      </c>
      <c r="DON2724" s="12" t="s">
        <v>3508</v>
      </c>
      <c r="DOO2724" s="12" t="s">
        <v>285</v>
      </c>
      <c r="DOP2724" s="12" t="s">
        <v>3416</v>
      </c>
      <c r="DOQ2724" s="12" t="s">
        <v>37</v>
      </c>
      <c r="DOR2724" s="283">
        <v>42420.65</v>
      </c>
      <c r="DOS2724" s="284">
        <v>1474117.59</v>
      </c>
      <c r="DOT2724" s="697">
        <v>43639</v>
      </c>
      <c r="DOU2724" s="697">
        <v>43601</v>
      </c>
      <c r="DOV2724" s="12" t="s">
        <v>3508</v>
      </c>
      <c r="DOW2724" s="12" t="s">
        <v>285</v>
      </c>
      <c r="DOX2724" s="12" t="s">
        <v>3416</v>
      </c>
      <c r="DOY2724" s="12" t="s">
        <v>37</v>
      </c>
      <c r="DOZ2724" s="283">
        <v>42420.65</v>
      </c>
      <c r="DPA2724" s="284">
        <v>1474117.59</v>
      </c>
      <c r="DPB2724" s="697">
        <v>43639</v>
      </c>
      <c r="DPC2724" s="697">
        <v>43601</v>
      </c>
      <c r="DPD2724" s="12" t="s">
        <v>3508</v>
      </c>
      <c r="DPE2724" s="12" t="s">
        <v>285</v>
      </c>
      <c r="DPF2724" s="12" t="s">
        <v>3416</v>
      </c>
      <c r="DPG2724" s="12" t="s">
        <v>37</v>
      </c>
      <c r="DPH2724" s="283">
        <v>42420.65</v>
      </c>
      <c r="DPI2724" s="284">
        <v>1474117.59</v>
      </c>
      <c r="DPJ2724" s="697">
        <v>43639</v>
      </c>
      <c r="DPK2724" s="697">
        <v>43601</v>
      </c>
      <c r="DPL2724" s="12" t="s">
        <v>3508</v>
      </c>
      <c r="DPM2724" s="12" t="s">
        <v>285</v>
      </c>
      <c r="DPN2724" s="12" t="s">
        <v>3416</v>
      </c>
      <c r="DPO2724" s="12" t="s">
        <v>37</v>
      </c>
      <c r="DPP2724" s="283">
        <v>42420.65</v>
      </c>
      <c r="DPQ2724" s="284">
        <v>1474117.59</v>
      </c>
      <c r="DPR2724" s="697">
        <v>43639</v>
      </c>
      <c r="DPS2724" s="697">
        <v>43601</v>
      </c>
      <c r="DPT2724" s="12" t="s">
        <v>3508</v>
      </c>
      <c r="DPU2724" s="12" t="s">
        <v>285</v>
      </c>
      <c r="DPV2724" s="12" t="s">
        <v>3416</v>
      </c>
      <c r="DPW2724" s="12" t="s">
        <v>37</v>
      </c>
      <c r="DPX2724" s="283">
        <v>42420.65</v>
      </c>
      <c r="DPY2724" s="284">
        <v>1474117.59</v>
      </c>
      <c r="DPZ2724" s="697">
        <v>43639</v>
      </c>
      <c r="DQA2724" s="697">
        <v>43601</v>
      </c>
      <c r="DQB2724" s="12" t="s">
        <v>3508</v>
      </c>
      <c r="DQC2724" s="12" t="s">
        <v>285</v>
      </c>
      <c r="DQD2724" s="12" t="s">
        <v>3416</v>
      </c>
      <c r="DQE2724" s="12" t="s">
        <v>37</v>
      </c>
      <c r="DQF2724" s="283">
        <v>42420.65</v>
      </c>
      <c r="DQG2724" s="284">
        <v>1474117.59</v>
      </c>
      <c r="DQH2724" s="697">
        <v>43639</v>
      </c>
      <c r="DQI2724" s="697">
        <v>43601</v>
      </c>
      <c r="DQJ2724" s="12" t="s">
        <v>3508</v>
      </c>
      <c r="DQK2724" s="12" t="s">
        <v>285</v>
      </c>
      <c r="DQL2724" s="12" t="s">
        <v>3416</v>
      </c>
      <c r="DQM2724" s="12" t="s">
        <v>37</v>
      </c>
      <c r="DQN2724" s="283">
        <v>42420.65</v>
      </c>
      <c r="DQO2724" s="284">
        <v>1474117.59</v>
      </c>
      <c r="DQP2724" s="697">
        <v>43639</v>
      </c>
      <c r="DQQ2724" s="697">
        <v>43601</v>
      </c>
      <c r="DQR2724" s="12" t="s">
        <v>3508</v>
      </c>
      <c r="DQS2724" s="12" t="s">
        <v>285</v>
      </c>
      <c r="DQT2724" s="12" t="s">
        <v>3416</v>
      </c>
      <c r="DQU2724" s="12" t="s">
        <v>37</v>
      </c>
      <c r="DQV2724" s="283">
        <v>42420.65</v>
      </c>
      <c r="DQW2724" s="284">
        <v>1474117.59</v>
      </c>
      <c r="DQX2724" s="697">
        <v>43639</v>
      </c>
      <c r="DQY2724" s="697">
        <v>43601</v>
      </c>
      <c r="DQZ2724" s="12" t="s">
        <v>3508</v>
      </c>
      <c r="DRA2724" s="12" t="s">
        <v>285</v>
      </c>
      <c r="DRB2724" s="12" t="s">
        <v>3416</v>
      </c>
      <c r="DRC2724" s="12" t="s">
        <v>37</v>
      </c>
      <c r="DRD2724" s="283">
        <v>42420.65</v>
      </c>
      <c r="DRE2724" s="284">
        <v>1474117.59</v>
      </c>
      <c r="DRF2724" s="697">
        <v>43639</v>
      </c>
      <c r="DRG2724" s="697">
        <v>43601</v>
      </c>
      <c r="DRH2724" s="12" t="s">
        <v>3508</v>
      </c>
      <c r="DRI2724" s="12" t="s">
        <v>285</v>
      </c>
      <c r="DRJ2724" s="12" t="s">
        <v>3416</v>
      </c>
      <c r="DRK2724" s="12" t="s">
        <v>37</v>
      </c>
      <c r="DRL2724" s="283">
        <v>42420.65</v>
      </c>
      <c r="DRM2724" s="284">
        <v>1474117.59</v>
      </c>
      <c r="DRN2724" s="697">
        <v>43639</v>
      </c>
      <c r="DRO2724" s="697">
        <v>43601</v>
      </c>
      <c r="DRP2724" s="12" t="s">
        <v>3508</v>
      </c>
      <c r="DRQ2724" s="12" t="s">
        <v>285</v>
      </c>
      <c r="DRR2724" s="12" t="s">
        <v>3416</v>
      </c>
      <c r="DRS2724" s="12" t="s">
        <v>37</v>
      </c>
      <c r="DRT2724" s="283">
        <v>42420.65</v>
      </c>
      <c r="DRU2724" s="284">
        <v>1474117.59</v>
      </c>
      <c r="DRV2724" s="697">
        <v>43639</v>
      </c>
      <c r="DRW2724" s="697">
        <v>43601</v>
      </c>
      <c r="DRX2724" s="12" t="s">
        <v>3508</v>
      </c>
      <c r="DRY2724" s="12" t="s">
        <v>285</v>
      </c>
      <c r="DRZ2724" s="12" t="s">
        <v>3416</v>
      </c>
      <c r="DSA2724" s="12" t="s">
        <v>37</v>
      </c>
      <c r="DSB2724" s="283">
        <v>42420.65</v>
      </c>
      <c r="DSC2724" s="284">
        <v>1474117.59</v>
      </c>
      <c r="DSD2724" s="697">
        <v>43639</v>
      </c>
      <c r="DSE2724" s="697">
        <v>43601</v>
      </c>
      <c r="DSF2724" s="12" t="s">
        <v>3508</v>
      </c>
      <c r="DSG2724" s="12" t="s">
        <v>285</v>
      </c>
      <c r="DSH2724" s="12" t="s">
        <v>3416</v>
      </c>
      <c r="DSI2724" s="12" t="s">
        <v>37</v>
      </c>
      <c r="DSJ2724" s="283">
        <v>42420.65</v>
      </c>
      <c r="DSK2724" s="284">
        <v>1474117.59</v>
      </c>
      <c r="DSL2724" s="697">
        <v>43639</v>
      </c>
      <c r="DSM2724" s="697">
        <v>43601</v>
      </c>
      <c r="DSN2724" s="12" t="s">
        <v>3508</v>
      </c>
      <c r="DSO2724" s="12" t="s">
        <v>285</v>
      </c>
      <c r="DSP2724" s="12" t="s">
        <v>3416</v>
      </c>
      <c r="DSQ2724" s="12" t="s">
        <v>37</v>
      </c>
      <c r="DSR2724" s="283">
        <v>42420.65</v>
      </c>
      <c r="DSS2724" s="284">
        <v>1474117.59</v>
      </c>
      <c r="DST2724" s="697">
        <v>43639</v>
      </c>
      <c r="DSU2724" s="697">
        <v>43601</v>
      </c>
      <c r="DSV2724" s="12" t="s">
        <v>3508</v>
      </c>
      <c r="DSW2724" s="12" t="s">
        <v>285</v>
      </c>
      <c r="DSX2724" s="12" t="s">
        <v>3416</v>
      </c>
      <c r="DSY2724" s="12" t="s">
        <v>37</v>
      </c>
      <c r="DSZ2724" s="283">
        <v>42420.65</v>
      </c>
      <c r="DTA2724" s="284">
        <v>1474117.59</v>
      </c>
      <c r="DTB2724" s="697">
        <v>43639</v>
      </c>
      <c r="DTC2724" s="697">
        <v>43601</v>
      </c>
      <c r="DTD2724" s="12" t="s">
        <v>3508</v>
      </c>
      <c r="DTE2724" s="12" t="s">
        <v>285</v>
      </c>
      <c r="DTF2724" s="12" t="s">
        <v>3416</v>
      </c>
      <c r="DTG2724" s="12" t="s">
        <v>37</v>
      </c>
      <c r="DTH2724" s="283">
        <v>42420.65</v>
      </c>
      <c r="DTI2724" s="284">
        <v>1474117.59</v>
      </c>
      <c r="DTJ2724" s="697">
        <v>43639</v>
      </c>
      <c r="DTK2724" s="697">
        <v>43601</v>
      </c>
      <c r="DTL2724" s="12" t="s">
        <v>3508</v>
      </c>
      <c r="DTM2724" s="12" t="s">
        <v>285</v>
      </c>
      <c r="DTN2724" s="12" t="s">
        <v>3416</v>
      </c>
      <c r="DTO2724" s="12" t="s">
        <v>37</v>
      </c>
      <c r="DTP2724" s="283">
        <v>42420.65</v>
      </c>
      <c r="DTQ2724" s="284">
        <v>1474117.59</v>
      </c>
      <c r="DTR2724" s="697">
        <v>43639</v>
      </c>
      <c r="DTS2724" s="697">
        <v>43601</v>
      </c>
      <c r="DTT2724" s="12" t="s">
        <v>3508</v>
      </c>
      <c r="DTU2724" s="12" t="s">
        <v>285</v>
      </c>
      <c r="DTV2724" s="12" t="s">
        <v>3416</v>
      </c>
      <c r="DTW2724" s="12" t="s">
        <v>37</v>
      </c>
      <c r="DTX2724" s="283">
        <v>42420.65</v>
      </c>
      <c r="DTY2724" s="284">
        <v>1474117.59</v>
      </c>
      <c r="DTZ2724" s="697">
        <v>43639</v>
      </c>
      <c r="DUA2724" s="697">
        <v>43601</v>
      </c>
      <c r="DUB2724" s="12" t="s">
        <v>3508</v>
      </c>
      <c r="DUC2724" s="12" t="s">
        <v>285</v>
      </c>
      <c r="DUD2724" s="12" t="s">
        <v>3416</v>
      </c>
      <c r="DUE2724" s="12" t="s">
        <v>37</v>
      </c>
      <c r="DUF2724" s="283">
        <v>42420.65</v>
      </c>
      <c r="DUG2724" s="284">
        <v>1474117.59</v>
      </c>
      <c r="DUH2724" s="697">
        <v>43639</v>
      </c>
      <c r="DUI2724" s="697">
        <v>43601</v>
      </c>
      <c r="DUJ2724" s="12" t="s">
        <v>3508</v>
      </c>
      <c r="DUK2724" s="12" t="s">
        <v>285</v>
      </c>
      <c r="DUL2724" s="12" t="s">
        <v>3416</v>
      </c>
      <c r="DUM2724" s="12" t="s">
        <v>37</v>
      </c>
      <c r="DUN2724" s="283">
        <v>42420.65</v>
      </c>
      <c r="DUO2724" s="284">
        <v>1474117.59</v>
      </c>
      <c r="DUP2724" s="697">
        <v>43639</v>
      </c>
      <c r="DUQ2724" s="697">
        <v>43601</v>
      </c>
      <c r="DUR2724" s="12" t="s">
        <v>3508</v>
      </c>
      <c r="DUS2724" s="12" t="s">
        <v>285</v>
      </c>
      <c r="DUT2724" s="12" t="s">
        <v>3416</v>
      </c>
      <c r="DUU2724" s="12" t="s">
        <v>37</v>
      </c>
      <c r="DUV2724" s="283">
        <v>42420.65</v>
      </c>
      <c r="DUW2724" s="284">
        <v>1474117.59</v>
      </c>
      <c r="DUX2724" s="697">
        <v>43639</v>
      </c>
      <c r="DUY2724" s="697">
        <v>43601</v>
      </c>
      <c r="DUZ2724" s="12" t="s">
        <v>3508</v>
      </c>
      <c r="DVA2724" s="12" t="s">
        <v>285</v>
      </c>
      <c r="DVB2724" s="12" t="s">
        <v>3416</v>
      </c>
      <c r="DVC2724" s="12" t="s">
        <v>37</v>
      </c>
      <c r="DVD2724" s="283">
        <v>42420.65</v>
      </c>
      <c r="DVE2724" s="284">
        <v>1474117.59</v>
      </c>
      <c r="DVF2724" s="697">
        <v>43639</v>
      </c>
      <c r="DVG2724" s="697">
        <v>43601</v>
      </c>
      <c r="DVH2724" s="12" t="s">
        <v>3508</v>
      </c>
      <c r="DVI2724" s="12" t="s">
        <v>285</v>
      </c>
      <c r="DVJ2724" s="12" t="s">
        <v>3416</v>
      </c>
      <c r="DVK2724" s="12" t="s">
        <v>37</v>
      </c>
      <c r="DVL2724" s="283">
        <v>42420.65</v>
      </c>
      <c r="DVM2724" s="284">
        <v>1474117.59</v>
      </c>
      <c r="DVN2724" s="697">
        <v>43639</v>
      </c>
      <c r="DVO2724" s="697">
        <v>43601</v>
      </c>
      <c r="DVP2724" s="12" t="s">
        <v>3508</v>
      </c>
      <c r="DVQ2724" s="12" t="s">
        <v>285</v>
      </c>
      <c r="DVR2724" s="12" t="s">
        <v>3416</v>
      </c>
      <c r="DVS2724" s="12" t="s">
        <v>37</v>
      </c>
      <c r="DVT2724" s="283">
        <v>42420.65</v>
      </c>
      <c r="DVU2724" s="284">
        <v>1474117.59</v>
      </c>
      <c r="DVV2724" s="697">
        <v>43639</v>
      </c>
      <c r="DVW2724" s="697">
        <v>43601</v>
      </c>
      <c r="DVX2724" s="12" t="s">
        <v>3508</v>
      </c>
      <c r="DVY2724" s="12" t="s">
        <v>285</v>
      </c>
      <c r="DVZ2724" s="12" t="s">
        <v>3416</v>
      </c>
      <c r="DWA2724" s="12" t="s">
        <v>37</v>
      </c>
      <c r="DWB2724" s="283">
        <v>42420.65</v>
      </c>
      <c r="DWC2724" s="284">
        <v>1474117.59</v>
      </c>
      <c r="DWD2724" s="697">
        <v>43639</v>
      </c>
      <c r="DWE2724" s="697">
        <v>43601</v>
      </c>
      <c r="DWF2724" s="12" t="s">
        <v>3508</v>
      </c>
      <c r="DWG2724" s="12" t="s">
        <v>285</v>
      </c>
      <c r="DWH2724" s="12" t="s">
        <v>3416</v>
      </c>
      <c r="DWI2724" s="12" t="s">
        <v>37</v>
      </c>
      <c r="DWJ2724" s="283">
        <v>42420.65</v>
      </c>
      <c r="DWK2724" s="284">
        <v>1474117.59</v>
      </c>
      <c r="DWL2724" s="697">
        <v>43639</v>
      </c>
      <c r="DWM2724" s="697">
        <v>43601</v>
      </c>
      <c r="DWN2724" s="12" t="s">
        <v>3508</v>
      </c>
      <c r="DWO2724" s="12" t="s">
        <v>285</v>
      </c>
      <c r="DWP2724" s="12" t="s">
        <v>3416</v>
      </c>
      <c r="DWQ2724" s="12" t="s">
        <v>37</v>
      </c>
      <c r="DWR2724" s="283">
        <v>42420.65</v>
      </c>
      <c r="DWS2724" s="284">
        <v>1474117.59</v>
      </c>
      <c r="DWT2724" s="697">
        <v>43639</v>
      </c>
      <c r="DWU2724" s="697">
        <v>43601</v>
      </c>
      <c r="DWV2724" s="12" t="s">
        <v>3508</v>
      </c>
      <c r="DWW2724" s="12" t="s">
        <v>285</v>
      </c>
      <c r="DWX2724" s="12" t="s">
        <v>3416</v>
      </c>
      <c r="DWY2724" s="12" t="s">
        <v>37</v>
      </c>
      <c r="DWZ2724" s="283">
        <v>42420.65</v>
      </c>
      <c r="DXA2724" s="284">
        <v>1474117.59</v>
      </c>
      <c r="DXB2724" s="697">
        <v>43639</v>
      </c>
      <c r="DXC2724" s="697">
        <v>43601</v>
      </c>
      <c r="DXD2724" s="12" t="s">
        <v>3508</v>
      </c>
      <c r="DXE2724" s="12" t="s">
        <v>285</v>
      </c>
      <c r="DXF2724" s="12" t="s">
        <v>3416</v>
      </c>
      <c r="DXG2724" s="12" t="s">
        <v>37</v>
      </c>
      <c r="DXH2724" s="283">
        <v>42420.65</v>
      </c>
      <c r="DXI2724" s="284">
        <v>1474117.59</v>
      </c>
      <c r="DXJ2724" s="697">
        <v>43639</v>
      </c>
      <c r="DXK2724" s="697">
        <v>43601</v>
      </c>
      <c r="DXL2724" s="12" t="s">
        <v>3508</v>
      </c>
      <c r="DXM2724" s="12" t="s">
        <v>285</v>
      </c>
      <c r="DXN2724" s="12" t="s">
        <v>3416</v>
      </c>
      <c r="DXO2724" s="12" t="s">
        <v>37</v>
      </c>
      <c r="DXP2724" s="283">
        <v>42420.65</v>
      </c>
      <c r="DXQ2724" s="284">
        <v>1474117.59</v>
      </c>
      <c r="DXR2724" s="697">
        <v>43639</v>
      </c>
      <c r="DXS2724" s="697">
        <v>43601</v>
      </c>
      <c r="DXT2724" s="12" t="s">
        <v>3508</v>
      </c>
      <c r="DXU2724" s="12" t="s">
        <v>285</v>
      </c>
      <c r="DXV2724" s="12" t="s">
        <v>3416</v>
      </c>
      <c r="DXW2724" s="12" t="s">
        <v>37</v>
      </c>
      <c r="DXX2724" s="283">
        <v>42420.65</v>
      </c>
      <c r="DXY2724" s="284">
        <v>1474117.59</v>
      </c>
      <c r="DXZ2724" s="697">
        <v>43639</v>
      </c>
      <c r="DYA2724" s="697">
        <v>43601</v>
      </c>
      <c r="DYB2724" s="12" t="s">
        <v>3508</v>
      </c>
      <c r="DYC2724" s="12" t="s">
        <v>285</v>
      </c>
      <c r="DYD2724" s="12" t="s">
        <v>3416</v>
      </c>
      <c r="DYE2724" s="12" t="s">
        <v>37</v>
      </c>
      <c r="DYF2724" s="283">
        <v>42420.65</v>
      </c>
      <c r="DYG2724" s="284">
        <v>1474117.59</v>
      </c>
      <c r="DYH2724" s="697">
        <v>43639</v>
      </c>
      <c r="DYI2724" s="697">
        <v>43601</v>
      </c>
      <c r="DYJ2724" s="12" t="s">
        <v>3508</v>
      </c>
      <c r="DYK2724" s="12" t="s">
        <v>285</v>
      </c>
      <c r="DYL2724" s="12" t="s">
        <v>3416</v>
      </c>
      <c r="DYM2724" s="12" t="s">
        <v>37</v>
      </c>
      <c r="DYN2724" s="283">
        <v>42420.65</v>
      </c>
      <c r="DYO2724" s="284">
        <v>1474117.59</v>
      </c>
      <c r="DYP2724" s="697">
        <v>43639</v>
      </c>
      <c r="DYQ2724" s="697">
        <v>43601</v>
      </c>
      <c r="DYR2724" s="12" t="s">
        <v>3508</v>
      </c>
      <c r="DYS2724" s="12" t="s">
        <v>285</v>
      </c>
      <c r="DYT2724" s="12" t="s">
        <v>3416</v>
      </c>
      <c r="DYU2724" s="12" t="s">
        <v>37</v>
      </c>
      <c r="DYV2724" s="283">
        <v>42420.65</v>
      </c>
      <c r="DYW2724" s="284">
        <v>1474117.59</v>
      </c>
      <c r="DYX2724" s="697">
        <v>43639</v>
      </c>
      <c r="DYY2724" s="697">
        <v>43601</v>
      </c>
      <c r="DYZ2724" s="12" t="s">
        <v>3508</v>
      </c>
      <c r="DZA2724" s="12" t="s">
        <v>285</v>
      </c>
      <c r="DZB2724" s="12" t="s">
        <v>3416</v>
      </c>
      <c r="DZC2724" s="12" t="s">
        <v>37</v>
      </c>
      <c r="DZD2724" s="283">
        <v>42420.65</v>
      </c>
      <c r="DZE2724" s="284">
        <v>1474117.59</v>
      </c>
      <c r="DZF2724" s="697">
        <v>43639</v>
      </c>
      <c r="DZG2724" s="697">
        <v>43601</v>
      </c>
      <c r="DZH2724" s="12" t="s">
        <v>3508</v>
      </c>
      <c r="DZI2724" s="12" t="s">
        <v>285</v>
      </c>
      <c r="DZJ2724" s="12" t="s">
        <v>3416</v>
      </c>
      <c r="DZK2724" s="12" t="s">
        <v>37</v>
      </c>
      <c r="DZL2724" s="283">
        <v>42420.65</v>
      </c>
      <c r="DZM2724" s="284">
        <v>1474117.59</v>
      </c>
      <c r="DZN2724" s="697">
        <v>43639</v>
      </c>
      <c r="DZO2724" s="697">
        <v>43601</v>
      </c>
      <c r="DZP2724" s="12" t="s">
        <v>3508</v>
      </c>
      <c r="DZQ2724" s="12" t="s">
        <v>285</v>
      </c>
      <c r="DZR2724" s="12" t="s">
        <v>3416</v>
      </c>
      <c r="DZS2724" s="12" t="s">
        <v>37</v>
      </c>
      <c r="DZT2724" s="283">
        <v>42420.65</v>
      </c>
      <c r="DZU2724" s="284">
        <v>1474117.59</v>
      </c>
      <c r="DZV2724" s="697">
        <v>43639</v>
      </c>
      <c r="DZW2724" s="697">
        <v>43601</v>
      </c>
      <c r="DZX2724" s="12" t="s">
        <v>3508</v>
      </c>
      <c r="DZY2724" s="12" t="s">
        <v>285</v>
      </c>
      <c r="DZZ2724" s="12" t="s">
        <v>3416</v>
      </c>
      <c r="EAA2724" s="12" t="s">
        <v>37</v>
      </c>
      <c r="EAB2724" s="283">
        <v>42420.65</v>
      </c>
      <c r="EAC2724" s="284">
        <v>1474117.59</v>
      </c>
      <c r="EAD2724" s="697">
        <v>43639</v>
      </c>
      <c r="EAE2724" s="697">
        <v>43601</v>
      </c>
      <c r="EAF2724" s="12" t="s">
        <v>3508</v>
      </c>
      <c r="EAG2724" s="12" t="s">
        <v>285</v>
      </c>
      <c r="EAH2724" s="12" t="s">
        <v>3416</v>
      </c>
      <c r="EAI2724" s="12" t="s">
        <v>37</v>
      </c>
      <c r="EAJ2724" s="283">
        <v>42420.65</v>
      </c>
      <c r="EAK2724" s="284">
        <v>1474117.59</v>
      </c>
      <c r="EAL2724" s="697">
        <v>43639</v>
      </c>
      <c r="EAM2724" s="697">
        <v>43601</v>
      </c>
      <c r="EAN2724" s="12" t="s">
        <v>3508</v>
      </c>
      <c r="EAO2724" s="12" t="s">
        <v>285</v>
      </c>
      <c r="EAP2724" s="12" t="s">
        <v>3416</v>
      </c>
      <c r="EAQ2724" s="12" t="s">
        <v>37</v>
      </c>
      <c r="EAR2724" s="283">
        <v>42420.65</v>
      </c>
      <c r="EAS2724" s="284">
        <v>1474117.59</v>
      </c>
      <c r="EAT2724" s="697">
        <v>43639</v>
      </c>
      <c r="EAU2724" s="697">
        <v>43601</v>
      </c>
      <c r="EAV2724" s="12" t="s">
        <v>3508</v>
      </c>
      <c r="EAW2724" s="12" t="s">
        <v>285</v>
      </c>
      <c r="EAX2724" s="12" t="s">
        <v>3416</v>
      </c>
      <c r="EAY2724" s="12" t="s">
        <v>37</v>
      </c>
      <c r="EAZ2724" s="283">
        <v>42420.65</v>
      </c>
      <c r="EBA2724" s="284">
        <v>1474117.59</v>
      </c>
      <c r="EBB2724" s="697">
        <v>43639</v>
      </c>
      <c r="EBC2724" s="697">
        <v>43601</v>
      </c>
      <c r="EBD2724" s="12" t="s">
        <v>3508</v>
      </c>
      <c r="EBE2724" s="12" t="s">
        <v>285</v>
      </c>
      <c r="EBF2724" s="12" t="s">
        <v>3416</v>
      </c>
      <c r="EBG2724" s="12" t="s">
        <v>37</v>
      </c>
      <c r="EBH2724" s="283">
        <v>42420.65</v>
      </c>
      <c r="EBI2724" s="284">
        <v>1474117.59</v>
      </c>
      <c r="EBJ2724" s="697">
        <v>43639</v>
      </c>
      <c r="EBK2724" s="697">
        <v>43601</v>
      </c>
      <c r="EBL2724" s="12" t="s">
        <v>3508</v>
      </c>
      <c r="EBM2724" s="12" t="s">
        <v>285</v>
      </c>
      <c r="EBN2724" s="12" t="s">
        <v>3416</v>
      </c>
      <c r="EBO2724" s="12" t="s">
        <v>37</v>
      </c>
      <c r="EBP2724" s="283">
        <v>42420.65</v>
      </c>
      <c r="EBQ2724" s="284">
        <v>1474117.59</v>
      </c>
      <c r="EBR2724" s="697">
        <v>43639</v>
      </c>
      <c r="EBS2724" s="697">
        <v>43601</v>
      </c>
      <c r="EBT2724" s="12" t="s">
        <v>3508</v>
      </c>
      <c r="EBU2724" s="12" t="s">
        <v>285</v>
      </c>
      <c r="EBV2724" s="12" t="s">
        <v>3416</v>
      </c>
      <c r="EBW2724" s="12" t="s">
        <v>37</v>
      </c>
      <c r="EBX2724" s="283">
        <v>42420.65</v>
      </c>
      <c r="EBY2724" s="284">
        <v>1474117.59</v>
      </c>
      <c r="EBZ2724" s="697">
        <v>43639</v>
      </c>
      <c r="ECA2724" s="697">
        <v>43601</v>
      </c>
      <c r="ECB2724" s="12" t="s">
        <v>3508</v>
      </c>
      <c r="ECC2724" s="12" t="s">
        <v>285</v>
      </c>
      <c r="ECD2724" s="12" t="s">
        <v>3416</v>
      </c>
      <c r="ECE2724" s="12" t="s">
        <v>37</v>
      </c>
      <c r="ECF2724" s="283">
        <v>42420.65</v>
      </c>
      <c r="ECG2724" s="284">
        <v>1474117.59</v>
      </c>
      <c r="ECH2724" s="697">
        <v>43639</v>
      </c>
      <c r="ECI2724" s="697">
        <v>43601</v>
      </c>
      <c r="ECJ2724" s="12" t="s">
        <v>3508</v>
      </c>
      <c r="ECK2724" s="12" t="s">
        <v>285</v>
      </c>
      <c r="ECL2724" s="12" t="s">
        <v>3416</v>
      </c>
      <c r="ECM2724" s="12" t="s">
        <v>37</v>
      </c>
      <c r="ECN2724" s="283">
        <v>42420.65</v>
      </c>
      <c r="ECO2724" s="284">
        <v>1474117.59</v>
      </c>
      <c r="ECP2724" s="697">
        <v>43639</v>
      </c>
      <c r="ECQ2724" s="697">
        <v>43601</v>
      </c>
      <c r="ECR2724" s="12" t="s">
        <v>3508</v>
      </c>
      <c r="ECS2724" s="12" t="s">
        <v>285</v>
      </c>
      <c r="ECT2724" s="12" t="s">
        <v>3416</v>
      </c>
      <c r="ECU2724" s="12" t="s">
        <v>37</v>
      </c>
      <c r="ECV2724" s="283">
        <v>42420.65</v>
      </c>
      <c r="ECW2724" s="284">
        <v>1474117.59</v>
      </c>
      <c r="ECX2724" s="697">
        <v>43639</v>
      </c>
      <c r="ECY2724" s="697">
        <v>43601</v>
      </c>
      <c r="ECZ2724" s="12" t="s">
        <v>3508</v>
      </c>
      <c r="EDA2724" s="12" t="s">
        <v>285</v>
      </c>
      <c r="EDB2724" s="12" t="s">
        <v>3416</v>
      </c>
      <c r="EDC2724" s="12" t="s">
        <v>37</v>
      </c>
      <c r="EDD2724" s="283">
        <v>42420.65</v>
      </c>
      <c r="EDE2724" s="284">
        <v>1474117.59</v>
      </c>
      <c r="EDF2724" s="697">
        <v>43639</v>
      </c>
      <c r="EDG2724" s="697">
        <v>43601</v>
      </c>
      <c r="EDH2724" s="12" t="s">
        <v>3508</v>
      </c>
      <c r="EDI2724" s="12" t="s">
        <v>285</v>
      </c>
      <c r="EDJ2724" s="12" t="s">
        <v>3416</v>
      </c>
      <c r="EDK2724" s="12" t="s">
        <v>37</v>
      </c>
      <c r="EDL2724" s="283">
        <v>42420.65</v>
      </c>
      <c r="EDM2724" s="284">
        <v>1474117.59</v>
      </c>
      <c r="EDN2724" s="697">
        <v>43639</v>
      </c>
      <c r="EDO2724" s="697">
        <v>43601</v>
      </c>
      <c r="EDP2724" s="12" t="s">
        <v>3508</v>
      </c>
      <c r="EDQ2724" s="12" t="s">
        <v>285</v>
      </c>
      <c r="EDR2724" s="12" t="s">
        <v>3416</v>
      </c>
      <c r="EDS2724" s="12" t="s">
        <v>37</v>
      </c>
      <c r="EDT2724" s="283">
        <v>42420.65</v>
      </c>
      <c r="EDU2724" s="284">
        <v>1474117.59</v>
      </c>
      <c r="EDV2724" s="697">
        <v>43639</v>
      </c>
      <c r="EDW2724" s="697">
        <v>43601</v>
      </c>
      <c r="EDX2724" s="12" t="s">
        <v>3508</v>
      </c>
      <c r="EDY2724" s="12" t="s">
        <v>285</v>
      </c>
      <c r="EDZ2724" s="12" t="s">
        <v>3416</v>
      </c>
      <c r="EEA2724" s="12" t="s">
        <v>37</v>
      </c>
      <c r="EEB2724" s="283">
        <v>42420.65</v>
      </c>
      <c r="EEC2724" s="284">
        <v>1474117.59</v>
      </c>
      <c r="EED2724" s="697">
        <v>43639</v>
      </c>
      <c r="EEE2724" s="697">
        <v>43601</v>
      </c>
      <c r="EEF2724" s="12" t="s">
        <v>3508</v>
      </c>
      <c r="EEG2724" s="12" t="s">
        <v>285</v>
      </c>
      <c r="EEH2724" s="12" t="s">
        <v>3416</v>
      </c>
      <c r="EEI2724" s="12" t="s">
        <v>37</v>
      </c>
      <c r="EEJ2724" s="283">
        <v>42420.65</v>
      </c>
      <c r="EEK2724" s="284">
        <v>1474117.59</v>
      </c>
      <c r="EEL2724" s="697">
        <v>43639</v>
      </c>
      <c r="EEM2724" s="697">
        <v>43601</v>
      </c>
      <c r="EEN2724" s="12" t="s">
        <v>3508</v>
      </c>
      <c r="EEO2724" s="12" t="s">
        <v>285</v>
      </c>
      <c r="EEP2724" s="12" t="s">
        <v>3416</v>
      </c>
      <c r="EEQ2724" s="12" t="s">
        <v>37</v>
      </c>
      <c r="EER2724" s="283">
        <v>42420.65</v>
      </c>
      <c r="EES2724" s="284">
        <v>1474117.59</v>
      </c>
      <c r="EET2724" s="697">
        <v>43639</v>
      </c>
      <c r="EEU2724" s="697">
        <v>43601</v>
      </c>
      <c r="EEV2724" s="12" t="s">
        <v>3508</v>
      </c>
      <c r="EEW2724" s="12" t="s">
        <v>285</v>
      </c>
      <c r="EEX2724" s="12" t="s">
        <v>3416</v>
      </c>
      <c r="EEY2724" s="12" t="s">
        <v>37</v>
      </c>
      <c r="EEZ2724" s="283">
        <v>42420.65</v>
      </c>
      <c r="EFA2724" s="284">
        <v>1474117.59</v>
      </c>
      <c r="EFB2724" s="697">
        <v>43639</v>
      </c>
      <c r="EFC2724" s="697">
        <v>43601</v>
      </c>
      <c r="EFD2724" s="12" t="s">
        <v>3508</v>
      </c>
      <c r="EFE2724" s="12" t="s">
        <v>285</v>
      </c>
      <c r="EFF2724" s="12" t="s">
        <v>3416</v>
      </c>
      <c r="EFG2724" s="12" t="s">
        <v>37</v>
      </c>
      <c r="EFH2724" s="283">
        <v>42420.65</v>
      </c>
      <c r="EFI2724" s="284">
        <v>1474117.59</v>
      </c>
      <c r="EFJ2724" s="697">
        <v>43639</v>
      </c>
      <c r="EFK2724" s="697">
        <v>43601</v>
      </c>
      <c r="EFL2724" s="12" t="s">
        <v>3508</v>
      </c>
      <c r="EFM2724" s="12" t="s">
        <v>285</v>
      </c>
      <c r="EFN2724" s="12" t="s">
        <v>3416</v>
      </c>
      <c r="EFO2724" s="12" t="s">
        <v>37</v>
      </c>
      <c r="EFP2724" s="283">
        <v>42420.65</v>
      </c>
      <c r="EFQ2724" s="284">
        <v>1474117.59</v>
      </c>
      <c r="EFR2724" s="697">
        <v>43639</v>
      </c>
      <c r="EFS2724" s="697">
        <v>43601</v>
      </c>
      <c r="EFT2724" s="12" t="s">
        <v>3508</v>
      </c>
      <c r="EFU2724" s="12" t="s">
        <v>285</v>
      </c>
      <c r="EFV2724" s="12" t="s">
        <v>3416</v>
      </c>
      <c r="EFW2724" s="12" t="s">
        <v>37</v>
      </c>
      <c r="EFX2724" s="283">
        <v>42420.65</v>
      </c>
      <c r="EFY2724" s="284">
        <v>1474117.59</v>
      </c>
      <c r="EFZ2724" s="697">
        <v>43639</v>
      </c>
      <c r="EGA2724" s="697">
        <v>43601</v>
      </c>
      <c r="EGB2724" s="12" t="s">
        <v>3508</v>
      </c>
      <c r="EGC2724" s="12" t="s">
        <v>285</v>
      </c>
      <c r="EGD2724" s="12" t="s">
        <v>3416</v>
      </c>
      <c r="EGE2724" s="12" t="s">
        <v>37</v>
      </c>
      <c r="EGF2724" s="283">
        <v>42420.65</v>
      </c>
      <c r="EGG2724" s="284">
        <v>1474117.59</v>
      </c>
      <c r="EGH2724" s="697">
        <v>43639</v>
      </c>
      <c r="EGI2724" s="697">
        <v>43601</v>
      </c>
      <c r="EGJ2724" s="12" t="s">
        <v>3508</v>
      </c>
      <c r="EGK2724" s="12" t="s">
        <v>285</v>
      </c>
      <c r="EGL2724" s="12" t="s">
        <v>3416</v>
      </c>
      <c r="EGM2724" s="12" t="s">
        <v>37</v>
      </c>
      <c r="EGN2724" s="283">
        <v>42420.65</v>
      </c>
      <c r="EGO2724" s="284">
        <v>1474117.59</v>
      </c>
      <c r="EGP2724" s="697">
        <v>43639</v>
      </c>
      <c r="EGQ2724" s="697">
        <v>43601</v>
      </c>
      <c r="EGR2724" s="12" t="s">
        <v>3508</v>
      </c>
      <c r="EGS2724" s="12" t="s">
        <v>285</v>
      </c>
      <c r="EGT2724" s="12" t="s">
        <v>3416</v>
      </c>
      <c r="EGU2724" s="12" t="s">
        <v>37</v>
      </c>
      <c r="EGV2724" s="283">
        <v>42420.65</v>
      </c>
      <c r="EGW2724" s="284">
        <v>1474117.59</v>
      </c>
      <c r="EGX2724" s="697">
        <v>43639</v>
      </c>
      <c r="EGY2724" s="697">
        <v>43601</v>
      </c>
      <c r="EGZ2724" s="12" t="s">
        <v>3508</v>
      </c>
      <c r="EHA2724" s="12" t="s">
        <v>285</v>
      </c>
      <c r="EHB2724" s="12" t="s">
        <v>3416</v>
      </c>
      <c r="EHC2724" s="12" t="s">
        <v>37</v>
      </c>
      <c r="EHD2724" s="283">
        <v>42420.65</v>
      </c>
      <c r="EHE2724" s="284">
        <v>1474117.59</v>
      </c>
      <c r="EHF2724" s="697">
        <v>43639</v>
      </c>
      <c r="EHG2724" s="697">
        <v>43601</v>
      </c>
      <c r="EHH2724" s="12" t="s">
        <v>3508</v>
      </c>
      <c r="EHI2724" s="12" t="s">
        <v>285</v>
      </c>
      <c r="EHJ2724" s="12" t="s">
        <v>3416</v>
      </c>
      <c r="EHK2724" s="12" t="s">
        <v>37</v>
      </c>
      <c r="EHL2724" s="283">
        <v>42420.65</v>
      </c>
      <c r="EHM2724" s="284">
        <v>1474117.59</v>
      </c>
      <c r="EHN2724" s="697">
        <v>43639</v>
      </c>
      <c r="EHO2724" s="697">
        <v>43601</v>
      </c>
      <c r="EHP2724" s="12" t="s">
        <v>3508</v>
      </c>
      <c r="EHQ2724" s="12" t="s">
        <v>285</v>
      </c>
      <c r="EHR2724" s="12" t="s">
        <v>3416</v>
      </c>
      <c r="EHS2724" s="12" t="s">
        <v>37</v>
      </c>
      <c r="EHT2724" s="283">
        <v>42420.65</v>
      </c>
      <c r="EHU2724" s="284">
        <v>1474117.59</v>
      </c>
      <c r="EHV2724" s="697">
        <v>43639</v>
      </c>
      <c r="EHW2724" s="697">
        <v>43601</v>
      </c>
      <c r="EHX2724" s="12" t="s">
        <v>3508</v>
      </c>
      <c r="EHY2724" s="12" t="s">
        <v>285</v>
      </c>
      <c r="EHZ2724" s="12" t="s">
        <v>3416</v>
      </c>
      <c r="EIA2724" s="12" t="s">
        <v>37</v>
      </c>
      <c r="EIB2724" s="283">
        <v>42420.65</v>
      </c>
      <c r="EIC2724" s="284">
        <v>1474117.59</v>
      </c>
      <c r="EID2724" s="697">
        <v>43639</v>
      </c>
      <c r="EIE2724" s="697">
        <v>43601</v>
      </c>
      <c r="EIF2724" s="12" t="s">
        <v>3508</v>
      </c>
      <c r="EIG2724" s="12" t="s">
        <v>285</v>
      </c>
      <c r="EIH2724" s="12" t="s">
        <v>3416</v>
      </c>
      <c r="EII2724" s="12" t="s">
        <v>37</v>
      </c>
      <c r="EIJ2724" s="283">
        <v>42420.65</v>
      </c>
      <c r="EIK2724" s="284">
        <v>1474117.59</v>
      </c>
      <c r="EIL2724" s="697">
        <v>43639</v>
      </c>
      <c r="EIM2724" s="697">
        <v>43601</v>
      </c>
      <c r="EIN2724" s="12" t="s">
        <v>3508</v>
      </c>
      <c r="EIO2724" s="12" t="s">
        <v>285</v>
      </c>
      <c r="EIP2724" s="12" t="s">
        <v>3416</v>
      </c>
      <c r="EIQ2724" s="12" t="s">
        <v>37</v>
      </c>
      <c r="EIR2724" s="283">
        <v>42420.65</v>
      </c>
      <c r="EIS2724" s="284">
        <v>1474117.59</v>
      </c>
      <c r="EIT2724" s="697">
        <v>43639</v>
      </c>
      <c r="EIU2724" s="697">
        <v>43601</v>
      </c>
      <c r="EIV2724" s="12" t="s">
        <v>3508</v>
      </c>
      <c r="EIW2724" s="12" t="s">
        <v>285</v>
      </c>
      <c r="EIX2724" s="12" t="s">
        <v>3416</v>
      </c>
      <c r="EIY2724" s="12" t="s">
        <v>37</v>
      </c>
      <c r="EIZ2724" s="283">
        <v>42420.65</v>
      </c>
      <c r="EJA2724" s="284">
        <v>1474117.59</v>
      </c>
      <c r="EJB2724" s="697">
        <v>43639</v>
      </c>
      <c r="EJC2724" s="697">
        <v>43601</v>
      </c>
      <c r="EJD2724" s="12" t="s">
        <v>3508</v>
      </c>
      <c r="EJE2724" s="12" t="s">
        <v>285</v>
      </c>
      <c r="EJF2724" s="12" t="s">
        <v>3416</v>
      </c>
      <c r="EJG2724" s="12" t="s">
        <v>37</v>
      </c>
      <c r="EJH2724" s="283">
        <v>42420.65</v>
      </c>
      <c r="EJI2724" s="284">
        <v>1474117.59</v>
      </c>
      <c r="EJJ2724" s="697">
        <v>43639</v>
      </c>
      <c r="EJK2724" s="697">
        <v>43601</v>
      </c>
      <c r="EJL2724" s="12" t="s">
        <v>3508</v>
      </c>
      <c r="EJM2724" s="12" t="s">
        <v>285</v>
      </c>
      <c r="EJN2724" s="12" t="s">
        <v>3416</v>
      </c>
      <c r="EJO2724" s="12" t="s">
        <v>37</v>
      </c>
      <c r="EJP2724" s="283">
        <v>42420.65</v>
      </c>
      <c r="EJQ2724" s="284">
        <v>1474117.59</v>
      </c>
      <c r="EJR2724" s="697">
        <v>43639</v>
      </c>
      <c r="EJS2724" s="697">
        <v>43601</v>
      </c>
      <c r="EJT2724" s="12" t="s">
        <v>3508</v>
      </c>
      <c r="EJU2724" s="12" t="s">
        <v>285</v>
      </c>
      <c r="EJV2724" s="12" t="s">
        <v>3416</v>
      </c>
      <c r="EJW2724" s="12" t="s">
        <v>37</v>
      </c>
      <c r="EJX2724" s="283">
        <v>42420.65</v>
      </c>
      <c r="EJY2724" s="284">
        <v>1474117.59</v>
      </c>
      <c r="EJZ2724" s="697">
        <v>43639</v>
      </c>
      <c r="EKA2724" s="697">
        <v>43601</v>
      </c>
      <c r="EKB2724" s="12" t="s">
        <v>3508</v>
      </c>
      <c r="EKC2724" s="12" t="s">
        <v>285</v>
      </c>
      <c r="EKD2724" s="12" t="s">
        <v>3416</v>
      </c>
      <c r="EKE2724" s="12" t="s">
        <v>37</v>
      </c>
      <c r="EKF2724" s="283">
        <v>42420.65</v>
      </c>
      <c r="EKG2724" s="284">
        <v>1474117.59</v>
      </c>
      <c r="EKH2724" s="697">
        <v>43639</v>
      </c>
      <c r="EKI2724" s="697">
        <v>43601</v>
      </c>
      <c r="EKJ2724" s="12" t="s">
        <v>3508</v>
      </c>
      <c r="EKK2724" s="12" t="s">
        <v>285</v>
      </c>
      <c r="EKL2724" s="12" t="s">
        <v>3416</v>
      </c>
      <c r="EKM2724" s="12" t="s">
        <v>37</v>
      </c>
      <c r="EKN2724" s="283">
        <v>42420.65</v>
      </c>
      <c r="EKO2724" s="284">
        <v>1474117.59</v>
      </c>
      <c r="EKP2724" s="697">
        <v>43639</v>
      </c>
      <c r="EKQ2724" s="697">
        <v>43601</v>
      </c>
      <c r="EKR2724" s="12" t="s">
        <v>3508</v>
      </c>
      <c r="EKS2724" s="12" t="s">
        <v>285</v>
      </c>
      <c r="EKT2724" s="12" t="s">
        <v>3416</v>
      </c>
      <c r="EKU2724" s="12" t="s">
        <v>37</v>
      </c>
      <c r="EKV2724" s="283">
        <v>42420.65</v>
      </c>
      <c r="EKW2724" s="284">
        <v>1474117.59</v>
      </c>
      <c r="EKX2724" s="697">
        <v>43639</v>
      </c>
      <c r="EKY2724" s="697">
        <v>43601</v>
      </c>
      <c r="EKZ2724" s="12" t="s">
        <v>3508</v>
      </c>
      <c r="ELA2724" s="12" t="s">
        <v>285</v>
      </c>
      <c r="ELB2724" s="12" t="s">
        <v>3416</v>
      </c>
      <c r="ELC2724" s="12" t="s">
        <v>37</v>
      </c>
      <c r="ELD2724" s="283">
        <v>42420.65</v>
      </c>
      <c r="ELE2724" s="284">
        <v>1474117.59</v>
      </c>
      <c r="ELF2724" s="697">
        <v>43639</v>
      </c>
      <c r="ELG2724" s="697">
        <v>43601</v>
      </c>
      <c r="ELH2724" s="12" t="s">
        <v>3508</v>
      </c>
      <c r="ELI2724" s="12" t="s">
        <v>285</v>
      </c>
      <c r="ELJ2724" s="12" t="s">
        <v>3416</v>
      </c>
      <c r="ELK2724" s="12" t="s">
        <v>37</v>
      </c>
      <c r="ELL2724" s="283">
        <v>42420.65</v>
      </c>
      <c r="ELM2724" s="284">
        <v>1474117.59</v>
      </c>
      <c r="ELN2724" s="697">
        <v>43639</v>
      </c>
      <c r="ELO2724" s="697">
        <v>43601</v>
      </c>
      <c r="ELP2724" s="12" t="s">
        <v>3508</v>
      </c>
      <c r="ELQ2724" s="12" t="s">
        <v>285</v>
      </c>
      <c r="ELR2724" s="12" t="s">
        <v>3416</v>
      </c>
      <c r="ELS2724" s="12" t="s">
        <v>37</v>
      </c>
      <c r="ELT2724" s="283">
        <v>42420.65</v>
      </c>
      <c r="ELU2724" s="284">
        <v>1474117.59</v>
      </c>
      <c r="ELV2724" s="697">
        <v>43639</v>
      </c>
      <c r="ELW2724" s="697">
        <v>43601</v>
      </c>
      <c r="ELX2724" s="12" t="s">
        <v>3508</v>
      </c>
      <c r="ELY2724" s="12" t="s">
        <v>285</v>
      </c>
      <c r="ELZ2724" s="12" t="s">
        <v>3416</v>
      </c>
      <c r="EMA2724" s="12" t="s">
        <v>37</v>
      </c>
      <c r="EMB2724" s="283">
        <v>42420.65</v>
      </c>
      <c r="EMC2724" s="284">
        <v>1474117.59</v>
      </c>
      <c r="EMD2724" s="697">
        <v>43639</v>
      </c>
      <c r="EME2724" s="697">
        <v>43601</v>
      </c>
      <c r="EMF2724" s="12" t="s">
        <v>3508</v>
      </c>
      <c r="EMG2724" s="12" t="s">
        <v>285</v>
      </c>
      <c r="EMH2724" s="12" t="s">
        <v>3416</v>
      </c>
      <c r="EMI2724" s="12" t="s">
        <v>37</v>
      </c>
      <c r="EMJ2724" s="283">
        <v>42420.65</v>
      </c>
      <c r="EMK2724" s="284">
        <v>1474117.59</v>
      </c>
      <c r="EML2724" s="697">
        <v>43639</v>
      </c>
      <c r="EMM2724" s="697">
        <v>43601</v>
      </c>
      <c r="EMN2724" s="12" t="s">
        <v>3508</v>
      </c>
      <c r="EMO2724" s="12" t="s">
        <v>285</v>
      </c>
      <c r="EMP2724" s="12" t="s">
        <v>3416</v>
      </c>
      <c r="EMQ2724" s="12" t="s">
        <v>37</v>
      </c>
      <c r="EMR2724" s="283">
        <v>42420.65</v>
      </c>
      <c r="EMS2724" s="284">
        <v>1474117.59</v>
      </c>
      <c r="EMT2724" s="697">
        <v>43639</v>
      </c>
      <c r="EMU2724" s="697">
        <v>43601</v>
      </c>
      <c r="EMV2724" s="12" t="s">
        <v>3508</v>
      </c>
      <c r="EMW2724" s="12" t="s">
        <v>285</v>
      </c>
      <c r="EMX2724" s="12" t="s">
        <v>3416</v>
      </c>
      <c r="EMY2724" s="12" t="s">
        <v>37</v>
      </c>
      <c r="EMZ2724" s="283">
        <v>42420.65</v>
      </c>
      <c r="ENA2724" s="284">
        <v>1474117.59</v>
      </c>
      <c r="ENB2724" s="697">
        <v>43639</v>
      </c>
      <c r="ENC2724" s="697">
        <v>43601</v>
      </c>
      <c r="END2724" s="12" t="s">
        <v>3508</v>
      </c>
      <c r="ENE2724" s="12" t="s">
        <v>285</v>
      </c>
      <c r="ENF2724" s="12" t="s">
        <v>3416</v>
      </c>
      <c r="ENG2724" s="12" t="s">
        <v>37</v>
      </c>
      <c r="ENH2724" s="283">
        <v>42420.65</v>
      </c>
      <c r="ENI2724" s="284">
        <v>1474117.59</v>
      </c>
      <c r="ENJ2724" s="697">
        <v>43639</v>
      </c>
      <c r="ENK2724" s="697">
        <v>43601</v>
      </c>
      <c r="ENL2724" s="12" t="s">
        <v>3508</v>
      </c>
      <c r="ENM2724" s="12" t="s">
        <v>285</v>
      </c>
      <c r="ENN2724" s="12" t="s">
        <v>3416</v>
      </c>
      <c r="ENO2724" s="12" t="s">
        <v>37</v>
      </c>
      <c r="ENP2724" s="283">
        <v>42420.65</v>
      </c>
      <c r="ENQ2724" s="284">
        <v>1474117.59</v>
      </c>
      <c r="ENR2724" s="697">
        <v>43639</v>
      </c>
      <c r="ENS2724" s="697">
        <v>43601</v>
      </c>
      <c r="ENT2724" s="12" t="s">
        <v>3508</v>
      </c>
      <c r="ENU2724" s="12" t="s">
        <v>285</v>
      </c>
      <c r="ENV2724" s="12" t="s">
        <v>3416</v>
      </c>
      <c r="ENW2724" s="12" t="s">
        <v>37</v>
      </c>
      <c r="ENX2724" s="283">
        <v>42420.65</v>
      </c>
      <c r="ENY2724" s="284">
        <v>1474117.59</v>
      </c>
      <c r="ENZ2724" s="697">
        <v>43639</v>
      </c>
      <c r="EOA2724" s="697">
        <v>43601</v>
      </c>
      <c r="EOB2724" s="12" t="s">
        <v>3508</v>
      </c>
      <c r="EOC2724" s="12" t="s">
        <v>285</v>
      </c>
      <c r="EOD2724" s="12" t="s">
        <v>3416</v>
      </c>
      <c r="EOE2724" s="12" t="s">
        <v>37</v>
      </c>
      <c r="EOF2724" s="283">
        <v>42420.65</v>
      </c>
      <c r="EOG2724" s="284">
        <v>1474117.59</v>
      </c>
      <c r="EOH2724" s="697">
        <v>43639</v>
      </c>
      <c r="EOI2724" s="697">
        <v>43601</v>
      </c>
      <c r="EOJ2724" s="12" t="s">
        <v>3508</v>
      </c>
      <c r="EOK2724" s="12" t="s">
        <v>285</v>
      </c>
      <c r="EOL2724" s="12" t="s">
        <v>3416</v>
      </c>
      <c r="EOM2724" s="12" t="s">
        <v>37</v>
      </c>
      <c r="EON2724" s="283">
        <v>42420.65</v>
      </c>
      <c r="EOO2724" s="284">
        <v>1474117.59</v>
      </c>
      <c r="EOP2724" s="697">
        <v>43639</v>
      </c>
      <c r="EOQ2724" s="697">
        <v>43601</v>
      </c>
      <c r="EOR2724" s="12" t="s">
        <v>3508</v>
      </c>
      <c r="EOS2724" s="12" t="s">
        <v>285</v>
      </c>
      <c r="EOT2724" s="12" t="s">
        <v>3416</v>
      </c>
      <c r="EOU2724" s="12" t="s">
        <v>37</v>
      </c>
      <c r="EOV2724" s="283">
        <v>42420.65</v>
      </c>
      <c r="EOW2724" s="284">
        <v>1474117.59</v>
      </c>
      <c r="EOX2724" s="697">
        <v>43639</v>
      </c>
      <c r="EOY2724" s="697">
        <v>43601</v>
      </c>
      <c r="EOZ2724" s="12" t="s">
        <v>3508</v>
      </c>
      <c r="EPA2724" s="12" t="s">
        <v>285</v>
      </c>
      <c r="EPB2724" s="12" t="s">
        <v>3416</v>
      </c>
      <c r="EPC2724" s="12" t="s">
        <v>37</v>
      </c>
      <c r="EPD2724" s="283">
        <v>42420.65</v>
      </c>
      <c r="EPE2724" s="284">
        <v>1474117.59</v>
      </c>
      <c r="EPF2724" s="697">
        <v>43639</v>
      </c>
      <c r="EPG2724" s="697">
        <v>43601</v>
      </c>
      <c r="EPH2724" s="12" t="s">
        <v>3508</v>
      </c>
      <c r="EPI2724" s="12" t="s">
        <v>285</v>
      </c>
      <c r="EPJ2724" s="12" t="s">
        <v>3416</v>
      </c>
      <c r="EPK2724" s="12" t="s">
        <v>37</v>
      </c>
      <c r="EPL2724" s="283">
        <v>42420.65</v>
      </c>
      <c r="EPM2724" s="284">
        <v>1474117.59</v>
      </c>
      <c r="EPN2724" s="697">
        <v>43639</v>
      </c>
      <c r="EPO2724" s="697">
        <v>43601</v>
      </c>
      <c r="EPP2724" s="12" t="s">
        <v>3508</v>
      </c>
      <c r="EPQ2724" s="12" t="s">
        <v>285</v>
      </c>
      <c r="EPR2724" s="12" t="s">
        <v>3416</v>
      </c>
      <c r="EPS2724" s="12" t="s">
        <v>37</v>
      </c>
      <c r="EPT2724" s="283">
        <v>42420.65</v>
      </c>
      <c r="EPU2724" s="284">
        <v>1474117.59</v>
      </c>
      <c r="EPV2724" s="697">
        <v>43639</v>
      </c>
      <c r="EPW2724" s="697">
        <v>43601</v>
      </c>
      <c r="EPX2724" s="12" t="s">
        <v>3508</v>
      </c>
      <c r="EPY2724" s="12" t="s">
        <v>285</v>
      </c>
      <c r="EPZ2724" s="12" t="s">
        <v>3416</v>
      </c>
      <c r="EQA2724" s="12" t="s">
        <v>37</v>
      </c>
      <c r="EQB2724" s="283">
        <v>42420.65</v>
      </c>
      <c r="EQC2724" s="284">
        <v>1474117.59</v>
      </c>
      <c r="EQD2724" s="697">
        <v>43639</v>
      </c>
      <c r="EQE2724" s="697">
        <v>43601</v>
      </c>
      <c r="EQF2724" s="12" t="s">
        <v>3508</v>
      </c>
      <c r="EQG2724" s="12" t="s">
        <v>285</v>
      </c>
      <c r="EQH2724" s="12" t="s">
        <v>3416</v>
      </c>
      <c r="EQI2724" s="12" t="s">
        <v>37</v>
      </c>
      <c r="EQJ2724" s="283">
        <v>42420.65</v>
      </c>
      <c r="EQK2724" s="284">
        <v>1474117.59</v>
      </c>
      <c r="EQL2724" s="697">
        <v>43639</v>
      </c>
      <c r="EQM2724" s="697">
        <v>43601</v>
      </c>
      <c r="EQN2724" s="12" t="s">
        <v>3508</v>
      </c>
      <c r="EQO2724" s="12" t="s">
        <v>285</v>
      </c>
      <c r="EQP2724" s="12" t="s">
        <v>3416</v>
      </c>
      <c r="EQQ2724" s="12" t="s">
        <v>37</v>
      </c>
      <c r="EQR2724" s="283">
        <v>42420.65</v>
      </c>
      <c r="EQS2724" s="284">
        <v>1474117.59</v>
      </c>
      <c r="EQT2724" s="697">
        <v>43639</v>
      </c>
      <c r="EQU2724" s="697">
        <v>43601</v>
      </c>
      <c r="EQV2724" s="12" t="s">
        <v>3508</v>
      </c>
      <c r="EQW2724" s="12" t="s">
        <v>285</v>
      </c>
      <c r="EQX2724" s="12" t="s">
        <v>3416</v>
      </c>
      <c r="EQY2724" s="12" t="s">
        <v>37</v>
      </c>
      <c r="EQZ2724" s="283">
        <v>42420.65</v>
      </c>
      <c r="ERA2724" s="284">
        <v>1474117.59</v>
      </c>
      <c r="ERB2724" s="697">
        <v>43639</v>
      </c>
      <c r="ERC2724" s="697">
        <v>43601</v>
      </c>
      <c r="ERD2724" s="12" t="s">
        <v>3508</v>
      </c>
      <c r="ERE2724" s="12" t="s">
        <v>285</v>
      </c>
      <c r="ERF2724" s="12" t="s">
        <v>3416</v>
      </c>
      <c r="ERG2724" s="12" t="s">
        <v>37</v>
      </c>
      <c r="ERH2724" s="283">
        <v>42420.65</v>
      </c>
      <c r="ERI2724" s="284">
        <v>1474117.59</v>
      </c>
      <c r="ERJ2724" s="697">
        <v>43639</v>
      </c>
      <c r="ERK2724" s="697">
        <v>43601</v>
      </c>
      <c r="ERL2724" s="12" t="s">
        <v>3508</v>
      </c>
      <c r="ERM2724" s="12" t="s">
        <v>285</v>
      </c>
      <c r="ERN2724" s="12" t="s">
        <v>3416</v>
      </c>
      <c r="ERO2724" s="12" t="s">
        <v>37</v>
      </c>
      <c r="ERP2724" s="283">
        <v>42420.65</v>
      </c>
      <c r="ERQ2724" s="284">
        <v>1474117.59</v>
      </c>
      <c r="ERR2724" s="697">
        <v>43639</v>
      </c>
      <c r="ERS2724" s="697">
        <v>43601</v>
      </c>
      <c r="ERT2724" s="12" t="s">
        <v>3508</v>
      </c>
      <c r="ERU2724" s="12" t="s">
        <v>285</v>
      </c>
      <c r="ERV2724" s="12" t="s">
        <v>3416</v>
      </c>
      <c r="ERW2724" s="12" t="s">
        <v>37</v>
      </c>
      <c r="ERX2724" s="283">
        <v>42420.65</v>
      </c>
      <c r="ERY2724" s="284">
        <v>1474117.59</v>
      </c>
      <c r="ERZ2724" s="697">
        <v>43639</v>
      </c>
      <c r="ESA2724" s="697">
        <v>43601</v>
      </c>
      <c r="ESB2724" s="12" t="s">
        <v>3508</v>
      </c>
      <c r="ESC2724" s="12" t="s">
        <v>285</v>
      </c>
      <c r="ESD2724" s="12" t="s">
        <v>3416</v>
      </c>
      <c r="ESE2724" s="12" t="s">
        <v>37</v>
      </c>
      <c r="ESF2724" s="283">
        <v>42420.65</v>
      </c>
      <c r="ESG2724" s="284">
        <v>1474117.59</v>
      </c>
      <c r="ESH2724" s="697">
        <v>43639</v>
      </c>
      <c r="ESI2724" s="697">
        <v>43601</v>
      </c>
      <c r="ESJ2724" s="12" t="s">
        <v>3508</v>
      </c>
      <c r="ESK2724" s="12" t="s">
        <v>285</v>
      </c>
      <c r="ESL2724" s="12" t="s">
        <v>3416</v>
      </c>
      <c r="ESM2724" s="12" t="s">
        <v>37</v>
      </c>
      <c r="ESN2724" s="283">
        <v>42420.65</v>
      </c>
      <c r="ESO2724" s="284">
        <v>1474117.59</v>
      </c>
      <c r="ESP2724" s="697">
        <v>43639</v>
      </c>
      <c r="ESQ2724" s="697">
        <v>43601</v>
      </c>
      <c r="ESR2724" s="12" t="s">
        <v>3508</v>
      </c>
      <c r="ESS2724" s="12" t="s">
        <v>285</v>
      </c>
      <c r="EST2724" s="12" t="s">
        <v>3416</v>
      </c>
      <c r="ESU2724" s="12" t="s">
        <v>37</v>
      </c>
      <c r="ESV2724" s="283">
        <v>42420.65</v>
      </c>
      <c r="ESW2724" s="284">
        <v>1474117.59</v>
      </c>
      <c r="ESX2724" s="697">
        <v>43639</v>
      </c>
      <c r="ESY2724" s="697">
        <v>43601</v>
      </c>
      <c r="ESZ2724" s="12" t="s">
        <v>3508</v>
      </c>
      <c r="ETA2724" s="12" t="s">
        <v>285</v>
      </c>
      <c r="ETB2724" s="12" t="s">
        <v>3416</v>
      </c>
      <c r="ETC2724" s="12" t="s">
        <v>37</v>
      </c>
      <c r="ETD2724" s="283">
        <v>42420.65</v>
      </c>
      <c r="ETE2724" s="284">
        <v>1474117.59</v>
      </c>
      <c r="ETF2724" s="697">
        <v>43639</v>
      </c>
      <c r="ETG2724" s="697">
        <v>43601</v>
      </c>
      <c r="ETH2724" s="12" t="s">
        <v>3508</v>
      </c>
      <c r="ETI2724" s="12" t="s">
        <v>285</v>
      </c>
      <c r="ETJ2724" s="12" t="s">
        <v>3416</v>
      </c>
      <c r="ETK2724" s="12" t="s">
        <v>37</v>
      </c>
      <c r="ETL2724" s="283">
        <v>42420.65</v>
      </c>
      <c r="ETM2724" s="284">
        <v>1474117.59</v>
      </c>
      <c r="ETN2724" s="697">
        <v>43639</v>
      </c>
      <c r="ETO2724" s="697">
        <v>43601</v>
      </c>
      <c r="ETP2724" s="12" t="s">
        <v>3508</v>
      </c>
      <c r="ETQ2724" s="12" t="s">
        <v>285</v>
      </c>
      <c r="ETR2724" s="12" t="s">
        <v>3416</v>
      </c>
      <c r="ETS2724" s="12" t="s">
        <v>37</v>
      </c>
      <c r="ETT2724" s="283">
        <v>42420.65</v>
      </c>
      <c r="ETU2724" s="284">
        <v>1474117.59</v>
      </c>
      <c r="ETV2724" s="697">
        <v>43639</v>
      </c>
      <c r="ETW2724" s="697">
        <v>43601</v>
      </c>
      <c r="ETX2724" s="12" t="s">
        <v>3508</v>
      </c>
      <c r="ETY2724" s="12" t="s">
        <v>285</v>
      </c>
      <c r="ETZ2724" s="12" t="s">
        <v>3416</v>
      </c>
      <c r="EUA2724" s="12" t="s">
        <v>37</v>
      </c>
      <c r="EUB2724" s="283">
        <v>42420.65</v>
      </c>
      <c r="EUC2724" s="284">
        <v>1474117.59</v>
      </c>
      <c r="EUD2724" s="697">
        <v>43639</v>
      </c>
      <c r="EUE2724" s="697">
        <v>43601</v>
      </c>
      <c r="EUF2724" s="12" t="s">
        <v>3508</v>
      </c>
      <c r="EUG2724" s="12" t="s">
        <v>285</v>
      </c>
      <c r="EUH2724" s="12" t="s">
        <v>3416</v>
      </c>
      <c r="EUI2724" s="12" t="s">
        <v>37</v>
      </c>
      <c r="EUJ2724" s="283">
        <v>42420.65</v>
      </c>
      <c r="EUK2724" s="284">
        <v>1474117.59</v>
      </c>
      <c r="EUL2724" s="697">
        <v>43639</v>
      </c>
      <c r="EUM2724" s="697">
        <v>43601</v>
      </c>
      <c r="EUN2724" s="12" t="s">
        <v>3508</v>
      </c>
      <c r="EUO2724" s="12" t="s">
        <v>285</v>
      </c>
      <c r="EUP2724" s="12" t="s">
        <v>3416</v>
      </c>
      <c r="EUQ2724" s="12" t="s">
        <v>37</v>
      </c>
      <c r="EUR2724" s="283">
        <v>42420.65</v>
      </c>
      <c r="EUS2724" s="284">
        <v>1474117.59</v>
      </c>
      <c r="EUT2724" s="697">
        <v>43639</v>
      </c>
      <c r="EUU2724" s="697">
        <v>43601</v>
      </c>
      <c r="EUV2724" s="12" t="s">
        <v>3508</v>
      </c>
      <c r="EUW2724" s="12" t="s">
        <v>285</v>
      </c>
      <c r="EUX2724" s="12" t="s">
        <v>3416</v>
      </c>
      <c r="EUY2724" s="12" t="s">
        <v>37</v>
      </c>
      <c r="EUZ2724" s="283">
        <v>42420.65</v>
      </c>
      <c r="EVA2724" s="284">
        <v>1474117.59</v>
      </c>
      <c r="EVB2724" s="697">
        <v>43639</v>
      </c>
      <c r="EVC2724" s="697">
        <v>43601</v>
      </c>
      <c r="EVD2724" s="12" t="s">
        <v>3508</v>
      </c>
      <c r="EVE2724" s="12" t="s">
        <v>285</v>
      </c>
      <c r="EVF2724" s="12" t="s">
        <v>3416</v>
      </c>
      <c r="EVG2724" s="12" t="s">
        <v>37</v>
      </c>
      <c r="EVH2724" s="283">
        <v>42420.65</v>
      </c>
      <c r="EVI2724" s="284">
        <v>1474117.59</v>
      </c>
      <c r="EVJ2724" s="697">
        <v>43639</v>
      </c>
      <c r="EVK2724" s="697">
        <v>43601</v>
      </c>
      <c r="EVL2724" s="12" t="s">
        <v>3508</v>
      </c>
      <c r="EVM2724" s="12" t="s">
        <v>285</v>
      </c>
      <c r="EVN2724" s="12" t="s">
        <v>3416</v>
      </c>
      <c r="EVO2724" s="12" t="s">
        <v>37</v>
      </c>
      <c r="EVP2724" s="283">
        <v>42420.65</v>
      </c>
      <c r="EVQ2724" s="284">
        <v>1474117.59</v>
      </c>
      <c r="EVR2724" s="697">
        <v>43639</v>
      </c>
      <c r="EVS2724" s="697">
        <v>43601</v>
      </c>
      <c r="EVT2724" s="12" t="s">
        <v>3508</v>
      </c>
      <c r="EVU2724" s="12" t="s">
        <v>285</v>
      </c>
      <c r="EVV2724" s="12" t="s">
        <v>3416</v>
      </c>
      <c r="EVW2724" s="12" t="s">
        <v>37</v>
      </c>
      <c r="EVX2724" s="283">
        <v>42420.65</v>
      </c>
      <c r="EVY2724" s="284">
        <v>1474117.59</v>
      </c>
      <c r="EVZ2724" s="697">
        <v>43639</v>
      </c>
      <c r="EWA2724" s="697">
        <v>43601</v>
      </c>
      <c r="EWB2724" s="12" t="s">
        <v>3508</v>
      </c>
      <c r="EWC2724" s="12" t="s">
        <v>285</v>
      </c>
      <c r="EWD2724" s="12" t="s">
        <v>3416</v>
      </c>
      <c r="EWE2724" s="12" t="s">
        <v>37</v>
      </c>
      <c r="EWF2724" s="283">
        <v>42420.65</v>
      </c>
      <c r="EWG2724" s="284">
        <v>1474117.59</v>
      </c>
      <c r="EWH2724" s="697">
        <v>43639</v>
      </c>
      <c r="EWI2724" s="697">
        <v>43601</v>
      </c>
      <c r="EWJ2724" s="12" t="s">
        <v>3508</v>
      </c>
      <c r="EWK2724" s="12" t="s">
        <v>285</v>
      </c>
      <c r="EWL2724" s="12" t="s">
        <v>3416</v>
      </c>
      <c r="EWM2724" s="12" t="s">
        <v>37</v>
      </c>
      <c r="EWN2724" s="283">
        <v>42420.65</v>
      </c>
      <c r="EWO2724" s="284">
        <v>1474117.59</v>
      </c>
      <c r="EWP2724" s="697">
        <v>43639</v>
      </c>
      <c r="EWQ2724" s="697">
        <v>43601</v>
      </c>
      <c r="EWR2724" s="12" t="s">
        <v>3508</v>
      </c>
      <c r="EWS2724" s="12" t="s">
        <v>285</v>
      </c>
      <c r="EWT2724" s="12" t="s">
        <v>3416</v>
      </c>
      <c r="EWU2724" s="12" t="s">
        <v>37</v>
      </c>
      <c r="EWV2724" s="283">
        <v>42420.65</v>
      </c>
      <c r="EWW2724" s="284">
        <v>1474117.59</v>
      </c>
      <c r="EWX2724" s="697">
        <v>43639</v>
      </c>
      <c r="EWY2724" s="697">
        <v>43601</v>
      </c>
      <c r="EWZ2724" s="12" t="s">
        <v>3508</v>
      </c>
      <c r="EXA2724" s="12" t="s">
        <v>285</v>
      </c>
      <c r="EXB2724" s="12" t="s">
        <v>3416</v>
      </c>
      <c r="EXC2724" s="12" t="s">
        <v>37</v>
      </c>
      <c r="EXD2724" s="283">
        <v>42420.65</v>
      </c>
      <c r="EXE2724" s="284">
        <v>1474117.59</v>
      </c>
      <c r="EXF2724" s="697">
        <v>43639</v>
      </c>
      <c r="EXG2724" s="697">
        <v>43601</v>
      </c>
      <c r="EXH2724" s="12" t="s">
        <v>3508</v>
      </c>
      <c r="EXI2724" s="12" t="s">
        <v>285</v>
      </c>
      <c r="EXJ2724" s="12" t="s">
        <v>3416</v>
      </c>
      <c r="EXK2724" s="12" t="s">
        <v>37</v>
      </c>
      <c r="EXL2724" s="283">
        <v>42420.65</v>
      </c>
      <c r="EXM2724" s="284">
        <v>1474117.59</v>
      </c>
      <c r="EXN2724" s="697">
        <v>43639</v>
      </c>
      <c r="EXO2724" s="697">
        <v>43601</v>
      </c>
      <c r="EXP2724" s="12" t="s">
        <v>3508</v>
      </c>
      <c r="EXQ2724" s="12" t="s">
        <v>285</v>
      </c>
      <c r="EXR2724" s="12" t="s">
        <v>3416</v>
      </c>
      <c r="EXS2724" s="12" t="s">
        <v>37</v>
      </c>
      <c r="EXT2724" s="283">
        <v>42420.65</v>
      </c>
      <c r="EXU2724" s="284">
        <v>1474117.59</v>
      </c>
      <c r="EXV2724" s="697">
        <v>43639</v>
      </c>
      <c r="EXW2724" s="697">
        <v>43601</v>
      </c>
      <c r="EXX2724" s="12" t="s">
        <v>3508</v>
      </c>
      <c r="EXY2724" s="12" t="s">
        <v>285</v>
      </c>
      <c r="EXZ2724" s="12" t="s">
        <v>3416</v>
      </c>
      <c r="EYA2724" s="12" t="s">
        <v>37</v>
      </c>
      <c r="EYB2724" s="283">
        <v>42420.65</v>
      </c>
      <c r="EYC2724" s="284">
        <v>1474117.59</v>
      </c>
      <c r="EYD2724" s="697">
        <v>43639</v>
      </c>
      <c r="EYE2724" s="697">
        <v>43601</v>
      </c>
      <c r="EYF2724" s="12" t="s">
        <v>3508</v>
      </c>
      <c r="EYG2724" s="12" t="s">
        <v>285</v>
      </c>
      <c r="EYH2724" s="12" t="s">
        <v>3416</v>
      </c>
      <c r="EYI2724" s="12" t="s">
        <v>37</v>
      </c>
      <c r="EYJ2724" s="283">
        <v>42420.65</v>
      </c>
      <c r="EYK2724" s="284">
        <v>1474117.59</v>
      </c>
      <c r="EYL2724" s="697">
        <v>43639</v>
      </c>
      <c r="EYM2724" s="697">
        <v>43601</v>
      </c>
      <c r="EYN2724" s="12" t="s">
        <v>3508</v>
      </c>
      <c r="EYO2724" s="12" t="s">
        <v>285</v>
      </c>
      <c r="EYP2724" s="12" t="s">
        <v>3416</v>
      </c>
      <c r="EYQ2724" s="12" t="s">
        <v>37</v>
      </c>
      <c r="EYR2724" s="283">
        <v>42420.65</v>
      </c>
      <c r="EYS2724" s="284">
        <v>1474117.59</v>
      </c>
      <c r="EYT2724" s="697">
        <v>43639</v>
      </c>
      <c r="EYU2724" s="697">
        <v>43601</v>
      </c>
      <c r="EYV2724" s="12" t="s">
        <v>3508</v>
      </c>
      <c r="EYW2724" s="12" t="s">
        <v>285</v>
      </c>
      <c r="EYX2724" s="12" t="s">
        <v>3416</v>
      </c>
      <c r="EYY2724" s="12" t="s">
        <v>37</v>
      </c>
      <c r="EYZ2724" s="283">
        <v>42420.65</v>
      </c>
      <c r="EZA2724" s="284">
        <v>1474117.59</v>
      </c>
      <c r="EZB2724" s="697">
        <v>43639</v>
      </c>
      <c r="EZC2724" s="697">
        <v>43601</v>
      </c>
      <c r="EZD2724" s="12" t="s">
        <v>3508</v>
      </c>
      <c r="EZE2724" s="12" t="s">
        <v>285</v>
      </c>
      <c r="EZF2724" s="12" t="s">
        <v>3416</v>
      </c>
      <c r="EZG2724" s="12" t="s">
        <v>37</v>
      </c>
      <c r="EZH2724" s="283">
        <v>42420.65</v>
      </c>
      <c r="EZI2724" s="284">
        <v>1474117.59</v>
      </c>
      <c r="EZJ2724" s="697">
        <v>43639</v>
      </c>
      <c r="EZK2724" s="697">
        <v>43601</v>
      </c>
      <c r="EZL2724" s="12" t="s">
        <v>3508</v>
      </c>
      <c r="EZM2724" s="12" t="s">
        <v>285</v>
      </c>
      <c r="EZN2724" s="12" t="s">
        <v>3416</v>
      </c>
      <c r="EZO2724" s="12" t="s">
        <v>37</v>
      </c>
      <c r="EZP2724" s="283">
        <v>42420.65</v>
      </c>
      <c r="EZQ2724" s="284">
        <v>1474117.59</v>
      </c>
      <c r="EZR2724" s="697">
        <v>43639</v>
      </c>
      <c r="EZS2724" s="697">
        <v>43601</v>
      </c>
      <c r="EZT2724" s="12" t="s">
        <v>3508</v>
      </c>
      <c r="EZU2724" s="12" t="s">
        <v>285</v>
      </c>
      <c r="EZV2724" s="12" t="s">
        <v>3416</v>
      </c>
      <c r="EZW2724" s="12" t="s">
        <v>37</v>
      </c>
      <c r="EZX2724" s="283">
        <v>42420.65</v>
      </c>
      <c r="EZY2724" s="284">
        <v>1474117.59</v>
      </c>
      <c r="EZZ2724" s="697">
        <v>43639</v>
      </c>
      <c r="FAA2724" s="697">
        <v>43601</v>
      </c>
      <c r="FAB2724" s="12" t="s">
        <v>3508</v>
      </c>
      <c r="FAC2724" s="12" t="s">
        <v>285</v>
      </c>
      <c r="FAD2724" s="12" t="s">
        <v>3416</v>
      </c>
      <c r="FAE2724" s="12" t="s">
        <v>37</v>
      </c>
      <c r="FAF2724" s="283">
        <v>42420.65</v>
      </c>
      <c r="FAG2724" s="284">
        <v>1474117.59</v>
      </c>
      <c r="FAH2724" s="697">
        <v>43639</v>
      </c>
      <c r="FAI2724" s="697">
        <v>43601</v>
      </c>
      <c r="FAJ2724" s="12" t="s">
        <v>3508</v>
      </c>
      <c r="FAK2724" s="12" t="s">
        <v>285</v>
      </c>
      <c r="FAL2724" s="12" t="s">
        <v>3416</v>
      </c>
      <c r="FAM2724" s="12" t="s">
        <v>37</v>
      </c>
      <c r="FAN2724" s="283">
        <v>42420.65</v>
      </c>
      <c r="FAO2724" s="284">
        <v>1474117.59</v>
      </c>
      <c r="FAP2724" s="697">
        <v>43639</v>
      </c>
      <c r="FAQ2724" s="697">
        <v>43601</v>
      </c>
      <c r="FAR2724" s="12" t="s">
        <v>3508</v>
      </c>
      <c r="FAS2724" s="12" t="s">
        <v>285</v>
      </c>
      <c r="FAT2724" s="12" t="s">
        <v>3416</v>
      </c>
      <c r="FAU2724" s="12" t="s">
        <v>37</v>
      </c>
      <c r="FAV2724" s="283">
        <v>42420.65</v>
      </c>
      <c r="FAW2724" s="284">
        <v>1474117.59</v>
      </c>
      <c r="FAX2724" s="697">
        <v>43639</v>
      </c>
      <c r="FAY2724" s="697">
        <v>43601</v>
      </c>
      <c r="FAZ2724" s="12" t="s">
        <v>3508</v>
      </c>
      <c r="FBA2724" s="12" t="s">
        <v>285</v>
      </c>
      <c r="FBB2724" s="12" t="s">
        <v>3416</v>
      </c>
      <c r="FBC2724" s="12" t="s">
        <v>37</v>
      </c>
      <c r="FBD2724" s="283">
        <v>42420.65</v>
      </c>
      <c r="FBE2724" s="284">
        <v>1474117.59</v>
      </c>
      <c r="FBF2724" s="697">
        <v>43639</v>
      </c>
      <c r="FBG2724" s="697">
        <v>43601</v>
      </c>
      <c r="FBH2724" s="12" t="s">
        <v>3508</v>
      </c>
      <c r="FBI2724" s="12" t="s">
        <v>285</v>
      </c>
      <c r="FBJ2724" s="12" t="s">
        <v>3416</v>
      </c>
      <c r="FBK2724" s="12" t="s">
        <v>37</v>
      </c>
      <c r="FBL2724" s="283">
        <v>42420.65</v>
      </c>
      <c r="FBM2724" s="284">
        <v>1474117.59</v>
      </c>
      <c r="FBN2724" s="697">
        <v>43639</v>
      </c>
      <c r="FBO2724" s="697">
        <v>43601</v>
      </c>
      <c r="FBP2724" s="12" t="s">
        <v>3508</v>
      </c>
      <c r="FBQ2724" s="12" t="s">
        <v>285</v>
      </c>
      <c r="FBR2724" s="12" t="s">
        <v>3416</v>
      </c>
      <c r="FBS2724" s="12" t="s">
        <v>37</v>
      </c>
      <c r="FBT2724" s="283">
        <v>42420.65</v>
      </c>
      <c r="FBU2724" s="284">
        <v>1474117.59</v>
      </c>
      <c r="FBV2724" s="697">
        <v>43639</v>
      </c>
      <c r="FBW2724" s="697">
        <v>43601</v>
      </c>
      <c r="FBX2724" s="12" t="s">
        <v>3508</v>
      </c>
      <c r="FBY2724" s="12" t="s">
        <v>285</v>
      </c>
      <c r="FBZ2724" s="12" t="s">
        <v>3416</v>
      </c>
      <c r="FCA2724" s="12" t="s">
        <v>37</v>
      </c>
      <c r="FCB2724" s="283">
        <v>42420.65</v>
      </c>
      <c r="FCC2724" s="284">
        <v>1474117.59</v>
      </c>
      <c r="FCD2724" s="697">
        <v>43639</v>
      </c>
      <c r="FCE2724" s="697">
        <v>43601</v>
      </c>
      <c r="FCF2724" s="12" t="s">
        <v>3508</v>
      </c>
      <c r="FCG2724" s="12" t="s">
        <v>285</v>
      </c>
      <c r="FCH2724" s="12" t="s">
        <v>3416</v>
      </c>
      <c r="FCI2724" s="12" t="s">
        <v>37</v>
      </c>
      <c r="FCJ2724" s="283">
        <v>42420.65</v>
      </c>
      <c r="FCK2724" s="284">
        <v>1474117.59</v>
      </c>
      <c r="FCL2724" s="697">
        <v>43639</v>
      </c>
      <c r="FCM2724" s="697">
        <v>43601</v>
      </c>
      <c r="FCN2724" s="12" t="s">
        <v>3508</v>
      </c>
      <c r="FCO2724" s="12" t="s">
        <v>285</v>
      </c>
      <c r="FCP2724" s="12" t="s">
        <v>3416</v>
      </c>
      <c r="FCQ2724" s="12" t="s">
        <v>37</v>
      </c>
      <c r="FCR2724" s="283">
        <v>42420.65</v>
      </c>
      <c r="FCS2724" s="284">
        <v>1474117.59</v>
      </c>
      <c r="FCT2724" s="697">
        <v>43639</v>
      </c>
      <c r="FCU2724" s="697">
        <v>43601</v>
      </c>
      <c r="FCV2724" s="12" t="s">
        <v>3508</v>
      </c>
      <c r="FCW2724" s="12" t="s">
        <v>285</v>
      </c>
      <c r="FCX2724" s="12" t="s">
        <v>3416</v>
      </c>
      <c r="FCY2724" s="12" t="s">
        <v>37</v>
      </c>
      <c r="FCZ2724" s="283">
        <v>42420.65</v>
      </c>
      <c r="FDA2724" s="284">
        <v>1474117.59</v>
      </c>
      <c r="FDB2724" s="697">
        <v>43639</v>
      </c>
      <c r="FDC2724" s="697">
        <v>43601</v>
      </c>
      <c r="FDD2724" s="12" t="s">
        <v>3508</v>
      </c>
      <c r="FDE2724" s="12" t="s">
        <v>285</v>
      </c>
      <c r="FDF2724" s="12" t="s">
        <v>3416</v>
      </c>
      <c r="FDG2724" s="12" t="s">
        <v>37</v>
      </c>
      <c r="FDH2724" s="283">
        <v>42420.65</v>
      </c>
      <c r="FDI2724" s="284">
        <v>1474117.59</v>
      </c>
      <c r="FDJ2724" s="697">
        <v>43639</v>
      </c>
      <c r="FDK2724" s="697">
        <v>43601</v>
      </c>
      <c r="FDL2724" s="12" t="s">
        <v>3508</v>
      </c>
      <c r="FDM2724" s="12" t="s">
        <v>285</v>
      </c>
      <c r="FDN2724" s="12" t="s">
        <v>3416</v>
      </c>
      <c r="FDO2724" s="12" t="s">
        <v>37</v>
      </c>
      <c r="FDP2724" s="283">
        <v>42420.65</v>
      </c>
      <c r="FDQ2724" s="284">
        <v>1474117.59</v>
      </c>
      <c r="FDR2724" s="697">
        <v>43639</v>
      </c>
      <c r="FDS2724" s="697">
        <v>43601</v>
      </c>
      <c r="FDT2724" s="12" t="s">
        <v>3508</v>
      </c>
      <c r="FDU2724" s="12" t="s">
        <v>285</v>
      </c>
      <c r="FDV2724" s="12" t="s">
        <v>3416</v>
      </c>
      <c r="FDW2724" s="12" t="s">
        <v>37</v>
      </c>
      <c r="FDX2724" s="283">
        <v>42420.65</v>
      </c>
      <c r="FDY2724" s="284">
        <v>1474117.59</v>
      </c>
      <c r="FDZ2724" s="697">
        <v>43639</v>
      </c>
      <c r="FEA2724" s="697">
        <v>43601</v>
      </c>
      <c r="FEB2724" s="12" t="s">
        <v>3508</v>
      </c>
      <c r="FEC2724" s="12" t="s">
        <v>285</v>
      </c>
      <c r="FED2724" s="12" t="s">
        <v>3416</v>
      </c>
      <c r="FEE2724" s="12" t="s">
        <v>37</v>
      </c>
      <c r="FEF2724" s="283">
        <v>42420.65</v>
      </c>
      <c r="FEG2724" s="284">
        <v>1474117.59</v>
      </c>
      <c r="FEH2724" s="697">
        <v>43639</v>
      </c>
      <c r="FEI2724" s="697">
        <v>43601</v>
      </c>
      <c r="FEJ2724" s="12" t="s">
        <v>3508</v>
      </c>
      <c r="FEK2724" s="12" t="s">
        <v>285</v>
      </c>
      <c r="FEL2724" s="12" t="s">
        <v>3416</v>
      </c>
      <c r="FEM2724" s="12" t="s">
        <v>37</v>
      </c>
      <c r="FEN2724" s="283">
        <v>42420.65</v>
      </c>
      <c r="FEO2724" s="284">
        <v>1474117.59</v>
      </c>
      <c r="FEP2724" s="697">
        <v>43639</v>
      </c>
      <c r="FEQ2724" s="697">
        <v>43601</v>
      </c>
      <c r="FER2724" s="12" t="s">
        <v>3508</v>
      </c>
      <c r="FES2724" s="12" t="s">
        <v>285</v>
      </c>
      <c r="FET2724" s="12" t="s">
        <v>3416</v>
      </c>
      <c r="FEU2724" s="12" t="s">
        <v>37</v>
      </c>
      <c r="FEV2724" s="283">
        <v>42420.65</v>
      </c>
      <c r="FEW2724" s="284">
        <v>1474117.59</v>
      </c>
      <c r="FEX2724" s="697">
        <v>43639</v>
      </c>
      <c r="FEY2724" s="697">
        <v>43601</v>
      </c>
      <c r="FEZ2724" s="12" t="s">
        <v>3508</v>
      </c>
      <c r="FFA2724" s="12" t="s">
        <v>285</v>
      </c>
      <c r="FFB2724" s="12" t="s">
        <v>3416</v>
      </c>
      <c r="FFC2724" s="12" t="s">
        <v>37</v>
      </c>
      <c r="FFD2724" s="283">
        <v>42420.65</v>
      </c>
      <c r="FFE2724" s="284">
        <v>1474117.59</v>
      </c>
      <c r="FFF2724" s="697">
        <v>43639</v>
      </c>
      <c r="FFG2724" s="697">
        <v>43601</v>
      </c>
      <c r="FFH2724" s="12" t="s">
        <v>3508</v>
      </c>
      <c r="FFI2724" s="12" t="s">
        <v>285</v>
      </c>
      <c r="FFJ2724" s="12" t="s">
        <v>3416</v>
      </c>
      <c r="FFK2724" s="12" t="s">
        <v>37</v>
      </c>
      <c r="FFL2724" s="283">
        <v>42420.65</v>
      </c>
      <c r="FFM2724" s="284">
        <v>1474117.59</v>
      </c>
      <c r="FFN2724" s="697">
        <v>43639</v>
      </c>
      <c r="FFO2724" s="697">
        <v>43601</v>
      </c>
      <c r="FFP2724" s="12" t="s">
        <v>3508</v>
      </c>
      <c r="FFQ2724" s="12" t="s">
        <v>285</v>
      </c>
      <c r="FFR2724" s="12" t="s">
        <v>3416</v>
      </c>
      <c r="FFS2724" s="12" t="s">
        <v>37</v>
      </c>
      <c r="FFT2724" s="283">
        <v>42420.65</v>
      </c>
      <c r="FFU2724" s="284">
        <v>1474117.59</v>
      </c>
      <c r="FFV2724" s="697">
        <v>43639</v>
      </c>
      <c r="FFW2724" s="697">
        <v>43601</v>
      </c>
      <c r="FFX2724" s="12" t="s">
        <v>3508</v>
      </c>
      <c r="FFY2724" s="12" t="s">
        <v>285</v>
      </c>
      <c r="FFZ2724" s="12" t="s">
        <v>3416</v>
      </c>
      <c r="FGA2724" s="12" t="s">
        <v>37</v>
      </c>
      <c r="FGB2724" s="283">
        <v>42420.65</v>
      </c>
      <c r="FGC2724" s="284">
        <v>1474117.59</v>
      </c>
      <c r="FGD2724" s="697">
        <v>43639</v>
      </c>
      <c r="FGE2724" s="697">
        <v>43601</v>
      </c>
      <c r="FGF2724" s="12" t="s">
        <v>3508</v>
      </c>
      <c r="FGG2724" s="12" t="s">
        <v>285</v>
      </c>
      <c r="FGH2724" s="12" t="s">
        <v>3416</v>
      </c>
      <c r="FGI2724" s="12" t="s">
        <v>37</v>
      </c>
      <c r="FGJ2724" s="283">
        <v>42420.65</v>
      </c>
      <c r="FGK2724" s="284">
        <v>1474117.59</v>
      </c>
      <c r="FGL2724" s="697">
        <v>43639</v>
      </c>
      <c r="FGM2724" s="697">
        <v>43601</v>
      </c>
      <c r="FGN2724" s="12" t="s">
        <v>3508</v>
      </c>
      <c r="FGO2724" s="12" t="s">
        <v>285</v>
      </c>
      <c r="FGP2724" s="12" t="s">
        <v>3416</v>
      </c>
      <c r="FGQ2724" s="12" t="s">
        <v>37</v>
      </c>
      <c r="FGR2724" s="283">
        <v>42420.65</v>
      </c>
      <c r="FGS2724" s="284">
        <v>1474117.59</v>
      </c>
      <c r="FGT2724" s="697">
        <v>43639</v>
      </c>
      <c r="FGU2724" s="697">
        <v>43601</v>
      </c>
      <c r="FGV2724" s="12" t="s">
        <v>3508</v>
      </c>
      <c r="FGW2724" s="12" t="s">
        <v>285</v>
      </c>
      <c r="FGX2724" s="12" t="s">
        <v>3416</v>
      </c>
      <c r="FGY2724" s="12" t="s">
        <v>37</v>
      </c>
      <c r="FGZ2724" s="283">
        <v>42420.65</v>
      </c>
      <c r="FHA2724" s="284">
        <v>1474117.59</v>
      </c>
      <c r="FHB2724" s="697">
        <v>43639</v>
      </c>
      <c r="FHC2724" s="697">
        <v>43601</v>
      </c>
      <c r="FHD2724" s="12" t="s">
        <v>3508</v>
      </c>
      <c r="FHE2724" s="12" t="s">
        <v>285</v>
      </c>
      <c r="FHF2724" s="12" t="s">
        <v>3416</v>
      </c>
      <c r="FHG2724" s="12" t="s">
        <v>37</v>
      </c>
      <c r="FHH2724" s="283">
        <v>42420.65</v>
      </c>
      <c r="FHI2724" s="284">
        <v>1474117.59</v>
      </c>
      <c r="FHJ2724" s="697">
        <v>43639</v>
      </c>
      <c r="FHK2724" s="697">
        <v>43601</v>
      </c>
      <c r="FHL2724" s="12" t="s">
        <v>3508</v>
      </c>
      <c r="FHM2724" s="12" t="s">
        <v>285</v>
      </c>
      <c r="FHN2724" s="12" t="s">
        <v>3416</v>
      </c>
      <c r="FHO2724" s="12" t="s">
        <v>37</v>
      </c>
      <c r="FHP2724" s="283">
        <v>42420.65</v>
      </c>
      <c r="FHQ2724" s="284">
        <v>1474117.59</v>
      </c>
      <c r="FHR2724" s="697">
        <v>43639</v>
      </c>
      <c r="FHS2724" s="697">
        <v>43601</v>
      </c>
      <c r="FHT2724" s="12" t="s">
        <v>3508</v>
      </c>
      <c r="FHU2724" s="12" t="s">
        <v>285</v>
      </c>
      <c r="FHV2724" s="12" t="s">
        <v>3416</v>
      </c>
      <c r="FHW2724" s="12" t="s">
        <v>37</v>
      </c>
      <c r="FHX2724" s="283">
        <v>42420.65</v>
      </c>
      <c r="FHY2724" s="284">
        <v>1474117.59</v>
      </c>
      <c r="FHZ2724" s="697">
        <v>43639</v>
      </c>
      <c r="FIA2724" s="697">
        <v>43601</v>
      </c>
      <c r="FIB2724" s="12" t="s">
        <v>3508</v>
      </c>
      <c r="FIC2724" s="12" t="s">
        <v>285</v>
      </c>
      <c r="FID2724" s="12" t="s">
        <v>3416</v>
      </c>
      <c r="FIE2724" s="12" t="s">
        <v>37</v>
      </c>
      <c r="FIF2724" s="283">
        <v>42420.65</v>
      </c>
      <c r="FIG2724" s="284">
        <v>1474117.59</v>
      </c>
      <c r="FIH2724" s="697">
        <v>43639</v>
      </c>
      <c r="FII2724" s="697">
        <v>43601</v>
      </c>
      <c r="FIJ2724" s="12" t="s">
        <v>3508</v>
      </c>
      <c r="FIK2724" s="12" t="s">
        <v>285</v>
      </c>
      <c r="FIL2724" s="12" t="s">
        <v>3416</v>
      </c>
      <c r="FIM2724" s="12" t="s">
        <v>37</v>
      </c>
      <c r="FIN2724" s="283">
        <v>42420.65</v>
      </c>
      <c r="FIO2724" s="284">
        <v>1474117.59</v>
      </c>
      <c r="FIP2724" s="697">
        <v>43639</v>
      </c>
      <c r="FIQ2724" s="697">
        <v>43601</v>
      </c>
      <c r="FIR2724" s="12" t="s">
        <v>3508</v>
      </c>
      <c r="FIS2724" s="12" t="s">
        <v>285</v>
      </c>
      <c r="FIT2724" s="12" t="s">
        <v>3416</v>
      </c>
      <c r="FIU2724" s="12" t="s">
        <v>37</v>
      </c>
      <c r="FIV2724" s="283">
        <v>42420.65</v>
      </c>
      <c r="FIW2724" s="284">
        <v>1474117.59</v>
      </c>
      <c r="FIX2724" s="697">
        <v>43639</v>
      </c>
      <c r="FIY2724" s="697">
        <v>43601</v>
      </c>
      <c r="FIZ2724" s="12" t="s">
        <v>3508</v>
      </c>
      <c r="FJA2724" s="12" t="s">
        <v>285</v>
      </c>
      <c r="FJB2724" s="12" t="s">
        <v>3416</v>
      </c>
      <c r="FJC2724" s="12" t="s">
        <v>37</v>
      </c>
      <c r="FJD2724" s="283">
        <v>42420.65</v>
      </c>
      <c r="FJE2724" s="284">
        <v>1474117.59</v>
      </c>
      <c r="FJF2724" s="697">
        <v>43639</v>
      </c>
      <c r="FJG2724" s="697">
        <v>43601</v>
      </c>
      <c r="FJH2724" s="12" t="s">
        <v>3508</v>
      </c>
      <c r="FJI2724" s="12" t="s">
        <v>285</v>
      </c>
      <c r="FJJ2724" s="12" t="s">
        <v>3416</v>
      </c>
      <c r="FJK2724" s="12" t="s">
        <v>37</v>
      </c>
      <c r="FJL2724" s="283">
        <v>42420.65</v>
      </c>
      <c r="FJM2724" s="284">
        <v>1474117.59</v>
      </c>
      <c r="FJN2724" s="697">
        <v>43639</v>
      </c>
      <c r="FJO2724" s="697">
        <v>43601</v>
      </c>
      <c r="FJP2724" s="12" t="s">
        <v>3508</v>
      </c>
      <c r="FJQ2724" s="12" t="s">
        <v>285</v>
      </c>
      <c r="FJR2724" s="12" t="s">
        <v>3416</v>
      </c>
      <c r="FJS2724" s="12" t="s">
        <v>37</v>
      </c>
      <c r="FJT2724" s="283">
        <v>42420.65</v>
      </c>
      <c r="FJU2724" s="284">
        <v>1474117.59</v>
      </c>
      <c r="FJV2724" s="697">
        <v>43639</v>
      </c>
      <c r="FJW2724" s="697">
        <v>43601</v>
      </c>
      <c r="FJX2724" s="12" t="s">
        <v>3508</v>
      </c>
      <c r="FJY2724" s="12" t="s">
        <v>285</v>
      </c>
      <c r="FJZ2724" s="12" t="s">
        <v>3416</v>
      </c>
      <c r="FKA2724" s="12" t="s">
        <v>37</v>
      </c>
      <c r="FKB2724" s="283">
        <v>42420.65</v>
      </c>
      <c r="FKC2724" s="284">
        <v>1474117.59</v>
      </c>
      <c r="FKD2724" s="697">
        <v>43639</v>
      </c>
      <c r="FKE2724" s="697">
        <v>43601</v>
      </c>
      <c r="FKF2724" s="12" t="s">
        <v>3508</v>
      </c>
      <c r="FKG2724" s="12" t="s">
        <v>285</v>
      </c>
      <c r="FKH2724" s="12" t="s">
        <v>3416</v>
      </c>
      <c r="FKI2724" s="12" t="s">
        <v>37</v>
      </c>
      <c r="FKJ2724" s="283">
        <v>42420.65</v>
      </c>
      <c r="FKK2724" s="284">
        <v>1474117.59</v>
      </c>
      <c r="FKL2724" s="697">
        <v>43639</v>
      </c>
      <c r="FKM2724" s="697">
        <v>43601</v>
      </c>
      <c r="FKN2724" s="12" t="s">
        <v>3508</v>
      </c>
      <c r="FKO2724" s="12" t="s">
        <v>285</v>
      </c>
      <c r="FKP2724" s="12" t="s">
        <v>3416</v>
      </c>
      <c r="FKQ2724" s="12" t="s">
        <v>37</v>
      </c>
      <c r="FKR2724" s="283">
        <v>42420.65</v>
      </c>
      <c r="FKS2724" s="284">
        <v>1474117.59</v>
      </c>
      <c r="FKT2724" s="697">
        <v>43639</v>
      </c>
      <c r="FKU2724" s="697">
        <v>43601</v>
      </c>
      <c r="FKV2724" s="12" t="s">
        <v>3508</v>
      </c>
      <c r="FKW2724" s="12" t="s">
        <v>285</v>
      </c>
      <c r="FKX2724" s="12" t="s">
        <v>3416</v>
      </c>
      <c r="FKY2724" s="12" t="s">
        <v>37</v>
      </c>
      <c r="FKZ2724" s="283">
        <v>42420.65</v>
      </c>
      <c r="FLA2724" s="284">
        <v>1474117.59</v>
      </c>
      <c r="FLB2724" s="697">
        <v>43639</v>
      </c>
      <c r="FLC2724" s="697">
        <v>43601</v>
      </c>
      <c r="FLD2724" s="12" t="s">
        <v>3508</v>
      </c>
      <c r="FLE2724" s="12" t="s">
        <v>285</v>
      </c>
      <c r="FLF2724" s="12" t="s">
        <v>3416</v>
      </c>
      <c r="FLG2724" s="12" t="s">
        <v>37</v>
      </c>
      <c r="FLH2724" s="283">
        <v>42420.65</v>
      </c>
      <c r="FLI2724" s="284">
        <v>1474117.59</v>
      </c>
      <c r="FLJ2724" s="697">
        <v>43639</v>
      </c>
      <c r="FLK2724" s="697">
        <v>43601</v>
      </c>
      <c r="FLL2724" s="12" t="s">
        <v>3508</v>
      </c>
      <c r="FLM2724" s="12" t="s">
        <v>285</v>
      </c>
      <c r="FLN2724" s="12" t="s">
        <v>3416</v>
      </c>
      <c r="FLO2724" s="12" t="s">
        <v>37</v>
      </c>
      <c r="FLP2724" s="283">
        <v>42420.65</v>
      </c>
      <c r="FLQ2724" s="284">
        <v>1474117.59</v>
      </c>
      <c r="FLR2724" s="697">
        <v>43639</v>
      </c>
      <c r="FLS2724" s="697">
        <v>43601</v>
      </c>
      <c r="FLT2724" s="12" t="s">
        <v>3508</v>
      </c>
      <c r="FLU2724" s="12" t="s">
        <v>285</v>
      </c>
      <c r="FLV2724" s="12" t="s">
        <v>3416</v>
      </c>
      <c r="FLW2724" s="12" t="s">
        <v>37</v>
      </c>
      <c r="FLX2724" s="283">
        <v>42420.65</v>
      </c>
      <c r="FLY2724" s="284">
        <v>1474117.59</v>
      </c>
      <c r="FLZ2724" s="697">
        <v>43639</v>
      </c>
      <c r="FMA2724" s="697">
        <v>43601</v>
      </c>
      <c r="FMB2724" s="12" t="s">
        <v>3508</v>
      </c>
      <c r="FMC2724" s="12" t="s">
        <v>285</v>
      </c>
      <c r="FMD2724" s="12" t="s">
        <v>3416</v>
      </c>
      <c r="FME2724" s="12" t="s">
        <v>37</v>
      </c>
      <c r="FMF2724" s="283">
        <v>42420.65</v>
      </c>
      <c r="FMG2724" s="284">
        <v>1474117.59</v>
      </c>
      <c r="FMH2724" s="697">
        <v>43639</v>
      </c>
      <c r="FMI2724" s="697">
        <v>43601</v>
      </c>
      <c r="FMJ2724" s="12" t="s">
        <v>3508</v>
      </c>
      <c r="FMK2724" s="12" t="s">
        <v>285</v>
      </c>
      <c r="FML2724" s="12" t="s">
        <v>3416</v>
      </c>
      <c r="FMM2724" s="12" t="s">
        <v>37</v>
      </c>
      <c r="FMN2724" s="283">
        <v>42420.65</v>
      </c>
      <c r="FMO2724" s="284">
        <v>1474117.59</v>
      </c>
      <c r="FMP2724" s="697">
        <v>43639</v>
      </c>
      <c r="FMQ2724" s="697">
        <v>43601</v>
      </c>
      <c r="FMR2724" s="12" t="s">
        <v>3508</v>
      </c>
      <c r="FMS2724" s="12" t="s">
        <v>285</v>
      </c>
      <c r="FMT2724" s="12" t="s">
        <v>3416</v>
      </c>
      <c r="FMU2724" s="12" t="s">
        <v>37</v>
      </c>
      <c r="FMV2724" s="283">
        <v>42420.65</v>
      </c>
      <c r="FMW2724" s="284">
        <v>1474117.59</v>
      </c>
      <c r="FMX2724" s="697">
        <v>43639</v>
      </c>
      <c r="FMY2724" s="697">
        <v>43601</v>
      </c>
      <c r="FMZ2724" s="12" t="s">
        <v>3508</v>
      </c>
      <c r="FNA2724" s="12" t="s">
        <v>285</v>
      </c>
      <c r="FNB2724" s="12" t="s">
        <v>3416</v>
      </c>
      <c r="FNC2724" s="12" t="s">
        <v>37</v>
      </c>
      <c r="FND2724" s="283">
        <v>42420.65</v>
      </c>
      <c r="FNE2724" s="284">
        <v>1474117.59</v>
      </c>
      <c r="FNF2724" s="697">
        <v>43639</v>
      </c>
      <c r="FNG2724" s="697">
        <v>43601</v>
      </c>
      <c r="FNH2724" s="12" t="s">
        <v>3508</v>
      </c>
      <c r="FNI2724" s="12" t="s">
        <v>285</v>
      </c>
      <c r="FNJ2724" s="12" t="s">
        <v>3416</v>
      </c>
      <c r="FNK2724" s="12" t="s">
        <v>37</v>
      </c>
      <c r="FNL2724" s="283">
        <v>42420.65</v>
      </c>
      <c r="FNM2724" s="284">
        <v>1474117.59</v>
      </c>
      <c r="FNN2724" s="697">
        <v>43639</v>
      </c>
      <c r="FNO2724" s="697">
        <v>43601</v>
      </c>
      <c r="FNP2724" s="12" t="s">
        <v>3508</v>
      </c>
      <c r="FNQ2724" s="12" t="s">
        <v>285</v>
      </c>
      <c r="FNR2724" s="12" t="s">
        <v>3416</v>
      </c>
      <c r="FNS2724" s="12" t="s">
        <v>37</v>
      </c>
      <c r="FNT2724" s="283">
        <v>42420.65</v>
      </c>
      <c r="FNU2724" s="284">
        <v>1474117.59</v>
      </c>
      <c r="FNV2724" s="697">
        <v>43639</v>
      </c>
      <c r="FNW2724" s="697">
        <v>43601</v>
      </c>
      <c r="FNX2724" s="12" t="s">
        <v>3508</v>
      </c>
      <c r="FNY2724" s="12" t="s">
        <v>285</v>
      </c>
      <c r="FNZ2724" s="12" t="s">
        <v>3416</v>
      </c>
      <c r="FOA2724" s="12" t="s">
        <v>37</v>
      </c>
      <c r="FOB2724" s="283">
        <v>42420.65</v>
      </c>
      <c r="FOC2724" s="284">
        <v>1474117.59</v>
      </c>
      <c r="FOD2724" s="697">
        <v>43639</v>
      </c>
      <c r="FOE2724" s="697">
        <v>43601</v>
      </c>
      <c r="FOF2724" s="12" t="s">
        <v>3508</v>
      </c>
      <c r="FOG2724" s="12" t="s">
        <v>285</v>
      </c>
      <c r="FOH2724" s="12" t="s">
        <v>3416</v>
      </c>
      <c r="FOI2724" s="12" t="s">
        <v>37</v>
      </c>
      <c r="FOJ2724" s="283">
        <v>42420.65</v>
      </c>
      <c r="FOK2724" s="284">
        <v>1474117.59</v>
      </c>
      <c r="FOL2724" s="697">
        <v>43639</v>
      </c>
      <c r="FOM2724" s="697">
        <v>43601</v>
      </c>
      <c r="FON2724" s="12" t="s">
        <v>3508</v>
      </c>
      <c r="FOO2724" s="12" t="s">
        <v>285</v>
      </c>
      <c r="FOP2724" s="12" t="s">
        <v>3416</v>
      </c>
      <c r="FOQ2724" s="12" t="s">
        <v>37</v>
      </c>
      <c r="FOR2724" s="283">
        <v>42420.65</v>
      </c>
      <c r="FOS2724" s="284">
        <v>1474117.59</v>
      </c>
      <c r="FOT2724" s="697">
        <v>43639</v>
      </c>
      <c r="FOU2724" s="697">
        <v>43601</v>
      </c>
      <c r="FOV2724" s="12" t="s">
        <v>3508</v>
      </c>
      <c r="FOW2724" s="12" t="s">
        <v>285</v>
      </c>
      <c r="FOX2724" s="12" t="s">
        <v>3416</v>
      </c>
      <c r="FOY2724" s="12" t="s">
        <v>37</v>
      </c>
      <c r="FOZ2724" s="283">
        <v>42420.65</v>
      </c>
      <c r="FPA2724" s="284">
        <v>1474117.59</v>
      </c>
      <c r="FPB2724" s="697">
        <v>43639</v>
      </c>
      <c r="FPC2724" s="697">
        <v>43601</v>
      </c>
      <c r="FPD2724" s="12" t="s">
        <v>3508</v>
      </c>
      <c r="FPE2724" s="12" t="s">
        <v>285</v>
      </c>
      <c r="FPF2724" s="12" t="s">
        <v>3416</v>
      </c>
      <c r="FPG2724" s="12" t="s">
        <v>37</v>
      </c>
      <c r="FPH2724" s="283">
        <v>42420.65</v>
      </c>
      <c r="FPI2724" s="284">
        <v>1474117.59</v>
      </c>
      <c r="FPJ2724" s="697">
        <v>43639</v>
      </c>
      <c r="FPK2724" s="697">
        <v>43601</v>
      </c>
      <c r="FPL2724" s="12" t="s">
        <v>3508</v>
      </c>
      <c r="FPM2724" s="12" t="s">
        <v>285</v>
      </c>
      <c r="FPN2724" s="12" t="s">
        <v>3416</v>
      </c>
      <c r="FPO2724" s="12" t="s">
        <v>37</v>
      </c>
      <c r="FPP2724" s="283">
        <v>42420.65</v>
      </c>
      <c r="FPQ2724" s="284">
        <v>1474117.59</v>
      </c>
      <c r="FPR2724" s="697">
        <v>43639</v>
      </c>
      <c r="FPS2724" s="697">
        <v>43601</v>
      </c>
      <c r="FPT2724" s="12" t="s">
        <v>3508</v>
      </c>
      <c r="FPU2724" s="12" t="s">
        <v>285</v>
      </c>
      <c r="FPV2724" s="12" t="s">
        <v>3416</v>
      </c>
      <c r="FPW2724" s="12" t="s">
        <v>37</v>
      </c>
      <c r="FPX2724" s="283">
        <v>42420.65</v>
      </c>
      <c r="FPY2724" s="284">
        <v>1474117.59</v>
      </c>
      <c r="FPZ2724" s="697">
        <v>43639</v>
      </c>
      <c r="FQA2724" s="697">
        <v>43601</v>
      </c>
      <c r="FQB2724" s="12" t="s">
        <v>3508</v>
      </c>
      <c r="FQC2724" s="12" t="s">
        <v>285</v>
      </c>
      <c r="FQD2724" s="12" t="s">
        <v>3416</v>
      </c>
      <c r="FQE2724" s="12" t="s">
        <v>37</v>
      </c>
      <c r="FQF2724" s="283">
        <v>42420.65</v>
      </c>
      <c r="FQG2724" s="284">
        <v>1474117.59</v>
      </c>
      <c r="FQH2724" s="697">
        <v>43639</v>
      </c>
      <c r="FQI2724" s="697">
        <v>43601</v>
      </c>
      <c r="FQJ2724" s="12" t="s">
        <v>3508</v>
      </c>
      <c r="FQK2724" s="12" t="s">
        <v>285</v>
      </c>
      <c r="FQL2724" s="12" t="s">
        <v>3416</v>
      </c>
      <c r="FQM2724" s="12" t="s">
        <v>37</v>
      </c>
      <c r="FQN2724" s="283">
        <v>42420.65</v>
      </c>
      <c r="FQO2724" s="284">
        <v>1474117.59</v>
      </c>
      <c r="FQP2724" s="697">
        <v>43639</v>
      </c>
      <c r="FQQ2724" s="697">
        <v>43601</v>
      </c>
      <c r="FQR2724" s="12" t="s">
        <v>3508</v>
      </c>
      <c r="FQS2724" s="12" t="s">
        <v>285</v>
      </c>
      <c r="FQT2724" s="12" t="s">
        <v>3416</v>
      </c>
      <c r="FQU2724" s="12" t="s">
        <v>37</v>
      </c>
      <c r="FQV2724" s="283">
        <v>42420.65</v>
      </c>
      <c r="FQW2724" s="284">
        <v>1474117.59</v>
      </c>
      <c r="FQX2724" s="697">
        <v>43639</v>
      </c>
      <c r="FQY2724" s="697">
        <v>43601</v>
      </c>
      <c r="FQZ2724" s="12" t="s">
        <v>3508</v>
      </c>
      <c r="FRA2724" s="12" t="s">
        <v>285</v>
      </c>
      <c r="FRB2724" s="12" t="s">
        <v>3416</v>
      </c>
      <c r="FRC2724" s="12" t="s">
        <v>37</v>
      </c>
      <c r="FRD2724" s="283">
        <v>42420.65</v>
      </c>
      <c r="FRE2724" s="284">
        <v>1474117.59</v>
      </c>
      <c r="FRF2724" s="697">
        <v>43639</v>
      </c>
      <c r="FRG2724" s="697">
        <v>43601</v>
      </c>
      <c r="FRH2724" s="12" t="s">
        <v>3508</v>
      </c>
      <c r="FRI2724" s="12" t="s">
        <v>285</v>
      </c>
      <c r="FRJ2724" s="12" t="s">
        <v>3416</v>
      </c>
      <c r="FRK2724" s="12" t="s">
        <v>37</v>
      </c>
      <c r="FRL2724" s="283">
        <v>42420.65</v>
      </c>
      <c r="FRM2724" s="284">
        <v>1474117.59</v>
      </c>
      <c r="FRN2724" s="697">
        <v>43639</v>
      </c>
      <c r="FRO2724" s="697">
        <v>43601</v>
      </c>
      <c r="FRP2724" s="12" t="s">
        <v>3508</v>
      </c>
      <c r="FRQ2724" s="12" t="s">
        <v>285</v>
      </c>
      <c r="FRR2724" s="12" t="s">
        <v>3416</v>
      </c>
      <c r="FRS2724" s="12" t="s">
        <v>37</v>
      </c>
      <c r="FRT2724" s="283">
        <v>42420.65</v>
      </c>
      <c r="FRU2724" s="284">
        <v>1474117.59</v>
      </c>
      <c r="FRV2724" s="697">
        <v>43639</v>
      </c>
      <c r="FRW2724" s="697">
        <v>43601</v>
      </c>
      <c r="FRX2724" s="12" t="s">
        <v>3508</v>
      </c>
      <c r="FRY2724" s="12" t="s">
        <v>285</v>
      </c>
      <c r="FRZ2724" s="12" t="s">
        <v>3416</v>
      </c>
      <c r="FSA2724" s="12" t="s">
        <v>37</v>
      </c>
      <c r="FSB2724" s="283">
        <v>42420.65</v>
      </c>
      <c r="FSC2724" s="284">
        <v>1474117.59</v>
      </c>
      <c r="FSD2724" s="697">
        <v>43639</v>
      </c>
      <c r="FSE2724" s="697">
        <v>43601</v>
      </c>
      <c r="FSF2724" s="12" t="s">
        <v>3508</v>
      </c>
      <c r="FSG2724" s="12" t="s">
        <v>285</v>
      </c>
      <c r="FSH2724" s="12" t="s">
        <v>3416</v>
      </c>
      <c r="FSI2724" s="12" t="s">
        <v>37</v>
      </c>
      <c r="FSJ2724" s="283">
        <v>42420.65</v>
      </c>
      <c r="FSK2724" s="284">
        <v>1474117.59</v>
      </c>
      <c r="FSL2724" s="697">
        <v>43639</v>
      </c>
      <c r="FSM2724" s="697">
        <v>43601</v>
      </c>
      <c r="FSN2724" s="12" t="s">
        <v>3508</v>
      </c>
      <c r="FSO2724" s="12" t="s">
        <v>285</v>
      </c>
      <c r="FSP2724" s="12" t="s">
        <v>3416</v>
      </c>
      <c r="FSQ2724" s="12" t="s">
        <v>37</v>
      </c>
      <c r="FSR2724" s="283">
        <v>42420.65</v>
      </c>
      <c r="FSS2724" s="284">
        <v>1474117.59</v>
      </c>
      <c r="FST2724" s="697">
        <v>43639</v>
      </c>
      <c r="FSU2724" s="697">
        <v>43601</v>
      </c>
      <c r="FSV2724" s="12" t="s">
        <v>3508</v>
      </c>
      <c r="FSW2724" s="12" t="s">
        <v>285</v>
      </c>
      <c r="FSX2724" s="12" t="s">
        <v>3416</v>
      </c>
      <c r="FSY2724" s="12" t="s">
        <v>37</v>
      </c>
      <c r="FSZ2724" s="283">
        <v>42420.65</v>
      </c>
      <c r="FTA2724" s="284">
        <v>1474117.59</v>
      </c>
      <c r="FTB2724" s="697">
        <v>43639</v>
      </c>
      <c r="FTC2724" s="697">
        <v>43601</v>
      </c>
      <c r="FTD2724" s="12" t="s">
        <v>3508</v>
      </c>
      <c r="FTE2724" s="12" t="s">
        <v>285</v>
      </c>
      <c r="FTF2724" s="12" t="s">
        <v>3416</v>
      </c>
      <c r="FTG2724" s="12" t="s">
        <v>37</v>
      </c>
      <c r="FTH2724" s="283">
        <v>42420.65</v>
      </c>
      <c r="FTI2724" s="284">
        <v>1474117.59</v>
      </c>
      <c r="FTJ2724" s="697">
        <v>43639</v>
      </c>
      <c r="FTK2724" s="697">
        <v>43601</v>
      </c>
      <c r="FTL2724" s="12" t="s">
        <v>3508</v>
      </c>
      <c r="FTM2724" s="12" t="s">
        <v>285</v>
      </c>
      <c r="FTN2724" s="12" t="s">
        <v>3416</v>
      </c>
      <c r="FTO2724" s="12" t="s">
        <v>37</v>
      </c>
      <c r="FTP2724" s="283">
        <v>42420.65</v>
      </c>
      <c r="FTQ2724" s="284">
        <v>1474117.59</v>
      </c>
      <c r="FTR2724" s="697">
        <v>43639</v>
      </c>
      <c r="FTS2724" s="697">
        <v>43601</v>
      </c>
      <c r="FTT2724" s="12" t="s">
        <v>3508</v>
      </c>
      <c r="FTU2724" s="12" t="s">
        <v>285</v>
      </c>
      <c r="FTV2724" s="12" t="s">
        <v>3416</v>
      </c>
      <c r="FTW2724" s="12" t="s">
        <v>37</v>
      </c>
      <c r="FTX2724" s="283">
        <v>42420.65</v>
      </c>
      <c r="FTY2724" s="284">
        <v>1474117.59</v>
      </c>
      <c r="FTZ2724" s="697">
        <v>43639</v>
      </c>
      <c r="FUA2724" s="697">
        <v>43601</v>
      </c>
      <c r="FUB2724" s="12" t="s">
        <v>3508</v>
      </c>
      <c r="FUC2724" s="12" t="s">
        <v>285</v>
      </c>
      <c r="FUD2724" s="12" t="s">
        <v>3416</v>
      </c>
      <c r="FUE2724" s="12" t="s">
        <v>37</v>
      </c>
      <c r="FUF2724" s="283">
        <v>42420.65</v>
      </c>
      <c r="FUG2724" s="284">
        <v>1474117.59</v>
      </c>
      <c r="FUH2724" s="697">
        <v>43639</v>
      </c>
      <c r="FUI2724" s="697">
        <v>43601</v>
      </c>
      <c r="FUJ2724" s="12" t="s">
        <v>3508</v>
      </c>
      <c r="FUK2724" s="12" t="s">
        <v>285</v>
      </c>
      <c r="FUL2724" s="12" t="s">
        <v>3416</v>
      </c>
      <c r="FUM2724" s="12" t="s">
        <v>37</v>
      </c>
      <c r="FUN2724" s="283">
        <v>42420.65</v>
      </c>
      <c r="FUO2724" s="284">
        <v>1474117.59</v>
      </c>
      <c r="FUP2724" s="697">
        <v>43639</v>
      </c>
      <c r="FUQ2724" s="697">
        <v>43601</v>
      </c>
      <c r="FUR2724" s="12" t="s">
        <v>3508</v>
      </c>
      <c r="FUS2724" s="12" t="s">
        <v>285</v>
      </c>
      <c r="FUT2724" s="12" t="s">
        <v>3416</v>
      </c>
      <c r="FUU2724" s="12" t="s">
        <v>37</v>
      </c>
      <c r="FUV2724" s="283">
        <v>42420.65</v>
      </c>
      <c r="FUW2724" s="284">
        <v>1474117.59</v>
      </c>
      <c r="FUX2724" s="697">
        <v>43639</v>
      </c>
      <c r="FUY2724" s="697">
        <v>43601</v>
      </c>
      <c r="FUZ2724" s="12" t="s">
        <v>3508</v>
      </c>
      <c r="FVA2724" s="12" t="s">
        <v>285</v>
      </c>
      <c r="FVB2724" s="12" t="s">
        <v>3416</v>
      </c>
      <c r="FVC2724" s="12" t="s">
        <v>37</v>
      </c>
      <c r="FVD2724" s="283">
        <v>42420.65</v>
      </c>
      <c r="FVE2724" s="284">
        <v>1474117.59</v>
      </c>
      <c r="FVF2724" s="697">
        <v>43639</v>
      </c>
      <c r="FVG2724" s="697">
        <v>43601</v>
      </c>
      <c r="FVH2724" s="12" t="s">
        <v>3508</v>
      </c>
      <c r="FVI2724" s="12" t="s">
        <v>285</v>
      </c>
      <c r="FVJ2724" s="12" t="s">
        <v>3416</v>
      </c>
      <c r="FVK2724" s="12" t="s">
        <v>37</v>
      </c>
      <c r="FVL2724" s="283">
        <v>42420.65</v>
      </c>
      <c r="FVM2724" s="284">
        <v>1474117.59</v>
      </c>
      <c r="FVN2724" s="697">
        <v>43639</v>
      </c>
      <c r="FVO2724" s="697">
        <v>43601</v>
      </c>
      <c r="FVP2724" s="12" t="s">
        <v>3508</v>
      </c>
      <c r="FVQ2724" s="12" t="s">
        <v>285</v>
      </c>
      <c r="FVR2724" s="12" t="s">
        <v>3416</v>
      </c>
      <c r="FVS2724" s="12" t="s">
        <v>37</v>
      </c>
      <c r="FVT2724" s="283">
        <v>42420.65</v>
      </c>
      <c r="FVU2724" s="284">
        <v>1474117.59</v>
      </c>
      <c r="FVV2724" s="697">
        <v>43639</v>
      </c>
      <c r="FVW2724" s="697">
        <v>43601</v>
      </c>
      <c r="FVX2724" s="12" t="s">
        <v>3508</v>
      </c>
      <c r="FVY2724" s="12" t="s">
        <v>285</v>
      </c>
      <c r="FVZ2724" s="12" t="s">
        <v>3416</v>
      </c>
      <c r="FWA2724" s="12" t="s">
        <v>37</v>
      </c>
      <c r="FWB2724" s="283">
        <v>42420.65</v>
      </c>
      <c r="FWC2724" s="284">
        <v>1474117.59</v>
      </c>
      <c r="FWD2724" s="697">
        <v>43639</v>
      </c>
      <c r="FWE2724" s="697">
        <v>43601</v>
      </c>
      <c r="FWF2724" s="12" t="s">
        <v>3508</v>
      </c>
      <c r="FWG2724" s="12" t="s">
        <v>285</v>
      </c>
      <c r="FWH2724" s="12" t="s">
        <v>3416</v>
      </c>
      <c r="FWI2724" s="12" t="s">
        <v>37</v>
      </c>
      <c r="FWJ2724" s="283">
        <v>42420.65</v>
      </c>
      <c r="FWK2724" s="284">
        <v>1474117.59</v>
      </c>
      <c r="FWL2724" s="697">
        <v>43639</v>
      </c>
      <c r="FWM2724" s="697">
        <v>43601</v>
      </c>
      <c r="FWN2724" s="12" t="s">
        <v>3508</v>
      </c>
      <c r="FWO2724" s="12" t="s">
        <v>285</v>
      </c>
      <c r="FWP2724" s="12" t="s">
        <v>3416</v>
      </c>
      <c r="FWQ2724" s="12" t="s">
        <v>37</v>
      </c>
      <c r="FWR2724" s="283">
        <v>42420.65</v>
      </c>
      <c r="FWS2724" s="284">
        <v>1474117.59</v>
      </c>
      <c r="FWT2724" s="697">
        <v>43639</v>
      </c>
      <c r="FWU2724" s="697">
        <v>43601</v>
      </c>
      <c r="FWV2724" s="12" t="s">
        <v>3508</v>
      </c>
      <c r="FWW2724" s="12" t="s">
        <v>285</v>
      </c>
      <c r="FWX2724" s="12" t="s">
        <v>3416</v>
      </c>
      <c r="FWY2724" s="12" t="s">
        <v>37</v>
      </c>
      <c r="FWZ2724" s="283">
        <v>42420.65</v>
      </c>
      <c r="FXA2724" s="284">
        <v>1474117.59</v>
      </c>
      <c r="FXB2724" s="697">
        <v>43639</v>
      </c>
      <c r="FXC2724" s="697">
        <v>43601</v>
      </c>
      <c r="FXD2724" s="12" t="s">
        <v>3508</v>
      </c>
      <c r="FXE2724" s="12" t="s">
        <v>285</v>
      </c>
      <c r="FXF2724" s="12" t="s">
        <v>3416</v>
      </c>
      <c r="FXG2724" s="12" t="s">
        <v>37</v>
      </c>
      <c r="FXH2724" s="283">
        <v>42420.65</v>
      </c>
      <c r="FXI2724" s="284">
        <v>1474117.59</v>
      </c>
      <c r="FXJ2724" s="697">
        <v>43639</v>
      </c>
      <c r="FXK2724" s="697">
        <v>43601</v>
      </c>
      <c r="FXL2724" s="12" t="s">
        <v>3508</v>
      </c>
      <c r="FXM2724" s="12" t="s">
        <v>285</v>
      </c>
      <c r="FXN2724" s="12" t="s">
        <v>3416</v>
      </c>
      <c r="FXO2724" s="12" t="s">
        <v>37</v>
      </c>
      <c r="FXP2724" s="283">
        <v>42420.65</v>
      </c>
      <c r="FXQ2724" s="284">
        <v>1474117.59</v>
      </c>
      <c r="FXR2724" s="697">
        <v>43639</v>
      </c>
      <c r="FXS2724" s="697">
        <v>43601</v>
      </c>
      <c r="FXT2724" s="12" t="s">
        <v>3508</v>
      </c>
      <c r="FXU2724" s="12" t="s">
        <v>285</v>
      </c>
      <c r="FXV2724" s="12" t="s">
        <v>3416</v>
      </c>
      <c r="FXW2724" s="12" t="s">
        <v>37</v>
      </c>
      <c r="FXX2724" s="283">
        <v>42420.65</v>
      </c>
      <c r="FXY2724" s="284">
        <v>1474117.59</v>
      </c>
      <c r="FXZ2724" s="697">
        <v>43639</v>
      </c>
      <c r="FYA2724" s="697">
        <v>43601</v>
      </c>
      <c r="FYB2724" s="12" t="s">
        <v>3508</v>
      </c>
      <c r="FYC2724" s="12" t="s">
        <v>285</v>
      </c>
      <c r="FYD2724" s="12" t="s">
        <v>3416</v>
      </c>
      <c r="FYE2724" s="12" t="s">
        <v>37</v>
      </c>
      <c r="FYF2724" s="283">
        <v>42420.65</v>
      </c>
      <c r="FYG2724" s="284">
        <v>1474117.59</v>
      </c>
      <c r="FYH2724" s="697">
        <v>43639</v>
      </c>
      <c r="FYI2724" s="697">
        <v>43601</v>
      </c>
      <c r="FYJ2724" s="12" t="s">
        <v>3508</v>
      </c>
      <c r="FYK2724" s="12" t="s">
        <v>285</v>
      </c>
      <c r="FYL2724" s="12" t="s">
        <v>3416</v>
      </c>
      <c r="FYM2724" s="12" t="s">
        <v>37</v>
      </c>
      <c r="FYN2724" s="283">
        <v>42420.65</v>
      </c>
      <c r="FYO2724" s="284">
        <v>1474117.59</v>
      </c>
      <c r="FYP2724" s="697">
        <v>43639</v>
      </c>
      <c r="FYQ2724" s="697">
        <v>43601</v>
      </c>
      <c r="FYR2724" s="12" t="s">
        <v>3508</v>
      </c>
      <c r="FYS2724" s="12" t="s">
        <v>285</v>
      </c>
      <c r="FYT2724" s="12" t="s">
        <v>3416</v>
      </c>
      <c r="FYU2724" s="12" t="s">
        <v>37</v>
      </c>
      <c r="FYV2724" s="283">
        <v>42420.65</v>
      </c>
      <c r="FYW2724" s="284">
        <v>1474117.59</v>
      </c>
      <c r="FYX2724" s="697">
        <v>43639</v>
      </c>
      <c r="FYY2724" s="697">
        <v>43601</v>
      </c>
      <c r="FYZ2724" s="12" t="s">
        <v>3508</v>
      </c>
      <c r="FZA2724" s="12" t="s">
        <v>285</v>
      </c>
      <c r="FZB2724" s="12" t="s">
        <v>3416</v>
      </c>
      <c r="FZC2724" s="12" t="s">
        <v>37</v>
      </c>
      <c r="FZD2724" s="283">
        <v>42420.65</v>
      </c>
      <c r="FZE2724" s="284">
        <v>1474117.59</v>
      </c>
      <c r="FZF2724" s="697">
        <v>43639</v>
      </c>
      <c r="FZG2724" s="697">
        <v>43601</v>
      </c>
      <c r="FZH2724" s="12" t="s">
        <v>3508</v>
      </c>
      <c r="FZI2724" s="12" t="s">
        <v>285</v>
      </c>
      <c r="FZJ2724" s="12" t="s">
        <v>3416</v>
      </c>
      <c r="FZK2724" s="12" t="s">
        <v>37</v>
      </c>
      <c r="FZL2724" s="283">
        <v>42420.65</v>
      </c>
      <c r="FZM2724" s="284">
        <v>1474117.59</v>
      </c>
      <c r="FZN2724" s="697">
        <v>43639</v>
      </c>
      <c r="FZO2724" s="697">
        <v>43601</v>
      </c>
      <c r="FZP2724" s="12" t="s">
        <v>3508</v>
      </c>
      <c r="FZQ2724" s="12" t="s">
        <v>285</v>
      </c>
      <c r="FZR2724" s="12" t="s">
        <v>3416</v>
      </c>
      <c r="FZS2724" s="12" t="s">
        <v>37</v>
      </c>
      <c r="FZT2724" s="283">
        <v>42420.65</v>
      </c>
      <c r="FZU2724" s="284">
        <v>1474117.59</v>
      </c>
      <c r="FZV2724" s="697">
        <v>43639</v>
      </c>
      <c r="FZW2724" s="697">
        <v>43601</v>
      </c>
      <c r="FZX2724" s="12" t="s">
        <v>3508</v>
      </c>
      <c r="FZY2724" s="12" t="s">
        <v>285</v>
      </c>
      <c r="FZZ2724" s="12" t="s">
        <v>3416</v>
      </c>
      <c r="GAA2724" s="12" t="s">
        <v>37</v>
      </c>
      <c r="GAB2724" s="283">
        <v>42420.65</v>
      </c>
      <c r="GAC2724" s="284">
        <v>1474117.59</v>
      </c>
      <c r="GAD2724" s="697">
        <v>43639</v>
      </c>
      <c r="GAE2724" s="697">
        <v>43601</v>
      </c>
      <c r="GAF2724" s="12" t="s">
        <v>3508</v>
      </c>
      <c r="GAG2724" s="12" t="s">
        <v>285</v>
      </c>
      <c r="GAH2724" s="12" t="s">
        <v>3416</v>
      </c>
      <c r="GAI2724" s="12" t="s">
        <v>37</v>
      </c>
      <c r="GAJ2724" s="283">
        <v>42420.65</v>
      </c>
      <c r="GAK2724" s="284">
        <v>1474117.59</v>
      </c>
      <c r="GAL2724" s="697">
        <v>43639</v>
      </c>
      <c r="GAM2724" s="697">
        <v>43601</v>
      </c>
      <c r="GAN2724" s="12" t="s">
        <v>3508</v>
      </c>
      <c r="GAO2724" s="12" t="s">
        <v>285</v>
      </c>
      <c r="GAP2724" s="12" t="s">
        <v>3416</v>
      </c>
      <c r="GAQ2724" s="12" t="s">
        <v>37</v>
      </c>
      <c r="GAR2724" s="283">
        <v>42420.65</v>
      </c>
      <c r="GAS2724" s="284">
        <v>1474117.59</v>
      </c>
      <c r="GAT2724" s="697">
        <v>43639</v>
      </c>
      <c r="GAU2724" s="697">
        <v>43601</v>
      </c>
      <c r="GAV2724" s="12" t="s">
        <v>3508</v>
      </c>
      <c r="GAW2724" s="12" t="s">
        <v>285</v>
      </c>
      <c r="GAX2724" s="12" t="s">
        <v>3416</v>
      </c>
      <c r="GAY2724" s="12" t="s">
        <v>37</v>
      </c>
      <c r="GAZ2724" s="283">
        <v>42420.65</v>
      </c>
      <c r="GBA2724" s="284">
        <v>1474117.59</v>
      </c>
      <c r="GBB2724" s="697">
        <v>43639</v>
      </c>
      <c r="GBC2724" s="697">
        <v>43601</v>
      </c>
      <c r="GBD2724" s="12" t="s">
        <v>3508</v>
      </c>
      <c r="GBE2724" s="12" t="s">
        <v>285</v>
      </c>
      <c r="GBF2724" s="12" t="s">
        <v>3416</v>
      </c>
      <c r="GBG2724" s="12" t="s">
        <v>37</v>
      </c>
      <c r="GBH2724" s="283">
        <v>42420.65</v>
      </c>
      <c r="GBI2724" s="284">
        <v>1474117.59</v>
      </c>
      <c r="GBJ2724" s="697">
        <v>43639</v>
      </c>
      <c r="GBK2724" s="697">
        <v>43601</v>
      </c>
      <c r="GBL2724" s="12" t="s">
        <v>3508</v>
      </c>
      <c r="GBM2724" s="12" t="s">
        <v>285</v>
      </c>
      <c r="GBN2724" s="12" t="s">
        <v>3416</v>
      </c>
      <c r="GBO2724" s="12" t="s">
        <v>37</v>
      </c>
      <c r="GBP2724" s="283">
        <v>42420.65</v>
      </c>
      <c r="GBQ2724" s="284">
        <v>1474117.59</v>
      </c>
      <c r="GBR2724" s="697">
        <v>43639</v>
      </c>
      <c r="GBS2724" s="697">
        <v>43601</v>
      </c>
      <c r="GBT2724" s="12" t="s">
        <v>3508</v>
      </c>
      <c r="GBU2724" s="12" t="s">
        <v>285</v>
      </c>
      <c r="GBV2724" s="12" t="s">
        <v>3416</v>
      </c>
      <c r="GBW2724" s="12" t="s">
        <v>37</v>
      </c>
      <c r="GBX2724" s="283">
        <v>42420.65</v>
      </c>
      <c r="GBY2724" s="284">
        <v>1474117.59</v>
      </c>
      <c r="GBZ2724" s="697">
        <v>43639</v>
      </c>
      <c r="GCA2724" s="697">
        <v>43601</v>
      </c>
      <c r="GCB2724" s="12" t="s">
        <v>3508</v>
      </c>
      <c r="GCC2724" s="12" t="s">
        <v>285</v>
      </c>
      <c r="GCD2724" s="12" t="s">
        <v>3416</v>
      </c>
      <c r="GCE2724" s="12" t="s">
        <v>37</v>
      </c>
      <c r="GCF2724" s="283">
        <v>42420.65</v>
      </c>
      <c r="GCG2724" s="284">
        <v>1474117.59</v>
      </c>
      <c r="GCH2724" s="697">
        <v>43639</v>
      </c>
      <c r="GCI2724" s="697">
        <v>43601</v>
      </c>
      <c r="GCJ2724" s="12" t="s">
        <v>3508</v>
      </c>
      <c r="GCK2724" s="12" t="s">
        <v>285</v>
      </c>
      <c r="GCL2724" s="12" t="s">
        <v>3416</v>
      </c>
      <c r="GCM2724" s="12" t="s">
        <v>37</v>
      </c>
      <c r="GCN2724" s="283">
        <v>42420.65</v>
      </c>
      <c r="GCO2724" s="284">
        <v>1474117.59</v>
      </c>
      <c r="GCP2724" s="697">
        <v>43639</v>
      </c>
      <c r="GCQ2724" s="697">
        <v>43601</v>
      </c>
      <c r="GCR2724" s="12" t="s">
        <v>3508</v>
      </c>
      <c r="GCS2724" s="12" t="s">
        <v>285</v>
      </c>
      <c r="GCT2724" s="12" t="s">
        <v>3416</v>
      </c>
      <c r="GCU2724" s="12" t="s">
        <v>37</v>
      </c>
      <c r="GCV2724" s="283">
        <v>42420.65</v>
      </c>
      <c r="GCW2724" s="284">
        <v>1474117.59</v>
      </c>
      <c r="GCX2724" s="697">
        <v>43639</v>
      </c>
      <c r="GCY2724" s="697">
        <v>43601</v>
      </c>
      <c r="GCZ2724" s="12" t="s">
        <v>3508</v>
      </c>
      <c r="GDA2724" s="12" t="s">
        <v>285</v>
      </c>
      <c r="GDB2724" s="12" t="s">
        <v>3416</v>
      </c>
      <c r="GDC2724" s="12" t="s">
        <v>37</v>
      </c>
      <c r="GDD2724" s="283">
        <v>42420.65</v>
      </c>
      <c r="GDE2724" s="284">
        <v>1474117.59</v>
      </c>
      <c r="GDF2724" s="697">
        <v>43639</v>
      </c>
      <c r="GDG2724" s="697">
        <v>43601</v>
      </c>
      <c r="GDH2724" s="12" t="s">
        <v>3508</v>
      </c>
      <c r="GDI2724" s="12" t="s">
        <v>285</v>
      </c>
      <c r="GDJ2724" s="12" t="s">
        <v>3416</v>
      </c>
      <c r="GDK2724" s="12" t="s">
        <v>37</v>
      </c>
      <c r="GDL2724" s="283">
        <v>42420.65</v>
      </c>
      <c r="GDM2724" s="284">
        <v>1474117.59</v>
      </c>
      <c r="GDN2724" s="697">
        <v>43639</v>
      </c>
      <c r="GDO2724" s="697">
        <v>43601</v>
      </c>
      <c r="GDP2724" s="12" t="s">
        <v>3508</v>
      </c>
      <c r="GDQ2724" s="12" t="s">
        <v>285</v>
      </c>
      <c r="GDR2724" s="12" t="s">
        <v>3416</v>
      </c>
      <c r="GDS2724" s="12" t="s">
        <v>37</v>
      </c>
      <c r="GDT2724" s="283">
        <v>42420.65</v>
      </c>
      <c r="GDU2724" s="284">
        <v>1474117.59</v>
      </c>
      <c r="GDV2724" s="697">
        <v>43639</v>
      </c>
      <c r="GDW2724" s="697">
        <v>43601</v>
      </c>
      <c r="GDX2724" s="12" t="s">
        <v>3508</v>
      </c>
      <c r="GDY2724" s="12" t="s">
        <v>285</v>
      </c>
      <c r="GDZ2724" s="12" t="s">
        <v>3416</v>
      </c>
      <c r="GEA2724" s="12" t="s">
        <v>37</v>
      </c>
      <c r="GEB2724" s="283">
        <v>42420.65</v>
      </c>
      <c r="GEC2724" s="284">
        <v>1474117.59</v>
      </c>
      <c r="GED2724" s="697">
        <v>43639</v>
      </c>
      <c r="GEE2724" s="697">
        <v>43601</v>
      </c>
      <c r="GEF2724" s="12" t="s">
        <v>3508</v>
      </c>
      <c r="GEG2724" s="12" t="s">
        <v>285</v>
      </c>
      <c r="GEH2724" s="12" t="s">
        <v>3416</v>
      </c>
      <c r="GEI2724" s="12" t="s">
        <v>37</v>
      </c>
      <c r="GEJ2724" s="283">
        <v>42420.65</v>
      </c>
      <c r="GEK2724" s="284">
        <v>1474117.59</v>
      </c>
      <c r="GEL2724" s="697">
        <v>43639</v>
      </c>
      <c r="GEM2724" s="697">
        <v>43601</v>
      </c>
      <c r="GEN2724" s="12" t="s">
        <v>3508</v>
      </c>
      <c r="GEO2724" s="12" t="s">
        <v>285</v>
      </c>
      <c r="GEP2724" s="12" t="s">
        <v>3416</v>
      </c>
      <c r="GEQ2724" s="12" t="s">
        <v>37</v>
      </c>
      <c r="GER2724" s="283">
        <v>42420.65</v>
      </c>
      <c r="GES2724" s="284">
        <v>1474117.59</v>
      </c>
      <c r="GET2724" s="697">
        <v>43639</v>
      </c>
      <c r="GEU2724" s="697">
        <v>43601</v>
      </c>
      <c r="GEV2724" s="12" t="s">
        <v>3508</v>
      </c>
      <c r="GEW2724" s="12" t="s">
        <v>285</v>
      </c>
      <c r="GEX2724" s="12" t="s">
        <v>3416</v>
      </c>
      <c r="GEY2724" s="12" t="s">
        <v>37</v>
      </c>
      <c r="GEZ2724" s="283">
        <v>42420.65</v>
      </c>
      <c r="GFA2724" s="284">
        <v>1474117.59</v>
      </c>
      <c r="GFB2724" s="697">
        <v>43639</v>
      </c>
      <c r="GFC2724" s="697">
        <v>43601</v>
      </c>
      <c r="GFD2724" s="12" t="s">
        <v>3508</v>
      </c>
      <c r="GFE2724" s="12" t="s">
        <v>285</v>
      </c>
      <c r="GFF2724" s="12" t="s">
        <v>3416</v>
      </c>
      <c r="GFG2724" s="12" t="s">
        <v>37</v>
      </c>
      <c r="GFH2724" s="283">
        <v>42420.65</v>
      </c>
      <c r="GFI2724" s="284">
        <v>1474117.59</v>
      </c>
      <c r="GFJ2724" s="697">
        <v>43639</v>
      </c>
      <c r="GFK2724" s="697">
        <v>43601</v>
      </c>
      <c r="GFL2724" s="12" t="s">
        <v>3508</v>
      </c>
      <c r="GFM2724" s="12" t="s">
        <v>285</v>
      </c>
      <c r="GFN2724" s="12" t="s">
        <v>3416</v>
      </c>
      <c r="GFO2724" s="12" t="s">
        <v>37</v>
      </c>
      <c r="GFP2724" s="283">
        <v>42420.65</v>
      </c>
      <c r="GFQ2724" s="284">
        <v>1474117.59</v>
      </c>
      <c r="GFR2724" s="697">
        <v>43639</v>
      </c>
      <c r="GFS2724" s="697">
        <v>43601</v>
      </c>
      <c r="GFT2724" s="12" t="s">
        <v>3508</v>
      </c>
      <c r="GFU2724" s="12" t="s">
        <v>285</v>
      </c>
      <c r="GFV2724" s="12" t="s">
        <v>3416</v>
      </c>
      <c r="GFW2724" s="12" t="s">
        <v>37</v>
      </c>
      <c r="GFX2724" s="283">
        <v>42420.65</v>
      </c>
      <c r="GFY2724" s="284">
        <v>1474117.59</v>
      </c>
      <c r="GFZ2724" s="697">
        <v>43639</v>
      </c>
      <c r="GGA2724" s="697">
        <v>43601</v>
      </c>
      <c r="GGB2724" s="12" t="s">
        <v>3508</v>
      </c>
      <c r="GGC2724" s="12" t="s">
        <v>285</v>
      </c>
      <c r="GGD2724" s="12" t="s">
        <v>3416</v>
      </c>
      <c r="GGE2724" s="12" t="s">
        <v>37</v>
      </c>
      <c r="GGF2724" s="283">
        <v>42420.65</v>
      </c>
      <c r="GGG2724" s="284">
        <v>1474117.59</v>
      </c>
      <c r="GGH2724" s="697">
        <v>43639</v>
      </c>
      <c r="GGI2724" s="697">
        <v>43601</v>
      </c>
      <c r="GGJ2724" s="12" t="s">
        <v>3508</v>
      </c>
      <c r="GGK2724" s="12" t="s">
        <v>285</v>
      </c>
      <c r="GGL2724" s="12" t="s">
        <v>3416</v>
      </c>
      <c r="GGM2724" s="12" t="s">
        <v>37</v>
      </c>
      <c r="GGN2724" s="283">
        <v>42420.65</v>
      </c>
      <c r="GGO2724" s="284">
        <v>1474117.59</v>
      </c>
      <c r="GGP2724" s="697">
        <v>43639</v>
      </c>
      <c r="GGQ2724" s="697">
        <v>43601</v>
      </c>
      <c r="GGR2724" s="12" t="s">
        <v>3508</v>
      </c>
      <c r="GGS2724" s="12" t="s">
        <v>285</v>
      </c>
      <c r="GGT2724" s="12" t="s">
        <v>3416</v>
      </c>
      <c r="GGU2724" s="12" t="s">
        <v>37</v>
      </c>
      <c r="GGV2724" s="283">
        <v>42420.65</v>
      </c>
      <c r="GGW2724" s="284">
        <v>1474117.59</v>
      </c>
      <c r="GGX2724" s="697">
        <v>43639</v>
      </c>
      <c r="GGY2724" s="697">
        <v>43601</v>
      </c>
      <c r="GGZ2724" s="12" t="s">
        <v>3508</v>
      </c>
      <c r="GHA2724" s="12" t="s">
        <v>285</v>
      </c>
      <c r="GHB2724" s="12" t="s">
        <v>3416</v>
      </c>
      <c r="GHC2724" s="12" t="s">
        <v>37</v>
      </c>
      <c r="GHD2724" s="283">
        <v>42420.65</v>
      </c>
      <c r="GHE2724" s="284">
        <v>1474117.59</v>
      </c>
      <c r="GHF2724" s="697">
        <v>43639</v>
      </c>
      <c r="GHG2724" s="697">
        <v>43601</v>
      </c>
      <c r="GHH2724" s="12" t="s">
        <v>3508</v>
      </c>
      <c r="GHI2724" s="12" t="s">
        <v>285</v>
      </c>
      <c r="GHJ2724" s="12" t="s">
        <v>3416</v>
      </c>
      <c r="GHK2724" s="12" t="s">
        <v>37</v>
      </c>
      <c r="GHL2724" s="283">
        <v>42420.65</v>
      </c>
      <c r="GHM2724" s="284">
        <v>1474117.59</v>
      </c>
      <c r="GHN2724" s="697">
        <v>43639</v>
      </c>
      <c r="GHO2724" s="697">
        <v>43601</v>
      </c>
      <c r="GHP2724" s="12" t="s">
        <v>3508</v>
      </c>
      <c r="GHQ2724" s="12" t="s">
        <v>285</v>
      </c>
      <c r="GHR2724" s="12" t="s">
        <v>3416</v>
      </c>
      <c r="GHS2724" s="12" t="s">
        <v>37</v>
      </c>
      <c r="GHT2724" s="283">
        <v>42420.65</v>
      </c>
      <c r="GHU2724" s="284">
        <v>1474117.59</v>
      </c>
      <c r="GHV2724" s="697">
        <v>43639</v>
      </c>
      <c r="GHW2724" s="697">
        <v>43601</v>
      </c>
      <c r="GHX2724" s="12" t="s">
        <v>3508</v>
      </c>
      <c r="GHY2724" s="12" t="s">
        <v>285</v>
      </c>
      <c r="GHZ2724" s="12" t="s">
        <v>3416</v>
      </c>
      <c r="GIA2724" s="12" t="s">
        <v>37</v>
      </c>
      <c r="GIB2724" s="283">
        <v>42420.65</v>
      </c>
      <c r="GIC2724" s="284">
        <v>1474117.59</v>
      </c>
      <c r="GID2724" s="697">
        <v>43639</v>
      </c>
      <c r="GIE2724" s="697">
        <v>43601</v>
      </c>
      <c r="GIF2724" s="12" t="s">
        <v>3508</v>
      </c>
      <c r="GIG2724" s="12" t="s">
        <v>285</v>
      </c>
      <c r="GIH2724" s="12" t="s">
        <v>3416</v>
      </c>
      <c r="GII2724" s="12" t="s">
        <v>37</v>
      </c>
      <c r="GIJ2724" s="283">
        <v>42420.65</v>
      </c>
      <c r="GIK2724" s="284">
        <v>1474117.59</v>
      </c>
      <c r="GIL2724" s="697">
        <v>43639</v>
      </c>
      <c r="GIM2724" s="697">
        <v>43601</v>
      </c>
      <c r="GIN2724" s="12" t="s">
        <v>3508</v>
      </c>
      <c r="GIO2724" s="12" t="s">
        <v>285</v>
      </c>
      <c r="GIP2724" s="12" t="s">
        <v>3416</v>
      </c>
      <c r="GIQ2724" s="12" t="s">
        <v>37</v>
      </c>
      <c r="GIR2724" s="283">
        <v>42420.65</v>
      </c>
      <c r="GIS2724" s="284">
        <v>1474117.59</v>
      </c>
      <c r="GIT2724" s="697">
        <v>43639</v>
      </c>
      <c r="GIU2724" s="697">
        <v>43601</v>
      </c>
      <c r="GIV2724" s="12" t="s">
        <v>3508</v>
      </c>
      <c r="GIW2724" s="12" t="s">
        <v>285</v>
      </c>
      <c r="GIX2724" s="12" t="s">
        <v>3416</v>
      </c>
      <c r="GIY2724" s="12" t="s">
        <v>37</v>
      </c>
      <c r="GIZ2724" s="283">
        <v>42420.65</v>
      </c>
      <c r="GJA2724" s="284">
        <v>1474117.59</v>
      </c>
      <c r="GJB2724" s="697">
        <v>43639</v>
      </c>
      <c r="GJC2724" s="697">
        <v>43601</v>
      </c>
      <c r="GJD2724" s="12" t="s">
        <v>3508</v>
      </c>
      <c r="GJE2724" s="12" t="s">
        <v>285</v>
      </c>
      <c r="GJF2724" s="12" t="s">
        <v>3416</v>
      </c>
      <c r="GJG2724" s="12" t="s">
        <v>37</v>
      </c>
      <c r="GJH2724" s="283">
        <v>42420.65</v>
      </c>
      <c r="GJI2724" s="284">
        <v>1474117.59</v>
      </c>
      <c r="GJJ2724" s="697">
        <v>43639</v>
      </c>
      <c r="GJK2724" s="697">
        <v>43601</v>
      </c>
      <c r="GJL2724" s="12" t="s">
        <v>3508</v>
      </c>
      <c r="GJM2724" s="12" t="s">
        <v>285</v>
      </c>
      <c r="GJN2724" s="12" t="s">
        <v>3416</v>
      </c>
      <c r="GJO2724" s="12" t="s">
        <v>37</v>
      </c>
      <c r="GJP2724" s="283">
        <v>42420.65</v>
      </c>
      <c r="GJQ2724" s="284">
        <v>1474117.59</v>
      </c>
      <c r="GJR2724" s="697">
        <v>43639</v>
      </c>
      <c r="GJS2724" s="697">
        <v>43601</v>
      </c>
      <c r="GJT2724" s="12" t="s">
        <v>3508</v>
      </c>
      <c r="GJU2724" s="12" t="s">
        <v>285</v>
      </c>
      <c r="GJV2724" s="12" t="s">
        <v>3416</v>
      </c>
      <c r="GJW2724" s="12" t="s">
        <v>37</v>
      </c>
      <c r="GJX2724" s="283">
        <v>42420.65</v>
      </c>
      <c r="GJY2724" s="284">
        <v>1474117.59</v>
      </c>
      <c r="GJZ2724" s="697">
        <v>43639</v>
      </c>
      <c r="GKA2724" s="697">
        <v>43601</v>
      </c>
      <c r="GKB2724" s="12" t="s">
        <v>3508</v>
      </c>
      <c r="GKC2724" s="12" t="s">
        <v>285</v>
      </c>
      <c r="GKD2724" s="12" t="s">
        <v>3416</v>
      </c>
      <c r="GKE2724" s="12" t="s">
        <v>37</v>
      </c>
      <c r="GKF2724" s="283">
        <v>42420.65</v>
      </c>
      <c r="GKG2724" s="284">
        <v>1474117.59</v>
      </c>
      <c r="GKH2724" s="697">
        <v>43639</v>
      </c>
      <c r="GKI2724" s="697">
        <v>43601</v>
      </c>
      <c r="GKJ2724" s="12" t="s">
        <v>3508</v>
      </c>
      <c r="GKK2724" s="12" t="s">
        <v>285</v>
      </c>
      <c r="GKL2724" s="12" t="s">
        <v>3416</v>
      </c>
      <c r="GKM2724" s="12" t="s">
        <v>37</v>
      </c>
      <c r="GKN2724" s="283">
        <v>42420.65</v>
      </c>
      <c r="GKO2724" s="284">
        <v>1474117.59</v>
      </c>
      <c r="GKP2724" s="697">
        <v>43639</v>
      </c>
      <c r="GKQ2724" s="697">
        <v>43601</v>
      </c>
      <c r="GKR2724" s="12" t="s">
        <v>3508</v>
      </c>
      <c r="GKS2724" s="12" t="s">
        <v>285</v>
      </c>
      <c r="GKT2724" s="12" t="s">
        <v>3416</v>
      </c>
      <c r="GKU2724" s="12" t="s">
        <v>37</v>
      </c>
      <c r="GKV2724" s="283">
        <v>42420.65</v>
      </c>
      <c r="GKW2724" s="284">
        <v>1474117.59</v>
      </c>
      <c r="GKX2724" s="697">
        <v>43639</v>
      </c>
      <c r="GKY2724" s="697">
        <v>43601</v>
      </c>
      <c r="GKZ2724" s="12" t="s">
        <v>3508</v>
      </c>
      <c r="GLA2724" s="12" t="s">
        <v>285</v>
      </c>
      <c r="GLB2724" s="12" t="s">
        <v>3416</v>
      </c>
      <c r="GLC2724" s="12" t="s">
        <v>37</v>
      </c>
      <c r="GLD2724" s="283">
        <v>42420.65</v>
      </c>
      <c r="GLE2724" s="284">
        <v>1474117.59</v>
      </c>
      <c r="GLF2724" s="697">
        <v>43639</v>
      </c>
      <c r="GLG2724" s="697">
        <v>43601</v>
      </c>
      <c r="GLH2724" s="12" t="s">
        <v>3508</v>
      </c>
      <c r="GLI2724" s="12" t="s">
        <v>285</v>
      </c>
      <c r="GLJ2724" s="12" t="s">
        <v>3416</v>
      </c>
      <c r="GLK2724" s="12" t="s">
        <v>37</v>
      </c>
      <c r="GLL2724" s="283">
        <v>42420.65</v>
      </c>
      <c r="GLM2724" s="284">
        <v>1474117.59</v>
      </c>
      <c r="GLN2724" s="697">
        <v>43639</v>
      </c>
      <c r="GLO2724" s="697">
        <v>43601</v>
      </c>
      <c r="GLP2724" s="12" t="s">
        <v>3508</v>
      </c>
      <c r="GLQ2724" s="12" t="s">
        <v>285</v>
      </c>
      <c r="GLR2724" s="12" t="s">
        <v>3416</v>
      </c>
      <c r="GLS2724" s="12" t="s">
        <v>37</v>
      </c>
      <c r="GLT2724" s="283">
        <v>42420.65</v>
      </c>
      <c r="GLU2724" s="284">
        <v>1474117.59</v>
      </c>
      <c r="GLV2724" s="697">
        <v>43639</v>
      </c>
      <c r="GLW2724" s="697">
        <v>43601</v>
      </c>
      <c r="GLX2724" s="12" t="s">
        <v>3508</v>
      </c>
      <c r="GLY2724" s="12" t="s">
        <v>285</v>
      </c>
      <c r="GLZ2724" s="12" t="s">
        <v>3416</v>
      </c>
      <c r="GMA2724" s="12" t="s">
        <v>37</v>
      </c>
      <c r="GMB2724" s="283">
        <v>42420.65</v>
      </c>
      <c r="GMC2724" s="284">
        <v>1474117.59</v>
      </c>
      <c r="GMD2724" s="697">
        <v>43639</v>
      </c>
      <c r="GME2724" s="697">
        <v>43601</v>
      </c>
      <c r="GMF2724" s="12" t="s">
        <v>3508</v>
      </c>
      <c r="GMG2724" s="12" t="s">
        <v>285</v>
      </c>
      <c r="GMH2724" s="12" t="s">
        <v>3416</v>
      </c>
      <c r="GMI2724" s="12" t="s">
        <v>37</v>
      </c>
      <c r="GMJ2724" s="283">
        <v>42420.65</v>
      </c>
      <c r="GMK2724" s="284">
        <v>1474117.59</v>
      </c>
      <c r="GML2724" s="697">
        <v>43639</v>
      </c>
      <c r="GMM2724" s="697">
        <v>43601</v>
      </c>
      <c r="GMN2724" s="12" t="s">
        <v>3508</v>
      </c>
      <c r="GMO2724" s="12" t="s">
        <v>285</v>
      </c>
      <c r="GMP2724" s="12" t="s">
        <v>3416</v>
      </c>
      <c r="GMQ2724" s="12" t="s">
        <v>37</v>
      </c>
      <c r="GMR2724" s="283">
        <v>42420.65</v>
      </c>
      <c r="GMS2724" s="284">
        <v>1474117.59</v>
      </c>
      <c r="GMT2724" s="697">
        <v>43639</v>
      </c>
      <c r="GMU2724" s="697">
        <v>43601</v>
      </c>
      <c r="GMV2724" s="12" t="s">
        <v>3508</v>
      </c>
      <c r="GMW2724" s="12" t="s">
        <v>285</v>
      </c>
      <c r="GMX2724" s="12" t="s">
        <v>3416</v>
      </c>
      <c r="GMY2724" s="12" t="s">
        <v>37</v>
      </c>
      <c r="GMZ2724" s="283">
        <v>42420.65</v>
      </c>
      <c r="GNA2724" s="284">
        <v>1474117.59</v>
      </c>
      <c r="GNB2724" s="697">
        <v>43639</v>
      </c>
      <c r="GNC2724" s="697">
        <v>43601</v>
      </c>
      <c r="GND2724" s="12" t="s">
        <v>3508</v>
      </c>
      <c r="GNE2724" s="12" t="s">
        <v>285</v>
      </c>
      <c r="GNF2724" s="12" t="s">
        <v>3416</v>
      </c>
      <c r="GNG2724" s="12" t="s">
        <v>37</v>
      </c>
      <c r="GNH2724" s="283">
        <v>42420.65</v>
      </c>
      <c r="GNI2724" s="284">
        <v>1474117.59</v>
      </c>
      <c r="GNJ2724" s="697">
        <v>43639</v>
      </c>
      <c r="GNK2724" s="697">
        <v>43601</v>
      </c>
      <c r="GNL2724" s="12" t="s">
        <v>3508</v>
      </c>
      <c r="GNM2724" s="12" t="s">
        <v>285</v>
      </c>
      <c r="GNN2724" s="12" t="s">
        <v>3416</v>
      </c>
      <c r="GNO2724" s="12" t="s">
        <v>37</v>
      </c>
      <c r="GNP2724" s="283">
        <v>42420.65</v>
      </c>
      <c r="GNQ2724" s="284">
        <v>1474117.59</v>
      </c>
      <c r="GNR2724" s="697">
        <v>43639</v>
      </c>
      <c r="GNS2724" s="697">
        <v>43601</v>
      </c>
      <c r="GNT2724" s="12" t="s">
        <v>3508</v>
      </c>
      <c r="GNU2724" s="12" t="s">
        <v>285</v>
      </c>
      <c r="GNV2724" s="12" t="s">
        <v>3416</v>
      </c>
      <c r="GNW2724" s="12" t="s">
        <v>37</v>
      </c>
      <c r="GNX2724" s="283">
        <v>42420.65</v>
      </c>
      <c r="GNY2724" s="284">
        <v>1474117.59</v>
      </c>
      <c r="GNZ2724" s="697">
        <v>43639</v>
      </c>
      <c r="GOA2724" s="697">
        <v>43601</v>
      </c>
      <c r="GOB2724" s="12" t="s">
        <v>3508</v>
      </c>
      <c r="GOC2724" s="12" t="s">
        <v>285</v>
      </c>
      <c r="GOD2724" s="12" t="s">
        <v>3416</v>
      </c>
      <c r="GOE2724" s="12" t="s">
        <v>37</v>
      </c>
      <c r="GOF2724" s="283">
        <v>42420.65</v>
      </c>
      <c r="GOG2724" s="284">
        <v>1474117.59</v>
      </c>
      <c r="GOH2724" s="697">
        <v>43639</v>
      </c>
      <c r="GOI2724" s="697">
        <v>43601</v>
      </c>
      <c r="GOJ2724" s="12" t="s">
        <v>3508</v>
      </c>
      <c r="GOK2724" s="12" t="s">
        <v>285</v>
      </c>
      <c r="GOL2724" s="12" t="s">
        <v>3416</v>
      </c>
      <c r="GOM2724" s="12" t="s">
        <v>37</v>
      </c>
      <c r="GON2724" s="283">
        <v>42420.65</v>
      </c>
      <c r="GOO2724" s="284">
        <v>1474117.59</v>
      </c>
      <c r="GOP2724" s="697">
        <v>43639</v>
      </c>
      <c r="GOQ2724" s="697">
        <v>43601</v>
      </c>
      <c r="GOR2724" s="12" t="s">
        <v>3508</v>
      </c>
      <c r="GOS2724" s="12" t="s">
        <v>285</v>
      </c>
      <c r="GOT2724" s="12" t="s">
        <v>3416</v>
      </c>
      <c r="GOU2724" s="12" t="s">
        <v>37</v>
      </c>
      <c r="GOV2724" s="283">
        <v>42420.65</v>
      </c>
      <c r="GOW2724" s="284">
        <v>1474117.59</v>
      </c>
      <c r="GOX2724" s="697">
        <v>43639</v>
      </c>
      <c r="GOY2724" s="697">
        <v>43601</v>
      </c>
      <c r="GOZ2724" s="12" t="s">
        <v>3508</v>
      </c>
      <c r="GPA2724" s="12" t="s">
        <v>285</v>
      </c>
      <c r="GPB2724" s="12" t="s">
        <v>3416</v>
      </c>
      <c r="GPC2724" s="12" t="s">
        <v>37</v>
      </c>
      <c r="GPD2724" s="283">
        <v>42420.65</v>
      </c>
      <c r="GPE2724" s="284">
        <v>1474117.59</v>
      </c>
      <c r="GPF2724" s="697">
        <v>43639</v>
      </c>
      <c r="GPG2724" s="697">
        <v>43601</v>
      </c>
      <c r="GPH2724" s="12" t="s">
        <v>3508</v>
      </c>
      <c r="GPI2724" s="12" t="s">
        <v>285</v>
      </c>
      <c r="GPJ2724" s="12" t="s">
        <v>3416</v>
      </c>
      <c r="GPK2724" s="12" t="s">
        <v>37</v>
      </c>
      <c r="GPL2724" s="283">
        <v>42420.65</v>
      </c>
      <c r="GPM2724" s="284">
        <v>1474117.59</v>
      </c>
      <c r="GPN2724" s="697">
        <v>43639</v>
      </c>
      <c r="GPO2724" s="697">
        <v>43601</v>
      </c>
      <c r="GPP2724" s="12" t="s">
        <v>3508</v>
      </c>
      <c r="GPQ2724" s="12" t="s">
        <v>285</v>
      </c>
      <c r="GPR2724" s="12" t="s">
        <v>3416</v>
      </c>
      <c r="GPS2724" s="12" t="s">
        <v>37</v>
      </c>
      <c r="GPT2724" s="283">
        <v>42420.65</v>
      </c>
      <c r="GPU2724" s="284">
        <v>1474117.59</v>
      </c>
      <c r="GPV2724" s="697">
        <v>43639</v>
      </c>
      <c r="GPW2724" s="697">
        <v>43601</v>
      </c>
      <c r="GPX2724" s="12" t="s">
        <v>3508</v>
      </c>
      <c r="GPY2724" s="12" t="s">
        <v>285</v>
      </c>
      <c r="GPZ2724" s="12" t="s">
        <v>3416</v>
      </c>
      <c r="GQA2724" s="12" t="s">
        <v>37</v>
      </c>
      <c r="GQB2724" s="283">
        <v>42420.65</v>
      </c>
      <c r="GQC2724" s="284">
        <v>1474117.59</v>
      </c>
      <c r="GQD2724" s="697">
        <v>43639</v>
      </c>
      <c r="GQE2724" s="697">
        <v>43601</v>
      </c>
      <c r="GQF2724" s="12" t="s">
        <v>3508</v>
      </c>
      <c r="GQG2724" s="12" t="s">
        <v>285</v>
      </c>
      <c r="GQH2724" s="12" t="s">
        <v>3416</v>
      </c>
      <c r="GQI2724" s="12" t="s">
        <v>37</v>
      </c>
      <c r="GQJ2724" s="283">
        <v>42420.65</v>
      </c>
      <c r="GQK2724" s="284">
        <v>1474117.59</v>
      </c>
      <c r="GQL2724" s="697">
        <v>43639</v>
      </c>
      <c r="GQM2724" s="697">
        <v>43601</v>
      </c>
      <c r="GQN2724" s="12" t="s">
        <v>3508</v>
      </c>
      <c r="GQO2724" s="12" t="s">
        <v>285</v>
      </c>
      <c r="GQP2724" s="12" t="s">
        <v>3416</v>
      </c>
      <c r="GQQ2724" s="12" t="s">
        <v>37</v>
      </c>
      <c r="GQR2724" s="283">
        <v>42420.65</v>
      </c>
      <c r="GQS2724" s="284">
        <v>1474117.59</v>
      </c>
      <c r="GQT2724" s="697">
        <v>43639</v>
      </c>
      <c r="GQU2724" s="697">
        <v>43601</v>
      </c>
      <c r="GQV2724" s="12" t="s">
        <v>3508</v>
      </c>
      <c r="GQW2724" s="12" t="s">
        <v>285</v>
      </c>
      <c r="GQX2724" s="12" t="s">
        <v>3416</v>
      </c>
      <c r="GQY2724" s="12" t="s">
        <v>37</v>
      </c>
      <c r="GQZ2724" s="283">
        <v>42420.65</v>
      </c>
      <c r="GRA2724" s="284">
        <v>1474117.59</v>
      </c>
      <c r="GRB2724" s="697">
        <v>43639</v>
      </c>
      <c r="GRC2724" s="697">
        <v>43601</v>
      </c>
      <c r="GRD2724" s="12" t="s">
        <v>3508</v>
      </c>
      <c r="GRE2724" s="12" t="s">
        <v>285</v>
      </c>
      <c r="GRF2724" s="12" t="s">
        <v>3416</v>
      </c>
      <c r="GRG2724" s="12" t="s">
        <v>37</v>
      </c>
      <c r="GRH2724" s="283">
        <v>42420.65</v>
      </c>
      <c r="GRI2724" s="284">
        <v>1474117.59</v>
      </c>
      <c r="GRJ2724" s="697">
        <v>43639</v>
      </c>
      <c r="GRK2724" s="697">
        <v>43601</v>
      </c>
      <c r="GRL2724" s="12" t="s">
        <v>3508</v>
      </c>
      <c r="GRM2724" s="12" t="s">
        <v>285</v>
      </c>
      <c r="GRN2724" s="12" t="s">
        <v>3416</v>
      </c>
      <c r="GRO2724" s="12" t="s">
        <v>37</v>
      </c>
      <c r="GRP2724" s="283">
        <v>42420.65</v>
      </c>
      <c r="GRQ2724" s="284">
        <v>1474117.59</v>
      </c>
      <c r="GRR2724" s="697">
        <v>43639</v>
      </c>
      <c r="GRS2724" s="697">
        <v>43601</v>
      </c>
      <c r="GRT2724" s="12" t="s">
        <v>3508</v>
      </c>
      <c r="GRU2724" s="12" t="s">
        <v>285</v>
      </c>
      <c r="GRV2724" s="12" t="s">
        <v>3416</v>
      </c>
      <c r="GRW2724" s="12" t="s">
        <v>37</v>
      </c>
      <c r="GRX2724" s="283">
        <v>42420.65</v>
      </c>
      <c r="GRY2724" s="284">
        <v>1474117.59</v>
      </c>
      <c r="GRZ2724" s="697">
        <v>43639</v>
      </c>
      <c r="GSA2724" s="697">
        <v>43601</v>
      </c>
      <c r="GSB2724" s="12" t="s">
        <v>3508</v>
      </c>
      <c r="GSC2724" s="12" t="s">
        <v>285</v>
      </c>
      <c r="GSD2724" s="12" t="s">
        <v>3416</v>
      </c>
      <c r="GSE2724" s="12" t="s">
        <v>37</v>
      </c>
      <c r="GSF2724" s="283">
        <v>42420.65</v>
      </c>
      <c r="GSG2724" s="284">
        <v>1474117.59</v>
      </c>
      <c r="GSH2724" s="697">
        <v>43639</v>
      </c>
      <c r="GSI2724" s="697">
        <v>43601</v>
      </c>
      <c r="GSJ2724" s="12" t="s">
        <v>3508</v>
      </c>
      <c r="GSK2724" s="12" t="s">
        <v>285</v>
      </c>
      <c r="GSL2724" s="12" t="s">
        <v>3416</v>
      </c>
      <c r="GSM2724" s="12" t="s">
        <v>37</v>
      </c>
      <c r="GSN2724" s="283">
        <v>42420.65</v>
      </c>
      <c r="GSO2724" s="284">
        <v>1474117.59</v>
      </c>
      <c r="GSP2724" s="697">
        <v>43639</v>
      </c>
      <c r="GSQ2724" s="697">
        <v>43601</v>
      </c>
      <c r="GSR2724" s="12" t="s">
        <v>3508</v>
      </c>
      <c r="GSS2724" s="12" t="s">
        <v>285</v>
      </c>
      <c r="GST2724" s="12" t="s">
        <v>3416</v>
      </c>
      <c r="GSU2724" s="12" t="s">
        <v>37</v>
      </c>
      <c r="GSV2724" s="283">
        <v>42420.65</v>
      </c>
      <c r="GSW2724" s="284">
        <v>1474117.59</v>
      </c>
      <c r="GSX2724" s="697">
        <v>43639</v>
      </c>
      <c r="GSY2724" s="697">
        <v>43601</v>
      </c>
      <c r="GSZ2724" s="12" t="s">
        <v>3508</v>
      </c>
      <c r="GTA2724" s="12" t="s">
        <v>285</v>
      </c>
      <c r="GTB2724" s="12" t="s">
        <v>3416</v>
      </c>
      <c r="GTC2724" s="12" t="s">
        <v>37</v>
      </c>
      <c r="GTD2724" s="283">
        <v>42420.65</v>
      </c>
      <c r="GTE2724" s="284">
        <v>1474117.59</v>
      </c>
      <c r="GTF2724" s="697">
        <v>43639</v>
      </c>
      <c r="GTG2724" s="697">
        <v>43601</v>
      </c>
      <c r="GTH2724" s="12" t="s">
        <v>3508</v>
      </c>
      <c r="GTI2724" s="12" t="s">
        <v>285</v>
      </c>
      <c r="GTJ2724" s="12" t="s">
        <v>3416</v>
      </c>
      <c r="GTK2724" s="12" t="s">
        <v>37</v>
      </c>
      <c r="GTL2724" s="283">
        <v>42420.65</v>
      </c>
      <c r="GTM2724" s="284">
        <v>1474117.59</v>
      </c>
      <c r="GTN2724" s="697">
        <v>43639</v>
      </c>
      <c r="GTO2724" s="697">
        <v>43601</v>
      </c>
      <c r="GTP2724" s="12" t="s">
        <v>3508</v>
      </c>
      <c r="GTQ2724" s="12" t="s">
        <v>285</v>
      </c>
      <c r="GTR2724" s="12" t="s">
        <v>3416</v>
      </c>
      <c r="GTS2724" s="12" t="s">
        <v>37</v>
      </c>
      <c r="GTT2724" s="283">
        <v>42420.65</v>
      </c>
      <c r="GTU2724" s="284">
        <v>1474117.59</v>
      </c>
      <c r="GTV2724" s="697">
        <v>43639</v>
      </c>
      <c r="GTW2724" s="697">
        <v>43601</v>
      </c>
      <c r="GTX2724" s="12" t="s">
        <v>3508</v>
      </c>
      <c r="GTY2724" s="12" t="s">
        <v>285</v>
      </c>
      <c r="GTZ2724" s="12" t="s">
        <v>3416</v>
      </c>
      <c r="GUA2724" s="12" t="s">
        <v>37</v>
      </c>
      <c r="GUB2724" s="283">
        <v>42420.65</v>
      </c>
      <c r="GUC2724" s="284">
        <v>1474117.59</v>
      </c>
      <c r="GUD2724" s="697">
        <v>43639</v>
      </c>
      <c r="GUE2724" s="697">
        <v>43601</v>
      </c>
      <c r="GUF2724" s="12" t="s">
        <v>3508</v>
      </c>
      <c r="GUG2724" s="12" t="s">
        <v>285</v>
      </c>
      <c r="GUH2724" s="12" t="s">
        <v>3416</v>
      </c>
      <c r="GUI2724" s="12" t="s">
        <v>37</v>
      </c>
      <c r="GUJ2724" s="283">
        <v>42420.65</v>
      </c>
      <c r="GUK2724" s="284">
        <v>1474117.59</v>
      </c>
      <c r="GUL2724" s="697">
        <v>43639</v>
      </c>
      <c r="GUM2724" s="697">
        <v>43601</v>
      </c>
      <c r="GUN2724" s="12" t="s">
        <v>3508</v>
      </c>
      <c r="GUO2724" s="12" t="s">
        <v>285</v>
      </c>
      <c r="GUP2724" s="12" t="s">
        <v>3416</v>
      </c>
      <c r="GUQ2724" s="12" t="s">
        <v>37</v>
      </c>
      <c r="GUR2724" s="283">
        <v>42420.65</v>
      </c>
      <c r="GUS2724" s="284">
        <v>1474117.59</v>
      </c>
      <c r="GUT2724" s="697">
        <v>43639</v>
      </c>
      <c r="GUU2724" s="697">
        <v>43601</v>
      </c>
      <c r="GUV2724" s="12" t="s">
        <v>3508</v>
      </c>
      <c r="GUW2724" s="12" t="s">
        <v>285</v>
      </c>
      <c r="GUX2724" s="12" t="s">
        <v>3416</v>
      </c>
      <c r="GUY2724" s="12" t="s">
        <v>37</v>
      </c>
      <c r="GUZ2724" s="283">
        <v>42420.65</v>
      </c>
      <c r="GVA2724" s="284">
        <v>1474117.59</v>
      </c>
      <c r="GVB2724" s="697">
        <v>43639</v>
      </c>
      <c r="GVC2724" s="697">
        <v>43601</v>
      </c>
      <c r="GVD2724" s="12" t="s">
        <v>3508</v>
      </c>
      <c r="GVE2724" s="12" t="s">
        <v>285</v>
      </c>
      <c r="GVF2724" s="12" t="s">
        <v>3416</v>
      </c>
      <c r="GVG2724" s="12" t="s">
        <v>37</v>
      </c>
      <c r="GVH2724" s="283">
        <v>42420.65</v>
      </c>
      <c r="GVI2724" s="284">
        <v>1474117.59</v>
      </c>
      <c r="GVJ2724" s="697">
        <v>43639</v>
      </c>
      <c r="GVK2724" s="697">
        <v>43601</v>
      </c>
      <c r="GVL2724" s="12" t="s">
        <v>3508</v>
      </c>
      <c r="GVM2724" s="12" t="s">
        <v>285</v>
      </c>
      <c r="GVN2724" s="12" t="s">
        <v>3416</v>
      </c>
      <c r="GVO2724" s="12" t="s">
        <v>37</v>
      </c>
      <c r="GVP2724" s="283">
        <v>42420.65</v>
      </c>
      <c r="GVQ2724" s="284">
        <v>1474117.59</v>
      </c>
      <c r="GVR2724" s="697">
        <v>43639</v>
      </c>
      <c r="GVS2724" s="697">
        <v>43601</v>
      </c>
      <c r="GVT2724" s="12" t="s">
        <v>3508</v>
      </c>
      <c r="GVU2724" s="12" t="s">
        <v>285</v>
      </c>
      <c r="GVV2724" s="12" t="s">
        <v>3416</v>
      </c>
      <c r="GVW2724" s="12" t="s">
        <v>37</v>
      </c>
      <c r="GVX2724" s="283">
        <v>42420.65</v>
      </c>
      <c r="GVY2724" s="284">
        <v>1474117.59</v>
      </c>
      <c r="GVZ2724" s="697">
        <v>43639</v>
      </c>
      <c r="GWA2724" s="697">
        <v>43601</v>
      </c>
      <c r="GWB2724" s="12" t="s">
        <v>3508</v>
      </c>
      <c r="GWC2724" s="12" t="s">
        <v>285</v>
      </c>
      <c r="GWD2724" s="12" t="s">
        <v>3416</v>
      </c>
      <c r="GWE2724" s="12" t="s">
        <v>37</v>
      </c>
      <c r="GWF2724" s="283">
        <v>42420.65</v>
      </c>
      <c r="GWG2724" s="284">
        <v>1474117.59</v>
      </c>
      <c r="GWH2724" s="697">
        <v>43639</v>
      </c>
      <c r="GWI2724" s="697">
        <v>43601</v>
      </c>
      <c r="GWJ2724" s="12" t="s">
        <v>3508</v>
      </c>
      <c r="GWK2724" s="12" t="s">
        <v>285</v>
      </c>
      <c r="GWL2724" s="12" t="s">
        <v>3416</v>
      </c>
      <c r="GWM2724" s="12" t="s">
        <v>37</v>
      </c>
      <c r="GWN2724" s="283">
        <v>42420.65</v>
      </c>
      <c r="GWO2724" s="284">
        <v>1474117.59</v>
      </c>
      <c r="GWP2724" s="697">
        <v>43639</v>
      </c>
      <c r="GWQ2724" s="697">
        <v>43601</v>
      </c>
      <c r="GWR2724" s="12" t="s">
        <v>3508</v>
      </c>
      <c r="GWS2724" s="12" t="s">
        <v>285</v>
      </c>
      <c r="GWT2724" s="12" t="s">
        <v>3416</v>
      </c>
      <c r="GWU2724" s="12" t="s">
        <v>37</v>
      </c>
      <c r="GWV2724" s="283">
        <v>42420.65</v>
      </c>
      <c r="GWW2724" s="284">
        <v>1474117.59</v>
      </c>
      <c r="GWX2724" s="697">
        <v>43639</v>
      </c>
      <c r="GWY2724" s="697">
        <v>43601</v>
      </c>
      <c r="GWZ2724" s="12" t="s">
        <v>3508</v>
      </c>
      <c r="GXA2724" s="12" t="s">
        <v>285</v>
      </c>
      <c r="GXB2724" s="12" t="s">
        <v>3416</v>
      </c>
      <c r="GXC2724" s="12" t="s">
        <v>37</v>
      </c>
      <c r="GXD2724" s="283">
        <v>42420.65</v>
      </c>
      <c r="GXE2724" s="284">
        <v>1474117.59</v>
      </c>
      <c r="GXF2724" s="697">
        <v>43639</v>
      </c>
      <c r="GXG2724" s="697">
        <v>43601</v>
      </c>
      <c r="GXH2724" s="12" t="s">
        <v>3508</v>
      </c>
      <c r="GXI2724" s="12" t="s">
        <v>285</v>
      </c>
      <c r="GXJ2724" s="12" t="s">
        <v>3416</v>
      </c>
      <c r="GXK2724" s="12" t="s">
        <v>37</v>
      </c>
      <c r="GXL2724" s="283">
        <v>42420.65</v>
      </c>
      <c r="GXM2724" s="284">
        <v>1474117.59</v>
      </c>
      <c r="GXN2724" s="697">
        <v>43639</v>
      </c>
      <c r="GXO2724" s="697">
        <v>43601</v>
      </c>
      <c r="GXP2724" s="12" t="s">
        <v>3508</v>
      </c>
      <c r="GXQ2724" s="12" t="s">
        <v>285</v>
      </c>
      <c r="GXR2724" s="12" t="s">
        <v>3416</v>
      </c>
      <c r="GXS2724" s="12" t="s">
        <v>37</v>
      </c>
      <c r="GXT2724" s="283">
        <v>42420.65</v>
      </c>
      <c r="GXU2724" s="284">
        <v>1474117.59</v>
      </c>
      <c r="GXV2724" s="697">
        <v>43639</v>
      </c>
      <c r="GXW2724" s="697">
        <v>43601</v>
      </c>
      <c r="GXX2724" s="12" t="s">
        <v>3508</v>
      </c>
      <c r="GXY2724" s="12" t="s">
        <v>285</v>
      </c>
      <c r="GXZ2724" s="12" t="s">
        <v>3416</v>
      </c>
      <c r="GYA2724" s="12" t="s">
        <v>37</v>
      </c>
      <c r="GYB2724" s="283">
        <v>42420.65</v>
      </c>
      <c r="GYC2724" s="284">
        <v>1474117.59</v>
      </c>
      <c r="GYD2724" s="697">
        <v>43639</v>
      </c>
      <c r="GYE2724" s="697">
        <v>43601</v>
      </c>
      <c r="GYF2724" s="12" t="s">
        <v>3508</v>
      </c>
      <c r="GYG2724" s="12" t="s">
        <v>285</v>
      </c>
      <c r="GYH2724" s="12" t="s">
        <v>3416</v>
      </c>
      <c r="GYI2724" s="12" t="s">
        <v>37</v>
      </c>
      <c r="GYJ2724" s="283">
        <v>42420.65</v>
      </c>
      <c r="GYK2724" s="284">
        <v>1474117.59</v>
      </c>
      <c r="GYL2724" s="697">
        <v>43639</v>
      </c>
      <c r="GYM2724" s="697">
        <v>43601</v>
      </c>
      <c r="GYN2724" s="12" t="s">
        <v>3508</v>
      </c>
      <c r="GYO2724" s="12" t="s">
        <v>285</v>
      </c>
      <c r="GYP2724" s="12" t="s">
        <v>3416</v>
      </c>
      <c r="GYQ2724" s="12" t="s">
        <v>37</v>
      </c>
      <c r="GYR2724" s="283">
        <v>42420.65</v>
      </c>
      <c r="GYS2724" s="284">
        <v>1474117.59</v>
      </c>
      <c r="GYT2724" s="697">
        <v>43639</v>
      </c>
      <c r="GYU2724" s="697">
        <v>43601</v>
      </c>
      <c r="GYV2724" s="12" t="s">
        <v>3508</v>
      </c>
      <c r="GYW2724" s="12" t="s">
        <v>285</v>
      </c>
      <c r="GYX2724" s="12" t="s">
        <v>3416</v>
      </c>
      <c r="GYY2724" s="12" t="s">
        <v>37</v>
      </c>
      <c r="GYZ2724" s="283">
        <v>42420.65</v>
      </c>
      <c r="GZA2724" s="284">
        <v>1474117.59</v>
      </c>
      <c r="GZB2724" s="697">
        <v>43639</v>
      </c>
      <c r="GZC2724" s="697">
        <v>43601</v>
      </c>
      <c r="GZD2724" s="12" t="s">
        <v>3508</v>
      </c>
      <c r="GZE2724" s="12" t="s">
        <v>285</v>
      </c>
      <c r="GZF2724" s="12" t="s">
        <v>3416</v>
      </c>
      <c r="GZG2724" s="12" t="s">
        <v>37</v>
      </c>
      <c r="GZH2724" s="283">
        <v>42420.65</v>
      </c>
      <c r="GZI2724" s="284">
        <v>1474117.59</v>
      </c>
      <c r="GZJ2724" s="697">
        <v>43639</v>
      </c>
      <c r="GZK2724" s="697">
        <v>43601</v>
      </c>
      <c r="GZL2724" s="12" t="s">
        <v>3508</v>
      </c>
      <c r="GZM2724" s="12" t="s">
        <v>285</v>
      </c>
      <c r="GZN2724" s="12" t="s">
        <v>3416</v>
      </c>
      <c r="GZO2724" s="12" t="s">
        <v>37</v>
      </c>
      <c r="GZP2724" s="283">
        <v>42420.65</v>
      </c>
      <c r="GZQ2724" s="284">
        <v>1474117.59</v>
      </c>
      <c r="GZR2724" s="697">
        <v>43639</v>
      </c>
      <c r="GZS2724" s="697">
        <v>43601</v>
      </c>
      <c r="GZT2724" s="12" t="s">
        <v>3508</v>
      </c>
      <c r="GZU2724" s="12" t="s">
        <v>285</v>
      </c>
      <c r="GZV2724" s="12" t="s">
        <v>3416</v>
      </c>
      <c r="GZW2724" s="12" t="s">
        <v>37</v>
      </c>
      <c r="GZX2724" s="283">
        <v>42420.65</v>
      </c>
      <c r="GZY2724" s="284">
        <v>1474117.59</v>
      </c>
      <c r="GZZ2724" s="697">
        <v>43639</v>
      </c>
      <c r="HAA2724" s="697">
        <v>43601</v>
      </c>
      <c r="HAB2724" s="12" t="s">
        <v>3508</v>
      </c>
      <c r="HAC2724" s="12" t="s">
        <v>285</v>
      </c>
      <c r="HAD2724" s="12" t="s">
        <v>3416</v>
      </c>
      <c r="HAE2724" s="12" t="s">
        <v>37</v>
      </c>
      <c r="HAF2724" s="283">
        <v>42420.65</v>
      </c>
      <c r="HAG2724" s="284">
        <v>1474117.59</v>
      </c>
      <c r="HAH2724" s="697">
        <v>43639</v>
      </c>
      <c r="HAI2724" s="697">
        <v>43601</v>
      </c>
      <c r="HAJ2724" s="12" t="s">
        <v>3508</v>
      </c>
      <c r="HAK2724" s="12" t="s">
        <v>285</v>
      </c>
      <c r="HAL2724" s="12" t="s">
        <v>3416</v>
      </c>
      <c r="HAM2724" s="12" t="s">
        <v>37</v>
      </c>
      <c r="HAN2724" s="283">
        <v>42420.65</v>
      </c>
      <c r="HAO2724" s="284">
        <v>1474117.59</v>
      </c>
      <c r="HAP2724" s="697">
        <v>43639</v>
      </c>
      <c r="HAQ2724" s="697">
        <v>43601</v>
      </c>
      <c r="HAR2724" s="12" t="s">
        <v>3508</v>
      </c>
      <c r="HAS2724" s="12" t="s">
        <v>285</v>
      </c>
      <c r="HAT2724" s="12" t="s">
        <v>3416</v>
      </c>
      <c r="HAU2724" s="12" t="s">
        <v>37</v>
      </c>
      <c r="HAV2724" s="283">
        <v>42420.65</v>
      </c>
      <c r="HAW2724" s="284">
        <v>1474117.59</v>
      </c>
      <c r="HAX2724" s="697">
        <v>43639</v>
      </c>
      <c r="HAY2724" s="697">
        <v>43601</v>
      </c>
      <c r="HAZ2724" s="12" t="s">
        <v>3508</v>
      </c>
      <c r="HBA2724" s="12" t="s">
        <v>285</v>
      </c>
      <c r="HBB2724" s="12" t="s">
        <v>3416</v>
      </c>
      <c r="HBC2724" s="12" t="s">
        <v>37</v>
      </c>
      <c r="HBD2724" s="283">
        <v>42420.65</v>
      </c>
      <c r="HBE2724" s="284">
        <v>1474117.59</v>
      </c>
      <c r="HBF2724" s="697">
        <v>43639</v>
      </c>
      <c r="HBG2724" s="697">
        <v>43601</v>
      </c>
      <c r="HBH2724" s="12" t="s">
        <v>3508</v>
      </c>
      <c r="HBI2724" s="12" t="s">
        <v>285</v>
      </c>
      <c r="HBJ2724" s="12" t="s">
        <v>3416</v>
      </c>
      <c r="HBK2724" s="12" t="s">
        <v>37</v>
      </c>
      <c r="HBL2724" s="283">
        <v>42420.65</v>
      </c>
      <c r="HBM2724" s="284">
        <v>1474117.59</v>
      </c>
      <c r="HBN2724" s="697">
        <v>43639</v>
      </c>
      <c r="HBO2724" s="697">
        <v>43601</v>
      </c>
      <c r="HBP2724" s="12" t="s">
        <v>3508</v>
      </c>
      <c r="HBQ2724" s="12" t="s">
        <v>285</v>
      </c>
      <c r="HBR2724" s="12" t="s">
        <v>3416</v>
      </c>
      <c r="HBS2724" s="12" t="s">
        <v>37</v>
      </c>
      <c r="HBT2724" s="283">
        <v>42420.65</v>
      </c>
      <c r="HBU2724" s="284">
        <v>1474117.59</v>
      </c>
      <c r="HBV2724" s="697">
        <v>43639</v>
      </c>
      <c r="HBW2724" s="697">
        <v>43601</v>
      </c>
      <c r="HBX2724" s="12" t="s">
        <v>3508</v>
      </c>
      <c r="HBY2724" s="12" t="s">
        <v>285</v>
      </c>
      <c r="HBZ2724" s="12" t="s">
        <v>3416</v>
      </c>
      <c r="HCA2724" s="12" t="s">
        <v>37</v>
      </c>
      <c r="HCB2724" s="283">
        <v>42420.65</v>
      </c>
      <c r="HCC2724" s="284">
        <v>1474117.59</v>
      </c>
      <c r="HCD2724" s="697">
        <v>43639</v>
      </c>
      <c r="HCE2724" s="697">
        <v>43601</v>
      </c>
      <c r="HCF2724" s="12" t="s">
        <v>3508</v>
      </c>
      <c r="HCG2724" s="12" t="s">
        <v>285</v>
      </c>
      <c r="HCH2724" s="12" t="s">
        <v>3416</v>
      </c>
      <c r="HCI2724" s="12" t="s">
        <v>37</v>
      </c>
      <c r="HCJ2724" s="283">
        <v>42420.65</v>
      </c>
      <c r="HCK2724" s="284">
        <v>1474117.59</v>
      </c>
      <c r="HCL2724" s="697">
        <v>43639</v>
      </c>
      <c r="HCM2724" s="697">
        <v>43601</v>
      </c>
      <c r="HCN2724" s="12" t="s">
        <v>3508</v>
      </c>
      <c r="HCO2724" s="12" t="s">
        <v>285</v>
      </c>
      <c r="HCP2724" s="12" t="s">
        <v>3416</v>
      </c>
      <c r="HCQ2724" s="12" t="s">
        <v>37</v>
      </c>
      <c r="HCR2724" s="283">
        <v>42420.65</v>
      </c>
      <c r="HCS2724" s="284">
        <v>1474117.59</v>
      </c>
      <c r="HCT2724" s="697">
        <v>43639</v>
      </c>
      <c r="HCU2724" s="697">
        <v>43601</v>
      </c>
      <c r="HCV2724" s="12" t="s">
        <v>3508</v>
      </c>
      <c r="HCW2724" s="12" t="s">
        <v>285</v>
      </c>
      <c r="HCX2724" s="12" t="s">
        <v>3416</v>
      </c>
      <c r="HCY2724" s="12" t="s">
        <v>37</v>
      </c>
      <c r="HCZ2724" s="283">
        <v>42420.65</v>
      </c>
      <c r="HDA2724" s="284">
        <v>1474117.59</v>
      </c>
      <c r="HDB2724" s="697">
        <v>43639</v>
      </c>
      <c r="HDC2724" s="697">
        <v>43601</v>
      </c>
      <c r="HDD2724" s="12" t="s">
        <v>3508</v>
      </c>
      <c r="HDE2724" s="12" t="s">
        <v>285</v>
      </c>
      <c r="HDF2724" s="12" t="s">
        <v>3416</v>
      </c>
      <c r="HDG2724" s="12" t="s">
        <v>37</v>
      </c>
      <c r="HDH2724" s="283">
        <v>42420.65</v>
      </c>
      <c r="HDI2724" s="284">
        <v>1474117.59</v>
      </c>
      <c r="HDJ2724" s="697">
        <v>43639</v>
      </c>
      <c r="HDK2724" s="697">
        <v>43601</v>
      </c>
      <c r="HDL2724" s="12" t="s">
        <v>3508</v>
      </c>
      <c r="HDM2724" s="12" t="s">
        <v>285</v>
      </c>
      <c r="HDN2724" s="12" t="s">
        <v>3416</v>
      </c>
      <c r="HDO2724" s="12" t="s">
        <v>37</v>
      </c>
      <c r="HDP2724" s="283">
        <v>42420.65</v>
      </c>
      <c r="HDQ2724" s="284">
        <v>1474117.59</v>
      </c>
      <c r="HDR2724" s="697">
        <v>43639</v>
      </c>
      <c r="HDS2724" s="697">
        <v>43601</v>
      </c>
      <c r="HDT2724" s="12" t="s">
        <v>3508</v>
      </c>
      <c r="HDU2724" s="12" t="s">
        <v>285</v>
      </c>
      <c r="HDV2724" s="12" t="s">
        <v>3416</v>
      </c>
      <c r="HDW2724" s="12" t="s">
        <v>37</v>
      </c>
      <c r="HDX2724" s="283">
        <v>42420.65</v>
      </c>
      <c r="HDY2724" s="284">
        <v>1474117.59</v>
      </c>
      <c r="HDZ2724" s="697">
        <v>43639</v>
      </c>
      <c r="HEA2724" s="697">
        <v>43601</v>
      </c>
      <c r="HEB2724" s="12" t="s">
        <v>3508</v>
      </c>
      <c r="HEC2724" s="12" t="s">
        <v>285</v>
      </c>
      <c r="HED2724" s="12" t="s">
        <v>3416</v>
      </c>
      <c r="HEE2724" s="12" t="s">
        <v>37</v>
      </c>
      <c r="HEF2724" s="283">
        <v>42420.65</v>
      </c>
      <c r="HEG2724" s="284">
        <v>1474117.59</v>
      </c>
      <c r="HEH2724" s="697">
        <v>43639</v>
      </c>
      <c r="HEI2724" s="697">
        <v>43601</v>
      </c>
      <c r="HEJ2724" s="12" t="s">
        <v>3508</v>
      </c>
      <c r="HEK2724" s="12" t="s">
        <v>285</v>
      </c>
      <c r="HEL2724" s="12" t="s">
        <v>3416</v>
      </c>
      <c r="HEM2724" s="12" t="s">
        <v>37</v>
      </c>
      <c r="HEN2724" s="283">
        <v>42420.65</v>
      </c>
      <c r="HEO2724" s="284">
        <v>1474117.59</v>
      </c>
      <c r="HEP2724" s="697">
        <v>43639</v>
      </c>
      <c r="HEQ2724" s="697">
        <v>43601</v>
      </c>
      <c r="HER2724" s="12" t="s">
        <v>3508</v>
      </c>
      <c r="HES2724" s="12" t="s">
        <v>285</v>
      </c>
      <c r="HET2724" s="12" t="s">
        <v>3416</v>
      </c>
      <c r="HEU2724" s="12" t="s">
        <v>37</v>
      </c>
      <c r="HEV2724" s="283">
        <v>42420.65</v>
      </c>
      <c r="HEW2724" s="284">
        <v>1474117.59</v>
      </c>
      <c r="HEX2724" s="697">
        <v>43639</v>
      </c>
      <c r="HEY2724" s="697">
        <v>43601</v>
      </c>
      <c r="HEZ2724" s="12" t="s">
        <v>3508</v>
      </c>
      <c r="HFA2724" s="12" t="s">
        <v>285</v>
      </c>
      <c r="HFB2724" s="12" t="s">
        <v>3416</v>
      </c>
      <c r="HFC2724" s="12" t="s">
        <v>37</v>
      </c>
      <c r="HFD2724" s="283">
        <v>42420.65</v>
      </c>
      <c r="HFE2724" s="284">
        <v>1474117.59</v>
      </c>
      <c r="HFF2724" s="697">
        <v>43639</v>
      </c>
      <c r="HFG2724" s="697">
        <v>43601</v>
      </c>
      <c r="HFH2724" s="12" t="s">
        <v>3508</v>
      </c>
      <c r="HFI2724" s="12" t="s">
        <v>285</v>
      </c>
      <c r="HFJ2724" s="12" t="s">
        <v>3416</v>
      </c>
      <c r="HFK2724" s="12" t="s">
        <v>37</v>
      </c>
      <c r="HFL2724" s="283">
        <v>42420.65</v>
      </c>
      <c r="HFM2724" s="284">
        <v>1474117.59</v>
      </c>
      <c r="HFN2724" s="697">
        <v>43639</v>
      </c>
      <c r="HFO2724" s="697">
        <v>43601</v>
      </c>
      <c r="HFP2724" s="12" t="s">
        <v>3508</v>
      </c>
      <c r="HFQ2724" s="12" t="s">
        <v>285</v>
      </c>
      <c r="HFR2724" s="12" t="s">
        <v>3416</v>
      </c>
      <c r="HFS2724" s="12" t="s">
        <v>37</v>
      </c>
      <c r="HFT2724" s="283">
        <v>42420.65</v>
      </c>
      <c r="HFU2724" s="284">
        <v>1474117.59</v>
      </c>
      <c r="HFV2724" s="697">
        <v>43639</v>
      </c>
      <c r="HFW2724" s="697">
        <v>43601</v>
      </c>
      <c r="HFX2724" s="12" t="s">
        <v>3508</v>
      </c>
      <c r="HFY2724" s="12" t="s">
        <v>285</v>
      </c>
      <c r="HFZ2724" s="12" t="s">
        <v>3416</v>
      </c>
      <c r="HGA2724" s="12" t="s">
        <v>37</v>
      </c>
      <c r="HGB2724" s="283">
        <v>42420.65</v>
      </c>
      <c r="HGC2724" s="284">
        <v>1474117.59</v>
      </c>
      <c r="HGD2724" s="697">
        <v>43639</v>
      </c>
      <c r="HGE2724" s="697">
        <v>43601</v>
      </c>
      <c r="HGF2724" s="12" t="s">
        <v>3508</v>
      </c>
      <c r="HGG2724" s="12" t="s">
        <v>285</v>
      </c>
      <c r="HGH2724" s="12" t="s">
        <v>3416</v>
      </c>
      <c r="HGI2724" s="12" t="s">
        <v>37</v>
      </c>
      <c r="HGJ2724" s="283">
        <v>42420.65</v>
      </c>
      <c r="HGK2724" s="284">
        <v>1474117.59</v>
      </c>
      <c r="HGL2724" s="697">
        <v>43639</v>
      </c>
      <c r="HGM2724" s="697">
        <v>43601</v>
      </c>
      <c r="HGN2724" s="12" t="s">
        <v>3508</v>
      </c>
      <c r="HGO2724" s="12" t="s">
        <v>285</v>
      </c>
      <c r="HGP2724" s="12" t="s">
        <v>3416</v>
      </c>
      <c r="HGQ2724" s="12" t="s">
        <v>37</v>
      </c>
      <c r="HGR2724" s="283">
        <v>42420.65</v>
      </c>
      <c r="HGS2724" s="284">
        <v>1474117.59</v>
      </c>
      <c r="HGT2724" s="697">
        <v>43639</v>
      </c>
      <c r="HGU2724" s="697">
        <v>43601</v>
      </c>
      <c r="HGV2724" s="12" t="s">
        <v>3508</v>
      </c>
      <c r="HGW2724" s="12" t="s">
        <v>285</v>
      </c>
      <c r="HGX2724" s="12" t="s">
        <v>3416</v>
      </c>
      <c r="HGY2724" s="12" t="s">
        <v>37</v>
      </c>
      <c r="HGZ2724" s="283">
        <v>42420.65</v>
      </c>
      <c r="HHA2724" s="284">
        <v>1474117.59</v>
      </c>
      <c r="HHB2724" s="697">
        <v>43639</v>
      </c>
      <c r="HHC2724" s="697">
        <v>43601</v>
      </c>
      <c r="HHD2724" s="12" t="s">
        <v>3508</v>
      </c>
      <c r="HHE2724" s="12" t="s">
        <v>285</v>
      </c>
      <c r="HHF2724" s="12" t="s">
        <v>3416</v>
      </c>
      <c r="HHG2724" s="12" t="s">
        <v>37</v>
      </c>
      <c r="HHH2724" s="283">
        <v>42420.65</v>
      </c>
      <c r="HHI2724" s="284">
        <v>1474117.59</v>
      </c>
      <c r="HHJ2724" s="697">
        <v>43639</v>
      </c>
      <c r="HHK2724" s="697">
        <v>43601</v>
      </c>
      <c r="HHL2724" s="12" t="s">
        <v>3508</v>
      </c>
      <c r="HHM2724" s="12" t="s">
        <v>285</v>
      </c>
      <c r="HHN2724" s="12" t="s">
        <v>3416</v>
      </c>
      <c r="HHO2724" s="12" t="s">
        <v>37</v>
      </c>
      <c r="HHP2724" s="283">
        <v>42420.65</v>
      </c>
      <c r="HHQ2724" s="284">
        <v>1474117.59</v>
      </c>
      <c r="HHR2724" s="697">
        <v>43639</v>
      </c>
      <c r="HHS2724" s="697">
        <v>43601</v>
      </c>
      <c r="HHT2724" s="12" t="s">
        <v>3508</v>
      </c>
      <c r="HHU2724" s="12" t="s">
        <v>285</v>
      </c>
      <c r="HHV2724" s="12" t="s">
        <v>3416</v>
      </c>
      <c r="HHW2724" s="12" t="s">
        <v>37</v>
      </c>
      <c r="HHX2724" s="283">
        <v>42420.65</v>
      </c>
      <c r="HHY2724" s="284">
        <v>1474117.59</v>
      </c>
      <c r="HHZ2724" s="697">
        <v>43639</v>
      </c>
      <c r="HIA2724" s="697">
        <v>43601</v>
      </c>
      <c r="HIB2724" s="12" t="s">
        <v>3508</v>
      </c>
      <c r="HIC2724" s="12" t="s">
        <v>285</v>
      </c>
      <c r="HID2724" s="12" t="s">
        <v>3416</v>
      </c>
      <c r="HIE2724" s="12" t="s">
        <v>37</v>
      </c>
      <c r="HIF2724" s="283">
        <v>42420.65</v>
      </c>
      <c r="HIG2724" s="284">
        <v>1474117.59</v>
      </c>
      <c r="HIH2724" s="697">
        <v>43639</v>
      </c>
      <c r="HII2724" s="697">
        <v>43601</v>
      </c>
      <c r="HIJ2724" s="12" t="s">
        <v>3508</v>
      </c>
      <c r="HIK2724" s="12" t="s">
        <v>285</v>
      </c>
      <c r="HIL2724" s="12" t="s">
        <v>3416</v>
      </c>
      <c r="HIM2724" s="12" t="s">
        <v>37</v>
      </c>
      <c r="HIN2724" s="283">
        <v>42420.65</v>
      </c>
      <c r="HIO2724" s="284">
        <v>1474117.59</v>
      </c>
      <c r="HIP2724" s="697">
        <v>43639</v>
      </c>
      <c r="HIQ2724" s="697">
        <v>43601</v>
      </c>
      <c r="HIR2724" s="12" t="s">
        <v>3508</v>
      </c>
      <c r="HIS2724" s="12" t="s">
        <v>285</v>
      </c>
      <c r="HIT2724" s="12" t="s">
        <v>3416</v>
      </c>
      <c r="HIU2724" s="12" t="s">
        <v>37</v>
      </c>
      <c r="HIV2724" s="283">
        <v>42420.65</v>
      </c>
      <c r="HIW2724" s="284">
        <v>1474117.59</v>
      </c>
      <c r="HIX2724" s="697">
        <v>43639</v>
      </c>
      <c r="HIY2724" s="697">
        <v>43601</v>
      </c>
      <c r="HIZ2724" s="12" t="s">
        <v>3508</v>
      </c>
      <c r="HJA2724" s="12" t="s">
        <v>285</v>
      </c>
      <c r="HJB2724" s="12" t="s">
        <v>3416</v>
      </c>
      <c r="HJC2724" s="12" t="s">
        <v>37</v>
      </c>
      <c r="HJD2724" s="283">
        <v>42420.65</v>
      </c>
      <c r="HJE2724" s="284">
        <v>1474117.59</v>
      </c>
      <c r="HJF2724" s="697">
        <v>43639</v>
      </c>
      <c r="HJG2724" s="697">
        <v>43601</v>
      </c>
      <c r="HJH2724" s="12" t="s">
        <v>3508</v>
      </c>
      <c r="HJI2724" s="12" t="s">
        <v>285</v>
      </c>
      <c r="HJJ2724" s="12" t="s">
        <v>3416</v>
      </c>
      <c r="HJK2724" s="12" t="s">
        <v>37</v>
      </c>
      <c r="HJL2724" s="283">
        <v>42420.65</v>
      </c>
      <c r="HJM2724" s="284">
        <v>1474117.59</v>
      </c>
      <c r="HJN2724" s="697">
        <v>43639</v>
      </c>
      <c r="HJO2724" s="697">
        <v>43601</v>
      </c>
      <c r="HJP2724" s="12" t="s">
        <v>3508</v>
      </c>
      <c r="HJQ2724" s="12" t="s">
        <v>285</v>
      </c>
      <c r="HJR2724" s="12" t="s">
        <v>3416</v>
      </c>
      <c r="HJS2724" s="12" t="s">
        <v>37</v>
      </c>
      <c r="HJT2724" s="283">
        <v>42420.65</v>
      </c>
      <c r="HJU2724" s="284">
        <v>1474117.59</v>
      </c>
      <c r="HJV2724" s="697">
        <v>43639</v>
      </c>
      <c r="HJW2724" s="697">
        <v>43601</v>
      </c>
      <c r="HJX2724" s="12" t="s">
        <v>3508</v>
      </c>
      <c r="HJY2724" s="12" t="s">
        <v>285</v>
      </c>
      <c r="HJZ2724" s="12" t="s">
        <v>3416</v>
      </c>
      <c r="HKA2724" s="12" t="s">
        <v>37</v>
      </c>
      <c r="HKB2724" s="283">
        <v>42420.65</v>
      </c>
      <c r="HKC2724" s="284">
        <v>1474117.59</v>
      </c>
      <c r="HKD2724" s="697">
        <v>43639</v>
      </c>
      <c r="HKE2724" s="697">
        <v>43601</v>
      </c>
      <c r="HKF2724" s="12" t="s">
        <v>3508</v>
      </c>
      <c r="HKG2724" s="12" t="s">
        <v>285</v>
      </c>
      <c r="HKH2724" s="12" t="s">
        <v>3416</v>
      </c>
      <c r="HKI2724" s="12" t="s">
        <v>37</v>
      </c>
      <c r="HKJ2724" s="283">
        <v>42420.65</v>
      </c>
      <c r="HKK2724" s="284">
        <v>1474117.59</v>
      </c>
      <c r="HKL2724" s="697">
        <v>43639</v>
      </c>
      <c r="HKM2724" s="697">
        <v>43601</v>
      </c>
      <c r="HKN2724" s="12" t="s">
        <v>3508</v>
      </c>
      <c r="HKO2724" s="12" t="s">
        <v>285</v>
      </c>
      <c r="HKP2724" s="12" t="s">
        <v>3416</v>
      </c>
      <c r="HKQ2724" s="12" t="s">
        <v>37</v>
      </c>
      <c r="HKR2724" s="283">
        <v>42420.65</v>
      </c>
      <c r="HKS2724" s="284">
        <v>1474117.59</v>
      </c>
      <c r="HKT2724" s="697">
        <v>43639</v>
      </c>
      <c r="HKU2724" s="697">
        <v>43601</v>
      </c>
      <c r="HKV2724" s="12" t="s">
        <v>3508</v>
      </c>
      <c r="HKW2724" s="12" t="s">
        <v>285</v>
      </c>
      <c r="HKX2724" s="12" t="s">
        <v>3416</v>
      </c>
      <c r="HKY2724" s="12" t="s">
        <v>37</v>
      </c>
      <c r="HKZ2724" s="283">
        <v>42420.65</v>
      </c>
      <c r="HLA2724" s="284">
        <v>1474117.59</v>
      </c>
      <c r="HLB2724" s="697">
        <v>43639</v>
      </c>
      <c r="HLC2724" s="697">
        <v>43601</v>
      </c>
      <c r="HLD2724" s="12" t="s">
        <v>3508</v>
      </c>
      <c r="HLE2724" s="12" t="s">
        <v>285</v>
      </c>
      <c r="HLF2724" s="12" t="s">
        <v>3416</v>
      </c>
      <c r="HLG2724" s="12" t="s">
        <v>37</v>
      </c>
      <c r="HLH2724" s="283">
        <v>42420.65</v>
      </c>
      <c r="HLI2724" s="284">
        <v>1474117.59</v>
      </c>
      <c r="HLJ2724" s="697">
        <v>43639</v>
      </c>
      <c r="HLK2724" s="697">
        <v>43601</v>
      </c>
      <c r="HLL2724" s="12" t="s">
        <v>3508</v>
      </c>
      <c r="HLM2724" s="12" t="s">
        <v>285</v>
      </c>
      <c r="HLN2724" s="12" t="s">
        <v>3416</v>
      </c>
      <c r="HLO2724" s="12" t="s">
        <v>37</v>
      </c>
      <c r="HLP2724" s="283">
        <v>42420.65</v>
      </c>
      <c r="HLQ2724" s="284">
        <v>1474117.59</v>
      </c>
      <c r="HLR2724" s="697">
        <v>43639</v>
      </c>
      <c r="HLS2724" s="697">
        <v>43601</v>
      </c>
      <c r="HLT2724" s="12" t="s">
        <v>3508</v>
      </c>
      <c r="HLU2724" s="12" t="s">
        <v>285</v>
      </c>
      <c r="HLV2724" s="12" t="s">
        <v>3416</v>
      </c>
      <c r="HLW2724" s="12" t="s">
        <v>37</v>
      </c>
      <c r="HLX2724" s="283">
        <v>42420.65</v>
      </c>
      <c r="HLY2724" s="284">
        <v>1474117.59</v>
      </c>
      <c r="HLZ2724" s="697">
        <v>43639</v>
      </c>
      <c r="HMA2724" s="697">
        <v>43601</v>
      </c>
      <c r="HMB2724" s="12" t="s">
        <v>3508</v>
      </c>
      <c r="HMC2724" s="12" t="s">
        <v>285</v>
      </c>
      <c r="HMD2724" s="12" t="s">
        <v>3416</v>
      </c>
      <c r="HME2724" s="12" t="s">
        <v>37</v>
      </c>
      <c r="HMF2724" s="283">
        <v>42420.65</v>
      </c>
      <c r="HMG2724" s="284">
        <v>1474117.59</v>
      </c>
      <c r="HMH2724" s="697">
        <v>43639</v>
      </c>
      <c r="HMI2724" s="697">
        <v>43601</v>
      </c>
      <c r="HMJ2724" s="12" t="s">
        <v>3508</v>
      </c>
      <c r="HMK2724" s="12" t="s">
        <v>285</v>
      </c>
      <c r="HML2724" s="12" t="s">
        <v>3416</v>
      </c>
      <c r="HMM2724" s="12" t="s">
        <v>37</v>
      </c>
      <c r="HMN2724" s="283">
        <v>42420.65</v>
      </c>
      <c r="HMO2724" s="284">
        <v>1474117.59</v>
      </c>
      <c r="HMP2724" s="697">
        <v>43639</v>
      </c>
      <c r="HMQ2724" s="697">
        <v>43601</v>
      </c>
      <c r="HMR2724" s="12" t="s">
        <v>3508</v>
      </c>
      <c r="HMS2724" s="12" t="s">
        <v>285</v>
      </c>
      <c r="HMT2724" s="12" t="s">
        <v>3416</v>
      </c>
      <c r="HMU2724" s="12" t="s">
        <v>37</v>
      </c>
      <c r="HMV2724" s="283">
        <v>42420.65</v>
      </c>
      <c r="HMW2724" s="284">
        <v>1474117.59</v>
      </c>
      <c r="HMX2724" s="697">
        <v>43639</v>
      </c>
      <c r="HMY2724" s="697">
        <v>43601</v>
      </c>
      <c r="HMZ2724" s="12" t="s">
        <v>3508</v>
      </c>
      <c r="HNA2724" s="12" t="s">
        <v>285</v>
      </c>
      <c r="HNB2724" s="12" t="s">
        <v>3416</v>
      </c>
      <c r="HNC2724" s="12" t="s">
        <v>37</v>
      </c>
      <c r="HND2724" s="283">
        <v>42420.65</v>
      </c>
      <c r="HNE2724" s="284">
        <v>1474117.59</v>
      </c>
      <c r="HNF2724" s="697">
        <v>43639</v>
      </c>
      <c r="HNG2724" s="697">
        <v>43601</v>
      </c>
      <c r="HNH2724" s="12" t="s">
        <v>3508</v>
      </c>
      <c r="HNI2724" s="12" t="s">
        <v>285</v>
      </c>
      <c r="HNJ2724" s="12" t="s">
        <v>3416</v>
      </c>
      <c r="HNK2724" s="12" t="s">
        <v>37</v>
      </c>
      <c r="HNL2724" s="283">
        <v>42420.65</v>
      </c>
      <c r="HNM2724" s="284">
        <v>1474117.59</v>
      </c>
      <c r="HNN2724" s="697">
        <v>43639</v>
      </c>
      <c r="HNO2724" s="697">
        <v>43601</v>
      </c>
      <c r="HNP2724" s="12" t="s">
        <v>3508</v>
      </c>
      <c r="HNQ2724" s="12" t="s">
        <v>285</v>
      </c>
      <c r="HNR2724" s="12" t="s">
        <v>3416</v>
      </c>
      <c r="HNS2724" s="12" t="s">
        <v>37</v>
      </c>
      <c r="HNT2724" s="283">
        <v>42420.65</v>
      </c>
      <c r="HNU2724" s="284">
        <v>1474117.59</v>
      </c>
      <c r="HNV2724" s="697">
        <v>43639</v>
      </c>
      <c r="HNW2724" s="697">
        <v>43601</v>
      </c>
      <c r="HNX2724" s="12" t="s">
        <v>3508</v>
      </c>
      <c r="HNY2724" s="12" t="s">
        <v>285</v>
      </c>
      <c r="HNZ2724" s="12" t="s">
        <v>3416</v>
      </c>
      <c r="HOA2724" s="12" t="s">
        <v>37</v>
      </c>
      <c r="HOB2724" s="283">
        <v>42420.65</v>
      </c>
      <c r="HOC2724" s="284">
        <v>1474117.59</v>
      </c>
      <c r="HOD2724" s="697">
        <v>43639</v>
      </c>
      <c r="HOE2724" s="697">
        <v>43601</v>
      </c>
      <c r="HOF2724" s="12" t="s">
        <v>3508</v>
      </c>
      <c r="HOG2724" s="12" t="s">
        <v>285</v>
      </c>
      <c r="HOH2724" s="12" t="s">
        <v>3416</v>
      </c>
      <c r="HOI2724" s="12" t="s">
        <v>37</v>
      </c>
      <c r="HOJ2724" s="283">
        <v>42420.65</v>
      </c>
      <c r="HOK2724" s="284">
        <v>1474117.59</v>
      </c>
      <c r="HOL2724" s="697">
        <v>43639</v>
      </c>
      <c r="HOM2724" s="697">
        <v>43601</v>
      </c>
      <c r="HON2724" s="12" t="s">
        <v>3508</v>
      </c>
      <c r="HOO2724" s="12" t="s">
        <v>285</v>
      </c>
      <c r="HOP2724" s="12" t="s">
        <v>3416</v>
      </c>
      <c r="HOQ2724" s="12" t="s">
        <v>37</v>
      </c>
      <c r="HOR2724" s="283">
        <v>42420.65</v>
      </c>
      <c r="HOS2724" s="284">
        <v>1474117.59</v>
      </c>
      <c r="HOT2724" s="697">
        <v>43639</v>
      </c>
      <c r="HOU2724" s="697">
        <v>43601</v>
      </c>
      <c r="HOV2724" s="12" t="s">
        <v>3508</v>
      </c>
      <c r="HOW2724" s="12" t="s">
        <v>285</v>
      </c>
      <c r="HOX2724" s="12" t="s">
        <v>3416</v>
      </c>
      <c r="HOY2724" s="12" t="s">
        <v>37</v>
      </c>
      <c r="HOZ2724" s="283">
        <v>42420.65</v>
      </c>
      <c r="HPA2724" s="284">
        <v>1474117.59</v>
      </c>
      <c r="HPB2724" s="697">
        <v>43639</v>
      </c>
      <c r="HPC2724" s="697">
        <v>43601</v>
      </c>
      <c r="HPD2724" s="12" t="s">
        <v>3508</v>
      </c>
      <c r="HPE2724" s="12" t="s">
        <v>285</v>
      </c>
      <c r="HPF2724" s="12" t="s">
        <v>3416</v>
      </c>
      <c r="HPG2724" s="12" t="s">
        <v>37</v>
      </c>
      <c r="HPH2724" s="283">
        <v>42420.65</v>
      </c>
      <c r="HPI2724" s="284">
        <v>1474117.59</v>
      </c>
      <c r="HPJ2724" s="697">
        <v>43639</v>
      </c>
      <c r="HPK2724" s="697">
        <v>43601</v>
      </c>
      <c r="HPL2724" s="12" t="s">
        <v>3508</v>
      </c>
      <c r="HPM2724" s="12" t="s">
        <v>285</v>
      </c>
      <c r="HPN2724" s="12" t="s">
        <v>3416</v>
      </c>
      <c r="HPO2724" s="12" t="s">
        <v>37</v>
      </c>
      <c r="HPP2724" s="283">
        <v>42420.65</v>
      </c>
      <c r="HPQ2724" s="284">
        <v>1474117.59</v>
      </c>
      <c r="HPR2724" s="697">
        <v>43639</v>
      </c>
      <c r="HPS2724" s="697">
        <v>43601</v>
      </c>
      <c r="HPT2724" s="12" t="s">
        <v>3508</v>
      </c>
      <c r="HPU2724" s="12" t="s">
        <v>285</v>
      </c>
      <c r="HPV2724" s="12" t="s">
        <v>3416</v>
      </c>
      <c r="HPW2724" s="12" t="s">
        <v>37</v>
      </c>
      <c r="HPX2724" s="283">
        <v>42420.65</v>
      </c>
      <c r="HPY2724" s="284">
        <v>1474117.59</v>
      </c>
      <c r="HPZ2724" s="697">
        <v>43639</v>
      </c>
      <c r="HQA2724" s="697">
        <v>43601</v>
      </c>
      <c r="HQB2724" s="12" t="s">
        <v>3508</v>
      </c>
      <c r="HQC2724" s="12" t="s">
        <v>285</v>
      </c>
      <c r="HQD2724" s="12" t="s">
        <v>3416</v>
      </c>
      <c r="HQE2724" s="12" t="s">
        <v>37</v>
      </c>
      <c r="HQF2724" s="283">
        <v>42420.65</v>
      </c>
      <c r="HQG2724" s="284">
        <v>1474117.59</v>
      </c>
      <c r="HQH2724" s="697">
        <v>43639</v>
      </c>
      <c r="HQI2724" s="697">
        <v>43601</v>
      </c>
      <c r="HQJ2724" s="12" t="s">
        <v>3508</v>
      </c>
      <c r="HQK2724" s="12" t="s">
        <v>285</v>
      </c>
      <c r="HQL2724" s="12" t="s">
        <v>3416</v>
      </c>
      <c r="HQM2724" s="12" t="s">
        <v>37</v>
      </c>
      <c r="HQN2724" s="283">
        <v>42420.65</v>
      </c>
      <c r="HQO2724" s="284">
        <v>1474117.59</v>
      </c>
      <c r="HQP2724" s="697">
        <v>43639</v>
      </c>
      <c r="HQQ2724" s="697">
        <v>43601</v>
      </c>
      <c r="HQR2724" s="12" t="s">
        <v>3508</v>
      </c>
      <c r="HQS2724" s="12" t="s">
        <v>285</v>
      </c>
      <c r="HQT2724" s="12" t="s">
        <v>3416</v>
      </c>
      <c r="HQU2724" s="12" t="s">
        <v>37</v>
      </c>
      <c r="HQV2724" s="283">
        <v>42420.65</v>
      </c>
      <c r="HQW2724" s="284">
        <v>1474117.59</v>
      </c>
      <c r="HQX2724" s="697">
        <v>43639</v>
      </c>
      <c r="HQY2724" s="697">
        <v>43601</v>
      </c>
      <c r="HQZ2724" s="12" t="s">
        <v>3508</v>
      </c>
      <c r="HRA2724" s="12" t="s">
        <v>285</v>
      </c>
      <c r="HRB2724" s="12" t="s">
        <v>3416</v>
      </c>
      <c r="HRC2724" s="12" t="s">
        <v>37</v>
      </c>
      <c r="HRD2724" s="283">
        <v>42420.65</v>
      </c>
      <c r="HRE2724" s="284">
        <v>1474117.59</v>
      </c>
      <c r="HRF2724" s="697">
        <v>43639</v>
      </c>
      <c r="HRG2724" s="697">
        <v>43601</v>
      </c>
      <c r="HRH2724" s="12" t="s">
        <v>3508</v>
      </c>
      <c r="HRI2724" s="12" t="s">
        <v>285</v>
      </c>
      <c r="HRJ2724" s="12" t="s">
        <v>3416</v>
      </c>
      <c r="HRK2724" s="12" t="s">
        <v>37</v>
      </c>
      <c r="HRL2724" s="283">
        <v>42420.65</v>
      </c>
      <c r="HRM2724" s="284">
        <v>1474117.59</v>
      </c>
      <c r="HRN2724" s="697">
        <v>43639</v>
      </c>
      <c r="HRO2724" s="697">
        <v>43601</v>
      </c>
      <c r="HRP2724" s="12" t="s">
        <v>3508</v>
      </c>
      <c r="HRQ2724" s="12" t="s">
        <v>285</v>
      </c>
      <c r="HRR2724" s="12" t="s">
        <v>3416</v>
      </c>
      <c r="HRS2724" s="12" t="s">
        <v>37</v>
      </c>
      <c r="HRT2724" s="283">
        <v>42420.65</v>
      </c>
      <c r="HRU2724" s="284">
        <v>1474117.59</v>
      </c>
      <c r="HRV2724" s="697">
        <v>43639</v>
      </c>
      <c r="HRW2724" s="697">
        <v>43601</v>
      </c>
      <c r="HRX2724" s="12" t="s">
        <v>3508</v>
      </c>
      <c r="HRY2724" s="12" t="s">
        <v>285</v>
      </c>
      <c r="HRZ2724" s="12" t="s">
        <v>3416</v>
      </c>
      <c r="HSA2724" s="12" t="s">
        <v>37</v>
      </c>
      <c r="HSB2724" s="283">
        <v>42420.65</v>
      </c>
      <c r="HSC2724" s="284">
        <v>1474117.59</v>
      </c>
      <c r="HSD2724" s="697">
        <v>43639</v>
      </c>
      <c r="HSE2724" s="697">
        <v>43601</v>
      </c>
      <c r="HSF2724" s="12" t="s">
        <v>3508</v>
      </c>
      <c r="HSG2724" s="12" t="s">
        <v>285</v>
      </c>
      <c r="HSH2724" s="12" t="s">
        <v>3416</v>
      </c>
      <c r="HSI2724" s="12" t="s">
        <v>37</v>
      </c>
      <c r="HSJ2724" s="283">
        <v>42420.65</v>
      </c>
      <c r="HSK2724" s="284">
        <v>1474117.59</v>
      </c>
      <c r="HSL2724" s="697">
        <v>43639</v>
      </c>
      <c r="HSM2724" s="697">
        <v>43601</v>
      </c>
      <c r="HSN2724" s="12" t="s">
        <v>3508</v>
      </c>
      <c r="HSO2724" s="12" t="s">
        <v>285</v>
      </c>
      <c r="HSP2724" s="12" t="s">
        <v>3416</v>
      </c>
      <c r="HSQ2724" s="12" t="s">
        <v>37</v>
      </c>
      <c r="HSR2724" s="283">
        <v>42420.65</v>
      </c>
      <c r="HSS2724" s="284">
        <v>1474117.59</v>
      </c>
      <c r="HST2724" s="697">
        <v>43639</v>
      </c>
      <c r="HSU2724" s="697">
        <v>43601</v>
      </c>
      <c r="HSV2724" s="12" t="s">
        <v>3508</v>
      </c>
      <c r="HSW2724" s="12" t="s">
        <v>285</v>
      </c>
      <c r="HSX2724" s="12" t="s">
        <v>3416</v>
      </c>
      <c r="HSY2724" s="12" t="s">
        <v>37</v>
      </c>
      <c r="HSZ2724" s="283">
        <v>42420.65</v>
      </c>
      <c r="HTA2724" s="284">
        <v>1474117.59</v>
      </c>
      <c r="HTB2724" s="697">
        <v>43639</v>
      </c>
      <c r="HTC2724" s="697">
        <v>43601</v>
      </c>
      <c r="HTD2724" s="12" t="s">
        <v>3508</v>
      </c>
      <c r="HTE2724" s="12" t="s">
        <v>285</v>
      </c>
      <c r="HTF2724" s="12" t="s">
        <v>3416</v>
      </c>
      <c r="HTG2724" s="12" t="s">
        <v>37</v>
      </c>
      <c r="HTH2724" s="283">
        <v>42420.65</v>
      </c>
      <c r="HTI2724" s="284">
        <v>1474117.59</v>
      </c>
      <c r="HTJ2724" s="697">
        <v>43639</v>
      </c>
      <c r="HTK2724" s="697">
        <v>43601</v>
      </c>
      <c r="HTL2724" s="12" t="s">
        <v>3508</v>
      </c>
      <c r="HTM2724" s="12" t="s">
        <v>285</v>
      </c>
      <c r="HTN2724" s="12" t="s">
        <v>3416</v>
      </c>
      <c r="HTO2724" s="12" t="s">
        <v>37</v>
      </c>
      <c r="HTP2724" s="283">
        <v>42420.65</v>
      </c>
      <c r="HTQ2724" s="284">
        <v>1474117.59</v>
      </c>
      <c r="HTR2724" s="697">
        <v>43639</v>
      </c>
      <c r="HTS2724" s="697">
        <v>43601</v>
      </c>
      <c r="HTT2724" s="12" t="s">
        <v>3508</v>
      </c>
      <c r="HTU2724" s="12" t="s">
        <v>285</v>
      </c>
      <c r="HTV2724" s="12" t="s">
        <v>3416</v>
      </c>
      <c r="HTW2724" s="12" t="s">
        <v>37</v>
      </c>
      <c r="HTX2724" s="283">
        <v>42420.65</v>
      </c>
      <c r="HTY2724" s="284">
        <v>1474117.59</v>
      </c>
      <c r="HTZ2724" s="697">
        <v>43639</v>
      </c>
      <c r="HUA2724" s="697">
        <v>43601</v>
      </c>
      <c r="HUB2724" s="12" t="s">
        <v>3508</v>
      </c>
      <c r="HUC2724" s="12" t="s">
        <v>285</v>
      </c>
      <c r="HUD2724" s="12" t="s">
        <v>3416</v>
      </c>
      <c r="HUE2724" s="12" t="s">
        <v>37</v>
      </c>
      <c r="HUF2724" s="283">
        <v>42420.65</v>
      </c>
      <c r="HUG2724" s="284">
        <v>1474117.59</v>
      </c>
      <c r="HUH2724" s="697">
        <v>43639</v>
      </c>
      <c r="HUI2724" s="697">
        <v>43601</v>
      </c>
      <c r="HUJ2724" s="12" t="s">
        <v>3508</v>
      </c>
      <c r="HUK2724" s="12" t="s">
        <v>285</v>
      </c>
      <c r="HUL2724" s="12" t="s">
        <v>3416</v>
      </c>
      <c r="HUM2724" s="12" t="s">
        <v>37</v>
      </c>
      <c r="HUN2724" s="283">
        <v>42420.65</v>
      </c>
      <c r="HUO2724" s="284">
        <v>1474117.59</v>
      </c>
      <c r="HUP2724" s="697">
        <v>43639</v>
      </c>
      <c r="HUQ2724" s="697">
        <v>43601</v>
      </c>
      <c r="HUR2724" s="12" t="s">
        <v>3508</v>
      </c>
      <c r="HUS2724" s="12" t="s">
        <v>285</v>
      </c>
      <c r="HUT2724" s="12" t="s">
        <v>3416</v>
      </c>
      <c r="HUU2724" s="12" t="s">
        <v>37</v>
      </c>
      <c r="HUV2724" s="283">
        <v>42420.65</v>
      </c>
      <c r="HUW2724" s="284">
        <v>1474117.59</v>
      </c>
      <c r="HUX2724" s="697">
        <v>43639</v>
      </c>
      <c r="HUY2724" s="697">
        <v>43601</v>
      </c>
      <c r="HUZ2724" s="12" t="s">
        <v>3508</v>
      </c>
      <c r="HVA2724" s="12" t="s">
        <v>285</v>
      </c>
      <c r="HVB2724" s="12" t="s">
        <v>3416</v>
      </c>
      <c r="HVC2724" s="12" t="s">
        <v>37</v>
      </c>
      <c r="HVD2724" s="283">
        <v>42420.65</v>
      </c>
      <c r="HVE2724" s="284">
        <v>1474117.59</v>
      </c>
      <c r="HVF2724" s="697">
        <v>43639</v>
      </c>
      <c r="HVG2724" s="697">
        <v>43601</v>
      </c>
      <c r="HVH2724" s="12" t="s">
        <v>3508</v>
      </c>
      <c r="HVI2724" s="12" t="s">
        <v>285</v>
      </c>
      <c r="HVJ2724" s="12" t="s">
        <v>3416</v>
      </c>
      <c r="HVK2724" s="12" t="s">
        <v>37</v>
      </c>
      <c r="HVL2724" s="283">
        <v>42420.65</v>
      </c>
      <c r="HVM2724" s="284">
        <v>1474117.59</v>
      </c>
      <c r="HVN2724" s="697">
        <v>43639</v>
      </c>
      <c r="HVO2724" s="697">
        <v>43601</v>
      </c>
      <c r="HVP2724" s="12" t="s">
        <v>3508</v>
      </c>
      <c r="HVQ2724" s="12" t="s">
        <v>285</v>
      </c>
      <c r="HVR2724" s="12" t="s">
        <v>3416</v>
      </c>
      <c r="HVS2724" s="12" t="s">
        <v>37</v>
      </c>
      <c r="HVT2724" s="283">
        <v>42420.65</v>
      </c>
      <c r="HVU2724" s="284">
        <v>1474117.59</v>
      </c>
      <c r="HVV2724" s="697">
        <v>43639</v>
      </c>
      <c r="HVW2724" s="697">
        <v>43601</v>
      </c>
      <c r="HVX2724" s="12" t="s">
        <v>3508</v>
      </c>
      <c r="HVY2724" s="12" t="s">
        <v>285</v>
      </c>
      <c r="HVZ2724" s="12" t="s">
        <v>3416</v>
      </c>
      <c r="HWA2724" s="12" t="s">
        <v>37</v>
      </c>
      <c r="HWB2724" s="283">
        <v>42420.65</v>
      </c>
      <c r="HWC2724" s="284">
        <v>1474117.59</v>
      </c>
      <c r="HWD2724" s="697">
        <v>43639</v>
      </c>
      <c r="HWE2724" s="697">
        <v>43601</v>
      </c>
      <c r="HWF2724" s="12" t="s">
        <v>3508</v>
      </c>
      <c r="HWG2724" s="12" t="s">
        <v>285</v>
      </c>
      <c r="HWH2724" s="12" t="s">
        <v>3416</v>
      </c>
      <c r="HWI2724" s="12" t="s">
        <v>37</v>
      </c>
      <c r="HWJ2724" s="283">
        <v>42420.65</v>
      </c>
      <c r="HWK2724" s="284">
        <v>1474117.59</v>
      </c>
      <c r="HWL2724" s="697">
        <v>43639</v>
      </c>
      <c r="HWM2724" s="697">
        <v>43601</v>
      </c>
      <c r="HWN2724" s="12" t="s">
        <v>3508</v>
      </c>
      <c r="HWO2724" s="12" t="s">
        <v>285</v>
      </c>
      <c r="HWP2724" s="12" t="s">
        <v>3416</v>
      </c>
      <c r="HWQ2724" s="12" t="s">
        <v>37</v>
      </c>
      <c r="HWR2724" s="283">
        <v>42420.65</v>
      </c>
      <c r="HWS2724" s="284">
        <v>1474117.59</v>
      </c>
      <c r="HWT2724" s="697">
        <v>43639</v>
      </c>
      <c r="HWU2724" s="697">
        <v>43601</v>
      </c>
      <c r="HWV2724" s="12" t="s">
        <v>3508</v>
      </c>
      <c r="HWW2724" s="12" t="s">
        <v>285</v>
      </c>
      <c r="HWX2724" s="12" t="s">
        <v>3416</v>
      </c>
      <c r="HWY2724" s="12" t="s">
        <v>37</v>
      </c>
      <c r="HWZ2724" s="283">
        <v>42420.65</v>
      </c>
      <c r="HXA2724" s="284">
        <v>1474117.59</v>
      </c>
      <c r="HXB2724" s="697">
        <v>43639</v>
      </c>
      <c r="HXC2724" s="697">
        <v>43601</v>
      </c>
      <c r="HXD2724" s="12" t="s">
        <v>3508</v>
      </c>
      <c r="HXE2724" s="12" t="s">
        <v>285</v>
      </c>
      <c r="HXF2724" s="12" t="s">
        <v>3416</v>
      </c>
      <c r="HXG2724" s="12" t="s">
        <v>37</v>
      </c>
      <c r="HXH2724" s="283">
        <v>42420.65</v>
      </c>
      <c r="HXI2724" s="284">
        <v>1474117.59</v>
      </c>
      <c r="HXJ2724" s="697">
        <v>43639</v>
      </c>
      <c r="HXK2724" s="697">
        <v>43601</v>
      </c>
      <c r="HXL2724" s="12" t="s">
        <v>3508</v>
      </c>
      <c r="HXM2724" s="12" t="s">
        <v>285</v>
      </c>
      <c r="HXN2724" s="12" t="s">
        <v>3416</v>
      </c>
      <c r="HXO2724" s="12" t="s">
        <v>37</v>
      </c>
      <c r="HXP2724" s="283">
        <v>42420.65</v>
      </c>
      <c r="HXQ2724" s="284">
        <v>1474117.59</v>
      </c>
      <c r="HXR2724" s="697">
        <v>43639</v>
      </c>
      <c r="HXS2724" s="697">
        <v>43601</v>
      </c>
      <c r="HXT2724" s="12" t="s">
        <v>3508</v>
      </c>
      <c r="HXU2724" s="12" t="s">
        <v>285</v>
      </c>
      <c r="HXV2724" s="12" t="s">
        <v>3416</v>
      </c>
      <c r="HXW2724" s="12" t="s">
        <v>37</v>
      </c>
      <c r="HXX2724" s="283">
        <v>42420.65</v>
      </c>
      <c r="HXY2724" s="284">
        <v>1474117.59</v>
      </c>
      <c r="HXZ2724" s="697">
        <v>43639</v>
      </c>
      <c r="HYA2724" s="697">
        <v>43601</v>
      </c>
      <c r="HYB2724" s="12" t="s">
        <v>3508</v>
      </c>
      <c r="HYC2724" s="12" t="s">
        <v>285</v>
      </c>
      <c r="HYD2724" s="12" t="s">
        <v>3416</v>
      </c>
      <c r="HYE2724" s="12" t="s">
        <v>37</v>
      </c>
      <c r="HYF2724" s="283">
        <v>42420.65</v>
      </c>
      <c r="HYG2724" s="284">
        <v>1474117.59</v>
      </c>
      <c r="HYH2724" s="697">
        <v>43639</v>
      </c>
      <c r="HYI2724" s="697">
        <v>43601</v>
      </c>
      <c r="HYJ2724" s="12" t="s">
        <v>3508</v>
      </c>
      <c r="HYK2724" s="12" t="s">
        <v>285</v>
      </c>
      <c r="HYL2724" s="12" t="s">
        <v>3416</v>
      </c>
      <c r="HYM2724" s="12" t="s">
        <v>37</v>
      </c>
      <c r="HYN2724" s="283">
        <v>42420.65</v>
      </c>
      <c r="HYO2724" s="284">
        <v>1474117.59</v>
      </c>
      <c r="HYP2724" s="697">
        <v>43639</v>
      </c>
      <c r="HYQ2724" s="697">
        <v>43601</v>
      </c>
      <c r="HYR2724" s="12" t="s">
        <v>3508</v>
      </c>
      <c r="HYS2724" s="12" t="s">
        <v>285</v>
      </c>
      <c r="HYT2724" s="12" t="s">
        <v>3416</v>
      </c>
      <c r="HYU2724" s="12" t="s">
        <v>37</v>
      </c>
      <c r="HYV2724" s="283">
        <v>42420.65</v>
      </c>
      <c r="HYW2724" s="284">
        <v>1474117.59</v>
      </c>
      <c r="HYX2724" s="697">
        <v>43639</v>
      </c>
      <c r="HYY2724" s="697">
        <v>43601</v>
      </c>
      <c r="HYZ2724" s="12" t="s">
        <v>3508</v>
      </c>
      <c r="HZA2724" s="12" t="s">
        <v>285</v>
      </c>
      <c r="HZB2724" s="12" t="s">
        <v>3416</v>
      </c>
      <c r="HZC2724" s="12" t="s">
        <v>37</v>
      </c>
      <c r="HZD2724" s="283">
        <v>42420.65</v>
      </c>
      <c r="HZE2724" s="284">
        <v>1474117.59</v>
      </c>
      <c r="HZF2724" s="697">
        <v>43639</v>
      </c>
      <c r="HZG2724" s="697">
        <v>43601</v>
      </c>
      <c r="HZH2724" s="12" t="s">
        <v>3508</v>
      </c>
      <c r="HZI2724" s="12" t="s">
        <v>285</v>
      </c>
      <c r="HZJ2724" s="12" t="s">
        <v>3416</v>
      </c>
      <c r="HZK2724" s="12" t="s">
        <v>37</v>
      </c>
      <c r="HZL2724" s="283">
        <v>42420.65</v>
      </c>
      <c r="HZM2724" s="284">
        <v>1474117.59</v>
      </c>
      <c r="HZN2724" s="697">
        <v>43639</v>
      </c>
      <c r="HZO2724" s="697">
        <v>43601</v>
      </c>
      <c r="HZP2724" s="12" t="s">
        <v>3508</v>
      </c>
      <c r="HZQ2724" s="12" t="s">
        <v>285</v>
      </c>
      <c r="HZR2724" s="12" t="s">
        <v>3416</v>
      </c>
      <c r="HZS2724" s="12" t="s">
        <v>37</v>
      </c>
      <c r="HZT2724" s="283">
        <v>42420.65</v>
      </c>
      <c r="HZU2724" s="284">
        <v>1474117.59</v>
      </c>
      <c r="HZV2724" s="697">
        <v>43639</v>
      </c>
      <c r="HZW2724" s="697">
        <v>43601</v>
      </c>
      <c r="HZX2724" s="12" t="s">
        <v>3508</v>
      </c>
      <c r="HZY2724" s="12" t="s">
        <v>285</v>
      </c>
      <c r="HZZ2724" s="12" t="s">
        <v>3416</v>
      </c>
      <c r="IAA2724" s="12" t="s">
        <v>37</v>
      </c>
      <c r="IAB2724" s="283">
        <v>42420.65</v>
      </c>
      <c r="IAC2724" s="284">
        <v>1474117.59</v>
      </c>
      <c r="IAD2724" s="697">
        <v>43639</v>
      </c>
      <c r="IAE2724" s="697">
        <v>43601</v>
      </c>
      <c r="IAF2724" s="12" t="s">
        <v>3508</v>
      </c>
      <c r="IAG2724" s="12" t="s">
        <v>285</v>
      </c>
      <c r="IAH2724" s="12" t="s">
        <v>3416</v>
      </c>
      <c r="IAI2724" s="12" t="s">
        <v>37</v>
      </c>
      <c r="IAJ2724" s="283">
        <v>42420.65</v>
      </c>
      <c r="IAK2724" s="284">
        <v>1474117.59</v>
      </c>
      <c r="IAL2724" s="697">
        <v>43639</v>
      </c>
      <c r="IAM2724" s="697">
        <v>43601</v>
      </c>
      <c r="IAN2724" s="12" t="s">
        <v>3508</v>
      </c>
      <c r="IAO2724" s="12" t="s">
        <v>285</v>
      </c>
      <c r="IAP2724" s="12" t="s">
        <v>3416</v>
      </c>
      <c r="IAQ2724" s="12" t="s">
        <v>37</v>
      </c>
      <c r="IAR2724" s="283">
        <v>42420.65</v>
      </c>
      <c r="IAS2724" s="284">
        <v>1474117.59</v>
      </c>
      <c r="IAT2724" s="697">
        <v>43639</v>
      </c>
      <c r="IAU2724" s="697">
        <v>43601</v>
      </c>
      <c r="IAV2724" s="12" t="s">
        <v>3508</v>
      </c>
      <c r="IAW2724" s="12" t="s">
        <v>285</v>
      </c>
      <c r="IAX2724" s="12" t="s">
        <v>3416</v>
      </c>
      <c r="IAY2724" s="12" t="s">
        <v>37</v>
      </c>
      <c r="IAZ2724" s="283">
        <v>42420.65</v>
      </c>
      <c r="IBA2724" s="284">
        <v>1474117.59</v>
      </c>
      <c r="IBB2724" s="697">
        <v>43639</v>
      </c>
      <c r="IBC2724" s="697">
        <v>43601</v>
      </c>
      <c r="IBD2724" s="12" t="s">
        <v>3508</v>
      </c>
      <c r="IBE2724" s="12" t="s">
        <v>285</v>
      </c>
      <c r="IBF2724" s="12" t="s">
        <v>3416</v>
      </c>
      <c r="IBG2724" s="12" t="s">
        <v>37</v>
      </c>
      <c r="IBH2724" s="283">
        <v>42420.65</v>
      </c>
      <c r="IBI2724" s="284">
        <v>1474117.59</v>
      </c>
      <c r="IBJ2724" s="697">
        <v>43639</v>
      </c>
      <c r="IBK2724" s="697">
        <v>43601</v>
      </c>
      <c r="IBL2724" s="12" t="s">
        <v>3508</v>
      </c>
      <c r="IBM2724" s="12" t="s">
        <v>285</v>
      </c>
      <c r="IBN2724" s="12" t="s">
        <v>3416</v>
      </c>
      <c r="IBO2724" s="12" t="s">
        <v>37</v>
      </c>
      <c r="IBP2724" s="283">
        <v>42420.65</v>
      </c>
      <c r="IBQ2724" s="284">
        <v>1474117.59</v>
      </c>
      <c r="IBR2724" s="697">
        <v>43639</v>
      </c>
      <c r="IBS2724" s="697">
        <v>43601</v>
      </c>
      <c r="IBT2724" s="12" t="s">
        <v>3508</v>
      </c>
      <c r="IBU2724" s="12" t="s">
        <v>285</v>
      </c>
      <c r="IBV2724" s="12" t="s">
        <v>3416</v>
      </c>
      <c r="IBW2724" s="12" t="s">
        <v>37</v>
      </c>
      <c r="IBX2724" s="283">
        <v>42420.65</v>
      </c>
      <c r="IBY2724" s="284">
        <v>1474117.59</v>
      </c>
      <c r="IBZ2724" s="697">
        <v>43639</v>
      </c>
      <c r="ICA2724" s="697">
        <v>43601</v>
      </c>
      <c r="ICB2724" s="12" t="s">
        <v>3508</v>
      </c>
      <c r="ICC2724" s="12" t="s">
        <v>285</v>
      </c>
      <c r="ICD2724" s="12" t="s">
        <v>3416</v>
      </c>
      <c r="ICE2724" s="12" t="s">
        <v>37</v>
      </c>
      <c r="ICF2724" s="283">
        <v>42420.65</v>
      </c>
      <c r="ICG2724" s="284">
        <v>1474117.59</v>
      </c>
      <c r="ICH2724" s="697">
        <v>43639</v>
      </c>
      <c r="ICI2724" s="697">
        <v>43601</v>
      </c>
      <c r="ICJ2724" s="12" t="s">
        <v>3508</v>
      </c>
      <c r="ICK2724" s="12" t="s">
        <v>285</v>
      </c>
      <c r="ICL2724" s="12" t="s">
        <v>3416</v>
      </c>
      <c r="ICM2724" s="12" t="s">
        <v>37</v>
      </c>
      <c r="ICN2724" s="283">
        <v>42420.65</v>
      </c>
      <c r="ICO2724" s="284">
        <v>1474117.59</v>
      </c>
      <c r="ICP2724" s="697">
        <v>43639</v>
      </c>
      <c r="ICQ2724" s="697">
        <v>43601</v>
      </c>
      <c r="ICR2724" s="12" t="s">
        <v>3508</v>
      </c>
      <c r="ICS2724" s="12" t="s">
        <v>285</v>
      </c>
      <c r="ICT2724" s="12" t="s">
        <v>3416</v>
      </c>
      <c r="ICU2724" s="12" t="s">
        <v>37</v>
      </c>
      <c r="ICV2724" s="283">
        <v>42420.65</v>
      </c>
      <c r="ICW2724" s="284">
        <v>1474117.59</v>
      </c>
      <c r="ICX2724" s="697">
        <v>43639</v>
      </c>
      <c r="ICY2724" s="697">
        <v>43601</v>
      </c>
      <c r="ICZ2724" s="12" t="s">
        <v>3508</v>
      </c>
      <c r="IDA2724" s="12" t="s">
        <v>285</v>
      </c>
      <c r="IDB2724" s="12" t="s">
        <v>3416</v>
      </c>
      <c r="IDC2724" s="12" t="s">
        <v>37</v>
      </c>
      <c r="IDD2724" s="283">
        <v>42420.65</v>
      </c>
      <c r="IDE2724" s="284">
        <v>1474117.59</v>
      </c>
      <c r="IDF2724" s="697">
        <v>43639</v>
      </c>
      <c r="IDG2724" s="697">
        <v>43601</v>
      </c>
      <c r="IDH2724" s="12" t="s">
        <v>3508</v>
      </c>
      <c r="IDI2724" s="12" t="s">
        <v>285</v>
      </c>
      <c r="IDJ2724" s="12" t="s">
        <v>3416</v>
      </c>
      <c r="IDK2724" s="12" t="s">
        <v>37</v>
      </c>
      <c r="IDL2724" s="283">
        <v>42420.65</v>
      </c>
      <c r="IDM2724" s="284">
        <v>1474117.59</v>
      </c>
      <c r="IDN2724" s="697">
        <v>43639</v>
      </c>
      <c r="IDO2724" s="697">
        <v>43601</v>
      </c>
      <c r="IDP2724" s="12" t="s">
        <v>3508</v>
      </c>
      <c r="IDQ2724" s="12" t="s">
        <v>285</v>
      </c>
      <c r="IDR2724" s="12" t="s">
        <v>3416</v>
      </c>
      <c r="IDS2724" s="12" t="s">
        <v>37</v>
      </c>
      <c r="IDT2724" s="283">
        <v>42420.65</v>
      </c>
      <c r="IDU2724" s="284">
        <v>1474117.59</v>
      </c>
      <c r="IDV2724" s="697">
        <v>43639</v>
      </c>
      <c r="IDW2724" s="697">
        <v>43601</v>
      </c>
      <c r="IDX2724" s="12" t="s">
        <v>3508</v>
      </c>
      <c r="IDY2724" s="12" t="s">
        <v>285</v>
      </c>
      <c r="IDZ2724" s="12" t="s">
        <v>3416</v>
      </c>
      <c r="IEA2724" s="12" t="s">
        <v>37</v>
      </c>
      <c r="IEB2724" s="283">
        <v>42420.65</v>
      </c>
      <c r="IEC2724" s="284">
        <v>1474117.59</v>
      </c>
      <c r="IED2724" s="697">
        <v>43639</v>
      </c>
      <c r="IEE2724" s="697">
        <v>43601</v>
      </c>
      <c r="IEF2724" s="12" t="s">
        <v>3508</v>
      </c>
      <c r="IEG2724" s="12" t="s">
        <v>285</v>
      </c>
      <c r="IEH2724" s="12" t="s">
        <v>3416</v>
      </c>
      <c r="IEI2724" s="12" t="s">
        <v>37</v>
      </c>
      <c r="IEJ2724" s="283">
        <v>42420.65</v>
      </c>
      <c r="IEK2724" s="284">
        <v>1474117.59</v>
      </c>
      <c r="IEL2724" s="697">
        <v>43639</v>
      </c>
      <c r="IEM2724" s="697">
        <v>43601</v>
      </c>
      <c r="IEN2724" s="12" t="s">
        <v>3508</v>
      </c>
      <c r="IEO2724" s="12" t="s">
        <v>285</v>
      </c>
      <c r="IEP2724" s="12" t="s">
        <v>3416</v>
      </c>
      <c r="IEQ2724" s="12" t="s">
        <v>37</v>
      </c>
      <c r="IER2724" s="283">
        <v>42420.65</v>
      </c>
      <c r="IES2724" s="284">
        <v>1474117.59</v>
      </c>
      <c r="IET2724" s="697">
        <v>43639</v>
      </c>
      <c r="IEU2724" s="697">
        <v>43601</v>
      </c>
      <c r="IEV2724" s="12" t="s">
        <v>3508</v>
      </c>
      <c r="IEW2724" s="12" t="s">
        <v>285</v>
      </c>
      <c r="IEX2724" s="12" t="s">
        <v>3416</v>
      </c>
      <c r="IEY2724" s="12" t="s">
        <v>37</v>
      </c>
      <c r="IEZ2724" s="283">
        <v>42420.65</v>
      </c>
      <c r="IFA2724" s="284">
        <v>1474117.59</v>
      </c>
      <c r="IFB2724" s="697">
        <v>43639</v>
      </c>
      <c r="IFC2724" s="697">
        <v>43601</v>
      </c>
      <c r="IFD2724" s="12" t="s">
        <v>3508</v>
      </c>
      <c r="IFE2724" s="12" t="s">
        <v>285</v>
      </c>
      <c r="IFF2724" s="12" t="s">
        <v>3416</v>
      </c>
      <c r="IFG2724" s="12" t="s">
        <v>37</v>
      </c>
      <c r="IFH2724" s="283">
        <v>42420.65</v>
      </c>
      <c r="IFI2724" s="284">
        <v>1474117.59</v>
      </c>
      <c r="IFJ2724" s="697">
        <v>43639</v>
      </c>
      <c r="IFK2724" s="697">
        <v>43601</v>
      </c>
      <c r="IFL2724" s="12" t="s">
        <v>3508</v>
      </c>
      <c r="IFM2724" s="12" t="s">
        <v>285</v>
      </c>
      <c r="IFN2724" s="12" t="s">
        <v>3416</v>
      </c>
      <c r="IFO2724" s="12" t="s">
        <v>37</v>
      </c>
      <c r="IFP2724" s="283">
        <v>42420.65</v>
      </c>
      <c r="IFQ2724" s="284">
        <v>1474117.59</v>
      </c>
      <c r="IFR2724" s="697">
        <v>43639</v>
      </c>
      <c r="IFS2724" s="697">
        <v>43601</v>
      </c>
      <c r="IFT2724" s="12" t="s">
        <v>3508</v>
      </c>
      <c r="IFU2724" s="12" t="s">
        <v>285</v>
      </c>
      <c r="IFV2724" s="12" t="s">
        <v>3416</v>
      </c>
      <c r="IFW2724" s="12" t="s">
        <v>37</v>
      </c>
      <c r="IFX2724" s="283">
        <v>42420.65</v>
      </c>
      <c r="IFY2724" s="284">
        <v>1474117.59</v>
      </c>
      <c r="IFZ2724" s="697">
        <v>43639</v>
      </c>
      <c r="IGA2724" s="697">
        <v>43601</v>
      </c>
      <c r="IGB2724" s="12" t="s">
        <v>3508</v>
      </c>
      <c r="IGC2724" s="12" t="s">
        <v>285</v>
      </c>
      <c r="IGD2724" s="12" t="s">
        <v>3416</v>
      </c>
      <c r="IGE2724" s="12" t="s">
        <v>37</v>
      </c>
      <c r="IGF2724" s="283">
        <v>42420.65</v>
      </c>
      <c r="IGG2724" s="284">
        <v>1474117.59</v>
      </c>
      <c r="IGH2724" s="697">
        <v>43639</v>
      </c>
      <c r="IGI2724" s="697">
        <v>43601</v>
      </c>
      <c r="IGJ2724" s="12" t="s">
        <v>3508</v>
      </c>
      <c r="IGK2724" s="12" t="s">
        <v>285</v>
      </c>
      <c r="IGL2724" s="12" t="s">
        <v>3416</v>
      </c>
      <c r="IGM2724" s="12" t="s">
        <v>37</v>
      </c>
      <c r="IGN2724" s="283">
        <v>42420.65</v>
      </c>
      <c r="IGO2724" s="284">
        <v>1474117.59</v>
      </c>
      <c r="IGP2724" s="697">
        <v>43639</v>
      </c>
      <c r="IGQ2724" s="697">
        <v>43601</v>
      </c>
      <c r="IGR2724" s="12" t="s">
        <v>3508</v>
      </c>
      <c r="IGS2724" s="12" t="s">
        <v>285</v>
      </c>
      <c r="IGT2724" s="12" t="s">
        <v>3416</v>
      </c>
      <c r="IGU2724" s="12" t="s">
        <v>37</v>
      </c>
      <c r="IGV2724" s="283">
        <v>42420.65</v>
      </c>
      <c r="IGW2724" s="284">
        <v>1474117.59</v>
      </c>
      <c r="IGX2724" s="697">
        <v>43639</v>
      </c>
      <c r="IGY2724" s="697">
        <v>43601</v>
      </c>
      <c r="IGZ2724" s="12" t="s">
        <v>3508</v>
      </c>
      <c r="IHA2724" s="12" t="s">
        <v>285</v>
      </c>
      <c r="IHB2724" s="12" t="s">
        <v>3416</v>
      </c>
      <c r="IHC2724" s="12" t="s">
        <v>37</v>
      </c>
      <c r="IHD2724" s="283">
        <v>42420.65</v>
      </c>
      <c r="IHE2724" s="284">
        <v>1474117.59</v>
      </c>
      <c r="IHF2724" s="697">
        <v>43639</v>
      </c>
      <c r="IHG2724" s="697">
        <v>43601</v>
      </c>
      <c r="IHH2724" s="12" t="s">
        <v>3508</v>
      </c>
      <c r="IHI2724" s="12" t="s">
        <v>285</v>
      </c>
      <c r="IHJ2724" s="12" t="s">
        <v>3416</v>
      </c>
      <c r="IHK2724" s="12" t="s">
        <v>37</v>
      </c>
      <c r="IHL2724" s="283">
        <v>42420.65</v>
      </c>
      <c r="IHM2724" s="284">
        <v>1474117.59</v>
      </c>
      <c r="IHN2724" s="697">
        <v>43639</v>
      </c>
      <c r="IHO2724" s="697">
        <v>43601</v>
      </c>
      <c r="IHP2724" s="12" t="s">
        <v>3508</v>
      </c>
      <c r="IHQ2724" s="12" t="s">
        <v>285</v>
      </c>
      <c r="IHR2724" s="12" t="s">
        <v>3416</v>
      </c>
      <c r="IHS2724" s="12" t="s">
        <v>37</v>
      </c>
      <c r="IHT2724" s="283">
        <v>42420.65</v>
      </c>
      <c r="IHU2724" s="284">
        <v>1474117.59</v>
      </c>
      <c r="IHV2724" s="697">
        <v>43639</v>
      </c>
      <c r="IHW2724" s="697">
        <v>43601</v>
      </c>
      <c r="IHX2724" s="12" t="s">
        <v>3508</v>
      </c>
      <c r="IHY2724" s="12" t="s">
        <v>285</v>
      </c>
      <c r="IHZ2724" s="12" t="s">
        <v>3416</v>
      </c>
      <c r="IIA2724" s="12" t="s">
        <v>37</v>
      </c>
      <c r="IIB2724" s="283">
        <v>42420.65</v>
      </c>
      <c r="IIC2724" s="284">
        <v>1474117.59</v>
      </c>
      <c r="IID2724" s="697">
        <v>43639</v>
      </c>
      <c r="IIE2724" s="697">
        <v>43601</v>
      </c>
      <c r="IIF2724" s="12" t="s">
        <v>3508</v>
      </c>
      <c r="IIG2724" s="12" t="s">
        <v>285</v>
      </c>
      <c r="IIH2724" s="12" t="s">
        <v>3416</v>
      </c>
      <c r="III2724" s="12" t="s">
        <v>37</v>
      </c>
      <c r="IIJ2724" s="283">
        <v>42420.65</v>
      </c>
      <c r="IIK2724" s="284">
        <v>1474117.59</v>
      </c>
      <c r="IIL2724" s="697">
        <v>43639</v>
      </c>
      <c r="IIM2724" s="697">
        <v>43601</v>
      </c>
      <c r="IIN2724" s="12" t="s">
        <v>3508</v>
      </c>
      <c r="IIO2724" s="12" t="s">
        <v>285</v>
      </c>
      <c r="IIP2724" s="12" t="s">
        <v>3416</v>
      </c>
      <c r="IIQ2724" s="12" t="s">
        <v>37</v>
      </c>
      <c r="IIR2724" s="283">
        <v>42420.65</v>
      </c>
      <c r="IIS2724" s="284">
        <v>1474117.59</v>
      </c>
      <c r="IIT2724" s="697">
        <v>43639</v>
      </c>
      <c r="IIU2724" s="697">
        <v>43601</v>
      </c>
      <c r="IIV2724" s="12" t="s">
        <v>3508</v>
      </c>
      <c r="IIW2724" s="12" t="s">
        <v>285</v>
      </c>
      <c r="IIX2724" s="12" t="s">
        <v>3416</v>
      </c>
      <c r="IIY2724" s="12" t="s">
        <v>37</v>
      </c>
      <c r="IIZ2724" s="283">
        <v>42420.65</v>
      </c>
      <c r="IJA2724" s="284">
        <v>1474117.59</v>
      </c>
      <c r="IJB2724" s="697">
        <v>43639</v>
      </c>
      <c r="IJC2724" s="697">
        <v>43601</v>
      </c>
      <c r="IJD2724" s="12" t="s">
        <v>3508</v>
      </c>
      <c r="IJE2724" s="12" t="s">
        <v>285</v>
      </c>
      <c r="IJF2724" s="12" t="s">
        <v>3416</v>
      </c>
      <c r="IJG2724" s="12" t="s">
        <v>37</v>
      </c>
      <c r="IJH2724" s="283">
        <v>42420.65</v>
      </c>
      <c r="IJI2724" s="284">
        <v>1474117.59</v>
      </c>
      <c r="IJJ2724" s="697">
        <v>43639</v>
      </c>
      <c r="IJK2724" s="697">
        <v>43601</v>
      </c>
      <c r="IJL2724" s="12" t="s">
        <v>3508</v>
      </c>
      <c r="IJM2724" s="12" t="s">
        <v>285</v>
      </c>
      <c r="IJN2724" s="12" t="s">
        <v>3416</v>
      </c>
      <c r="IJO2724" s="12" t="s">
        <v>37</v>
      </c>
      <c r="IJP2724" s="283">
        <v>42420.65</v>
      </c>
      <c r="IJQ2724" s="284">
        <v>1474117.59</v>
      </c>
      <c r="IJR2724" s="697">
        <v>43639</v>
      </c>
      <c r="IJS2724" s="697">
        <v>43601</v>
      </c>
      <c r="IJT2724" s="12" t="s">
        <v>3508</v>
      </c>
      <c r="IJU2724" s="12" t="s">
        <v>285</v>
      </c>
      <c r="IJV2724" s="12" t="s">
        <v>3416</v>
      </c>
      <c r="IJW2724" s="12" t="s">
        <v>37</v>
      </c>
      <c r="IJX2724" s="283">
        <v>42420.65</v>
      </c>
      <c r="IJY2724" s="284">
        <v>1474117.59</v>
      </c>
      <c r="IJZ2724" s="697">
        <v>43639</v>
      </c>
      <c r="IKA2724" s="697">
        <v>43601</v>
      </c>
      <c r="IKB2724" s="12" t="s">
        <v>3508</v>
      </c>
      <c r="IKC2724" s="12" t="s">
        <v>285</v>
      </c>
      <c r="IKD2724" s="12" t="s">
        <v>3416</v>
      </c>
      <c r="IKE2724" s="12" t="s">
        <v>37</v>
      </c>
      <c r="IKF2724" s="283">
        <v>42420.65</v>
      </c>
      <c r="IKG2724" s="284">
        <v>1474117.59</v>
      </c>
      <c r="IKH2724" s="697">
        <v>43639</v>
      </c>
      <c r="IKI2724" s="697">
        <v>43601</v>
      </c>
      <c r="IKJ2724" s="12" t="s">
        <v>3508</v>
      </c>
      <c r="IKK2724" s="12" t="s">
        <v>285</v>
      </c>
      <c r="IKL2724" s="12" t="s">
        <v>3416</v>
      </c>
      <c r="IKM2724" s="12" t="s">
        <v>37</v>
      </c>
      <c r="IKN2724" s="283">
        <v>42420.65</v>
      </c>
      <c r="IKO2724" s="284">
        <v>1474117.59</v>
      </c>
      <c r="IKP2724" s="697">
        <v>43639</v>
      </c>
      <c r="IKQ2724" s="697">
        <v>43601</v>
      </c>
      <c r="IKR2724" s="12" t="s">
        <v>3508</v>
      </c>
      <c r="IKS2724" s="12" t="s">
        <v>285</v>
      </c>
      <c r="IKT2724" s="12" t="s">
        <v>3416</v>
      </c>
      <c r="IKU2724" s="12" t="s">
        <v>37</v>
      </c>
      <c r="IKV2724" s="283">
        <v>42420.65</v>
      </c>
      <c r="IKW2724" s="284">
        <v>1474117.59</v>
      </c>
      <c r="IKX2724" s="697">
        <v>43639</v>
      </c>
      <c r="IKY2724" s="697">
        <v>43601</v>
      </c>
      <c r="IKZ2724" s="12" t="s">
        <v>3508</v>
      </c>
      <c r="ILA2724" s="12" t="s">
        <v>285</v>
      </c>
      <c r="ILB2724" s="12" t="s">
        <v>3416</v>
      </c>
      <c r="ILC2724" s="12" t="s">
        <v>37</v>
      </c>
      <c r="ILD2724" s="283">
        <v>42420.65</v>
      </c>
      <c r="ILE2724" s="284">
        <v>1474117.59</v>
      </c>
      <c r="ILF2724" s="697">
        <v>43639</v>
      </c>
      <c r="ILG2724" s="697">
        <v>43601</v>
      </c>
      <c r="ILH2724" s="12" t="s">
        <v>3508</v>
      </c>
      <c r="ILI2724" s="12" t="s">
        <v>285</v>
      </c>
      <c r="ILJ2724" s="12" t="s">
        <v>3416</v>
      </c>
      <c r="ILK2724" s="12" t="s">
        <v>37</v>
      </c>
      <c r="ILL2724" s="283">
        <v>42420.65</v>
      </c>
      <c r="ILM2724" s="284">
        <v>1474117.59</v>
      </c>
      <c r="ILN2724" s="697">
        <v>43639</v>
      </c>
      <c r="ILO2724" s="697">
        <v>43601</v>
      </c>
      <c r="ILP2724" s="12" t="s">
        <v>3508</v>
      </c>
      <c r="ILQ2724" s="12" t="s">
        <v>285</v>
      </c>
      <c r="ILR2724" s="12" t="s">
        <v>3416</v>
      </c>
      <c r="ILS2724" s="12" t="s">
        <v>37</v>
      </c>
      <c r="ILT2724" s="283">
        <v>42420.65</v>
      </c>
      <c r="ILU2724" s="284">
        <v>1474117.59</v>
      </c>
      <c r="ILV2724" s="697">
        <v>43639</v>
      </c>
      <c r="ILW2724" s="697">
        <v>43601</v>
      </c>
      <c r="ILX2724" s="12" t="s">
        <v>3508</v>
      </c>
      <c r="ILY2724" s="12" t="s">
        <v>285</v>
      </c>
      <c r="ILZ2724" s="12" t="s">
        <v>3416</v>
      </c>
      <c r="IMA2724" s="12" t="s">
        <v>37</v>
      </c>
      <c r="IMB2724" s="283">
        <v>42420.65</v>
      </c>
      <c r="IMC2724" s="284">
        <v>1474117.59</v>
      </c>
      <c r="IMD2724" s="697">
        <v>43639</v>
      </c>
      <c r="IME2724" s="697">
        <v>43601</v>
      </c>
      <c r="IMF2724" s="12" t="s">
        <v>3508</v>
      </c>
      <c r="IMG2724" s="12" t="s">
        <v>285</v>
      </c>
      <c r="IMH2724" s="12" t="s">
        <v>3416</v>
      </c>
      <c r="IMI2724" s="12" t="s">
        <v>37</v>
      </c>
      <c r="IMJ2724" s="283">
        <v>42420.65</v>
      </c>
      <c r="IMK2724" s="284">
        <v>1474117.59</v>
      </c>
      <c r="IML2724" s="697">
        <v>43639</v>
      </c>
      <c r="IMM2724" s="697">
        <v>43601</v>
      </c>
      <c r="IMN2724" s="12" t="s">
        <v>3508</v>
      </c>
      <c r="IMO2724" s="12" t="s">
        <v>285</v>
      </c>
      <c r="IMP2724" s="12" t="s">
        <v>3416</v>
      </c>
      <c r="IMQ2724" s="12" t="s">
        <v>37</v>
      </c>
      <c r="IMR2724" s="283">
        <v>42420.65</v>
      </c>
      <c r="IMS2724" s="284">
        <v>1474117.59</v>
      </c>
      <c r="IMT2724" s="697">
        <v>43639</v>
      </c>
      <c r="IMU2724" s="697">
        <v>43601</v>
      </c>
      <c r="IMV2724" s="12" t="s">
        <v>3508</v>
      </c>
      <c r="IMW2724" s="12" t="s">
        <v>285</v>
      </c>
      <c r="IMX2724" s="12" t="s">
        <v>3416</v>
      </c>
      <c r="IMY2724" s="12" t="s">
        <v>37</v>
      </c>
      <c r="IMZ2724" s="283">
        <v>42420.65</v>
      </c>
      <c r="INA2724" s="284">
        <v>1474117.59</v>
      </c>
      <c r="INB2724" s="697">
        <v>43639</v>
      </c>
      <c r="INC2724" s="697">
        <v>43601</v>
      </c>
      <c r="IND2724" s="12" t="s">
        <v>3508</v>
      </c>
      <c r="INE2724" s="12" t="s">
        <v>285</v>
      </c>
      <c r="INF2724" s="12" t="s">
        <v>3416</v>
      </c>
      <c r="ING2724" s="12" t="s">
        <v>37</v>
      </c>
      <c r="INH2724" s="283">
        <v>42420.65</v>
      </c>
      <c r="INI2724" s="284">
        <v>1474117.59</v>
      </c>
      <c r="INJ2724" s="697">
        <v>43639</v>
      </c>
      <c r="INK2724" s="697">
        <v>43601</v>
      </c>
      <c r="INL2724" s="12" t="s">
        <v>3508</v>
      </c>
      <c r="INM2724" s="12" t="s">
        <v>285</v>
      </c>
      <c r="INN2724" s="12" t="s">
        <v>3416</v>
      </c>
      <c r="INO2724" s="12" t="s">
        <v>37</v>
      </c>
      <c r="INP2724" s="283">
        <v>42420.65</v>
      </c>
      <c r="INQ2724" s="284">
        <v>1474117.59</v>
      </c>
      <c r="INR2724" s="697">
        <v>43639</v>
      </c>
      <c r="INS2724" s="697">
        <v>43601</v>
      </c>
      <c r="INT2724" s="12" t="s">
        <v>3508</v>
      </c>
      <c r="INU2724" s="12" t="s">
        <v>285</v>
      </c>
      <c r="INV2724" s="12" t="s">
        <v>3416</v>
      </c>
      <c r="INW2724" s="12" t="s">
        <v>37</v>
      </c>
      <c r="INX2724" s="283">
        <v>42420.65</v>
      </c>
      <c r="INY2724" s="284">
        <v>1474117.59</v>
      </c>
      <c r="INZ2724" s="697">
        <v>43639</v>
      </c>
      <c r="IOA2724" s="697">
        <v>43601</v>
      </c>
      <c r="IOB2724" s="12" t="s">
        <v>3508</v>
      </c>
      <c r="IOC2724" s="12" t="s">
        <v>285</v>
      </c>
      <c r="IOD2724" s="12" t="s">
        <v>3416</v>
      </c>
      <c r="IOE2724" s="12" t="s">
        <v>37</v>
      </c>
      <c r="IOF2724" s="283">
        <v>42420.65</v>
      </c>
      <c r="IOG2724" s="284">
        <v>1474117.59</v>
      </c>
      <c r="IOH2724" s="697">
        <v>43639</v>
      </c>
      <c r="IOI2724" s="697">
        <v>43601</v>
      </c>
      <c r="IOJ2724" s="12" t="s">
        <v>3508</v>
      </c>
      <c r="IOK2724" s="12" t="s">
        <v>285</v>
      </c>
      <c r="IOL2724" s="12" t="s">
        <v>3416</v>
      </c>
      <c r="IOM2724" s="12" t="s">
        <v>37</v>
      </c>
      <c r="ION2724" s="283">
        <v>42420.65</v>
      </c>
      <c r="IOO2724" s="284">
        <v>1474117.59</v>
      </c>
      <c r="IOP2724" s="697">
        <v>43639</v>
      </c>
      <c r="IOQ2724" s="697">
        <v>43601</v>
      </c>
      <c r="IOR2724" s="12" t="s">
        <v>3508</v>
      </c>
      <c r="IOS2724" s="12" t="s">
        <v>285</v>
      </c>
      <c r="IOT2724" s="12" t="s">
        <v>3416</v>
      </c>
      <c r="IOU2724" s="12" t="s">
        <v>37</v>
      </c>
      <c r="IOV2724" s="283">
        <v>42420.65</v>
      </c>
      <c r="IOW2724" s="284">
        <v>1474117.59</v>
      </c>
      <c r="IOX2724" s="697">
        <v>43639</v>
      </c>
      <c r="IOY2724" s="697">
        <v>43601</v>
      </c>
      <c r="IOZ2724" s="12" t="s">
        <v>3508</v>
      </c>
      <c r="IPA2724" s="12" t="s">
        <v>285</v>
      </c>
      <c r="IPB2724" s="12" t="s">
        <v>3416</v>
      </c>
      <c r="IPC2724" s="12" t="s">
        <v>37</v>
      </c>
      <c r="IPD2724" s="283">
        <v>42420.65</v>
      </c>
      <c r="IPE2724" s="284">
        <v>1474117.59</v>
      </c>
      <c r="IPF2724" s="697">
        <v>43639</v>
      </c>
      <c r="IPG2724" s="697">
        <v>43601</v>
      </c>
      <c r="IPH2724" s="12" t="s">
        <v>3508</v>
      </c>
      <c r="IPI2724" s="12" t="s">
        <v>285</v>
      </c>
      <c r="IPJ2724" s="12" t="s">
        <v>3416</v>
      </c>
      <c r="IPK2724" s="12" t="s">
        <v>37</v>
      </c>
      <c r="IPL2724" s="283">
        <v>42420.65</v>
      </c>
      <c r="IPM2724" s="284">
        <v>1474117.59</v>
      </c>
      <c r="IPN2724" s="697">
        <v>43639</v>
      </c>
      <c r="IPO2724" s="697">
        <v>43601</v>
      </c>
      <c r="IPP2724" s="12" t="s">
        <v>3508</v>
      </c>
      <c r="IPQ2724" s="12" t="s">
        <v>285</v>
      </c>
      <c r="IPR2724" s="12" t="s">
        <v>3416</v>
      </c>
      <c r="IPS2724" s="12" t="s">
        <v>37</v>
      </c>
      <c r="IPT2724" s="283">
        <v>42420.65</v>
      </c>
      <c r="IPU2724" s="284">
        <v>1474117.59</v>
      </c>
      <c r="IPV2724" s="697">
        <v>43639</v>
      </c>
      <c r="IPW2724" s="697">
        <v>43601</v>
      </c>
      <c r="IPX2724" s="12" t="s">
        <v>3508</v>
      </c>
      <c r="IPY2724" s="12" t="s">
        <v>285</v>
      </c>
      <c r="IPZ2724" s="12" t="s">
        <v>3416</v>
      </c>
      <c r="IQA2724" s="12" t="s">
        <v>37</v>
      </c>
      <c r="IQB2724" s="283">
        <v>42420.65</v>
      </c>
      <c r="IQC2724" s="284">
        <v>1474117.59</v>
      </c>
      <c r="IQD2724" s="697">
        <v>43639</v>
      </c>
      <c r="IQE2724" s="697">
        <v>43601</v>
      </c>
      <c r="IQF2724" s="12" t="s">
        <v>3508</v>
      </c>
      <c r="IQG2724" s="12" t="s">
        <v>285</v>
      </c>
      <c r="IQH2724" s="12" t="s">
        <v>3416</v>
      </c>
      <c r="IQI2724" s="12" t="s">
        <v>37</v>
      </c>
      <c r="IQJ2724" s="283">
        <v>42420.65</v>
      </c>
      <c r="IQK2724" s="284">
        <v>1474117.59</v>
      </c>
      <c r="IQL2724" s="697">
        <v>43639</v>
      </c>
      <c r="IQM2724" s="697">
        <v>43601</v>
      </c>
      <c r="IQN2724" s="12" t="s">
        <v>3508</v>
      </c>
      <c r="IQO2724" s="12" t="s">
        <v>285</v>
      </c>
      <c r="IQP2724" s="12" t="s">
        <v>3416</v>
      </c>
      <c r="IQQ2724" s="12" t="s">
        <v>37</v>
      </c>
      <c r="IQR2724" s="283">
        <v>42420.65</v>
      </c>
      <c r="IQS2724" s="284">
        <v>1474117.59</v>
      </c>
      <c r="IQT2724" s="697">
        <v>43639</v>
      </c>
      <c r="IQU2724" s="697">
        <v>43601</v>
      </c>
      <c r="IQV2724" s="12" t="s">
        <v>3508</v>
      </c>
      <c r="IQW2724" s="12" t="s">
        <v>285</v>
      </c>
      <c r="IQX2724" s="12" t="s">
        <v>3416</v>
      </c>
      <c r="IQY2724" s="12" t="s">
        <v>37</v>
      </c>
      <c r="IQZ2724" s="283">
        <v>42420.65</v>
      </c>
      <c r="IRA2724" s="284">
        <v>1474117.59</v>
      </c>
      <c r="IRB2724" s="697">
        <v>43639</v>
      </c>
      <c r="IRC2724" s="697">
        <v>43601</v>
      </c>
      <c r="IRD2724" s="12" t="s">
        <v>3508</v>
      </c>
      <c r="IRE2724" s="12" t="s">
        <v>285</v>
      </c>
      <c r="IRF2724" s="12" t="s">
        <v>3416</v>
      </c>
      <c r="IRG2724" s="12" t="s">
        <v>37</v>
      </c>
      <c r="IRH2724" s="283">
        <v>42420.65</v>
      </c>
      <c r="IRI2724" s="284">
        <v>1474117.59</v>
      </c>
      <c r="IRJ2724" s="697">
        <v>43639</v>
      </c>
      <c r="IRK2724" s="697">
        <v>43601</v>
      </c>
      <c r="IRL2724" s="12" t="s">
        <v>3508</v>
      </c>
      <c r="IRM2724" s="12" t="s">
        <v>285</v>
      </c>
      <c r="IRN2724" s="12" t="s">
        <v>3416</v>
      </c>
      <c r="IRO2724" s="12" t="s">
        <v>37</v>
      </c>
      <c r="IRP2724" s="283">
        <v>42420.65</v>
      </c>
      <c r="IRQ2724" s="284">
        <v>1474117.59</v>
      </c>
      <c r="IRR2724" s="697">
        <v>43639</v>
      </c>
      <c r="IRS2724" s="697">
        <v>43601</v>
      </c>
      <c r="IRT2724" s="12" t="s">
        <v>3508</v>
      </c>
      <c r="IRU2724" s="12" t="s">
        <v>285</v>
      </c>
      <c r="IRV2724" s="12" t="s">
        <v>3416</v>
      </c>
      <c r="IRW2724" s="12" t="s">
        <v>37</v>
      </c>
      <c r="IRX2724" s="283">
        <v>42420.65</v>
      </c>
      <c r="IRY2724" s="284">
        <v>1474117.59</v>
      </c>
      <c r="IRZ2724" s="697">
        <v>43639</v>
      </c>
      <c r="ISA2724" s="697">
        <v>43601</v>
      </c>
      <c r="ISB2724" s="12" t="s">
        <v>3508</v>
      </c>
      <c r="ISC2724" s="12" t="s">
        <v>285</v>
      </c>
      <c r="ISD2724" s="12" t="s">
        <v>3416</v>
      </c>
      <c r="ISE2724" s="12" t="s">
        <v>37</v>
      </c>
      <c r="ISF2724" s="283">
        <v>42420.65</v>
      </c>
      <c r="ISG2724" s="284">
        <v>1474117.59</v>
      </c>
      <c r="ISH2724" s="697">
        <v>43639</v>
      </c>
      <c r="ISI2724" s="697">
        <v>43601</v>
      </c>
      <c r="ISJ2724" s="12" t="s">
        <v>3508</v>
      </c>
      <c r="ISK2724" s="12" t="s">
        <v>285</v>
      </c>
      <c r="ISL2724" s="12" t="s">
        <v>3416</v>
      </c>
      <c r="ISM2724" s="12" t="s">
        <v>37</v>
      </c>
      <c r="ISN2724" s="283">
        <v>42420.65</v>
      </c>
      <c r="ISO2724" s="284">
        <v>1474117.59</v>
      </c>
      <c r="ISP2724" s="697">
        <v>43639</v>
      </c>
      <c r="ISQ2724" s="697">
        <v>43601</v>
      </c>
      <c r="ISR2724" s="12" t="s">
        <v>3508</v>
      </c>
      <c r="ISS2724" s="12" t="s">
        <v>285</v>
      </c>
      <c r="IST2724" s="12" t="s">
        <v>3416</v>
      </c>
      <c r="ISU2724" s="12" t="s">
        <v>37</v>
      </c>
      <c r="ISV2724" s="283">
        <v>42420.65</v>
      </c>
      <c r="ISW2724" s="284">
        <v>1474117.59</v>
      </c>
      <c r="ISX2724" s="697">
        <v>43639</v>
      </c>
      <c r="ISY2724" s="697">
        <v>43601</v>
      </c>
      <c r="ISZ2724" s="12" t="s">
        <v>3508</v>
      </c>
      <c r="ITA2724" s="12" t="s">
        <v>285</v>
      </c>
      <c r="ITB2724" s="12" t="s">
        <v>3416</v>
      </c>
      <c r="ITC2724" s="12" t="s">
        <v>37</v>
      </c>
      <c r="ITD2724" s="283">
        <v>42420.65</v>
      </c>
      <c r="ITE2724" s="284">
        <v>1474117.59</v>
      </c>
      <c r="ITF2724" s="697">
        <v>43639</v>
      </c>
      <c r="ITG2724" s="697">
        <v>43601</v>
      </c>
      <c r="ITH2724" s="12" t="s">
        <v>3508</v>
      </c>
      <c r="ITI2724" s="12" t="s">
        <v>285</v>
      </c>
      <c r="ITJ2724" s="12" t="s">
        <v>3416</v>
      </c>
      <c r="ITK2724" s="12" t="s">
        <v>37</v>
      </c>
      <c r="ITL2724" s="283">
        <v>42420.65</v>
      </c>
      <c r="ITM2724" s="284">
        <v>1474117.59</v>
      </c>
      <c r="ITN2724" s="697">
        <v>43639</v>
      </c>
      <c r="ITO2724" s="697">
        <v>43601</v>
      </c>
      <c r="ITP2724" s="12" t="s">
        <v>3508</v>
      </c>
      <c r="ITQ2724" s="12" t="s">
        <v>285</v>
      </c>
      <c r="ITR2724" s="12" t="s">
        <v>3416</v>
      </c>
      <c r="ITS2724" s="12" t="s">
        <v>37</v>
      </c>
      <c r="ITT2724" s="283">
        <v>42420.65</v>
      </c>
      <c r="ITU2724" s="284">
        <v>1474117.59</v>
      </c>
      <c r="ITV2724" s="697">
        <v>43639</v>
      </c>
      <c r="ITW2724" s="697">
        <v>43601</v>
      </c>
      <c r="ITX2724" s="12" t="s">
        <v>3508</v>
      </c>
      <c r="ITY2724" s="12" t="s">
        <v>285</v>
      </c>
      <c r="ITZ2724" s="12" t="s">
        <v>3416</v>
      </c>
      <c r="IUA2724" s="12" t="s">
        <v>37</v>
      </c>
      <c r="IUB2724" s="283">
        <v>42420.65</v>
      </c>
      <c r="IUC2724" s="284">
        <v>1474117.59</v>
      </c>
      <c r="IUD2724" s="697">
        <v>43639</v>
      </c>
      <c r="IUE2724" s="697">
        <v>43601</v>
      </c>
      <c r="IUF2724" s="12" t="s">
        <v>3508</v>
      </c>
      <c r="IUG2724" s="12" t="s">
        <v>285</v>
      </c>
      <c r="IUH2724" s="12" t="s">
        <v>3416</v>
      </c>
      <c r="IUI2724" s="12" t="s">
        <v>37</v>
      </c>
      <c r="IUJ2724" s="283">
        <v>42420.65</v>
      </c>
      <c r="IUK2724" s="284">
        <v>1474117.59</v>
      </c>
      <c r="IUL2724" s="697">
        <v>43639</v>
      </c>
      <c r="IUM2724" s="697">
        <v>43601</v>
      </c>
      <c r="IUN2724" s="12" t="s">
        <v>3508</v>
      </c>
      <c r="IUO2724" s="12" t="s">
        <v>285</v>
      </c>
      <c r="IUP2724" s="12" t="s">
        <v>3416</v>
      </c>
      <c r="IUQ2724" s="12" t="s">
        <v>37</v>
      </c>
      <c r="IUR2724" s="283">
        <v>42420.65</v>
      </c>
      <c r="IUS2724" s="284">
        <v>1474117.59</v>
      </c>
      <c r="IUT2724" s="697">
        <v>43639</v>
      </c>
      <c r="IUU2724" s="697">
        <v>43601</v>
      </c>
      <c r="IUV2724" s="12" t="s">
        <v>3508</v>
      </c>
      <c r="IUW2724" s="12" t="s">
        <v>285</v>
      </c>
      <c r="IUX2724" s="12" t="s">
        <v>3416</v>
      </c>
      <c r="IUY2724" s="12" t="s">
        <v>37</v>
      </c>
      <c r="IUZ2724" s="283">
        <v>42420.65</v>
      </c>
      <c r="IVA2724" s="284">
        <v>1474117.59</v>
      </c>
      <c r="IVB2724" s="697">
        <v>43639</v>
      </c>
      <c r="IVC2724" s="697">
        <v>43601</v>
      </c>
      <c r="IVD2724" s="12" t="s">
        <v>3508</v>
      </c>
      <c r="IVE2724" s="12" t="s">
        <v>285</v>
      </c>
      <c r="IVF2724" s="12" t="s">
        <v>3416</v>
      </c>
      <c r="IVG2724" s="12" t="s">
        <v>37</v>
      </c>
      <c r="IVH2724" s="283">
        <v>42420.65</v>
      </c>
      <c r="IVI2724" s="284">
        <v>1474117.59</v>
      </c>
      <c r="IVJ2724" s="697">
        <v>43639</v>
      </c>
      <c r="IVK2724" s="697">
        <v>43601</v>
      </c>
      <c r="IVL2724" s="12" t="s">
        <v>3508</v>
      </c>
      <c r="IVM2724" s="12" t="s">
        <v>285</v>
      </c>
      <c r="IVN2724" s="12" t="s">
        <v>3416</v>
      </c>
      <c r="IVO2724" s="12" t="s">
        <v>37</v>
      </c>
      <c r="IVP2724" s="283">
        <v>42420.65</v>
      </c>
      <c r="IVQ2724" s="284">
        <v>1474117.59</v>
      </c>
      <c r="IVR2724" s="697">
        <v>43639</v>
      </c>
      <c r="IVS2724" s="697">
        <v>43601</v>
      </c>
      <c r="IVT2724" s="12" t="s">
        <v>3508</v>
      </c>
      <c r="IVU2724" s="12" t="s">
        <v>285</v>
      </c>
      <c r="IVV2724" s="12" t="s">
        <v>3416</v>
      </c>
      <c r="IVW2724" s="12" t="s">
        <v>37</v>
      </c>
      <c r="IVX2724" s="283">
        <v>42420.65</v>
      </c>
      <c r="IVY2724" s="284">
        <v>1474117.59</v>
      </c>
      <c r="IVZ2724" s="697">
        <v>43639</v>
      </c>
      <c r="IWA2724" s="697">
        <v>43601</v>
      </c>
      <c r="IWB2724" s="12" t="s">
        <v>3508</v>
      </c>
      <c r="IWC2724" s="12" t="s">
        <v>285</v>
      </c>
      <c r="IWD2724" s="12" t="s">
        <v>3416</v>
      </c>
      <c r="IWE2724" s="12" t="s">
        <v>37</v>
      </c>
      <c r="IWF2724" s="283">
        <v>42420.65</v>
      </c>
      <c r="IWG2724" s="284">
        <v>1474117.59</v>
      </c>
      <c r="IWH2724" s="697">
        <v>43639</v>
      </c>
      <c r="IWI2724" s="697">
        <v>43601</v>
      </c>
      <c r="IWJ2724" s="12" t="s">
        <v>3508</v>
      </c>
      <c r="IWK2724" s="12" t="s">
        <v>285</v>
      </c>
      <c r="IWL2724" s="12" t="s">
        <v>3416</v>
      </c>
      <c r="IWM2724" s="12" t="s">
        <v>37</v>
      </c>
      <c r="IWN2724" s="283">
        <v>42420.65</v>
      </c>
      <c r="IWO2724" s="284">
        <v>1474117.59</v>
      </c>
      <c r="IWP2724" s="697">
        <v>43639</v>
      </c>
      <c r="IWQ2724" s="697">
        <v>43601</v>
      </c>
      <c r="IWR2724" s="12" t="s">
        <v>3508</v>
      </c>
      <c r="IWS2724" s="12" t="s">
        <v>285</v>
      </c>
      <c r="IWT2724" s="12" t="s">
        <v>3416</v>
      </c>
      <c r="IWU2724" s="12" t="s">
        <v>37</v>
      </c>
      <c r="IWV2724" s="283">
        <v>42420.65</v>
      </c>
      <c r="IWW2724" s="284">
        <v>1474117.59</v>
      </c>
      <c r="IWX2724" s="697">
        <v>43639</v>
      </c>
      <c r="IWY2724" s="697">
        <v>43601</v>
      </c>
      <c r="IWZ2724" s="12" t="s">
        <v>3508</v>
      </c>
      <c r="IXA2724" s="12" t="s">
        <v>285</v>
      </c>
      <c r="IXB2724" s="12" t="s">
        <v>3416</v>
      </c>
      <c r="IXC2724" s="12" t="s">
        <v>37</v>
      </c>
      <c r="IXD2724" s="283">
        <v>42420.65</v>
      </c>
      <c r="IXE2724" s="284">
        <v>1474117.59</v>
      </c>
      <c r="IXF2724" s="697">
        <v>43639</v>
      </c>
      <c r="IXG2724" s="697">
        <v>43601</v>
      </c>
      <c r="IXH2724" s="12" t="s">
        <v>3508</v>
      </c>
      <c r="IXI2724" s="12" t="s">
        <v>285</v>
      </c>
      <c r="IXJ2724" s="12" t="s">
        <v>3416</v>
      </c>
      <c r="IXK2724" s="12" t="s">
        <v>37</v>
      </c>
      <c r="IXL2724" s="283">
        <v>42420.65</v>
      </c>
      <c r="IXM2724" s="284">
        <v>1474117.59</v>
      </c>
      <c r="IXN2724" s="697">
        <v>43639</v>
      </c>
      <c r="IXO2724" s="697">
        <v>43601</v>
      </c>
      <c r="IXP2724" s="12" t="s">
        <v>3508</v>
      </c>
      <c r="IXQ2724" s="12" t="s">
        <v>285</v>
      </c>
      <c r="IXR2724" s="12" t="s">
        <v>3416</v>
      </c>
      <c r="IXS2724" s="12" t="s">
        <v>37</v>
      </c>
      <c r="IXT2724" s="283">
        <v>42420.65</v>
      </c>
      <c r="IXU2724" s="284">
        <v>1474117.59</v>
      </c>
      <c r="IXV2724" s="697">
        <v>43639</v>
      </c>
      <c r="IXW2724" s="697">
        <v>43601</v>
      </c>
      <c r="IXX2724" s="12" t="s">
        <v>3508</v>
      </c>
      <c r="IXY2724" s="12" t="s">
        <v>285</v>
      </c>
      <c r="IXZ2724" s="12" t="s">
        <v>3416</v>
      </c>
      <c r="IYA2724" s="12" t="s">
        <v>37</v>
      </c>
      <c r="IYB2724" s="283">
        <v>42420.65</v>
      </c>
      <c r="IYC2724" s="284">
        <v>1474117.59</v>
      </c>
      <c r="IYD2724" s="697">
        <v>43639</v>
      </c>
      <c r="IYE2724" s="697">
        <v>43601</v>
      </c>
      <c r="IYF2724" s="12" t="s">
        <v>3508</v>
      </c>
      <c r="IYG2724" s="12" t="s">
        <v>285</v>
      </c>
      <c r="IYH2724" s="12" t="s">
        <v>3416</v>
      </c>
      <c r="IYI2724" s="12" t="s">
        <v>37</v>
      </c>
      <c r="IYJ2724" s="283">
        <v>42420.65</v>
      </c>
      <c r="IYK2724" s="284">
        <v>1474117.59</v>
      </c>
      <c r="IYL2724" s="697">
        <v>43639</v>
      </c>
      <c r="IYM2724" s="697">
        <v>43601</v>
      </c>
      <c r="IYN2724" s="12" t="s">
        <v>3508</v>
      </c>
      <c r="IYO2724" s="12" t="s">
        <v>285</v>
      </c>
      <c r="IYP2724" s="12" t="s">
        <v>3416</v>
      </c>
      <c r="IYQ2724" s="12" t="s">
        <v>37</v>
      </c>
      <c r="IYR2724" s="283">
        <v>42420.65</v>
      </c>
      <c r="IYS2724" s="284">
        <v>1474117.59</v>
      </c>
      <c r="IYT2724" s="697">
        <v>43639</v>
      </c>
      <c r="IYU2724" s="697">
        <v>43601</v>
      </c>
      <c r="IYV2724" s="12" t="s">
        <v>3508</v>
      </c>
      <c r="IYW2724" s="12" t="s">
        <v>285</v>
      </c>
      <c r="IYX2724" s="12" t="s">
        <v>3416</v>
      </c>
      <c r="IYY2724" s="12" t="s">
        <v>37</v>
      </c>
      <c r="IYZ2724" s="283">
        <v>42420.65</v>
      </c>
      <c r="IZA2724" s="284">
        <v>1474117.59</v>
      </c>
      <c r="IZB2724" s="697">
        <v>43639</v>
      </c>
      <c r="IZC2724" s="697">
        <v>43601</v>
      </c>
      <c r="IZD2724" s="12" t="s">
        <v>3508</v>
      </c>
      <c r="IZE2724" s="12" t="s">
        <v>285</v>
      </c>
      <c r="IZF2724" s="12" t="s">
        <v>3416</v>
      </c>
      <c r="IZG2724" s="12" t="s">
        <v>37</v>
      </c>
      <c r="IZH2724" s="283">
        <v>42420.65</v>
      </c>
      <c r="IZI2724" s="284">
        <v>1474117.59</v>
      </c>
      <c r="IZJ2724" s="697">
        <v>43639</v>
      </c>
      <c r="IZK2724" s="697">
        <v>43601</v>
      </c>
      <c r="IZL2724" s="12" t="s">
        <v>3508</v>
      </c>
      <c r="IZM2724" s="12" t="s">
        <v>285</v>
      </c>
      <c r="IZN2724" s="12" t="s">
        <v>3416</v>
      </c>
      <c r="IZO2724" s="12" t="s">
        <v>37</v>
      </c>
      <c r="IZP2724" s="283">
        <v>42420.65</v>
      </c>
      <c r="IZQ2724" s="284">
        <v>1474117.59</v>
      </c>
      <c r="IZR2724" s="697">
        <v>43639</v>
      </c>
      <c r="IZS2724" s="697">
        <v>43601</v>
      </c>
      <c r="IZT2724" s="12" t="s">
        <v>3508</v>
      </c>
      <c r="IZU2724" s="12" t="s">
        <v>285</v>
      </c>
      <c r="IZV2724" s="12" t="s">
        <v>3416</v>
      </c>
      <c r="IZW2724" s="12" t="s">
        <v>37</v>
      </c>
      <c r="IZX2724" s="283">
        <v>42420.65</v>
      </c>
      <c r="IZY2724" s="284">
        <v>1474117.59</v>
      </c>
      <c r="IZZ2724" s="697">
        <v>43639</v>
      </c>
      <c r="JAA2724" s="697">
        <v>43601</v>
      </c>
      <c r="JAB2724" s="12" t="s">
        <v>3508</v>
      </c>
      <c r="JAC2724" s="12" t="s">
        <v>285</v>
      </c>
      <c r="JAD2724" s="12" t="s">
        <v>3416</v>
      </c>
      <c r="JAE2724" s="12" t="s">
        <v>37</v>
      </c>
      <c r="JAF2724" s="283">
        <v>42420.65</v>
      </c>
      <c r="JAG2724" s="284">
        <v>1474117.59</v>
      </c>
      <c r="JAH2724" s="697">
        <v>43639</v>
      </c>
      <c r="JAI2724" s="697">
        <v>43601</v>
      </c>
      <c r="JAJ2724" s="12" t="s">
        <v>3508</v>
      </c>
      <c r="JAK2724" s="12" t="s">
        <v>285</v>
      </c>
      <c r="JAL2724" s="12" t="s">
        <v>3416</v>
      </c>
      <c r="JAM2724" s="12" t="s">
        <v>37</v>
      </c>
      <c r="JAN2724" s="283">
        <v>42420.65</v>
      </c>
      <c r="JAO2724" s="284">
        <v>1474117.59</v>
      </c>
      <c r="JAP2724" s="697">
        <v>43639</v>
      </c>
      <c r="JAQ2724" s="697">
        <v>43601</v>
      </c>
      <c r="JAR2724" s="12" t="s">
        <v>3508</v>
      </c>
      <c r="JAS2724" s="12" t="s">
        <v>285</v>
      </c>
      <c r="JAT2724" s="12" t="s">
        <v>3416</v>
      </c>
      <c r="JAU2724" s="12" t="s">
        <v>37</v>
      </c>
      <c r="JAV2724" s="283">
        <v>42420.65</v>
      </c>
      <c r="JAW2724" s="284">
        <v>1474117.59</v>
      </c>
      <c r="JAX2724" s="697">
        <v>43639</v>
      </c>
      <c r="JAY2724" s="697">
        <v>43601</v>
      </c>
      <c r="JAZ2724" s="12" t="s">
        <v>3508</v>
      </c>
      <c r="JBA2724" s="12" t="s">
        <v>285</v>
      </c>
      <c r="JBB2724" s="12" t="s">
        <v>3416</v>
      </c>
      <c r="JBC2724" s="12" t="s">
        <v>37</v>
      </c>
      <c r="JBD2724" s="283">
        <v>42420.65</v>
      </c>
      <c r="JBE2724" s="284">
        <v>1474117.59</v>
      </c>
      <c r="JBF2724" s="697">
        <v>43639</v>
      </c>
      <c r="JBG2724" s="697">
        <v>43601</v>
      </c>
      <c r="JBH2724" s="12" t="s">
        <v>3508</v>
      </c>
      <c r="JBI2724" s="12" t="s">
        <v>285</v>
      </c>
      <c r="JBJ2724" s="12" t="s">
        <v>3416</v>
      </c>
      <c r="JBK2724" s="12" t="s">
        <v>37</v>
      </c>
      <c r="JBL2724" s="283">
        <v>42420.65</v>
      </c>
      <c r="JBM2724" s="284">
        <v>1474117.59</v>
      </c>
      <c r="JBN2724" s="697">
        <v>43639</v>
      </c>
      <c r="JBO2724" s="697">
        <v>43601</v>
      </c>
      <c r="JBP2724" s="12" t="s">
        <v>3508</v>
      </c>
      <c r="JBQ2724" s="12" t="s">
        <v>285</v>
      </c>
      <c r="JBR2724" s="12" t="s">
        <v>3416</v>
      </c>
      <c r="JBS2724" s="12" t="s">
        <v>37</v>
      </c>
      <c r="JBT2724" s="283">
        <v>42420.65</v>
      </c>
      <c r="JBU2724" s="284">
        <v>1474117.59</v>
      </c>
      <c r="JBV2724" s="697">
        <v>43639</v>
      </c>
      <c r="JBW2724" s="697">
        <v>43601</v>
      </c>
      <c r="JBX2724" s="12" t="s">
        <v>3508</v>
      </c>
      <c r="JBY2724" s="12" t="s">
        <v>285</v>
      </c>
      <c r="JBZ2724" s="12" t="s">
        <v>3416</v>
      </c>
      <c r="JCA2724" s="12" t="s">
        <v>37</v>
      </c>
      <c r="JCB2724" s="283">
        <v>42420.65</v>
      </c>
      <c r="JCC2724" s="284">
        <v>1474117.59</v>
      </c>
      <c r="JCD2724" s="697">
        <v>43639</v>
      </c>
      <c r="JCE2724" s="697">
        <v>43601</v>
      </c>
      <c r="JCF2724" s="12" t="s">
        <v>3508</v>
      </c>
      <c r="JCG2724" s="12" t="s">
        <v>285</v>
      </c>
      <c r="JCH2724" s="12" t="s">
        <v>3416</v>
      </c>
      <c r="JCI2724" s="12" t="s">
        <v>37</v>
      </c>
      <c r="JCJ2724" s="283">
        <v>42420.65</v>
      </c>
      <c r="JCK2724" s="284">
        <v>1474117.59</v>
      </c>
      <c r="JCL2724" s="697">
        <v>43639</v>
      </c>
      <c r="JCM2724" s="697">
        <v>43601</v>
      </c>
      <c r="JCN2724" s="12" t="s">
        <v>3508</v>
      </c>
      <c r="JCO2724" s="12" t="s">
        <v>285</v>
      </c>
      <c r="JCP2724" s="12" t="s">
        <v>3416</v>
      </c>
      <c r="JCQ2724" s="12" t="s">
        <v>37</v>
      </c>
      <c r="JCR2724" s="283">
        <v>42420.65</v>
      </c>
      <c r="JCS2724" s="284">
        <v>1474117.59</v>
      </c>
      <c r="JCT2724" s="697">
        <v>43639</v>
      </c>
      <c r="JCU2724" s="697">
        <v>43601</v>
      </c>
      <c r="JCV2724" s="12" t="s">
        <v>3508</v>
      </c>
      <c r="JCW2724" s="12" t="s">
        <v>285</v>
      </c>
      <c r="JCX2724" s="12" t="s">
        <v>3416</v>
      </c>
      <c r="JCY2724" s="12" t="s">
        <v>37</v>
      </c>
      <c r="JCZ2724" s="283">
        <v>42420.65</v>
      </c>
      <c r="JDA2724" s="284">
        <v>1474117.59</v>
      </c>
      <c r="JDB2724" s="697">
        <v>43639</v>
      </c>
      <c r="JDC2724" s="697">
        <v>43601</v>
      </c>
      <c r="JDD2724" s="12" t="s">
        <v>3508</v>
      </c>
      <c r="JDE2724" s="12" t="s">
        <v>285</v>
      </c>
      <c r="JDF2724" s="12" t="s">
        <v>3416</v>
      </c>
      <c r="JDG2724" s="12" t="s">
        <v>37</v>
      </c>
      <c r="JDH2724" s="283">
        <v>42420.65</v>
      </c>
      <c r="JDI2724" s="284">
        <v>1474117.59</v>
      </c>
      <c r="JDJ2724" s="697">
        <v>43639</v>
      </c>
      <c r="JDK2724" s="697">
        <v>43601</v>
      </c>
      <c r="JDL2724" s="12" t="s">
        <v>3508</v>
      </c>
      <c r="JDM2724" s="12" t="s">
        <v>285</v>
      </c>
      <c r="JDN2724" s="12" t="s">
        <v>3416</v>
      </c>
      <c r="JDO2724" s="12" t="s">
        <v>37</v>
      </c>
      <c r="JDP2724" s="283">
        <v>42420.65</v>
      </c>
      <c r="JDQ2724" s="284">
        <v>1474117.59</v>
      </c>
      <c r="JDR2724" s="697">
        <v>43639</v>
      </c>
      <c r="JDS2724" s="697">
        <v>43601</v>
      </c>
      <c r="JDT2724" s="12" t="s">
        <v>3508</v>
      </c>
      <c r="JDU2724" s="12" t="s">
        <v>285</v>
      </c>
      <c r="JDV2724" s="12" t="s">
        <v>3416</v>
      </c>
      <c r="JDW2724" s="12" t="s">
        <v>37</v>
      </c>
      <c r="JDX2724" s="283">
        <v>42420.65</v>
      </c>
      <c r="JDY2724" s="284">
        <v>1474117.59</v>
      </c>
      <c r="JDZ2724" s="697">
        <v>43639</v>
      </c>
      <c r="JEA2724" s="697">
        <v>43601</v>
      </c>
      <c r="JEB2724" s="12" t="s">
        <v>3508</v>
      </c>
      <c r="JEC2724" s="12" t="s">
        <v>285</v>
      </c>
      <c r="JED2724" s="12" t="s">
        <v>3416</v>
      </c>
      <c r="JEE2724" s="12" t="s">
        <v>37</v>
      </c>
      <c r="JEF2724" s="283">
        <v>42420.65</v>
      </c>
      <c r="JEG2724" s="284">
        <v>1474117.59</v>
      </c>
      <c r="JEH2724" s="697">
        <v>43639</v>
      </c>
      <c r="JEI2724" s="697">
        <v>43601</v>
      </c>
      <c r="JEJ2724" s="12" t="s">
        <v>3508</v>
      </c>
      <c r="JEK2724" s="12" t="s">
        <v>285</v>
      </c>
      <c r="JEL2724" s="12" t="s">
        <v>3416</v>
      </c>
      <c r="JEM2724" s="12" t="s">
        <v>37</v>
      </c>
      <c r="JEN2724" s="283">
        <v>42420.65</v>
      </c>
      <c r="JEO2724" s="284">
        <v>1474117.59</v>
      </c>
      <c r="JEP2724" s="697">
        <v>43639</v>
      </c>
      <c r="JEQ2724" s="697">
        <v>43601</v>
      </c>
      <c r="JER2724" s="12" t="s">
        <v>3508</v>
      </c>
      <c r="JES2724" s="12" t="s">
        <v>285</v>
      </c>
      <c r="JET2724" s="12" t="s">
        <v>3416</v>
      </c>
      <c r="JEU2724" s="12" t="s">
        <v>37</v>
      </c>
      <c r="JEV2724" s="283">
        <v>42420.65</v>
      </c>
      <c r="JEW2724" s="284">
        <v>1474117.59</v>
      </c>
      <c r="JEX2724" s="697">
        <v>43639</v>
      </c>
      <c r="JEY2724" s="697">
        <v>43601</v>
      </c>
      <c r="JEZ2724" s="12" t="s">
        <v>3508</v>
      </c>
      <c r="JFA2724" s="12" t="s">
        <v>285</v>
      </c>
      <c r="JFB2724" s="12" t="s">
        <v>3416</v>
      </c>
      <c r="JFC2724" s="12" t="s">
        <v>37</v>
      </c>
      <c r="JFD2724" s="283">
        <v>42420.65</v>
      </c>
      <c r="JFE2724" s="284">
        <v>1474117.59</v>
      </c>
      <c r="JFF2724" s="697">
        <v>43639</v>
      </c>
      <c r="JFG2724" s="697">
        <v>43601</v>
      </c>
      <c r="JFH2724" s="12" t="s">
        <v>3508</v>
      </c>
      <c r="JFI2724" s="12" t="s">
        <v>285</v>
      </c>
      <c r="JFJ2724" s="12" t="s">
        <v>3416</v>
      </c>
      <c r="JFK2724" s="12" t="s">
        <v>37</v>
      </c>
      <c r="JFL2724" s="283">
        <v>42420.65</v>
      </c>
      <c r="JFM2724" s="284">
        <v>1474117.59</v>
      </c>
      <c r="JFN2724" s="697">
        <v>43639</v>
      </c>
      <c r="JFO2724" s="697">
        <v>43601</v>
      </c>
      <c r="JFP2724" s="12" t="s">
        <v>3508</v>
      </c>
      <c r="JFQ2724" s="12" t="s">
        <v>285</v>
      </c>
      <c r="JFR2724" s="12" t="s">
        <v>3416</v>
      </c>
      <c r="JFS2724" s="12" t="s">
        <v>37</v>
      </c>
      <c r="JFT2724" s="283">
        <v>42420.65</v>
      </c>
      <c r="JFU2724" s="284">
        <v>1474117.59</v>
      </c>
      <c r="JFV2724" s="697">
        <v>43639</v>
      </c>
      <c r="JFW2724" s="697">
        <v>43601</v>
      </c>
      <c r="JFX2724" s="12" t="s">
        <v>3508</v>
      </c>
      <c r="JFY2724" s="12" t="s">
        <v>285</v>
      </c>
      <c r="JFZ2724" s="12" t="s">
        <v>3416</v>
      </c>
      <c r="JGA2724" s="12" t="s">
        <v>37</v>
      </c>
      <c r="JGB2724" s="283">
        <v>42420.65</v>
      </c>
      <c r="JGC2724" s="284">
        <v>1474117.59</v>
      </c>
      <c r="JGD2724" s="697">
        <v>43639</v>
      </c>
      <c r="JGE2724" s="697">
        <v>43601</v>
      </c>
      <c r="JGF2724" s="12" t="s">
        <v>3508</v>
      </c>
      <c r="JGG2724" s="12" t="s">
        <v>285</v>
      </c>
      <c r="JGH2724" s="12" t="s">
        <v>3416</v>
      </c>
      <c r="JGI2724" s="12" t="s">
        <v>37</v>
      </c>
      <c r="JGJ2724" s="283">
        <v>42420.65</v>
      </c>
      <c r="JGK2724" s="284">
        <v>1474117.59</v>
      </c>
      <c r="JGL2724" s="697">
        <v>43639</v>
      </c>
      <c r="JGM2724" s="697">
        <v>43601</v>
      </c>
      <c r="JGN2724" s="12" t="s">
        <v>3508</v>
      </c>
      <c r="JGO2724" s="12" t="s">
        <v>285</v>
      </c>
      <c r="JGP2724" s="12" t="s">
        <v>3416</v>
      </c>
      <c r="JGQ2724" s="12" t="s">
        <v>37</v>
      </c>
      <c r="JGR2724" s="283">
        <v>42420.65</v>
      </c>
      <c r="JGS2724" s="284">
        <v>1474117.59</v>
      </c>
      <c r="JGT2724" s="697">
        <v>43639</v>
      </c>
      <c r="JGU2724" s="697">
        <v>43601</v>
      </c>
      <c r="JGV2724" s="12" t="s">
        <v>3508</v>
      </c>
      <c r="JGW2724" s="12" t="s">
        <v>285</v>
      </c>
      <c r="JGX2724" s="12" t="s">
        <v>3416</v>
      </c>
      <c r="JGY2724" s="12" t="s">
        <v>37</v>
      </c>
      <c r="JGZ2724" s="283">
        <v>42420.65</v>
      </c>
      <c r="JHA2724" s="284">
        <v>1474117.59</v>
      </c>
      <c r="JHB2724" s="697">
        <v>43639</v>
      </c>
      <c r="JHC2724" s="697">
        <v>43601</v>
      </c>
      <c r="JHD2724" s="12" t="s">
        <v>3508</v>
      </c>
      <c r="JHE2724" s="12" t="s">
        <v>285</v>
      </c>
      <c r="JHF2724" s="12" t="s">
        <v>3416</v>
      </c>
      <c r="JHG2724" s="12" t="s">
        <v>37</v>
      </c>
      <c r="JHH2724" s="283">
        <v>42420.65</v>
      </c>
      <c r="JHI2724" s="284">
        <v>1474117.59</v>
      </c>
      <c r="JHJ2724" s="697">
        <v>43639</v>
      </c>
      <c r="JHK2724" s="697">
        <v>43601</v>
      </c>
      <c r="JHL2724" s="12" t="s">
        <v>3508</v>
      </c>
      <c r="JHM2724" s="12" t="s">
        <v>285</v>
      </c>
      <c r="JHN2724" s="12" t="s">
        <v>3416</v>
      </c>
      <c r="JHO2724" s="12" t="s">
        <v>37</v>
      </c>
      <c r="JHP2724" s="283">
        <v>42420.65</v>
      </c>
      <c r="JHQ2724" s="284">
        <v>1474117.59</v>
      </c>
      <c r="JHR2724" s="697">
        <v>43639</v>
      </c>
      <c r="JHS2724" s="697">
        <v>43601</v>
      </c>
      <c r="JHT2724" s="12" t="s">
        <v>3508</v>
      </c>
      <c r="JHU2724" s="12" t="s">
        <v>285</v>
      </c>
      <c r="JHV2724" s="12" t="s">
        <v>3416</v>
      </c>
      <c r="JHW2724" s="12" t="s">
        <v>37</v>
      </c>
      <c r="JHX2724" s="283">
        <v>42420.65</v>
      </c>
      <c r="JHY2724" s="284">
        <v>1474117.59</v>
      </c>
      <c r="JHZ2724" s="697">
        <v>43639</v>
      </c>
      <c r="JIA2724" s="697">
        <v>43601</v>
      </c>
      <c r="JIB2724" s="12" t="s">
        <v>3508</v>
      </c>
      <c r="JIC2724" s="12" t="s">
        <v>285</v>
      </c>
      <c r="JID2724" s="12" t="s">
        <v>3416</v>
      </c>
      <c r="JIE2724" s="12" t="s">
        <v>37</v>
      </c>
      <c r="JIF2724" s="283">
        <v>42420.65</v>
      </c>
      <c r="JIG2724" s="284">
        <v>1474117.59</v>
      </c>
      <c r="JIH2724" s="697">
        <v>43639</v>
      </c>
      <c r="JII2724" s="697">
        <v>43601</v>
      </c>
      <c r="JIJ2724" s="12" t="s">
        <v>3508</v>
      </c>
      <c r="JIK2724" s="12" t="s">
        <v>285</v>
      </c>
      <c r="JIL2724" s="12" t="s">
        <v>3416</v>
      </c>
      <c r="JIM2724" s="12" t="s">
        <v>37</v>
      </c>
      <c r="JIN2724" s="283">
        <v>42420.65</v>
      </c>
      <c r="JIO2724" s="284">
        <v>1474117.59</v>
      </c>
      <c r="JIP2724" s="697">
        <v>43639</v>
      </c>
      <c r="JIQ2724" s="697">
        <v>43601</v>
      </c>
      <c r="JIR2724" s="12" t="s">
        <v>3508</v>
      </c>
      <c r="JIS2724" s="12" t="s">
        <v>285</v>
      </c>
      <c r="JIT2724" s="12" t="s">
        <v>3416</v>
      </c>
      <c r="JIU2724" s="12" t="s">
        <v>37</v>
      </c>
      <c r="JIV2724" s="283">
        <v>42420.65</v>
      </c>
      <c r="JIW2724" s="284">
        <v>1474117.59</v>
      </c>
      <c r="JIX2724" s="697">
        <v>43639</v>
      </c>
      <c r="JIY2724" s="697">
        <v>43601</v>
      </c>
      <c r="JIZ2724" s="12" t="s">
        <v>3508</v>
      </c>
      <c r="JJA2724" s="12" t="s">
        <v>285</v>
      </c>
      <c r="JJB2724" s="12" t="s">
        <v>3416</v>
      </c>
      <c r="JJC2724" s="12" t="s">
        <v>37</v>
      </c>
      <c r="JJD2724" s="283">
        <v>42420.65</v>
      </c>
      <c r="JJE2724" s="284">
        <v>1474117.59</v>
      </c>
      <c r="JJF2724" s="697">
        <v>43639</v>
      </c>
      <c r="JJG2724" s="697">
        <v>43601</v>
      </c>
      <c r="JJH2724" s="12" t="s">
        <v>3508</v>
      </c>
      <c r="JJI2724" s="12" t="s">
        <v>285</v>
      </c>
      <c r="JJJ2724" s="12" t="s">
        <v>3416</v>
      </c>
      <c r="JJK2724" s="12" t="s">
        <v>37</v>
      </c>
      <c r="JJL2724" s="283">
        <v>42420.65</v>
      </c>
      <c r="JJM2724" s="284">
        <v>1474117.59</v>
      </c>
      <c r="JJN2724" s="697">
        <v>43639</v>
      </c>
      <c r="JJO2724" s="697">
        <v>43601</v>
      </c>
      <c r="JJP2724" s="12" t="s">
        <v>3508</v>
      </c>
      <c r="JJQ2724" s="12" t="s">
        <v>285</v>
      </c>
      <c r="JJR2724" s="12" t="s">
        <v>3416</v>
      </c>
      <c r="JJS2724" s="12" t="s">
        <v>37</v>
      </c>
      <c r="JJT2724" s="283">
        <v>42420.65</v>
      </c>
      <c r="JJU2724" s="284">
        <v>1474117.59</v>
      </c>
      <c r="JJV2724" s="697">
        <v>43639</v>
      </c>
      <c r="JJW2724" s="697">
        <v>43601</v>
      </c>
      <c r="JJX2724" s="12" t="s">
        <v>3508</v>
      </c>
      <c r="JJY2724" s="12" t="s">
        <v>285</v>
      </c>
      <c r="JJZ2724" s="12" t="s">
        <v>3416</v>
      </c>
      <c r="JKA2724" s="12" t="s">
        <v>37</v>
      </c>
      <c r="JKB2724" s="283">
        <v>42420.65</v>
      </c>
      <c r="JKC2724" s="284">
        <v>1474117.59</v>
      </c>
      <c r="JKD2724" s="697">
        <v>43639</v>
      </c>
      <c r="JKE2724" s="697">
        <v>43601</v>
      </c>
      <c r="JKF2724" s="12" t="s">
        <v>3508</v>
      </c>
      <c r="JKG2724" s="12" t="s">
        <v>285</v>
      </c>
      <c r="JKH2724" s="12" t="s">
        <v>3416</v>
      </c>
      <c r="JKI2724" s="12" t="s">
        <v>37</v>
      </c>
      <c r="JKJ2724" s="283">
        <v>42420.65</v>
      </c>
      <c r="JKK2724" s="284">
        <v>1474117.59</v>
      </c>
      <c r="JKL2724" s="697">
        <v>43639</v>
      </c>
      <c r="JKM2724" s="697">
        <v>43601</v>
      </c>
      <c r="JKN2724" s="12" t="s">
        <v>3508</v>
      </c>
      <c r="JKO2724" s="12" t="s">
        <v>285</v>
      </c>
      <c r="JKP2724" s="12" t="s">
        <v>3416</v>
      </c>
      <c r="JKQ2724" s="12" t="s">
        <v>37</v>
      </c>
      <c r="JKR2724" s="283">
        <v>42420.65</v>
      </c>
      <c r="JKS2724" s="284">
        <v>1474117.59</v>
      </c>
      <c r="JKT2724" s="697">
        <v>43639</v>
      </c>
      <c r="JKU2724" s="697">
        <v>43601</v>
      </c>
      <c r="JKV2724" s="12" t="s">
        <v>3508</v>
      </c>
      <c r="JKW2724" s="12" t="s">
        <v>285</v>
      </c>
      <c r="JKX2724" s="12" t="s">
        <v>3416</v>
      </c>
      <c r="JKY2724" s="12" t="s">
        <v>37</v>
      </c>
      <c r="JKZ2724" s="283">
        <v>42420.65</v>
      </c>
      <c r="JLA2724" s="284">
        <v>1474117.59</v>
      </c>
      <c r="JLB2724" s="697">
        <v>43639</v>
      </c>
      <c r="JLC2724" s="697">
        <v>43601</v>
      </c>
      <c r="JLD2724" s="12" t="s">
        <v>3508</v>
      </c>
      <c r="JLE2724" s="12" t="s">
        <v>285</v>
      </c>
      <c r="JLF2724" s="12" t="s">
        <v>3416</v>
      </c>
      <c r="JLG2724" s="12" t="s">
        <v>37</v>
      </c>
      <c r="JLH2724" s="283">
        <v>42420.65</v>
      </c>
      <c r="JLI2724" s="284">
        <v>1474117.59</v>
      </c>
      <c r="JLJ2724" s="697">
        <v>43639</v>
      </c>
      <c r="JLK2724" s="697">
        <v>43601</v>
      </c>
      <c r="JLL2724" s="12" t="s">
        <v>3508</v>
      </c>
      <c r="JLM2724" s="12" t="s">
        <v>285</v>
      </c>
      <c r="JLN2724" s="12" t="s">
        <v>3416</v>
      </c>
      <c r="JLO2724" s="12" t="s">
        <v>37</v>
      </c>
      <c r="JLP2724" s="283">
        <v>42420.65</v>
      </c>
      <c r="JLQ2724" s="284">
        <v>1474117.59</v>
      </c>
      <c r="JLR2724" s="697">
        <v>43639</v>
      </c>
      <c r="JLS2724" s="697">
        <v>43601</v>
      </c>
      <c r="JLT2724" s="12" t="s">
        <v>3508</v>
      </c>
      <c r="JLU2724" s="12" t="s">
        <v>285</v>
      </c>
      <c r="JLV2724" s="12" t="s">
        <v>3416</v>
      </c>
      <c r="JLW2724" s="12" t="s">
        <v>37</v>
      </c>
      <c r="JLX2724" s="283">
        <v>42420.65</v>
      </c>
      <c r="JLY2724" s="284">
        <v>1474117.59</v>
      </c>
      <c r="JLZ2724" s="697">
        <v>43639</v>
      </c>
      <c r="JMA2724" s="697">
        <v>43601</v>
      </c>
      <c r="JMB2724" s="12" t="s">
        <v>3508</v>
      </c>
      <c r="JMC2724" s="12" t="s">
        <v>285</v>
      </c>
      <c r="JMD2724" s="12" t="s">
        <v>3416</v>
      </c>
      <c r="JME2724" s="12" t="s">
        <v>37</v>
      </c>
      <c r="JMF2724" s="283">
        <v>42420.65</v>
      </c>
      <c r="JMG2724" s="284">
        <v>1474117.59</v>
      </c>
      <c r="JMH2724" s="697">
        <v>43639</v>
      </c>
      <c r="JMI2724" s="697">
        <v>43601</v>
      </c>
      <c r="JMJ2724" s="12" t="s">
        <v>3508</v>
      </c>
      <c r="JMK2724" s="12" t="s">
        <v>285</v>
      </c>
      <c r="JML2724" s="12" t="s">
        <v>3416</v>
      </c>
      <c r="JMM2724" s="12" t="s">
        <v>37</v>
      </c>
      <c r="JMN2724" s="283">
        <v>42420.65</v>
      </c>
      <c r="JMO2724" s="284">
        <v>1474117.59</v>
      </c>
      <c r="JMP2724" s="697">
        <v>43639</v>
      </c>
      <c r="JMQ2724" s="697">
        <v>43601</v>
      </c>
      <c r="JMR2724" s="12" t="s">
        <v>3508</v>
      </c>
      <c r="JMS2724" s="12" t="s">
        <v>285</v>
      </c>
      <c r="JMT2724" s="12" t="s">
        <v>3416</v>
      </c>
      <c r="JMU2724" s="12" t="s">
        <v>37</v>
      </c>
      <c r="JMV2724" s="283">
        <v>42420.65</v>
      </c>
      <c r="JMW2724" s="284">
        <v>1474117.59</v>
      </c>
      <c r="JMX2724" s="697">
        <v>43639</v>
      </c>
      <c r="JMY2724" s="697">
        <v>43601</v>
      </c>
      <c r="JMZ2724" s="12" t="s">
        <v>3508</v>
      </c>
      <c r="JNA2724" s="12" t="s">
        <v>285</v>
      </c>
      <c r="JNB2724" s="12" t="s">
        <v>3416</v>
      </c>
      <c r="JNC2724" s="12" t="s">
        <v>37</v>
      </c>
      <c r="JND2724" s="283">
        <v>42420.65</v>
      </c>
      <c r="JNE2724" s="284">
        <v>1474117.59</v>
      </c>
      <c r="JNF2724" s="697">
        <v>43639</v>
      </c>
      <c r="JNG2724" s="697">
        <v>43601</v>
      </c>
      <c r="JNH2724" s="12" t="s">
        <v>3508</v>
      </c>
      <c r="JNI2724" s="12" t="s">
        <v>285</v>
      </c>
      <c r="JNJ2724" s="12" t="s">
        <v>3416</v>
      </c>
      <c r="JNK2724" s="12" t="s">
        <v>37</v>
      </c>
      <c r="JNL2724" s="283">
        <v>42420.65</v>
      </c>
      <c r="JNM2724" s="284">
        <v>1474117.59</v>
      </c>
      <c r="JNN2724" s="697">
        <v>43639</v>
      </c>
      <c r="JNO2724" s="697">
        <v>43601</v>
      </c>
      <c r="JNP2724" s="12" t="s">
        <v>3508</v>
      </c>
      <c r="JNQ2724" s="12" t="s">
        <v>285</v>
      </c>
      <c r="JNR2724" s="12" t="s">
        <v>3416</v>
      </c>
      <c r="JNS2724" s="12" t="s">
        <v>37</v>
      </c>
      <c r="JNT2724" s="283">
        <v>42420.65</v>
      </c>
      <c r="JNU2724" s="284">
        <v>1474117.59</v>
      </c>
      <c r="JNV2724" s="697">
        <v>43639</v>
      </c>
      <c r="JNW2724" s="697">
        <v>43601</v>
      </c>
      <c r="JNX2724" s="12" t="s">
        <v>3508</v>
      </c>
      <c r="JNY2724" s="12" t="s">
        <v>285</v>
      </c>
      <c r="JNZ2724" s="12" t="s">
        <v>3416</v>
      </c>
      <c r="JOA2724" s="12" t="s">
        <v>37</v>
      </c>
      <c r="JOB2724" s="283">
        <v>42420.65</v>
      </c>
      <c r="JOC2724" s="284">
        <v>1474117.59</v>
      </c>
      <c r="JOD2724" s="697">
        <v>43639</v>
      </c>
      <c r="JOE2724" s="697">
        <v>43601</v>
      </c>
      <c r="JOF2724" s="12" t="s">
        <v>3508</v>
      </c>
      <c r="JOG2724" s="12" t="s">
        <v>285</v>
      </c>
      <c r="JOH2724" s="12" t="s">
        <v>3416</v>
      </c>
      <c r="JOI2724" s="12" t="s">
        <v>37</v>
      </c>
      <c r="JOJ2724" s="283">
        <v>42420.65</v>
      </c>
      <c r="JOK2724" s="284">
        <v>1474117.59</v>
      </c>
      <c r="JOL2724" s="697">
        <v>43639</v>
      </c>
      <c r="JOM2724" s="697">
        <v>43601</v>
      </c>
      <c r="JON2724" s="12" t="s">
        <v>3508</v>
      </c>
      <c r="JOO2724" s="12" t="s">
        <v>285</v>
      </c>
      <c r="JOP2724" s="12" t="s">
        <v>3416</v>
      </c>
      <c r="JOQ2724" s="12" t="s">
        <v>37</v>
      </c>
      <c r="JOR2724" s="283">
        <v>42420.65</v>
      </c>
      <c r="JOS2724" s="284">
        <v>1474117.59</v>
      </c>
      <c r="JOT2724" s="697">
        <v>43639</v>
      </c>
      <c r="JOU2724" s="697">
        <v>43601</v>
      </c>
      <c r="JOV2724" s="12" t="s">
        <v>3508</v>
      </c>
      <c r="JOW2724" s="12" t="s">
        <v>285</v>
      </c>
      <c r="JOX2724" s="12" t="s">
        <v>3416</v>
      </c>
      <c r="JOY2724" s="12" t="s">
        <v>37</v>
      </c>
      <c r="JOZ2724" s="283">
        <v>42420.65</v>
      </c>
      <c r="JPA2724" s="284">
        <v>1474117.59</v>
      </c>
      <c r="JPB2724" s="697">
        <v>43639</v>
      </c>
      <c r="JPC2724" s="697">
        <v>43601</v>
      </c>
      <c r="JPD2724" s="12" t="s">
        <v>3508</v>
      </c>
      <c r="JPE2724" s="12" t="s">
        <v>285</v>
      </c>
      <c r="JPF2724" s="12" t="s">
        <v>3416</v>
      </c>
      <c r="JPG2724" s="12" t="s">
        <v>37</v>
      </c>
      <c r="JPH2724" s="283">
        <v>42420.65</v>
      </c>
      <c r="JPI2724" s="284">
        <v>1474117.59</v>
      </c>
      <c r="JPJ2724" s="697">
        <v>43639</v>
      </c>
      <c r="JPK2724" s="697">
        <v>43601</v>
      </c>
      <c r="JPL2724" s="12" t="s">
        <v>3508</v>
      </c>
      <c r="JPM2724" s="12" t="s">
        <v>285</v>
      </c>
      <c r="JPN2724" s="12" t="s">
        <v>3416</v>
      </c>
      <c r="JPO2724" s="12" t="s">
        <v>37</v>
      </c>
      <c r="JPP2724" s="283">
        <v>42420.65</v>
      </c>
      <c r="JPQ2724" s="284">
        <v>1474117.59</v>
      </c>
      <c r="JPR2724" s="697">
        <v>43639</v>
      </c>
      <c r="JPS2724" s="697">
        <v>43601</v>
      </c>
      <c r="JPT2724" s="12" t="s">
        <v>3508</v>
      </c>
      <c r="JPU2724" s="12" t="s">
        <v>285</v>
      </c>
      <c r="JPV2724" s="12" t="s">
        <v>3416</v>
      </c>
      <c r="JPW2724" s="12" t="s">
        <v>37</v>
      </c>
      <c r="JPX2724" s="283">
        <v>42420.65</v>
      </c>
      <c r="JPY2724" s="284">
        <v>1474117.59</v>
      </c>
      <c r="JPZ2724" s="697">
        <v>43639</v>
      </c>
      <c r="JQA2724" s="697">
        <v>43601</v>
      </c>
      <c r="JQB2724" s="12" t="s">
        <v>3508</v>
      </c>
      <c r="JQC2724" s="12" t="s">
        <v>285</v>
      </c>
      <c r="JQD2724" s="12" t="s">
        <v>3416</v>
      </c>
      <c r="JQE2724" s="12" t="s">
        <v>37</v>
      </c>
      <c r="JQF2724" s="283">
        <v>42420.65</v>
      </c>
      <c r="JQG2724" s="284">
        <v>1474117.59</v>
      </c>
      <c r="JQH2724" s="697">
        <v>43639</v>
      </c>
      <c r="JQI2724" s="697">
        <v>43601</v>
      </c>
      <c r="JQJ2724" s="12" t="s">
        <v>3508</v>
      </c>
      <c r="JQK2724" s="12" t="s">
        <v>285</v>
      </c>
      <c r="JQL2724" s="12" t="s">
        <v>3416</v>
      </c>
      <c r="JQM2724" s="12" t="s">
        <v>37</v>
      </c>
      <c r="JQN2724" s="283">
        <v>42420.65</v>
      </c>
      <c r="JQO2724" s="284">
        <v>1474117.59</v>
      </c>
      <c r="JQP2724" s="697">
        <v>43639</v>
      </c>
      <c r="JQQ2724" s="697">
        <v>43601</v>
      </c>
      <c r="JQR2724" s="12" t="s">
        <v>3508</v>
      </c>
      <c r="JQS2724" s="12" t="s">
        <v>285</v>
      </c>
      <c r="JQT2724" s="12" t="s">
        <v>3416</v>
      </c>
      <c r="JQU2724" s="12" t="s">
        <v>37</v>
      </c>
      <c r="JQV2724" s="283">
        <v>42420.65</v>
      </c>
      <c r="JQW2724" s="284">
        <v>1474117.59</v>
      </c>
      <c r="JQX2724" s="697">
        <v>43639</v>
      </c>
      <c r="JQY2724" s="697">
        <v>43601</v>
      </c>
      <c r="JQZ2724" s="12" t="s">
        <v>3508</v>
      </c>
      <c r="JRA2724" s="12" t="s">
        <v>285</v>
      </c>
      <c r="JRB2724" s="12" t="s">
        <v>3416</v>
      </c>
      <c r="JRC2724" s="12" t="s">
        <v>37</v>
      </c>
      <c r="JRD2724" s="283">
        <v>42420.65</v>
      </c>
      <c r="JRE2724" s="284">
        <v>1474117.59</v>
      </c>
      <c r="JRF2724" s="697">
        <v>43639</v>
      </c>
      <c r="JRG2724" s="697">
        <v>43601</v>
      </c>
      <c r="JRH2724" s="12" t="s">
        <v>3508</v>
      </c>
      <c r="JRI2724" s="12" t="s">
        <v>285</v>
      </c>
      <c r="JRJ2724" s="12" t="s">
        <v>3416</v>
      </c>
      <c r="JRK2724" s="12" t="s">
        <v>37</v>
      </c>
      <c r="JRL2724" s="283">
        <v>42420.65</v>
      </c>
      <c r="JRM2724" s="284">
        <v>1474117.59</v>
      </c>
      <c r="JRN2724" s="697">
        <v>43639</v>
      </c>
      <c r="JRO2724" s="697">
        <v>43601</v>
      </c>
      <c r="JRP2724" s="12" t="s">
        <v>3508</v>
      </c>
      <c r="JRQ2724" s="12" t="s">
        <v>285</v>
      </c>
      <c r="JRR2724" s="12" t="s">
        <v>3416</v>
      </c>
      <c r="JRS2724" s="12" t="s">
        <v>37</v>
      </c>
      <c r="JRT2724" s="283">
        <v>42420.65</v>
      </c>
      <c r="JRU2724" s="284">
        <v>1474117.59</v>
      </c>
      <c r="JRV2724" s="697">
        <v>43639</v>
      </c>
      <c r="JRW2724" s="697">
        <v>43601</v>
      </c>
      <c r="JRX2724" s="12" t="s">
        <v>3508</v>
      </c>
      <c r="JRY2724" s="12" t="s">
        <v>285</v>
      </c>
      <c r="JRZ2724" s="12" t="s">
        <v>3416</v>
      </c>
      <c r="JSA2724" s="12" t="s">
        <v>37</v>
      </c>
      <c r="JSB2724" s="283">
        <v>42420.65</v>
      </c>
      <c r="JSC2724" s="284">
        <v>1474117.59</v>
      </c>
      <c r="JSD2724" s="697">
        <v>43639</v>
      </c>
      <c r="JSE2724" s="697">
        <v>43601</v>
      </c>
      <c r="JSF2724" s="12" t="s">
        <v>3508</v>
      </c>
      <c r="JSG2724" s="12" t="s">
        <v>285</v>
      </c>
      <c r="JSH2724" s="12" t="s">
        <v>3416</v>
      </c>
      <c r="JSI2724" s="12" t="s">
        <v>37</v>
      </c>
      <c r="JSJ2724" s="283">
        <v>42420.65</v>
      </c>
      <c r="JSK2724" s="284">
        <v>1474117.59</v>
      </c>
      <c r="JSL2724" s="697">
        <v>43639</v>
      </c>
      <c r="JSM2724" s="697">
        <v>43601</v>
      </c>
      <c r="JSN2724" s="12" t="s">
        <v>3508</v>
      </c>
      <c r="JSO2724" s="12" t="s">
        <v>285</v>
      </c>
      <c r="JSP2724" s="12" t="s">
        <v>3416</v>
      </c>
      <c r="JSQ2724" s="12" t="s">
        <v>37</v>
      </c>
      <c r="JSR2724" s="283">
        <v>42420.65</v>
      </c>
      <c r="JSS2724" s="284">
        <v>1474117.59</v>
      </c>
      <c r="JST2724" s="697">
        <v>43639</v>
      </c>
      <c r="JSU2724" s="697">
        <v>43601</v>
      </c>
      <c r="JSV2724" s="12" t="s">
        <v>3508</v>
      </c>
      <c r="JSW2724" s="12" t="s">
        <v>285</v>
      </c>
      <c r="JSX2724" s="12" t="s">
        <v>3416</v>
      </c>
      <c r="JSY2724" s="12" t="s">
        <v>37</v>
      </c>
      <c r="JSZ2724" s="283">
        <v>42420.65</v>
      </c>
      <c r="JTA2724" s="284">
        <v>1474117.59</v>
      </c>
      <c r="JTB2724" s="697">
        <v>43639</v>
      </c>
      <c r="JTC2724" s="697">
        <v>43601</v>
      </c>
      <c r="JTD2724" s="12" t="s">
        <v>3508</v>
      </c>
      <c r="JTE2724" s="12" t="s">
        <v>285</v>
      </c>
      <c r="JTF2724" s="12" t="s">
        <v>3416</v>
      </c>
      <c r="JTG2724" s="12" t="s">
        <v>37</v>
      </c>
      <c r="JTH2724" s="283">
        <v>42420.65</v>
      </c>
      <c r="JTI2724" s="284">
        <v>1474117.59</v>
      </c>
      <c r="JTJ2724" s="697">
        <v>43639</v>
      </c>
      <c r="JTK2724" s="697">
        <v>43601</v>
      </c>
      <c r="JTL2724" s="12" t="s">
        <v>3508</v>
      </c>
      <c r="JTM2724" s="12" t="s">
        <v>285</v>
      </c>
      <c r="JTN2724" s="12" t="s">
        <v>3416</v>
      </c>
      <c r="JTO2724" s="12" t="s">
        <v>37</v>
      </c>
      <c r="JTP2724" s="283">
        <v>42420.65</v>
      </c>
      <c r="JTQ2724" s="284">
        <v>1474117.59</v>
      </c>
      <c r="JTR2724" s="697">
        <v>43639</v>
      </c>
      <c r="JTS2724" s="697">
        <v>43601</v>
      </c>
      <c r="JTT2724" s="12" t="s">
        <v>3508</v>
      </c>
      <c r="JTU2724" s="12" t="s">
        <v>285</v>
      </c>
      <c r="JTV2724" s="12" t="s">
        <v>3416</v>
      </c>
      <c r="JTW2724" s="12" t="s">
        <v>37</v>
      </c>
      <c r="JTX2724" s="283">
        <v>42420.65</v>
      </c>
      <c r="JTY2724" s="284">
        <v>1474117.59</v>
      </c>
      <c r="JTZ2724" s="697">
        <v>43639</v>
      </c>
      <c r="JUA2724" s="697">
        <v>43601</v>
      </c>
      <c r="JUB2724" s="12" t="s">
        <v>3508</v>
      </c>
      <c r="JUC2724" s="12" t="s">
        <v>285</v>
      </c>
      <c r="JUD2724" s="12" t="s">
        <v>3416</v>
      </c>
      <c r="JUE2724" s="12" t="s">
        <v>37</v>
      </c>
      <c r="JUF2724" s="283">
        <v>42420.65</v>
      </c>
      <c r="JUG2724" s="284">
        <v>1474117.59</v>
      </c>
      <c r="JUH2724" s="697">
        <v>43639</v>
      </c>
      <c r="JUI2724" s="697">
        <v>43601</v>
      </c>
      <c r="JUJ2724" s="12" t="s">
        <v>3508</v>
      </c>
      <c r="JUK2724" s="12" t="s">
        <v>285</v>
      </c>
      <c r="JUL2724" s="12" t="s">
        <v>3416</v>
      </c>
      <c r="JUM2724" s="12" t="s">
        <v>37</v>
      </c>
      <c r="JUN2724" s="283">
        <v>42420.65</v>
      </c>
      <c r="JUO2724" s="284">
        <v>1474117.59</v>
      </c>
      <c r="JUP2724" s="697">
        <v>43639</v>
      </c>
      <c r="JUQ2724" s="697">
        <v>43601</v>
      </c>
      <c r="JUR2724" s="12" t="s">
        <v>3508</v>
      </c>
      <c r="JUS2724" s="12" t="s">
        <v>285</v>
      </c>
      <c r="JUT2724" s="12" t="s">
        <v>3416</v>
      </c>
      <c r="JUU2724" s="12" t="s">
        <v>37</v>
      </c>
      <c r="JUV2724" s="283">
        <v>42420.65</v>
      </c>
      <c r="JUW2724" s="284">
        <v>1474117.59</v>
      </c>
      <c r="JUX2724" s="697">
        <v>43639</v>
      </c>
      <c r="JUY2724" s="697">
        <v>43601</v>
      </c>
      <c r="JUZ2724" s="12" t="s">
        <v>3508</v>
      </c>
      <c r="JVA2724" s="12" t="s">
        <v>285</v>
      </c>
      <c r="JVB2724" s="12" t="s">
        <v>3416</v>
      </c>
      <c r="JVC2724" s="12" t="s">
        <v>37</v>
      </c>
      <c r="JVD2724" s="283">
        <v>42420.65</v>
      </c>
      <c r="JVE2724" s="284">
        <v>1474117.59</v>
      </c>
      <c r="JVF2724" s="697">
        <v>43639</v>
      </c>
      <c r="JVG2724" s="697">
        <v>43601</v>
      </c>
      <c r="JVH2724" s="12" t="s">
        <v>3508</v>
      </c>
      <c r="JVI2724" s="12" t="s">
        <v>285</v>
      </c>
      <c r="JVJ2724" s="12" t="s">
        <v>3416</v>
      </c>
      <c r="JVK2724" s="12" t="s">
        <v>37</v>
      </c>
      <c r="JVL2724" s="283">
        <v>42420.65</v>
      </c>
      <c r="JVM2724" s="284">
        <v>1474117.59</v>
      </c>
      <c r="JVN2724" s="697">
        <v>43639</v>
      </c>
      <c r="JVO2724" s="697">
        <v>43601</v>
      </c>
      <c r="JVP2724" s="12" t="s">
        <v>3508</v>
      </c>
      <c r="JVQ2724" s="12" t="s">
        <v>285</v>
      </c>
      <c r="JVR2724" s="12" t="s">
        <v>3416</v>
      </c>
      <c r="JVS2724" s="12" t="s">
        <v>37</v>
      </c>
      <c r="JVT2724" s="283">
        <v>42420.65</v>
      </c>
      <c r="JVU2724" s="284">
        <v>1474117.59</v>
      </c>
      <c r="JVV2724" s="697">
        <v>43639</v>
      </c>
      <c r="JVW2724" s="697">
        <v>43601</v>
      </c>
      <c r="JVX2724" s="12" t="s">
        <v>3508</v>
      </c>
      <c r="JVY2724" s="12" t="s">
        <v>285</v>
      </c>
      <c r="JVZ2724" s="12" t="s">
        <v>3416</v>
      </c>
      <c r="JWA2724" s="12" t="s">
        <v>37</v>
      </c>
      <c r="JWB2724" s="283">
        <v>42420.65</v>
      </c>
      <c r="JWC2724" s="284">
        <v>1474117.59</v>
      </c>
      <c r="JWD2724" s="697">
        <v>43639</v>
      </c>
      <c r="JWE2724" s="697">
        <v>43601</v>
      </c>
      <c r="JWF2724" s="12" t="s">
        <v>3508</v>
      </c>
      <c r="JWG2724" s="12" t="s">
        <v>285</v>
      </c>
      <c r="JWH2724" s="12" t="s">
        <v>3416</v>
      </c>
      <c r="JWI2724" s="12" t="s">
        <v>37</v>
      </c>
      <c r="JWJ2724" s="283">
        <v>42420.65</v>
      </c>
      <c r="JWK2724" s="284">
        <v>1474117.59</v>
      </c>
      <c r="JWL2724" s="697">
        <v>43639</v>
      </c>
      <c r="JWM2724" s="697">
        <v>43601</v>
      </c>
      <c r="JWN2724" s="12" t="s">
        <v>3508</v>
      </c>
      <c r="JWO2724" s="12" t="s">
        <v>285</v>
      </c>
      <c r="JWP2724" s="12" t="s">
        <v>3416</v>
      </c>
      <c r="JWQ2724" s="12" t="s">
        <v>37</v>
      </c>
      <c r="JWR2724" s="283">
        <v>42420.65</v>
      </c>
      <c r="JWS2724" s="284">
        <v>1474117.59</v>
      </c>
      <c r="JWT2724" s="697">
        <v>43639</v>
      </c>
      <c r="JWU2724" s="697">
        <v>43601</v>
      </c>
      <c r="JWV2724" s="12" t="s">
        <v>3508</v>
      </c>
      <c r="JWW2724" s="12" t="s">
        <v>285</v>
      </c>
      <c r="JWX2724" s="12" t="s">
        <v>3416</v>
      </c>
      <c r="JWY2724" s="12" t="s">
        <v>37</v>
      </c>
      <c r="JWZ2724" s="283">
        <v>42420.65</v>
      </c>
      <c r="JXA2724" s="284">
        <v>1474117.59</v>
      </c>
      <c r="JXB2724" s="697">
        <v>43639</v>
      </c>
      <c r="JXC2724" s="697">
        <v>43601</v>
      </c>
      <c r="JXD2724" s="12" t="s">
        <v>3508</v>
      </c>
      <c r="JXE2724" s="12" t="s">
        <v>285</v>
      </c>
      <c r="JXF2724" s="12" t="s">
        <v>3416</v>
      </c>
      <c r="JXG2724" s="12" t="s">
        <v>37</v>
      </c>
      <c r="JXH2724" s="283">
        <v>42420.65</v>
      </c>
      <c r="JXI2724" s="284">
        <v>1474117.59</v>
      </c>
      <c r="JXJ2724" s="697">
        <v>43639</v>
      </c>
      <c r="JXK2724" s="697">
        <v>43601</v>
      </c>
      <c r="JXL2724" s="12" t="s">
        <v>3508</v>
      </c>
      <c r="JXM2724" s="12" t="s">
        <v>285</v>
      </c>
      <c r="JXN2724" s="12" t="s">
        <v>3416</v>
      </c>
      <c r="JXO2724" s="12" t="s">
        <v>37</v>
      </c>
      <c r="JXP2724" s="283">
        <v>42420.65</v>
      </c>
      <c r="JXQ2724" s="284">
        <v>1474117.59</v>
      </c>
      <c r="JXR2724" s="697">
        <v>43639</v>
      </c>
      <c r="JXS2724" s="697">
        <v>43601</v>
      </c>
      <c r="JXT2724" s="12" t="s">
        <v>3508</v>
      </c>
      <c r="JXU2724" s="12" t="s">
        <v>285</v>
      </c>
      <c r="JXV2724" s="12" t="s">
        <v>3416</v>
      </c>
      <c r="JXW2724" s="12" t="s">
        <v>37</v>
      </c>
      <c r="JXX2724" s="283">
        <v>42420.65</v>
      </c>
      <c r="JXY2724" s="284">
        <v>1474117.59</v>
      </c>
      <c r="JXZ2724" s="697">
        <v>43639</v>
      </c>
      <c r="JYA2724" s="697">
        <v>43601</v>
      </c>
      <c r="JYB2724" s="12" t="s">
        <v>3508</v>
      </c>
      <c r="JYC2724" s="12" t="s">
        <v>285</v>
      </c>
      <c r="JYD2724" s="12" t="s">
        <v>3416</v>
      </c>
      <c r="JYE2724" s="12" t="s">
        <v>37</v>
      </c>
      <c r="JYF2724" s="283">
        <v>42420.65</v>
      </c>
      <c r="JYG2724" s="284">
        <v>1474117.59</v>
      </c>
      <c r="JYH2724" s="697">
        <v>43639</v>
      </c>
      <c r="JYI2724" s="697">
        <v>43601</v>
      </c>
      <c r="JYJ2724" s="12" t="s">
        <v>3508</v>
      </c>
      <c r="JYK2724" s="12" t="s">
        <v>285</v>
      </c>
      <c r="JYL2724" s="12" t="s">
        <v>3416</v>
      </c>
      <c r="JYM2724" s="12" t="s">
        <v>37</v>
      </c>
      <c r="JYN2724" s="283">
        <v>42420.65</v>
      </c>
      <c r="JYO2724" s="284">
        <v>1474117.59</v>
      </c>
      <c r="JYP2724" s="697">
        <v>43639</v>
      </c>
      <c r="JYQ2724" s="697">
        <v>43601</v>
      </c>
      <c r="JYR2724" s="12" t="s">
        <v>3508</v>
      </c>
      <c r="JYS2724" s="12" t="s">
        <v>285</v>
      </c>
      <c r="JYT2724" s="12" t="s">
        <v>3416</v>
      </c>
      <c r="JYU2724" s="12" t="s">
        <v>37</v>
      </c>
      <c r="JYV2724" s="283">
        <v>42420.65</v>
      </c>
      <c r="JYW2724" s="284">
        <v>1474117.59</v>
      </c>
      <c r="JYX2724" s="697">
        <v>43639</v>
      </c>
      <c r="JYY2724" s="697">
        <v>43601</v>
      </c>
      <c r="JYZ2724" s="12" t="s">
        <v>3508</v>
      </c>
      <c r="JZA2724" s="12" t="s">
        <v>285</v>
      </c>
      <c r="JZB2724" s="12" t="s">
        <v>3416</v>
      </c>
      <c r="JZC2724" s="12" t="s">
        <v>37</v>
      </c>
      <c r="JZD2724" s="283">
        <v>42420.65</v>
      </c>
      <c r="JZE2724" s="284">
        <v>1474117.59</v>
      </c>
      <c r="JZF2724" s="697">
        <v>43639</v>
      </c>
      <c r="JZG2724" s="697">
        <v>43601</v>
      </c>
      <c r="JZH2724" s="12" t="s">
        <v>3508</v>
      </c>
      <c r="JZI2724" s="12" t="s">
        <v>285</v>
      </c>
      <c r="JZJ2724" s="12" t="s">
        <v>3416</v>
      </c>
      <c r="JZK2724" s="12" t="s">
        <v>37</v>
      </c>
      <c r="JZL2724" s="283">
        <v>42420.65</v>
      </c>
      <c r="JZM2724" s="284">
        <v>1474117.59</v>
      </c>
      <c r="JZN2724" s="697">
        <v>43639</v>
      </c>
      <c r="JZO2724" s="697">
        <v>43601</v>
      </c>
      <c r="JZP2724" s="12" t="s">
        <v>3508</v>
      </c>
      <c r="JZQ2724" s="12" t="s">
        <v>285</v>
      </c>
      <c r="JZR2724" s="12" t="s">
        <v>3416</v>
      </c>
      <c r="JZS2724" s="12" t="s">
        <v>37</v>
      </c>
      <c r="JZT2724" s="283">
        <v>42420.65</v>
      </c>
      <c r="JZU2724" s="284">
        <v>1474117.59</v>
      </c>
      <c r="JZV2724" s="697">
        <v>43639</v>
      </c>
      <c r="JZW2724" s="697">
        <v>43601</v>
      </c>
      <c r="JZX2724" s="12" t="s">
        <v>3508</v>
      </c>
      <c r="JZY2724" s="12" t="s">
        <v>285</v>
      </c>
      <c r="JZZ2724" s="12" t="s">
        <v>3416</v>
      </c>
      <c r="KAA2724" s="12" t="s">
        <v>37</v>
      </c>
      <c r="KAB2724" s="283">
        <v>42420.65</v>
      </c>
      <c r="KAC2724" s="284">
        <v>1474117.59</v>
      </c>
      <c r="KAD2724" s="697">
        <v>43639</v>
      </c>
      <c r="KAE2724" s="697">
        <v>43601</v>
      </c>
      <c r="KAF2724" s="12" t="s">
        <v>3508</v>
      </c>
      <c r="KAG2724" s="12" t="s">
        <v>285</v>
      </c>
      <c r="KAH2724" s="12" t="s">
        <v>3416</v>
      </c>
      <c r="KAI2724" s="12" t="s">
        <v>37</v>
      </c>
      <c r="KAJ2724" s="283">
        <v>42420.65</v>
      </c>
      <c r="KAK2724" s="284">
        <v>1474117.59</v>
      </c>
      <c r="KAL2724" s="697">
        <v>43639</v>
      </c>
      <c r="KAM2724" s="697">
        <v>43601</v>
      </c>
      <c r="KAN2724" s="12" t="s">
        <v>3508</v>
      </c>
      <c r="KAO2724" s="12" t="s">
        <v>285</v>
      </c>
      <c r="KAP2724" s="12" t="s">
        <v>3416</v>
      </c>
      <c r="KAQ2724" s="12" t="s">
        <v>37</v>
      </c>
      <c r="KAR2724" s="283">
        <v>42420.65</v>
      </c>
      <c r="KAS2724" s="284">
        <v>1474117.59</v>
      </c>
      <c r="KAT2724" s="697">
        <v>43639</v>
      </c>
      <c r="KAU2724" s="697">
        <v>43601</v>
      </c>
      <c r="KAV2724" s="12" t="s">
        <v>3508</v>
      </c>
      <c r="KAW2724" s="12" t="s">
        <v>285</v>
      </c>
      <c r="KAX2724" s="12" t="s">
        <v>3416</v>
      </c>
      <c r="KAY2724" s="12" t="s">
        <v>37</v>
      </c>
      <c r="KAZ2724" s="283">
        <v>42420.65</v>
      </c>
      <c r="KBA2724" s="284">
        <v>1474117.59</v>
      </c>
      <c r="KBB2724" s="697">
        <v>43639</v>
      </c>
      <c r="KBC2724" s="697">
        <v>43601</v>
      </c>
      <c r="KBD2724" s="12" t="s">
        <v>3508</v>
      </c>
      <c r="KBE2724" s="12" t="s">
        <v>285</v>
      </c>
      <c r="KBF2724" s="12" t="s">
        <v>3416</v>
      </c>
      <c r="KBG2724" s="12" t="s">
        <v>37</v>
      </c>
      <c r="KBH2724" s="283">
        <v>42420.65</v>
      </c>
      <c r="KBI2724" s="284">
        <v>1474117.59</v>
      </c>
      <c r="KBJ2724" s="697">
        <v>43639</v>
      </c>
      <c r="KBK2724" s="697">
        <v>43601</v>
      </c>
      <c r="KBL2724" s="12" t="s">
        <v>3508</v>
      </c>
      <c r="KBM2724" s="12" t="s">
        <v>285</v>
      </c>
      <c r="KBN2724" s="12" t="s">
        <v>3416</v>
      </c>
      <c r="KBO2724" s="12" t="s">
        <v>37</v>
      </c>
      <c r="KBP2724" s="283">
        <v>42420.65</v>
      </c>
      <c r="KBQ2724" s="284">
        <v>1474117.59</v>
      </c>
      <c r="KBR2724" s="697">
        <v>43639</v>
      </c>
      <c r="KBS2724" s="697">
        <v>43601</v>
      </c>
      <c r="KBT2724" s="12" t="s">
        <v>3508</v>
      </c>
      <c r="KBU2724" s="12" t="s">
        <v>285</v>
      </c>
      <c r="KBV2724" s="12" t="s">
        <v>3416</v>
      </c>
      <c r="KBW2724" s="12" t="s">
        <v>37</v>
      </c>
      <c r="KBX2724" s="283">
        <v>42420.65</v>
      </c>
      <c r="KBY2724" s="284">
        <v>1474117.59</v>
      </c>
      <c r="KBZ2724" s="697">
        <v>43639</v>
      </c>
      <c r="KCA2724" s="697">
        <v>43601</v>
      </c>
      <c r="KCB2724" s="12" t="s">
        <v>3508</v>
      </c>
      <c r="KCC2724" s="12" t="s">
        <v>285</v>
      </c>
      <c r="KCD2724" s="12" t="s">
        <v>3416</v>
      </c>
      <c r="KCE2724" s="12" t="s">
        <v>37</v>
      </c>
      <c r="KCF2724" s="283">
        <v>42420.65</v>
      </c>
      <c r="KCG2724" s="284">
        <v>1474117.59</v>
      </c>
      <c r="KCH2724" s="697">
        <v>43639</v>
      </c>
      <c r="KCI2724" s="697">
        <v>43601</v>
      </c>
      <c r="KCJ2724" s="12" t="s">
        <v>3508</v>
      </c>
      <c r="KCK2724" s="12" t="s">
        <v>285</v>
      </c>
      <c r="KCL2724" s="12" t="s">
        <v>3416</v>
      </c>
      <c r="KCM2724" s="12" t="s">
        <v>37</v>
      </c>
      <c r="KCN2724" s="283">
        <v>42420.65</v>
      </c>
      <c r="KCO2724" s="284">
        <v>1474117.59</v>
      </c>
      <c r="KCP2724" s="697">
        <v>43639</v>
      </c>
      <c r="KCQ2724" s="697">
        <v>43601</v>
      </c>
      <c r="KCR2724" s="12" t="s">
        <v>3508</v>
      </c>
      <c r="KCS2724" s="12" t="s">
        <v>285</v>
      </c>
      <c r="KCT2724" s="12" t="s">
        <v>3416</v>
      </c>
      <c r="KCU2724" s="12" t="s">
        <v>37</v>
      </c>
      <c r="KCV2724" s="283">
        <v>42420.65</v>
      </c>
      <c r="KCW2724" s="284">
        <v>1474117.59</v>
      </c>
      <c r="KCX2724" s="697">
        <v>43639</v>
      </c>
      <c r="KCY2724" s="697">
        <v>43601</v>
      </c>
      <c r="KCZ2724" s="12" t="s">
        <v>3508</v>
      </c>
      <c r="KDA2724" s="12" t="s">
        <v>285</v>
      </c>
      <c r="KDB2724" s="12" t="s">
        <v>3416</v>
      </c>
      <c r="KDC2724" s="12" t="s">
        <v>37</v>
      </c>
      <c r="KDD2724" s="283">
        <v>42420.65</v>
      </c>
      <c r="KDE2724" s="284">
        <v>1474117.59</v>
      </c>
      <c r="KDF2724" s="697">
        <v>43639</v>
      </c>
      <c r="KDG2724" s="697">
        <v>43601</v>
      </c>
      <c r="KDH2724" s="12" t="s">
        <v>3508</v>
      </c>
      <c r="KDI2724" s="12" t="s">
        <v>285</v>
      </c>
      <c r="KDJ2724" s="12" t="s">
        <v>3416</v>
      </c>
      <c r="KDK2724" s="12" t="s">
        <v>37</v>
      </c>
      <c r="KDL2724" s="283">
        <v>42420.65</v>
      </c>
      <c r="KDM2724" s="284">
        <v>1474117.59</v>
      </c>
      <c r="KDN2724" s="697">
        <v>43639</v>
      </c>
      <c r="KDO2724" s="697">
        <v>43601</v>
      </c>
      <c r="KDP2724" s="12" t="s">
        <v>3508</v>
      </c>
      <c r="KDQ2724" s="12" t="s">
        <v>285</v>
      </c>
      <c r="KDR2724" s="12" t="s">
        <v>3416</v>
      </c>
      <c r="KDS2724" s="12" t="s">
        <v>37</v>
      </c>
      <c r="KDT2724" s="283">
        <v>42420.65</v>
      </c>
      <c r="KDU2724" s="284">
        <v>1474117.59</v>
      </c>
      <c r="KDV2724" s="697">
        <v>43639</v>
      </c>
      <c r="KDW2724" s="697">
        <v>43601</v>
      </c>
      <c r="KDX2724" s="12" t="s">
        <v>3508</v>
      </c>
      <c r="KDY2724" s="12" t="s">
        <v>285</v>
      </c>
      <c r="KDZ2724" s="12" t="s">
        <v>3416</v>
      </c>
      <c r="KEA2724" s="12" t="s">
        <v>37</v>
      </c>
      <c r="KEB2724" s="283">
        <v>42420.65</v>
      </c>
      <c r="KEC2724" s="284">
        <v>1474117.59</v>
      </c>
      <c r="KED2724" s="697">
        <v>43639</v>
      </c>
      <c r="KEE2724" s="697">
        <v>43601</v>
      </c>
      <c r="KEF2724" s="12" t="s">
        <v>3508</v>
      </c>
      <c r="KEG2724" s="12" t="s">
        <v>285</v>
      </c>
      <c r="KEH2724" s="12" t="s">
        <v>3416</v>
      </c>
      <c r="KEI2724" s="12" t="s">
        <v>37</v>
      </c>
      <c r="KEJ2724" s="283">
        <v>42420.65</v>
      </c>
      <c r="KEK2724" s="284">
        <v>1474117.59</v>
      </c>
      <c r="KEL2724" s="697">
        <v>43639</v>
      </c>
      <c r="KEM2724" s="697">
        <v>43601</v>
      </c>
      <c r="KEN2724" s="12" t="s">
        <v>3508</v>
      </c>
      <c r="KEO2724" s="12" t="s">
        <v>285</v>
      </c>
      <c r="KEP2724" s="12" t="s">
        <v>3416</v>
      </c>
      <c r="KEQ2724" s="12" t="s">
        <v>37</v>
      </c>
      <c r="KER2724" s="283">
        <v>42420.65</v>
      </c>
      <c r="KES2724" s="284">
        <v>1474117.59</v>
      </c>
      <c r="KET2724" s="697">
        <v>43639</v>
      </c>
      <c r="KEU2724" s="697">
        <v>43601</v>
      </c>
      <c r="KEV2724" s="12" t="s">
        <v>3508</v>
      </c>
      <c r="KEW2724" s="12" t="s">
        <v>285</v>
      </c>
      <c r="KEX2724" s="12" t="s">
        <v>3416</v>
      </c>
      <c r="KEY2724" s="12" t="s">
        <v>37</v>
      </c>
      <c r="KEZ2724" s="283">
        <v>42420.65</v>
      </c>
      <c r="KFA2724" s="284">
        <v>1474117.59</v>
      </c>
      <c r="KFB2724" s="697">
        <v>43639</v>
      </c>
      <c r="KFC2724" s="697">
        <v>43601</v>
      </c>
      <c r="KFD2724" s="12" t="s">
        <v>3508</v>
      </c>
      <c r="KFE2724" s="12" t="s">
        <v>285</v>
      </c>
      <c r="KFF2724" s="12" t="s">
        <v>3416</v>
      </c>
      <c r="KFG2724" s="12" t="s">
        <v>37</v>
      </c>
      <c r="KFH2724" s="283">
        <v>42420.65</v>
      </c>
      <c r="KFI2724" s="284">
        <v>1474117.59</v>
      </c>
      <c r="KFJ2724" s="697">
        <v>43639</v>
      </c>
      <c r="KFK2724" s="697">
        <v>43601</v>
      </c>
      <c r="KFL2724" s="12" t="s">
        <v>3508</v>
      </c>
      <c r="KFM2724" s="12" t="s">
        <v>285</v>
      </c>
      <c r="KFN2724" s="12" t="s">
        <v>3416</v>
      </c>
      <c r="KFO2724" s="12" t="s">
        <v>37</v>
      </c>
      <c r="KFP2724" s="283">
        <v>42420.65</v>
      </c>
      <c r="KFQ2724" s="284">
        <v>1474117.59</v>
      </c>
      <c r="KFR2724" s="697">
        <v>43639</v>
      </c>
      <c r="KFS2724" s="697">
        <v>43601</v>
      </c>
      <c r="KFT2724" s="12" t="s">
        <v>3508</v>
      </c>
      <c r="KFU2724" s="12" t="s">
        <v>285</v>
      </c>
      <c r="KFV2724" s="12" t="s">
        <v>3416</v>
      </c>
      <c r="KFW2724" s="12" t="s">
        <v>37</v>
      </c>
      <c r="KFX2724" s="283">
        <v>42420.65</v>
      </c>
      <c r="KFY2724" s="284">
        <v>1474117.59</v>
      </c>
      <c r="KFZ2724" s="697">
        <v>43639</v>
      </c>
      <c r="KGA2724" s="697">
        <v>43601</v>
      </c>
      <c r="KGB2724" s="12" t="s">
        <v>3508</v>
      </c>
      <c r="KGC2724" s="12" t="s">
        <v>285</v>
      </c>
      <c r="KGD2724" s="12" t="s">
        <v>3416</v>
      </c>
      <c r="KGE2724" s="12" t="s">
        <v>37</v>
      </c>
      <c r="KGF2724" s="283">
        <v>42420.65</v>
      </c>
      <c r="KGG2724" s="284">
        <v>1474117.59</v>
      </c>
      <c r="KGH2724" s="697">
        <v>43639</v>
      </c>
      <c r="KGI2724" s="697">
        <v>43601</v>
      </c>
      <c r="KGJ2724" s="12" t="s">
        <v>3508</v>
      </c>
      <c r="KGK2724" s="12" t="s">
        <v>285</v>
      </c>
      <c r="KGL2724" s="12" t="s">
        <v>3416</v>
      </c>
      <c r="KGM2724" s="12" t="s">
        <v>37</v>
      </c>
      <c r="KGN2724" s="283">
        <v>42420.65</v>
      </c>
      <c r="KGO2724" s="284">
        <v>1474117.59</v>
      </c>
      <c r="KGP2724" s="697">
        <v>43639</v>
      </c>
      <c r="KGQ2724" s="697">
        <v>43601</v>
      </c>
      <c r="KGR2724" s="12" t="s">
        <v>3508</v>
      </c>
      <c r="KGS2724" s="12" t="s">
        <v>285</v>
      </c>
      <c r="KGT2724" s="12" t="s">
        <v>3416</v>
      </c>
      <c r="KGU2724" s="12" t="s">
        <v>37</v>
      </c>
      <c r="KGV2724" s="283">
        <v>42420.65</v>
      </c>
      <c r="KGW2724" s="284">
        <v>1474117.59</v>
      </c>
      <c r="KGX2724" s="697">
        <v>43639</v>
      </c>
      <c r="KGY2724" s="697">
        <v>43601</v>
      </c>
      <c r="KGZ2724" s="12" t="s">
        <v>3508</v>
      </c>
      <c r="KHA2724" s="12" t="s">
        <v>285</v>
      </c>
      <c r="KHB2724" s="12" t="s">
        <v>3416</v>
      </c>
      <c r="KHC2724" s="12" t="s">
        <v>37</v>
      </c>
      <c r="KHD2724" s="283">
        <v>42420.65</v>
      </c>
      <c r="KHE2724" s="284">
        <v>1474117.59</v>
      </c>
      <c r="KHF2724" s="697">
        <v>43639</v>
      </c>
      <c r="KHG2724" s="697">
        <v>43601</v>
      </c>
      <c r="KHH2724" s="12" t="s">
        <v>3508</v>
      </c>
      <c r="KHI2724" s="12" t="s">
        <v>285</v>
      </c>
      <c r="KHJ2724" s="12" t="s">
        <v>3416</v>
      </c>
      <c r="KHK2724" s="12" t="s">
        <v>37</v>
      </c>
      <c r="KHL2724" s="283">
        <v>42420.65</v>
      </c>
      <c r="KHM2724" s="284">
        <v>1474117.59</v>
      </c>
      <c r="KHN2724" s="697">
        <v>43639</v>
      </c>
      <c r="KHO2724" s="697">
        <v>43601</v>
      </c>
      <c r="KHP2724" s="12" t="s">
        <v>3508</v>
      </c>
      <c r="KHQ2724" s="12" t="s">
        <v>285</v>
      </c>
      <c r="KHR2724" s="12" t="s">
        <v>3416</v>
      </c>
      <c r="KHS2724" s="12" t="s">
        <v>37</v>
      </c>
      <c r="KHT2724" s="283">
        <v>42420.65</v>
      </c>
      <c r="KHU2724" s="284">
        <v>1474117.59</v>
      </c>
      <c r="KHV2724" s="697">
        <v>43639</v>
      </c>
      <c r="KHW2724" s="697">
        <v>43601</v>
      </c>
      <c r="KHX2724" s="12" t="s">
        <v>3508</v>
      </c>
      <c r="KHY2724" s="12" t="s">
        <v>285</v>
      </c>
      <c r="KHZ2724" s="12" t="s">
        <v>3416</v>
      </c>
      <c r="KIA2724" s="12" t="s">
        <v>37</v>
      </c>
      <c r="KIB2724" s="283">
        <v>42420.65</v>
      </c>
      <c r="KIC2724" s="284">
        <v>1474117.59</v>
      </c>
      <c r="KID2724" s="697">
        <v>43639</v>
      </c>
      <c r="KIE2724" s="697">
        <v>43601</v>
      </c>
      <c r="KIF2724" s="12" t="s">
        <v>3508</v>
      </c>
      <c r="KIG2724" s="12" t="s">
        <v>285</v>
      </c>
      <c r="KIH2724" s="12" t="s">
        <v>3416</v>
      </c>
      <c r="KII2724" s="12" t="s">
        <v>37</v>
      </c>
      <c r="KIJ2724" s="283">
        <v>42420.65</v>
      </c>
      <c r="KIK2724" s="284">
        <v>1474117.59</v>
      </c>
      <c r="KIL2724" s="697">
        <v>43639</v>
      </c>
      <c r="KIM2724" s="697">
        <v>43601</v>
      </c>
      <c r="KIN2724" s="12" t="s">
        <v>3508</v>
      </c>
      <c r="KIO2724" s="12" t="s">
        <v>285</v>
      </c>
      <c r="KIP2724" s="12" t="s">
        <v>3416</v>
      </c>
      <c r="KIQ2724" s="12" t="s">
        <v>37</v>
      </c>
      <c r="KIR2724" s="283">
        <v>42420.65</v>
      </c>
      <c r="KIS2724" s="284">
        <v>1474117.59</v>
      </c>
      <c r="KIT2724" s="697">
        <v>43639</v>
      </c>
      <c r="KIU2724" s="697">
        <v>43601</v>
      </c>
      <c r="KIV2724" s="12" t="s">
        <v>3508</v>
      </c>
      <c r="KIW2724" s="12" t="s">
        <v>285</v>
      </c>
      <c r="KIX2724" s="12" t="s">
        <v>3416</v>
      </c>
      <c r="KIY2724" s="12" t="s">
        <v>37</v>
      </c>
      <c r="KIZ2724" s="283">
        <v>42420.65</v>
      </c>
      <c r="KJA2724" s="284">
        <v>1474117.59</v>
      </c>
      <c r="KJB2724" s="697">
        <v>43639</v>
      </c>
      <c r="KJC2724" s="697">
        <v>43601</v>
      </c>
      <c r="KJD2724" s="12" t="s">
        <v>3508</v>
      </c>
      <c r="KJE2724" s="12" t="s">
        <v>285</v>
      </c>
      <c r="KJF2724" s="12" t="s">
        <v>3416</v>
      </c>
      <c r="KJG2724" s="12" t="s">
        <v>37</v>
      </c>
      <c r="KJH2724" s="283">
        <v>42420.65</v>
      </c>
      <c r="KJI2724" s="284">
        <v>1474117.59</v>
      </c>
      <c r="KJJ2724" s="697">
        <v>43639</v>
      </c>
      <c r="KJK2724" s="697">
        <v>43601</v>
      </c>
      <c r="KJL2724" s="12" t="s">
        <v>3508</v>
      </c>
      <c r="KJM2724" s="12" t="s">
        <v>285</v>
      </c>
      <c r="KJN2724" s="12" t="s">
        <v>3416</v>
      </c>
      <c r="KJO2724" s="12" t="s">
        <v>37</v>
      </c>
      <c r="KJP2724" s="283">
        <v>42420.65</v>
      </c>
      <c r="KJQ2724" s="284">
        <v>1474117.59</v>
      </c>
      <c r="KJR2724" s="697">
        <v>43639</v>
      </c>
      <c r="KJS2724" s="697">
        <v>43601</v>
      </c>
      <c r="KJT2724" s="12" t="s">
        <v>3508</v>
      </c>
      <c r="KJU2724" s="12" t="s">
        <v>285</v>
      </c>
      <c r="KJV2724" s="12" t="s">
        <v>3416</v>
      </c>
      <c r="KJW2724" s="12" t="s">
        <v>37</v>
      </c>
      <c r="KJX2724" s="283">
        <v>42420.65</v>
      </c>
      <c r="KJY2724" s="284">
        <v>1474117.59</v>
      </c>
      <c r="KJZ2724" s="697">
        <v>43639</v>
      </c>
      <c r="KKA2724" s="697">
        <v>43601</v>
      </c>
      <c r="KKB2724" s="12" t="s">
        <v>3508</v>
      </c>
      <c r="KKC2724" s="12" t="s">
        <v>285</v>
      </c>
      <c r="KKD2724" s="12" t="s">
        <v>3416</v>
      </c>
      <c r="KKE2724" s="12" t="s">
        <v>37</v>
      </c>
      <c r="KKF2724" s="283">
        <v>42420.65</v>
      </c>
      <c r="KKG2724" s="284">
        <v>1474117.59</v>
      </c>
      <c r="KKH2724" s="697">
        <v>43639</v>
      </c>
      <c r="KKI2724" s="697">
        <v>43601</v>
      </c>
      <c r="KKJ2724" s="12" t="s">
        <v>3508</v>
      </c>
      <c r="KKK2724" s="12" t="s">
        <v>285</v>
      </c>
      <c r="KKL2724" s="12" t="s">
        <v>3416</v>
      </c>
      <c r="KKM2724" s="12" t="s">
        <v>37</v>
      </c>
      <c r="KKN2724" s="283">
        <v>42420.65</v>
      </c>
      <c r="KKO2724" s="284">
        <v>1474117.59</v>
      </c>
      <c r="KKP2724" s="697">
        <v>43639</v>
      </c>
      <c r="KKQ2724" s="697">
        <v>43601</v>
      </c>
      <c r="KKR2724" s="12" t="s">
        <v>3508</v>
      </c>
      <c r="KKS2724" s="12" t="s">
        <v>285</v>
      </c>
      <c r="KKT2724" s="12" t="s">
        <v>3416</v>
      </c>
      <c r="KKU2724" s="12" t="s">
        <v>37</v>
      </c>
      <c r="KKV2724" s="283">
        <v>42420.65</v>
      </c>
      <c r="KKW2724" s="284">
        <v>1474117.59</v>
      </c>
      <c r="KKX2724" s="697">
        <v>43639</v>
      </c>
      <c r="KKY2724" s="697">
        <v>43601</v>
      </c>
      <c r="KKZ2724" s="12" t="s">
        <v>3508</v>
      </c>
      <c r="KLA2724" s="12" t="s">
        <v>285</v>
      </c>
      <c r="KLB2724" s="12" t="s">
        <v>3416</v>
      </c>
      <c r="KLC2724" s="12" t="s">
        <v>37</v>
      </c>
      <c r="KLD2724" s="283">
        <v>42420.65</v>
      </c>
      <c r="KLE2724" s="284">
        <v>1474117.59</v>
      </c>
      <c r="KLF2724" s="697">
        <v>43639</v>
      </c>
      <c r="KLG2724" s="697">
        <v>43601</v>
      </c>
      <c r="KLH2724" s="12" t="s">
        <v>3508</v>
      </c>
      <c r="KLI2724" s="12" t="s">
        <v>285</v>
      </c>
      <c r="KLJ2724" s="12" t="s">
        <v>3416</v>
      </c>
      <c r="KLK2724" s="12" t="s">
        <v>37</v>
      </c>
      <c r="KLL2724" s="283">
        <v>42420.65</v>
      </c>
      <c r="KLM2724" s="284">
        <v>1474117.59</v>
      </c>
      <c r="KLN2724" s="697">
        <v>43639</v>
      </c>
      <c r="KLO2724" s="697">
        <v>43601</v>
      </c>
      <c r="KLP2724" s="12" t="s">
        <v>3508</v>
      </c>
      <c r="KLQ2724" s="12" t="s">
        <v>285</v>
      </c>
      <c r="KLR2724" s="12" t="s">
        <v>3416</v>
      </c>
      <c r="KLS2724" s="12" t="s">
        <v>37</v>
      </c>
      <c r="KLT2724" s="283">
        <v>42420.65</v>
      </c>
      <c r="KLU2724" s="284">
        <v>1474117.59</v>
      </c>
      <c r="KLV2724" s="697">
        <v>43639</v>
      </c>
      <c r="KLW2724" s="697">
        <v>43601</v>
      </c>
      <c r="KLX2724" s="12" t="s">
        <v>3508</v>
      </c>
      <c r="KLY2724" s="12" t="s">
        <v>285</v>
      </c>
      <c r="KLZ2724" s="12" t="s">
        <v>3416</v>
      </c>
      <c r="KMA2724" s="12" t="s">
        <v>37</v>
      </c>
      <c r="KMB2724" s="283">
        <v>42420.65</v>
      </c>
      <c r="KMC2724" s="284">
        <v>1474117.59</v>
      </c>
      <c r="KMD2724" s="697">
        <v>43639</v>
      </c>
      <c r="KME2724" s="697">
        <v>43601</v>
      </c>
      <c r="KMF2724" s="12" t="s">
        <v>3508</v>
      </c>
      <c r="KMG2724" s="12" t="s">
        <v>285</v>
      </c>
      <c r="KMH2724" s="12" t="s">
        <v>3416</v>
      </c>
      <c r="KMI2724" s="12" t="s">
        <v>37</v>
      </c>
      <c r="KMJ2724" s="283">
        <v>42420.65</v>
      </c>
      <c r="KMK2724" s="284">
        <v>1474117.59</v>
      </c>
      <c r="KML2724" s="697">
        <v>43639</v>
      </c>
      <c r="KMM2724" s="697">
        <v>43601</v>
      </c>
      <c r="KMN2724" s="12" t="s">
        <v>3508</v>
      </c>
      <c r="KMO2724" s="12" t="s">
        <v>285</v>
      </c>
      <c r="KMP2724" s="12" t="s">
        <v>3416</v>
      </c>
      <c r="KMQ2724" s="12" t="s">
        <v>37</v>
      </c>
      <c r="KMR2724" s="283">
        <v>42420.65</v>
      </c>
      <c r="KMS2724" s="284">
        <v>1474117.59</v>
      </c>
      <c r="KMT2724" s="697">
        <v>43639</v>
      </c>
      <c r="KMU2724" s="697">
        <v>43601</v>
      </c>
      <c r="KMV2724" s="12" t="s">
        <v>3508</v>
      </c>
      <c r="KMW2724" s="12" t="s">
        <v>285</v>
      </c>
      <c r="KMX2724" s="12" t="s">
        <v>3416</v>
      </c>
      <c r="KMY2724" s="12" t="s">
        <v>37</v>
      </c>
      <c r="KMZ2724" s="283">
        <v>42420.65</v>
      </c>
      <c r="KNA2724" s="284">
        <v>1474117.59</v>
      </c>
      <c r="KNB2724" s="697">
        <v>43639</v>
      </c>
      <c r="KNC2724" s="697">
        <v>43601</v>
      </c>
      <c r="KND2724" s="12" t="s">
        <v>3508</v>
      </c>
      <c r="KNE2724" s="12" t="s">
        <v>285</v>
      </c>
      <c r="KNF2724" s="12" t="s">
        <v>3416</v>
      </c>
      <c r="KNG2724" s="12" t="s">
        <v>37</v>
      </c>
      <c r="KNH2724" s="283">
        <v>42420.65</v>
      </c>
      <c r="KNI2724" s="284">
        <v>1474117.59</v>
      </c>
      <c r="KNJ2724" s="697">
        <v>43639</v>
      </c>
      <c r="KNK2724" s="697">
        <v>43601</v>
      </c>
      <c r="KNL2724" s="12" t="s">
        <v>3508</v>
      </c>
      <c r="KNM2724" s="12" t="s">
        <v>285</v>
      </c>
      <c r="KNN2724" s="12" t="s">
        <v>3416</v>
      </c>
      <c r="KNO2724" s="12" t="s">
        <v>37</v>
      </c>
      <c r="KNP2724" s="283">
        <v>42420.65</v>
      </c>
      <c r="KNQ2724" s="284">
        <v>1474117.59</v>
      </c>
      <c r="KNR2724" s="697">
        <v>43639</v>
      </c>
      <c r="KNS2724" s="697">
        <v>43601</v>
      </c>
      <c r="KNT2724" s="12" t="s">
        <v>3508</v>
      </c>
      <c r="KNU2724" s="12" t="s">
        <v>285</v>
      </c>
      <c r="KNV2724" s="12" t="s">
        <v>3416</v>
      </c>
      <c r="KNW2724" s="12" t="s">
        <v>37</v>
      </c>
      <c r="KNX2724" s="283">
        <v>42420.65</v>
      </c>
      <c r="KNY2724" s="284">
        <v>1474117.59</v>
      </c>
      <c r="KNZ2724" s="697">
        <v>43639</v>
      </c>
      <c r="KOA2724" s="697">
        <v>43601</v>
      </c>
      <c r="KOB2724" s="12" t="s">
        <v>3508</v>
      </c>
      <c r="KOC2724" s="12" t="s">
        <v>285</v>
      </c>
      <c r="KOD2724" s="12" t="s">
        <v>3416</v>
      </c>
      <c r="KOE2724" s="12" t="s">
        <v>37</v>
      </c>
      <c r="KOF2724" s="283">
        <v>42420.65</v>
      </c>
      <c r="KOG2724" s="284">
        <v>1474117.59</v>
      </c>
      <c r="KOH2724" s="697">
        <v>43639</v>
      </c>
      <c r="KOI2724" s="697">
        <v>43601</v>
      </c>
      <c r="KOJ2724" s="12" t="s">
        <v>3508</v>
      </c>
      <c r="KOK2724" s="12" t="s">
        <v>285</v>
      </c>
      <c r="KOL2724" s="12" t="s">
        <v>3416</v>
      </c>
      <c r="KOM2724" s="12" t="s">
        <v>37</v>
      </c>
      <c r="KON2724" s="283">
        <v>42420.65</v>
      </c>
      <c r="KOO2724" s="284">
        <v>1474117.59</v>
      </c>
      <c r="KOP2724" s="697">
        <v>43639</v>
      </c>
      <c r="KOQ2724" s="697">
        <v>43601</v>
      </c>
      <c r="KOR2724" s="12" t="s">
        <v>3508</v>
      </c>
      <c r="KOS2724" s="12" t="s">
        <v>285</v>
      </c>
      <c r="KOT2724" s="12" t="s">
        <v>3416</v>
      </c>
      <c r="KOU2724" s="12" t="s">
        <v>37</v>
      </c>
      <c r="KOV2724" s="283">
        <v>42420.65</v>
      </c>
      <c r="KOW2724" s="284">
        <v>1474117.59</v>
      </c>
      <c r="KOX2724" s="697">
        <v>43639</v>
      </c>
      <c r="KOY2724" s="697">
        <v>43601</v>
      </c>
      <c r="KOZ2724" s="12" t="s">
        <v>3508</v>
      </c>
      <c r="KPA2724" s="12" t="s">
        <v>285</v>
      </c>
      <c r="KPB2724" s="12" t="s">
        <v>3416</v>
      </c>
      <c r="KPC2724" s="12" t="s">
        <v>37</v>
      </c>
      <c r="KPD2724" s="283">
        <v>42420.65</v>
      </c>
      <c r="KPE2724" s="284">
        <v>1474117.59</v>
      </c>
      <c r="KPF2724" s="697">
        <v>43639</v>
      </c>
      <c r="KPG2724" s="697">
        <v>43601</v>
      </c>
      <c r="KPH2724" s="12" t="s">
        <v>3508</v>
      </c>
      <c r="KPI2724" s="12" t="s">
        <v>285</v>
      </c>
      <c r="KPJ2724" s="12" t="s">
        <v>3416</v>
      </c>
      <c r="KPK2724" s="12" t="s">
        <v>37</v>
      </c>
      <c r="KPL2724" s="283">
        <v>42420.65</v>
      </c>
      <c r="KPM2724" s="284">
        <v>1474117.59</v>
      </c>
      <c r="KPN2724" s="697">
        <v>43639</v>
      </c>
      <c r="KPO2724" s="697">
        <v>43601</v>
      </c>
      <c r="KPP2724" s="12" t="s">
        <v>3508</v>
      </c>
      <c r="KPQ2724" s="12" t="s">
        <v>285</v>
      </c>
      <c r="KPR2724" s="12" t="s">
        <v>3416</v>
      </c>
      <c r="KPS2724" s="12" t="s">
        <v>37</v>
      </c>
      <c r="KPT2724" s="283">
        <v>42420.65</v>
      </c>
      <c r="KPU2724" s="284">
        <v>1474117.59</v>
      </c>
      <c r="KPV2724" s="697">
        <v>43639</v>
      </c>
      <c r="KPW2724" s="697">
        <v>43601</v>
      </c>
      <c r="KPX2724" s="12" t="s">
        <v>3508</v>
      </c>
      <c r="KPY2724" s="12" t="s">
        <v>285</v>
      </c>
      <c r="KPZ2724" s="12" t="s">
        <v>3416</v>
      </c>
      <c r="KQA2724" s="12" t="s">
        <v>37</v>
      </c>
      <c r="KQB2724" s="283">
        <v>42420.65</v>
      </c>
      <c r="KQC2724" s="284">
        <v>1474117.59</v>
      </c>
      <c r="KQD2724" s="697">
        <v>43639</v>
      </c>
      <c r="KQE2724" s="697">
        <v>43601</v>
      </c>
      <c r="KQF2724" s="12" t="s">
        <v>3508</v>
      </c>
      <c r="KQG2724" s="12" t="s">
        <v>285</v>
      </c>
      <c r="KQH2724" s="12" t="s">
        <v>3416</v>
      </c>
      <c r="KQI2724" s="12" t="s">
        <v>37</v>
      </c>
      <c r="KQJ2724" s="283">
        <v>42420.65</v>
      </c>
      <c r="KQK2724" s="284">
        <v>1474117.59</v>
      </c>
      <c r="KQL2724" s="697">
        <v>43639</v>
      </c>
      <c r="KQM2724" s="697">
        <v>43601</v>
      </c>
      <c r="KQN2724" s="12" t="s">
        <v>3508</v>
      </c>
      <c r="KQO2724" s="12" t="s">
        <v>285</v>
      </c>
      <c r="KQP2724" s="12" t="s">
        <v>3416</v>
      </c>
      <c r="KQQ2724" s="12" t="s">
        <v>37</v>
      </c>
      <c r="KQR2724" s="283">
        <v>42420.65</v>
      </c>
      <c r="KQS2724" s="284">
        <v>1474117.59</v>
      </c>
      <c r="KQT2724" s="697">
        <v>43639</v>
      </c>
      <c r="KQU2724" s="697">
        <v>43601</v>
      </c>
      <c r="KQV2724" s="12" t="s">
        <v>3508</v>
      </c>
      <c r="KQW2724" s="12" t="s">
        <v>285</v>
      </c>
      <c r="KQX2724" s="12" t="s">
        <v>3416</v>
      </c>
      <c r="KQY2724" s="12" t="s">
        <v>37</v>
      </c>
      <c r="KQZ2724" s="283">
        <v>42420.65</v>
      </c>
      <c r="KRA2724" s="284">
        <v>1474117.59</v>
      </c>
      <c r="KRB2724" s="697">
        <v>43639</v>
      </c>
      <c r="KRC2724" s="697">
        <v>43601</v>
      </c>
      <c r="KRD2724" s="12" t="s">
        <v>3508</v>
      </c>
      <c r="KRE2724" s="12" t="s">
        <v>285</v>
      </c>
      <c r="KRF2724" s="12" t="s">
        <v>3416</v>
      </c>
      <c r="KRG2724" s="12" t="s">
        <v>37</v>
      </c>
      <c r="KRH2724" s="283">
        <v>42420.65</v>
      </c>
      <c r="KRI2724" s="284">
        <v>1474117.59</v>
      </c>
      <c r="KRJ2724" s="697">
        <v>43639</v>
      </c>
      <c r="KRK2724" s="697">
        <v>43601</v>
      </c>
      <c r="KRL2724" s="12" t="s">
        <v>3508</v>
      </c>
      <c r="KRM2724" s="12" t="s">
        <v>285</v>
      </c>
      <c r="KRN2724" s="12" t="s">
        <v>3416</v>
      </c>
      <c r="KRO2724" s="12" t="s">
        <v>37</v>
      </c>
      <c r="KRP2724" s="283">
        <v>42420.65</v>
      </c>
      <c r="KRQ2724" s="284">
        <v>1474117.59</v>
      </c>
      <c r="KRR2724" s="697">
        <v>43639</v>
      </c>
      <c r="KRS2724" s="697">
        <v>43601</v>
      </c>
      <c r="KRT2724" s="12" t="s">
        <v>3508</v>
      </c>
      <c r="KRU2724" s="12" t="s">
        <v>285</v>
      </c>
      <c r="KRV2724" s="12" t="s">
        <v>3416</v>
      </c>
      <c r="KRW2724" s="12" t="s">
        <v>37</v>
      </c>
      <c r="KRX2724" s="283">
        <v>42420.65</v>
      </c>
      <c r="KRY2724" s="284">
        <v>1474117.59</v>
      </c>
      <c r="KRZ2724" s="697">
        <v>43639</v>
      </c>
      <c r="KSA2724" s="697">
        <v>43601</v>
      </c>
      <c r="KSB2724" s="12" t="s">
        <v>3508</v>
      </c>
      <c r="KSC2724" s="12" t="s">
        <v>285</v>
      </c>
      <c r="KSD2724" s="12" t="s">
        <v>3416</v>
      </c>
      <c r="KSE2724" s="12" t="s">
        <v>37</v>
      </c>
      <c r="KSF2724" s="283">
        <v>42420.65</v>
      </c>
      <c r="KSG2724" s="284">
        <v>1474117.59</v>
      </c>
      <c r="KSH2724" s="697">
        <v>43639</v>
      </c>
      <c r="KSI2724" s="697">
        <v>43601</v>
      </c>
      <c r="KSJ2724" s="12" t="s">
        <v>3508</v>
      </c>
      <c r="KSK2724" s="12" t="s">
        <v>285</v>
      </c>
      <c r="KSL2724" s="12" t="s">
        <v>3416</v>
      </c>
      <c r="KSM2724" s="12" t="s">
        <v>37</v>
      </c>
      <c r="KSN2724" s="283">
        <v>42420.65</v>
      </c>
      <c r="KSO2724" s="284">
        <v>1474117.59</v>
      </c>
      <c r="KSP2724" s="697">
        <v>43639</v>
      </c>
      <c r="KSQ2724" s="697">
        <v>43601</v>
      </c>
      <c r="KSR2724" s="12" t="s">
        <v>3508</v>
      </c>
      <c r="KSS2724" s="12" t="s">
        <v>285</v>
      </c>
      <c r="KST2724" s="12" t="s">
        <v>3416</v>
      </c>
      <c r="KSU2724" s="12" t="s">
        <v>37</v>
      </c>
      <c r="KSV2724" s="283">
        <v>42420.65</v>
      </c>
      <c r="KSW2724" s="284">
        <v>1474117.59</v>
      </c>
      <c r="KSX2724" s="697">
        <v>43639</v>
      </c>
      <c r="KSY2724" s="697">
        <v>43601</v>
      </c>
      <c r="KSZ2724" s="12" t="s">
        <v>3508</v>
      </c>
      <c r="KTA2724" s="12" t="s">
        <v>285</v>
      </c>
      <c r="KTB2724" s="12" t="s">
        <v>3416</v>
      </c>
      <c r="KTC2724" s="12" t="s">
        <v>37</v>
      </c>
      <c r="KTD2724" s="283">
        <v>42420.65</v>
      </c>
      <c r="KTE2724" s="284">
        <v>1474117.59</v>
      </c>
      <c r="KTF2724" s="697">
        <v>43639</v>
      </c>
      <c r="KTG2724" s="697">
        <v>43601</v>
      </c>
      <c r="KTH2724" s="12" t="s">
        <v>3508</v>
      </c>
      <c r="KTI2724" s="12" t="s">
        <v>285</v>
      </c>
      <c r="KTJ2724" s="12" t="s">
        <v>3416</v>
      </c>
      <c r="KTK2724" s="12" t="s">
        <v>37</v>
      </c>
      <c r="KTL2724" s="283">
        <v>42420.65</v>
      </c>
      <c r="KTM2724" s="284">
        <v>1474117.59</v>
      </c>
      <c r="KTN2724" s="697">
        <v>43639</v>
      </c>
      <c r="KTO2724" s="697">
        <v>43601</v>
      </c>
      <c r="KTP2724" s="12" t="s">
        <v>3508</v>
      </c>
      <c r="KTQ2724" s="12" t="s">
        <v>285</v>
      </c>
      <c r="KTR2724" s="12" t="s">
        <v>3416</v>
      </c>
      <c r="KTS2724" s="12" t="s">
        <v>37</v>
      </c>
      <c r="KTT2724" s="283">
        <v>42420.65</v>
      </c>
      <c r="KTU2724" s="284">
        <v>1474117.59</v>
      </c>
      <c r="KTV2724" s="697">
        <v>43639</v>
      </c>
      <c r="KTW2724" s="697">
        <v>43601</v>
      </c>
      <c r="KTX2724" s="12" t="s">
        <v>3508</v>
      </c>
      <c r="KTY2724" s="12" t="s">
        <v>285</v>
      </c>
      <c r="KTZ2724" s="12" t="s">
        <v>3416</v>
      </c>
      <c r="KUA2724" s="12" t="s">
        <v>37</v>
      </c>
      <c r="KUB2724" s="283">
        <v>42420.65</v>
      </c>
      <c r="KUC2724" s="284">
        <v>1474117.59</v>
      </c>
      <c r="KUD2724" s="697">
        <v>43639</v>
      </c>
      <c r="KUE2724" s="697">
        <v>43601</v>
      </c>
      <c r="KUF2724" s="12" t="s">
        <v>3508</v>
      </c>
      <c r="KUG2724" s="12" t="s">
        <v>285</v>
      </c>
      <c r="KUH2724" s="12" t="s">
        <v>3416</v>
      </c>
      <c r="KUI2724" s="12" t="s">
        <v>37</v>
      </c>
      <c r="KUJ2724" s="283">
        <v>42420.65</v>
      </c>
      <c r="KUK2724" s="284">
        <v>1474117.59</v>
      </c>
      <c r="KUL2724" s="697">
        <v>43639</v>
      </c>
      <c r="KUM2724" s="697">
        <v>43601</v>
      </c>
      <c r="KUN2724" s="12" t="s">
        <v>3508</v>
      </c>
      <c r="KUO2724" s="12" t="s">
        <v>285</v>
      </c>
      <c r="KUP2724" s="12" t="s">
        <v>3416</v>
      </c>
      <c r="KUQ2724" s="12" t="s">
        <v>37</v>
      </c>
      <c r="KUR2724" s="283">
        <v>42420.65</v>
      </c>
      <c r="KUS2724" s="284">
        <v>1474117.59</v>
      </c>
      <c r="KUT2724" s="697">
        <v>43639</v>
      </c>
      <c r="KUU2724" s="697">
        <v>43601</v>
      </c>
      <c r="KUV2724" s="12" t="s">
        <v>3508</v>
      </c>
      <c r="KUW2724" s="12" t="s">
        <v>285</v>
      </c>
      <c r="KUX2724" s="12" t="s">
        <v>3416</v>
      </c>
      <c r="KUY2724" s="12" t="s">
        <v>37</v>
      </c>
      <c r="KUZ2724" s="283">
        <v>42420.65</v>
      </c>
      <c r="KVA2724" s="284">
        <v>1474117.59</v>
      </c>
      <c r="KVB2724" s="697">
        <v>43639</v>
      </c>
      <c r="KVC2724" s="697">
        <v>43601</v>
      </c>
      <c r="KVD2724" s="12" t="s">
        <v>3508</v>
      </c>
      <c r="KVE2724" s="12" t="s">
        <v>285</v>
      </c>
      <c r="KVF2724" s="12" t="s">
        <v>3416</v>
      </c>
      <c r="KVG2724" s="12" t="s">
        <v>37</v>
      </c>
      <c r="KVH2724" s="283">
        <v>42420.65</v>
      </c>
      <c r="KVI2724" s="284">
        <v>1474117.59</v>
      </c>
      <c r="KVJ2724" s="697">
        <v>43639</v>
      </c>
      <c r="KVK2724" s="697">
        <v>43601</v>
      </c>
      <c r="KVL2724" s="12" t="s">
        <v>3508</v>
      </c>
      <c r="KVM2724" s="12" t="s">
        <v>285</v>
      </c>
      <c r="KVN2724" s="12" t="s">
        <v>3416</v>
      </c>
      <c r="KVO2724" s="12" t="s">
        <v>37</v>
      </c>
      <c r="KVP2724" s="283">
        <v>42420.65</v>
      </c>
      <c r="KVQ2724" s="284">
        <v>1474117.59</v>
      </c>
      <c r="KVR2724" s="697">
        <v>43639</v>
      </c>
      <c r="KVS2724" s="697">
        <v>43601</v>
      </c>
      <c r="KVT2724" s="12" t="s">
        <v>3508</v>
      </c>
      <c r="KVU2724" s="12" t="s">
        <v>285</v>
      </c>
      <c r="KVV2724" s="12" t="s">
        <v>3416</v>
      </c>
      <c r="KVW2724" s="12" t="s">
        <v>37</v>
      </c>
      <c r="KVX2724" s="283">
        <v>42420.65</v>
      </c>
      <c r="KVY2724" s="284">
        <v>1474117.59</v>
      </c>
      <c r="KVZ2724" s="697">
        <v>43639</v>
      </c>
      <c r="KWA2724" s="697">
        <v>43601</v>
      </c>
      <c r="KWB2724" s="12" t="s">
        <v>3508</v>
      </c>
      <c r="KWC2724" s="12" t="s">
        <v>285</v>
      </c>
      <c r="KWD2724" s="12" t="s">
        <v>3416</v>
      </c>
      <c r="KWE2724" s="12" t="s">
        <v>37</v>
      </c>
      <c r="KWF2724" s="283">
        <v>42420.65</v>
      </c>
      <c r="KWG2724" s="284">
        <v>1474117.59</v>
      </c>
      <c r="KWH2724" s="697">
        <v>43639</v>
      </c>
      <c r="KWI2724" s="697">
        <v>43601</v>
      </c>
      <c r="KWJ2724" s="12" t="s">
        <v>3508</v>
      </c>
      <c r="KWK2724" s="12" t="s">
        <v>285</v>
      </c>
      <c r="KWL2724" s="12" t="s">
        <v>3416</v>
      </c>
      <c r="KWM2724" s="12" t="s">
        <v>37</v>
      </c>
      <c r="KWN2724" s="283">
        <v>42420.65</v>
      </c>
      <c r="KWO2724" s="284">
        <v>1474117.59</v>
      </c>
      <c r="KWP2724" s="697">
        <v>43639</v>
      </c>
      <c r="KWQ2724" s="697">
        <v>43601</v>
      </c>
      <c r="KWR2724" s="12" t="s">
        <v>3508</v>
      </c>
      <c r="KWS2724" s="12" t="s">
        <v>285</v>
      </c>
      <c r="KWT2724" s="12" t="s">
        <v>3416</v>
      </c>
      <c r="KWU2724" s="12" t="s">
        <v>37</v>
      </c>
      <c r="KWV2724" s="283">
        <v>42420.65</v>
      </c>
      <c r="KWW2724" s="284">
        <v>1474117.59</v>
      </c>
      <c r="KWX2724" s="697">
        <v>43639</v>
      </c>
      <c r="KWY2724" s="697">
        <v>43601</v>
      </c>
      <c r="KWZ2724" s="12" t="s">
        <v>3508</v>
      </c>
      <c r="KXA2724" s="12" t="s">
        <v>285</v>
      </c>
      <c r="KXB2724" s="12" t="s">
        <v>3416</v>
      </c>
      <c r="KXC2724" s="12" t="s">
        <v>37</v>
      </c>
      <c r="KXD2724" s="283">
        <v>42420.65</v>
      </c>
      <c r="KXE2724" s="284">
        <v>1474117.59</v>
      </c>
      <c r="KXF2724" s="697">
        <v>43639</v>
      </c>
      <c r="KXG2724" s="697">
        <v>43601</v>
      </c>
      <c r="KXH2724" s="12" t="s">
        <v>3508</v>
      </c>
      <c r="KXI2724" s="12" t="s">
        <v>285</v>
      </c>
      <c r="KXJ2724" s="12" t="s">
        <v>3416</v>
      </c>
      <c r="KXK2724" s="12" t="s">
        <v>37</v>
      </c>
      <c r="KXL2724" s="283">
        <v>42420.65</v>
      </c>
      <c r="KXM2724" s="284">
        <v>1474117.59</v>
      </c>
      <c r="KXN2724" s="697">
        <v>43639</v>
      </c>
      <c r="KXO2724" s="697">
        <v>43601</v>
      </c>
      <c r="KXP2724" s="12" t="s">
        <v>3508</v>
      </c>
      <c r="KXQ2724" s="12" t="s">
        <v>285</v>
      </c>
      <c r="KXR2724" s="12" t="s">
        <v>3416</v>
      </c>
      <c r="KXS2724" s="12" t="s">
        <v>37</v>
      </c>
      <c r="KXT2724" s="283">
        <v>42420.65</v>
      </c>
      <c r="KXU2724" s="284">
        <v>1474117.59</v>
      </c>
      <c r="KXV2724" s="697">
        <v>43639</v>
      </c>
      <c r="KXW2724" s="697">
        <v>43601</v>
      </c>
      <c r="KXX2724" s="12" t="s">
        <v>3508</v>
      </c>
      <c r="KXY2724" s="12" t="s">
        <v>285</v>
      </c>
      <c r="KXZ2724" s="12" t="s">
        <v>3416</v>
      </c>
      <c r="KYA2724" s="12" t="s">
        <v>37</v>
      </c>
      <c r="KYB2724" s="283">
        <v>42420.65</v>
      </c>
      <c r="KYC2724" s="284">
        <v>1474117.59</v>
      </c>
      <c r="KYD2724" s="697">
        <v>43639</v>
      </c>
      <c r="KYE2724" s="697">
        <v>43601</v>
      </c>
      <c r="KYF2724" s="12" t="s">
        <v>3508</v>
      </c>
      <c r="KYG2724" s="12" t="s">
        <v>285</v>
      </c>
      <c r="KYH2724" s="12" t="s">
        <v>3416</v>
      </c>
      <c r="KYI2724" s="12" t="s">
        <v>37</v>
      </c>
      <c r="KYJ2724" s="283">
        <v>42420.65</v>
      </c>
      <c r="KYK2724" s="284">
        <v>1474117.59</v>
      </c>
      <c r="KYL2724" s="697">
        <v>43639</v>
      </c>
      <c r="KYM2724" s="697">
        <v>43601</v>
      </c>
      <c r="KYN2724" s="12" t="s">
        <v>3508</v>
      </c>
      <c r="KYO2724" s="12" t="s">
        <v>285</v>
      </c>
      <c r="KYP2724" s="12" t="s">
        <v>3416</v>
      </c>
      <c r="KYQ2724" s="12" t="s">
        <v>37</v>
      </c>
      <c r="KYR2724" s="283">
        <v>42420.65</v>
      </c>
      <c r="KYS2724" s="284">
        <v>1474117.59</v>
      </c>
      <c r="KYT2724" s="697">
        <v>43639</v>
      </c>
      <c r="KYU2724" s="697">
        <v>43601</v>
      </c>
      <c r="KYV2724" s="12" t="s">
        <v>3508</v>
      </c>
      <c r="KYW2724" s="12" t="s">
        <v>285</v>
      </c>
      <c r="KYX2724" s="12" t="s">
        <v>3416</v>
      </c>
      <c r="KYY2724" s="12" t="s">
        <v>37</v>
      </c>
      <c r="KYZ2724" s="283">
        <v>42420.65</v>
      </c>
      <c r="KZA2724" s="284">
        <v>1474117.59</v>
      </c>
      <c r="KZB2724" s="697">
        <v>43639</v>
      </c>
      <c r="KZC2724" s="697">
        <v>43601</v>
      </c>
      <c r="KZD2724" s="12" t="s">
        <v>3508</v>
      </c>
      <c r="KZE2724" s="12" t="s">
        <v>285</v>
      </c>
      <c r="KZF2724" s="12" t="s">
        <v>3416</v>
      </c>
      <c r="KZG2724" s="12" t="s">
        <v>37</v>
      </c>
      <c r="KZH2724" s="283">
        <v>42420.65</v>
      </c>
      <c r="KZI2724" s="284">
        <v>1474117.59</v>
      </c>
      <c r="KZJ2724" s="697">
        <v>43639</v>
      </c>
      <c r="KZK2724" s="697">
        <v>43601</v>
      </c>
      <c r="KZL2724" s="12" t="s">
        <v>3508</v>
      </c>
      <c r="KZM2724" s="12" t="s">
        <v>285</v>
      </c>
      <c r="KZN2724" s="12" t="s">
        <v>3416</v>
      </c>
      <c r="KZO2724" s="12" t="s">
        <v>37</v>
      </c>
      <c r="KZP2724" s="283">
        <v>42420.65</v>
      </c>
      <c r="KZQ2724" s="284">
        <v>1474117.59</v>
      </c>
      <c r="KZR2724" s="697">
        <v>43639</v>
      </c>
      <c r="KZS2724" s="697">
        <v>43601</v>
      </c>
      <c r="KZT2724" s="12" t="s">
        <v>3508</v>
      </c>
      <c r="KZU2724" s="12" t="s">
        <v>285</v>
      </c>
      <c r="KZV2724" s="12" t="s">
        <v>3416</v>
      </c>
      <c r="KZW2724" s="12" t="s">
        <v>37</v>
      </c>
      <c r="KZX2724" s="283">
        <v>42420.65</v>
      </c>
      <c r="KZY2724" s="284">
        <v>1474117.59</v>
      </c>
      <c r="KZZ2724" s="697">
        <v>43639</v>
      </c>
      <c r="LAA2724" s="697">
        <v>43601</v>
      </c>
      <c r="LAB2724" s="12" t="s">
        <v>3508</v>
      </c>
      <c r="LAC2724" s="12" t="s">
        <v>285</v>
      </c>
      <c r="LAD2724" s="12" t="s">
        <v>3416</v>
      </c>
      <c r="LAE2724" s="12" t="s">
        <v>37</v>
      </c>
      <c r="LAF2724" s="283">
        <v>42420.65</v>
      </c>
      <c r="LAG2724" s="284">
        <v>1474117.59</v>
      </c>
      <c r="LAH2724" s="697">
        <v>43639</v>
      </c>
      <c r="LAI2724" s="697">
        <v>43601</v>
      </c>
      <c r="LAJ2724" s="12" t="s">
        <v>3508</v>
      </c>
      <c r="LAK2724" s="12" t="s">
        <v>285</v>
      </c>
      <c r="LAL2724" s="12" t="s">
        <v>3416</v>
      </c>
      <c r="LAM2724" s="12" t="s">
        <v>37</v>
      </c>
      <c r="LAN2724" s="283">
        <v>42420.65</v>
      </c>
      <c r="LAO2724" s="284">
        <v>1474117.59</v>
      </c>
      <c r="LAP2724" s="697">
        <v>43639</v>
      </c>
      <c r="LAQ2724" s="697">
        <v>43601</v>
      </c>
      <c r="LAR2724" s="12" t="s">
        <v>3508</v>
      </c>
      <c r="LAS2724" s="12" t="s">
        <v>285</v>
      </c>
      <c r="LAT2724" s="12" t="s">
        <v>3416</v>
      </c>
      <c r="LAU2724" s="12" t="s">
        <v>37</v>
      </c>
      <c r="LAV2724" s="283">
        <v>42420.65</v>
      </c>
      <c r="LAW2724" s="284">
        <v>1474117.59</v>
      </c>
      <c r="LAX2724" s="697">
        <v>43639</v>
      </c>
      <c r="LAY2724" s="697">
        <v>43601</v>
      </c>
      <c r="LAZ2724" s="12" t="s">
        <v>3508</v>
      </c>
      <c r="LBA2724" s="12" t="s">
        <v>285</v>
      </c>
      <c r="LBB2724" s="12" t="s">
        <v>3416</v>
      </c>
      <c r="LBC2724" s="12" t="s">
        <v>37</v>
      </c>
      <c r="LBD2724" s="283">
        <v>42420.65</v>
      </c>
      <c r="LBE2724" s="284">
        <v>1474117.59</v>
      </c>
      <c r="LBF2724" s="697">
        <v>43639</v>
      </c>
      <c r="LBG2724" s="697">
        <v>43601</v>
      </c>
      <c r="LBH2724" s="12" t="s">
        <v>3508</v>
      </c>
      <c r="LBI2724" s="12" t="s">
        <v>285</v>
      </c>
      <c r="LBJ2724" s="12" t="s">
        <v>3416</v>
      </c>
      <c r="LBK2724" s="12" t="s">
        <v>37</v>
      </c>
      <c r="LBL2724" s="283">
        <v>42420.65</v>
      </c>
      <c r="LBM2724" s="284">
        <v>1474117.59</v>
      </c>
      <c r="LBN2724" s="697">
        <v>43639</v>
      </c>
      <c r="LBO2724" s="697">
        <v>43601</v>
      </c>
      <c r="LBP2724" s="12" t="s">
        <v>3508</v>
      </c>
      <c r="LBQ2724" s="12" t="s">
        <v>285</v>
      </c>
      <c r="LBR2724" s="12" t="s">
        <v>3416</v>
      </c>
      <c r="LBS2724" s="12" t="s">
        <v>37</v>
      </c>
      <c r="LBT2724" s="283">
        <v>42420.65</v>
      </c>
      <c r="LBU2724" s="284">
        <v>1474117.59</v>
      </c>
      <c r="LBV2724" s="697">
        <v>43639</v>
      </c>
      <c r="LBW2724" s="697">
        <v>43601</v>
      </c>
      <c r="LBX2724" s="12" t="s">
        <v>3508</v>
      </c>
      <c r="LBY2724" s="12" t="s">
        <v>285</v>
      </c>
      <c r="LBZ2724" s="12" t="s">
        <v>3416</v>
      </c>
      <c r="LCA2724" s="12" t="s">
        <v>37</v>
      </c>
      <c r="LCB2724" s="283">
        <v>42420.65</v>
      </c>
      <c r="LCC2724" s="284">
        <v>1474117.59</v>
      </c>
      <c r="LCD2724" s="697">
        <v>43639</v>
      </c>
      <c r="LCE2724" s="697">
        <v>43601</v>
      </c>
      <c r="LCF2724" s="12" t="s">
        <v>3508</v>
      </c>
      <c r="LCG2724" s="12" t="s">
        <v>285</v>
      </c>
      <c r="LCH2724" s="12" t="s">
        <v>3416</v>
      </c>
      <c r="LCI2724" s="12" t="s">
        <v>37</v>
      </c>
      <c r="LCJ2724" s="283">
        <v>42420.65</v>
      </c>
      <c r="LCK2724" s="284">
        <v>1474117.59</v>
      </c>
      <c r="LCL2724" s="697">
        <v>43639</v>
      </c>
      <c r="LCM2724" s="697">
        <v>43601</v>
      </c>
      <c r="LCN2724" s="12" t="s">
        <v>3508</v>
      </c>
      <c r="LCO2724" s="12" t="s">
        <v>285</v>
      </c>
      <c r="LCP2724" s="12" t="s">
        <v>3416</v>
      </c>
      <c r="LCQ2724" s="12" t="s">
        <v>37</v>
      </c>
      <c r="LCR2724" s="283">
        <v>42420.65</v>
      </c>
      <c r="LCS2724" s="284">
        <v>1474117.59</v>
      </c>
      <c r="LCT2724" s="697">
        <v>43639</v>
      </c>
      <c r="LCU2724" s="697">
        <v>43601</v>
      </c>
      <c r="LCV2724" s="12" t="s">
        <v>3508</v>
      </c>
      <c r="LCW2724" s="12" t="s">
        <v>285</v>
      </c>
      <c r="LCX2724" s="12" t="s">
        <v>3416</v>
      </c>
      <c r="LCY2724" s="12" t="s">
        <v>37</v>
      </c>
      <c r="LCZ2724" s="283">
        <v>42420.65</v>
      </c>
      <c r="LDA2724" s="284">
        <v>1474117.59</v>
      </c>
      <c r="LDB2724" s="697">
        <v>43639</v>
      </c>
      <c r="LDC2724" s="697">
        <v>43601</v>
      </c>
      <c r="LDD2724" s="12" t="s">
        <v>3508</v>
      </c>
      <c r="LDE2724" s="12" t="s">
        <v>285</v>
      </c>
      <c r="LDF2724" s="12" t="s">
        <v>3416</v>
      </c>
      <c r="LDG2724" s="12" t="s">
        <v>37</v>
      </c>
      <c r="LDH2724" s="283">
        <v>42420.65</v>
      </c>
      <c r="LDI2724" s="284">
        <v>1474117.59</v>
      </c>
      <c r="LDJ2724" s="697">
        <v>43639</v>
      </c>
      <c r="LDK2724" s="697">
        <v>43601</v>
      </c>
      <c r="LDL2724" s="12" t="s">
        <v>3508</v>
      </c>
      <c r="LDM2724" s="12" t="s">
        <v>285</v>
      </c>
      <c r="LDN2724" s="12" t="s">
        <v>3416</v>
      </c>
      <c r="LDO2724" s="12" t="s">
        <v>37</v>
      </c>
      <c r="LDP2724" s="283">
        <v>42420.65</v>
      </c>
      <c r="LDQ2724" s="284">
        <v>1474117.59</v>
      </c>
      <c r="LDR2724" s="697">
        <v>43639</v>
      </c>
      <c r="LDS2724" s="697">
        <v>43601</v>
      </c>
      <c r="LDT2724" s="12" t="s">
        <v>3508</v>
      </c>
      <c r="LDU2724" s="12" t="s">
        <v>285</v>
      </c>
      <c r="LDV2724" s="12" t="s">
        <v>3416</v>
      </c>
      <c r="LDW2724" s="12" t="s">
        <v>37</v>
      </c>
      <c r="LDX2724" s="283">
        <v>42420.65</v>
      </c>
      <c r="LDY2724" s="284">
        <v>1474117.59</v>
      </c>
      <c r="LDZ2724" s="697">
        <v>43639</v>
      </c>
      <c r="LEA2724" s="697">
        <v>43601</v>
      </c>
      <c r="LEB2724" s="12" t="s">
        <v>3508</v>
      </c>
      <c r="LEC2724" s="12" t="s">
        <v>285</v>
      </c>
      <c r="LED2724" s="12" t="s">
        <v>3416</v>
      </c>
      <c r="LEE2724" s="12" t="s">
        <v>37</v>
      </c>
      <c r="LEF2724" s="283">
        <v>42420.65</v>
      </c>
      <c r="LEG2724" s="284">
        <v>1474117.59</v>
      </c>
      <c r="LEH2724" s="697">
        <v>43639</v>
      </c>
      <c r="LEI2724" s="697">
        <v>43601</v>
      </c>
      <c r="LEJ2724" s="12" t="s">
        <v>3508</v>
      </c>
      <c r="LEK2724" s="12" t="s">
        <v>285</v>
      </c>
      <c r="LEL2724" s="12" t="s">
        <v>3416</v>
      </c>
      <c r="LEM2724" s="12" t="s">
        <v>37</v>
      </c>
      <c r="LEN2724" s="283">
        <v>42420.65</v>
      </c>
      <c r="LEO2724" s="284">
        <v>1474117.59</v>
      </c>
      <c r="LEP2724" s="697">
        <v>43639</v>
      </c>
      <c r="LEQ2724" s="697">
        <v>43601</v>
      </c>
      <c r="LER2724" s="12" t="s">
        <v>3508</v>
      </c>
      <c r="LES2724" s="12" t="s">
        <v>285</v>
      </c>
      <c r="LET2724" s="12" t="s">
        <v>3416</v>
      </c>
      <c r="LEU2724" s="12" t="s">
        <v>37</v>
      </c>
      <c r="LEV2724" s="283">
        <v>42420.65</v>
      </c>
      <c r="LEW2724" s="284">
        <v>1474117.59</v>
      </c>
      <c r="LEX2724" s="697">
        <v>43639</v>
      </c>
      <c r="LEY2724" s="697">
        <v>43601</v>
      </c>
      <c r="LEZ2724" s="12" t="s">
        <v>3508</v>
      </c>
      <c r="LFA2724" s="12" t="s">
        <v>285</v>
      </c>
      <c r="LFB2724" s="12" t="s">
        <v>3416</v>
      </c>
      <c r="LFC2724" s="12" t="s">
        <v>37</v>
      </c>
      <c r="LFD2724" s="283">
        <v>42420.65</v>
      </c>
      <c r="LFE2724" s="284">
        <v>1474117.59</v>
      </c>
      <c r="LFF2724" s="697">
        <v>43639</v>
      </c>
      <c r="LFG2724" s="697">
        <v>43601</v>
      </c>
      <c r="LFH2724" s="12" t="s">
        <v>3508</v>
      </c>
      <c r="LFI2724" s="12" t="s">
        <v>285</v>
      </c>
      <c r="LFJ2724" s="12" t="s">
        <v>3416</v>
      </c>
      <c r="LFK2724" s="12" t="s">
        <v>37</v>
      </c>
      <c r="LFL2724" s="283">
        <v>42420.65</v>
      </c>
      <c r="LFM2724" s="284">
        <v>1474117.59</v>
      </c>
      <c r="LFN2724" s="697">
        <v>43639</v>
      </c>
      <c r="LFO2724" s="697">
        <v>43601</v>
      </c>
      <c r="LFP2724" s="12" t="s">
        <v>3508</v>
      </c>
      <c r="LFQ2724" s="12" t="s">
        <v>285</v>
      </c>
      <c r="LFR2724" s="12" t="s">
        <v>3416</v>
      </c>
      <c r="LFS2724" s="12" t="s">
        <v>37</v>
      </c>
      <c r="LFT2724" s="283">
        <v>42420.65</v>
      </c>
      <c r="LFU2724" s="284">
        <v>1474117.59</v>
      </c>
      <c r="LFV2724" s="697">
        <v>43639</v>
      </c>
      <c r="LFW2724" s="697">
        <v>43601</v>
      </c>
      <c r="LFX2724" s="12" t="s">
        <v>3508</v>
      </c>
      <c r="LFY2724" s="12" t="s">
        <v>285</v>
      </c>
      <c r="LFZ2724" s="12" t="s">
        <v>3416</v>
      </c>
      <c r="LGA2724" s="12" t="s">
        <v>37</v>
      </c>
      <c r="LGB2724" s="283">
        <v>42420.65</v>
      </c>
      <c r="LGC2724" s="284">
        <v>1474117.59</v>
      </c>
      <c r="LGD2724" s="697">
        <v>43639</v>
      </c>
      <c r="LGE2724" s="697">
        <v>43601</v>
      </c>
      <c r="LGF2724" s="12" t="s">
        <v>3508</v>
      </c>
      <c r="LGG2724" s="12" t="s">
        <v>285</v>
      </c>
      <c r="LGH2724" s="12" t="s">
        <v>3416</v>
      </c>
      <c r="LGI2724" s="12" t="s">
        <v>37</v>
      </c>
      <c r="LGJ2724" s="283">
        <v>42420.65</v>
      </c>
      <c r="LGK2724" s="284">
        <v>1474117.59</v>
      </c>
      <c r="LGL2724" s="697">
        <v>43639</v>
      </c>
      <c r="LGM2724" s="697">
        <v>43601</v>
      </c>
      <c r="LGN2724" s="12" t="s">
        <v>3508</v>
      </c>
      <c r="LGO2724" s="12" t="s">
        <v>285</v>
      </c>
      <c r="LGP2724" s="12" t="s">
        <v>3416</v>
      </c>
      <c r="LGQ2724" s="12" t="s">
        <v>37</v>
      </c>
      <c r="LGR2724" s="283">
        <v>42420.65</v>
      </c>
      <c r="LGS2724" s="284">
        <v>1474117.59</v>
      </c>
      <c r="LGT2724" s="697">
        <v>43639</v>
      </c>
      <c r="LGU2724" s="697">
        <v>43601</v>
      </c>
      <c r="LGV2724" s="12" t="s">
        <v>3508</v>
      </c>
      <c r="LGW2724" s="12" t="s">
        <v>285</v>
      </c>
      <c r="LGX2724" s="12" t="s">
        <v>3416</v>
      </c>
      <c r="LGY2724" s="12" t="s">
        <v>37</v>
      </c>
      <c r="LGZ2724" s="283">
        <v>42420.65</v>
      </c>
      <c r="LHA2724" s="284">
        <v>1474117.59</v>
      </c>
      <c r="LHB2724" s="697">
        <v>43639</v>
      </c>
      <c r="LHC2724" s="697">
        <v>43601</v>
      </c>
      <c r="LHD2724" s="12" t="s">
        <v>3508</v>
      </c>
      <c r="LHE2724" s="12" t="s">
        <v>285</v>
      </c>
      <c r="LHF2724" s="12" t="s">
        <v>3416</v>
      </c>
      <c r="LHG2724" s="12" t="s">
        <v>37</v>
      </c>
      <c r="LHH2724" s="283">
        <v>42420.65</v>
      </c>
      <c r="LHI2724" s="284">
        <v>1474117.59</v>
      </c>
      <c r="LHJ2724" s="697">
        <v>43639</v>
      </c>
      <c r="LHK2724" s="697">
        <v>43601</v>
      </c>
      <c r="LHL2724" s="12" t="s">
        <v>3508</v>
      </c>
      <c r="LHM2724" s="12" t="s">
        <v>285</v>
      </c>
      <c r="LHN2724" s="12" t="s">
        <v>3416</v>
      </c>
      <c r="LHO2724" s="12" t="s">
        <v>37</v>
      </c>
      <c r="LHP2724" s="283">
        <v>42420.65</v>
      </c>
      <c r="LHQ2724" s="284">
        <v>1474117.59</v>
      </c>
      <c r="LHR2724" s="697">
        <v>43639</v>
      </c>
      <c r="LHS2724" s="697">
        <v>43601</v>
      </c>
      <c r="LHT2724" s="12" t="s">
        <v>3508</v>
      </c>
      <c r="LHU2724" s="12" t="s">
        <v>285</v>
      </c>
      <c r="LHV2724" s="12" t="s">
        <v>3416</v>
      </c>
      <c r="LHW2724" s="12" t="s">
        <v>37</v>
      </c>
      <c r="LHX2724" s="283">
        <v>42420.65</v>
      </c>
      <c r="LHY2724" s="284">
        <v>1474117.59</v>
      </c>
      <c r="LHZ2724" s="697">
        <v>43639</v>
      </c>
      <c r="LIA2724" s="697">
        <v>43601</v>
      </c>
      <c r="LIB2724" s="12" t="s">
        <v>3508</v>
      </c>
      <c r="LIC2724" s="12" t="s">
        <v>285</v>
      </c>
      <c r="LID2724" s="12" t="s">
        <v>3416</v>
      </c>
      <c r="LIE2724" s="12" t="s">
        <v>37</v>
      </c>
      <c r="LIF2724" s="283">
        <v>42420.65</v>
      </c>
      <c r="LIG2724" s="284">
        <v>1474117.59</v>
      </c>
      <c r="LIH2724" s="697">
        <v>43639</v>
      </c>
      <c r="LII2724" s="697">
        <v>43601</v>
      </c>
      <c r="LIJ2724" s="12" t="s">
        <v>3508</v>
      </c>
      <c r="LIK2724" s="12" t="s">
        <v>285</v>
      </c>
      <c r="LIL2724" s="12" t="s">
        <v>3416</v>
      </c>
      <c r="LIM2724" s="12" t="s">
        <v>37</v>
      </c>
      <c r="LIN2724" s="283">
        <v>42420.65</v>
      </c>
      <c r="LIO2724" s="284">
        <v>1474117.59</v>
      </c>
      <c r="LIP2724" s="697">
        <v>43639</v>
      </c>
      <c r="LIQ2724" s="697">
        <v>43601</v>
      </c>
      <c r="LIR2724" s="12" t="s">
        <v>3508</v>
      </c>
      <c r="LIS2724" s="12" t="s">
        <v>285</v>
      </c>
      <c r="LIT2724" s="12" t="s">
        <v>3416</v>
      </c>
      <c r="LIU2724" s="12" t="s">
        <v>37</v>
      </c>
      <c r="LIV2724" s="283">
        <v>42420.65</v>
      </c>
      <c r="LIW2724" s="284">
        <v>1474117.59</v>
      </c>
      <c r="LIX2724" s="697">
        <v>43639</v>
      </c>
      <c r="LIY2724" s="697">
        <v>43601</v>
      </c>
      <c r="LIZ2724" s="12" t="s">
        <v>3508</v>
      </c>
      <c r="LJA2724" s="12" t="s">
        <v>285</v>
      </c>
      <c r="LJB2724" s="12" t="s">
        <v>3416</v>
      </c>
      <c r="LJC2724" s="12" t="s">
        <v>37</v>
      </c>
      <c r="LJD2724" s="283">
        <v>42420.65</v>
      </c>
      <c r="LJE2724" s="284">
        <v>1474117.59</v>
      </c>
      <c r="LJF2724" s="697">
        <v>43639</v>
      </c>
      <c r="LJG2724" s="697">
        <v>43601</v>
      </c>
      <c r="LJH2724" s="12" t="s">
        <v>3508</v>
      </c>
      <c r="LJI2724" s="12" t="s">
        <v>285</v>
      </c>
      <c r="LJJ2724" s="12" t="s">
        <v>3416</v>
      </c>
      <c r="LJK2724" s="12" t="s">
        <v>37</v>
      </c>
      <c r="LJL2724" s="283">
        <v>42420.65</v>
      </c>
      <c r="LJM2724" s="284">
        <v>1474117.59</v>
      </c>
      <c r="LJN2724" s="697">
        <v>43639</v>
      </c>
      <c r="LJO2724" s="697">
        <v>43601</v>
      </c>
      <c r="LJP2724" s="12" t="s">
        <v>3508</v>
      </c>
      <c r="LJQ2724" s="12" t="s">
        <v>285</v>
      </c>
      <c r="LJR2724" s="12" t="s">
        <v>3416</v>
      </c>
      <c r="LJS2724" s="12" t="s">
        <v>37</v>
      </c>
      <c r="LJT2724" s="283">
        <v>42420.65</v>
      </c>
      <c r="LJU2724" s="284">
        <v>1474117.59</v>
      </c>
      <c r="LJV2724" s="697">
        <v>43639</v>
      </c>
      <c r="LJW2724" s="697">
        <v>43601</v>
      </c>
      <c r="LJX2724" s="12" t="s">
        <v>3508</v>
      </c>
      <c r="LJY2724" s="12" t="s">
        <v>285</v>
      </c>
      <c r="LJZ2724" s="12" t="s">
        <v>3416</v>
      </c>
      <c r="LKA2724" s="12" t="s">
        <v>37</v>
      </c>
      <c r="LKB2724" s="283">
        <v>42420.65</v>
      </c>
      <c r="LKC2724" s="284">
        <v>1474117.59</v>
      </c>
      <c r="LKD2724" s="697">
        <v>43639</v>
      </c>
      <c r="LKE2724" s="697">
        <v>43601</v>
      </c>
      <c r="LKF2724" s="12" t="s">
        <v>3508</v>
      </c>
      <c r="LKG2724" s="12" t="s">
        <v>285</v>
      </c>
      <c r="LKH2724" s="12" t="s">
        <v>3416</v>
      </c>
      <c r="LKI2724" s="12" t="s">
        <v>37</v>
      </c>
      <c r="LKJ2724" s="283">
        <v>42420.65</v>
      </c>
      <c r="LKK2724" s="284">
        <v>1474117.59</v>
      </c>
      <c r="LKL2724" s="697">
        <v>43639</v>
      </c>
      <c r="LKM2724" s="697">
        <v>43601</v>
      </c>
      <c r="LKN2724" s="12" t="s">
        <v>3508</v>
      </c>
      <c r="LKO2724" s="12" t="s">
        <v>285</v>
      </c>
      <c r="LKP2724" s="12" t="s">
        <v>3416</v>
      </c>
      <c r="LKQ2724" s="12" t="s">
        <v>37</v>
      </c>
      <c r="LKR2724" s="283">
        <v>42420.65</v>
      </c>
      <c r="LKS2724" s="284">
        <v>1474117.59</v>
      </c>
      <c r="LKT2724" s="697">
        <v>43639</v>
      </c>
      <c r="LKU2724" s="697">
        <v>43601</v>
      </c>
      <c r="LKV2724" s="12" t="s">
        <v>3508</v>
      </c>
      <c r="LKW2724" s="12" t="s">
        <v>285</v>
      </c>
      <c r="LKX2724" s="12" t="s">
        <v>3416</v>
      </c>
      <c r="LKY2724" s="12" t="s">
        <v>37</v>
      </c>
      <c r="LKZ2724" s="283">
        <v>42420.65</v>
      </c>
      <c r="LLA2724" s="284">
        <v>1474117.59</v>
      </c>
      <c r="LLB2724" s="697">
        <v>43639</v>
      </c>
      <c r="LLC2724" s="697">
        <v>43601</v>
      </c>
      <c r="LLD2724" s="12" t="s">
        <v>3508</v>
      </c>
      <c r="LLE2724" s="12" t="s">
        <v>285</v>
      </c>
      <c r="LLF2724" s="12" t="s">
        <v>3416</v>
      </c>
      <c r="LLG2724" s="12" t="s">
        <v>37</v>
      </c>
      <c r="LLH2724" s="283">
        <v>42420.65</v>
      </c>
      <c r="LLI2724" s="284">
        <v>1474117.59</v>
      </c>
      <c r="LLJ2724" s="697">
        <v>43639</v>
      </c>
      <c r="LLK2724" s="697">
        <v>43601</v>
      </c>
      <c r="LLL2724" s="12" t="s">
        <v>3508</v>
      </c>
      <c r="LLM2724" s="12" t="s">
        <v>285</v>
      </c>
      <c r="LLN2724" s="12" t="s">
        <v>3416</v>
      </c>
      <c r="LLO2724" s="12" t="s">
        <v>37</v>
      </c>
      <c r="LLP2724" s="283">
        <v>42420.65</v>
      </c>
      <c r="LLQ2724" s="284">
        <v>1474117.59</v>
      </c>
      <c r="LLR2724" s="697">
        <v>43639</v>
      </c>
      <c r="LLS2724" s="697">
        <v>43601</v>
      </c>
      <c r="LLT2724" s="12" t="s">
        <v>3508</v>
      </c>
      <c r="LLU2724" s="12" t="s">
        <v>285</v>
      </c>
      <c r="LLV2724" s="12" t="s">
        <v>3416</v>
      </c>
      <c r="LLW2724" s="12" t="s">
        <v>37</v>
      </c>
      <c r="LLX2724" s="283">
        <v>42420.65</v>
      </c>
      <c r="LLY2724" s="284">
        <v>1474117.59</v>
      </c>
      <c r="LLZ2724" s="697">
        <v>43639</v>
      </c>
      <c r="LMA2724" s="697">
        <v>43601</v>
      </c>
      <c r="LMB2724" s="12" t="s">
        <v>3508</v>
      </c>
      <c r="LMC2724" s="12" t="s">
        <v>285</v>
      </c>
      <c r="LMD2724" s="12" t="s">
        <v>3416</v>
      </c>
      <c r="LME2724" s="12" t="s">
        <v>37</v>
      </c>
      <c r="LMF2724" s="283">
        <v>42420.65</v>
      </c>
      <c r="LMG2724" s="284">
        <v>1474117.59</v>
      </c>
      <c r="LMH2724" s="697">
        <v>43639</v>
      </c>
      <c r="LMI2724" s="697">
        <v>43601</v>
      </c>
      <c r="LMJ2724" s="12" t="s">
        <v>3508</v>
      </c>
      <c r="LMK2724" s="12" t="s">
        <v>285</v>
      </c>
      <c r="LML2724" s="12" t="s">
        <v>3416</v>
      </c>
      <c r="LMM2724" s="12" t="s">
        <v>37</v>
      </c>
      <c r="LMN2724" s="283">
        <v>42420.65</v>
      </c>
      <c r="LMO2724" s="284">
        <v>1474117.59</v>
      </c>
      <c r="LMP2724" s="697">
        <v>43639</v>
      </c>
      <c r="LMQ2724" s="697">
        <v>43601</v>
      </c>
      <c r="LMR2724" s="12" t="s">
        <v>3508</v>
      </c>
      <c r="LMS2724" s="12" t="s">
        <v>285</v>
      </c>
      <c r="LMT2724" s="12" t="s">
        <v>3416</v>
      </c>
      <c r="LMU2724" s="12" t="s">
        <v>37</v>
      </c>
      <c r="LMV2724" s="283">
        <v>42420.65</v>
      </c>
      <c r="LMW2724" s="284">
        <v>1474117.59</v>
      </c>
      <c r="LMX2724" s="697">
        <v>43639</v>
      </c>
      <c r="LMY2724" s="697">
        <v>43601</v>
      </c>
      <c r="LMZ2724" s="12" t="s">
        <v>3508</v>
      </c>
      <c r="LNA2724" s="12" t="s">
        <v>285</v>
      </c>
      <c r="LNB2724" s="12" t="s">
        <v>3416</v>
      </c>
      <c r="LNC2724" s="12" t="s">
        <v>37</v>
      </c>
      <c r="LND2724" s="283">
        <v>42420.65</v>
      </c>
      <c r="LNE2724" s="284">
        <v>1474117.59</v>
      </c>
      <c r="LNF2724" s="697">
        <v>43639</v>
      </c>
      <c r="LNG2724" s="697">
        <v>43601</v>
      </c>
      <c r="LNH2724" s="12" t="s">
        <v>3508</v>
      </c>
      <c r="LNI2724" s="12" t="s">
        <v>285</v>
      </c>
      <c r="LNJ2724" s="12" t="s">
        <v>3416</v>
      </c>
      <c r="LNK2724" s="12" t="s">
        <v>37</v>
      </c>
      <c r="LNL2724" s="283">
        <v>42420.65</v>
      </c>
      <c r="LNM2724" s="284">
        <v>1474117.59</v>
      </c>
      <c r="LNN2724" s="697">
        <v>43639</v>
      </c>
      <c r="LNO2724" s="697">
        <v>43601</v>
      </c>
      <c r="LNP2724" s="12" t="s">
        <v>3508</v>
      </c>
      <c r="LNQ2724" s="12" t="s">
        <v>285</v>
      </c>
      <c r="LNR2724" s="12" t="s">
        <v>3416</v>
      </c>
      <c r="LNS2724" s="12" t="s">
        <v>37</v>
      </c>
      <c r="LNT2724" s="283">
        <v>42420.65</v>
      </c>
      <c r="LNU2724" s="284">
        <v>1474117.59</v>
      </c>
      <c r="LNV2724" s="697">
        <v>43639</v>
      </c>
      <c r="LNW2724" s="697">
        <v>43601</v>
      </c>
      <c r="LNX2724" s="12" t="s">
        <v>3508</v>
      </c>
      <c r="LNY2724" s="12" t="s">
        <v>285</v>
      </c>
      <c r="LNZ2724" s="12" t="s">
        <v>3416</v>
      </c>
      <c r="LOA2724" s="12" t="s">
        <v>37</v>
      </c>
      <c r="LOB2724" s="283">
        <v>42420.65</v>
      </c>
      <c r="LOC2724" s="284">
        <v>1474117.59</v>
      </c>
      <c r="LOD2724" s="697">
        <v>43639</v>
      </c>
      <c r="LOE2724" s="697">
        <v>43601</v>
      </c>
      <c r="LOF2724" s="12" t="s">
        <v>3508</v>
      </c>
      <c r="LOG2724" s="12" t="s">
        <v>285</v>
      </c>
      <c r="LOH2724" s="12" t="s">
        <v>3416</v>
      </c>
      <c r="LOI2724" s="12" t="s">
        <v>37</v>
      </c>
      <c r="LOJ2724" s="283">
        <v>42420.65</v>
      </c>
      <c r="LOK2724" s="284">
        <v>1474117.59</v>
      </c>
      <c r="LOL2724" s="697">
        <v>43639</v>
      </c>
      <c r="LOM2724" s="697">
        <v>43601</v>
      </c>
      <c r="LON2724" s="12" t="s">
        <v>3508</v>
      </c>
      <c r="LOO2724" s="12" t="s">
        <v>285</v>
      </c>
      <c r="LOP2724" s="12" t="s">
        <v>3416</v>
      </c>
      <c r="LOQ2724" s="12" t="s">
        <v>37</v>
      </c>
      <c r="LOR2724" s="283">
        <v>42420.65</v>
      </c>
      <c r="LOS2724" s="284">
        <v>1474117.59</v>
      </c>
      <c r="LOT2724" s="697">
        <v>43639</v>
      </c>
      <c r="LOU2724" s="697">
        <v>43601</v>
      </c>
      <c r="LOV2724" s="12" t="s">
        <v>3508</v>
      </c>
      <c r="LOW2724" s="12" t="s">
        <v>285</v>
      </c>
      <c r="LOX2724" s="12" t="s">
        <v>3416</v>
      </c>
      <c r="LOY2724" s="12" t="s">
        <v>37</v>
      </c>
      <c r="LOZ2724" s="283">
        <v>42420.65</v>
      </c>
      <c r="LPA2724" s="284">
        <v>1474117.59</v>
      </c>
      <c r="LPB2724" s="697">
        <v>43639</v>
      </c>
      <c r="LPC2724" s="697">
        <v>43601</v>
      </c>
      <c r="LPD2724" s="12" t="s">
        <v>3508</v>
      </c>
      <c r="LPE2724" s="12" t="s">
        <v>285</v>
      </c>
      <c r="LPF2724" s="12" t="s">
        <v>3416</v>
      </c>
      <c r="LPG2724" s="12" t="s">
        <v>37</v>
      </c>
      <c r="LPH2724" s="283">
        <v>42420.65</v>
      </c>
      <c r="LPI2724" s="284">
        <v>1474117.59</v>
      </c>
      <c r="LPJ2724" s="697">
        <v>43639</v>
      </c>
      <c r="LPK2724" s="697">
        <v>43601</v>
      </c>
      <c r="LPL2724" s="12" t="s">
        <v>3508</v>
      </c>
      <c r="LPM2724" s="12" t="s">
        <v>285</v>
      </c>
      <c r="LPN2724" s="12" t="s">
        <v>3416</v>
      </c>
      <c r="LPO2724" s="12" t="s">
        <v>37</v>
      </c>
      <c r="LPP2724" s="283">
        <v>42420.65</v>
      </c>
      <c r="LPQ2724" s="284">
        <v>1474117.59</v>
      </c>
      <c r="LPR2724" s="697">
        <v>43639</v>
      </c>
      <c r="LPS2724" s="697">
        <v>43601</v>
      </c>
      <c r="LPT2724" s="12" t="s">
        <v>3508</v>
      </c>
      <c r="LPU2724" s="12" t="s">
        <v>285</v>
      </c>
      <c r="LPV2724" s="12" t="s">
        <v>3416</v>
      </c>
      <c r="LPW2724" s="12" t="s">
        <v>37</v>
      </c>
      <c r="LPX2724" s="283">
        <v>42420.65</v>
      </c>
      <c r="LPY2724" s="284">
        <v>1474117.59</v>
      </c>
      <c r="LPZ2724" s="697">
        <v>43639</v>
      </c>
      <c r="LQA2724" s="697">
        <v>43601</v>
      </c>
      <c r="LQB2724" s="12" t="s">
        <v>3508</v>
      </c>
      <c r="LQC2724" s="12" t="s">
        <v>285</v>
      </c>
      <c r="LQD2724" s="12" t="s">
        <v>3416</v>
      </c>
      <c r="LQE2724" s="12" t="s">
        <v>37</v>
      </c>
      <c r="LQF2724" s="283">
        <v>42420.65</v>
      </c>
      <c r="LQG2724" s="284">
        <v>1474117.59</v>
      </c>
      <c r="LQH2724" s="697">
        <v>43639</v>
      </c>
      <c r="LQI2724" s="697">
        <v>43601</v>
      </c>
      <c r="LQJ2724" s="12" t="s">
        <v>3508</v>
      </c>
      <c r="LQK2724" s="12" t="s">
        <v>285</v>
      </c>
      <c r="LQL2724" s="12" t="s">
        <v>3416</v>
      </c>
      <c r="LQM2724" s="12" t="s">
        <v>37</v>
      </c>
      <c r="LQN2724" s="283">
        <v>42420.65</v>
      </c>
      <c r="LQO2724" s="284">
        <v>1474117.59</v>
      </c>
      <c r="LQP2724" s="697">
        <v>43639</v>
      </c>
      <c r="LQQ2724" s="697">
        <v>43601</v>
      </c>
      <c r="LQR2724" s="12" t="s">
        <v>3508</v>
      </c>
      <c r="LQS2724" s="12" t="s">
        <v>285</v>
      </c>
      <c r="LQT2724" s="12" t="s">
        <v>3416</v>
      </c>
      <c r="LQU2724" s="12" t="s">
        <v>37</v>
      </c>
      <c r="LQV2724" s="283">
        <v>42420.65</v>
      </c>
      <c r="LQW2724" s="284">
        <v>1474117.59</v>
      </c>
      <c r="LQX2724" s="697">
        <v>43639</v>
      </c>
      <c r="LQY2724" s="697">
        <v>43601</v>
      </c>
      <c r="LQZ2724" s="12" t="s">
        <v>3508</v>
      </c>
      <c r="LRA2724" s="12" t="s">
        <v>285</v>
      </c>
      <c r="LRB2724" s="12" t="s">
        <v>3416</v>
      </c>
      <c r="LRC2724" s="12" t="s">
        <v>37</v>
      </c>
      <c r="LRD2724" s="283">
        <v>42420.65</v>
      </c>
      <c r="LRE2724" s="284">
        <v>1474117.59</v>
      </c>
      <c r="LRF2724" s="697">
        <v>43639</v>
      </c>
      <c r="LRG2724" s="697">
        <v>43601</v>
      </c>
      <c r="LRH2724" s="12" t="s">
        <v>3508</v>
      </c>
      <c r="LRI2724" s="12" t="s">
        <v>285</v>
      </c>
      <c r="LRJ2724" s="12" t="s">
        <v>3416</v>
      </c>
      <c r="LRK2724" s="12" t="s">
        <v>37</v>
      </c>
      <c r="LRL2724" s="283">
        <v>42420.65</v>
      </c>
      <c r="LRM2724" s="284">
        <v>1474117.59</v>
      </c>
      <c r="LRN2724" s="697">
        <v>43639</v>
      </c>
      <c r="LRO2724" s="697">
        <v>43601</v>
      </c>
      <c r="LRP2724" s="12" t="s">
        <v>3508</v>
      </c>
      <c r="LRQ2724" s="12" t="s">
        <v>285</v>
      </c>
      <c r="LRR2724" s="12" t="s">
        <v>3416</v>
      </c>
      <c r="LRS2724" s="12" t="s">
        <v>37</v>
      </c>
      <c r="LRT2724" s="283">
        <v>42420.65</v>
      </c>
      <c r="LRU2724" s="284">
        <v>1474117.59</v>
      </c>
      <c r="LRV2724" s="697">
        <v>43639</v>
      </c>
      <c r="LRW2724" s="697">
        <v>43601</v>
      </c>
      <c r="LRX2724" s="12" t="s">
        <v>3508</v>
      </c>
      <c r="LRY2724" s="12" t="s">
        <v>285</v>
      </c>
      <c r="LRZ2724" s="12" t="s">
        <v>3416</v>
      </c>
      <c r="LSA2724" s="12" t="s">
        <v>37</v>
      </c>
      <c r="LSB2724" s="283">
        <v>42420.65</v>
      </c>
      <c r="LSC2724" s="284">
        <v>1474117.59</v>
      </c>
      <c r="LSD2724" s="697">
        <v>43639</v>
      </c>
      <c r="LSE2724" s="697">
        <v>43601</v>
      </c>
      <c r="LSF2724" s="12" t="s">
        <v>3508</v>
      </c>
      <c r="LSG2724" s="12" t="s">
        <v>285</v>
      </c>
      <c r="LSH2724" s="12" t="s">
        <v>3416</v>
      </c>
      <c r="LSI2724" s="12" t="s">
        <v>37</v>
      </c>
      <c r="LSJ2724" s="283">
        <v>42420.65</v>
      </c>
      <c r="LSK2724" s="284">
        <v>1474117.59</v>
      </c>
      <c r="LSL2724" s="697">
        <v>43639</v>
      </c>
      <c r="LSM2724" s="697">
        <v>43601</v>
      </c>
      <c r="LSN2724" s="12" t="s">
        <v>3508</v>
      </c>
      <c r="LSO2724" s="12" t="s">
        <v>285</v>
      </c>
      <c r="LSP2724" s="12" t="s">
        <v>3416</v>
      </c>
      <c r="LSQ2724" s="12" t="s">
        <v>37</v>
      </c>
      <c r="LSR2724" s="283">
        <v>42420.65</v>
      </c>
      <c r="LSS2724" s="284">
        <v>1474117.59</v>
      </c>
      <c r="LST2724" s="697">
        <v>43639</v>
      </c>
      <c r="LSU2724" s="697">
        <v>43601</v>
      </c>
      <c r="LSV2724" s="12" t="s">
        <v>3508</v>
      </c>
      <c r="LSW2724" s="12" t="s">
        <v>285</v>
      </c>
      <c r="LSX2724" s="12" t="s">
        <v>3416</v>
      </c>
      <c r="LSY2724" s="12" t="s">
        <v>37</v>
      </c>
      <c r="LSZ2724" s="283">
        <v>42420.65</v>
      </c>
      <c r="LTA2724" s="284">
        <v>1474117.59</v>
      </c>
      <c r="LTB2724" s="697">
        <v>43639</v>
      </c>
      <c r="LTC2724" s="697">
        <v>43601</v>
      </c>
      <c r="LTD2724" s="12" t="s">
        <v>3508</v>
      </c>
      <c r="LTE2724" s="12" t="s">
        <v>285</v>
      </c>
      <c r="LTF2724" s="12" t="s">
        <v>3416</v>
      </c>
      <c r="LTG2724" s="12" t="s">
        <v>37</v>
      </c>
      <c r="LTH2724" s="283">
        <v>42420.65</v>
      </c>
      <c r="LTI2724" s="284">
        <v>1474117.59</v>
      </c>
      <c r="LTJ2724" s="697">
        <v>43639</v>
      </c>
      <c r="LTK2724" s="697">
        <v>43601</v>
      </c>
      <c r="LTL2724" s="12" t="s">
        <v>3508</v>
      </c>
      <c r="LTM2724" s="12" t="s">
        <v>285</v>
      </c>
      <c r="LTN2724" s="12" t="s">
        <v>3416</v>
      </c>
      <c r="LTO2724" s="12" t="s">
        <v>37</v>
      </c>
      <c r="LTP2724" s="283">
        <v>42420.65</v>
      </c>
      <c r="LTQ2724" s="284">
        <v>1474117.59</v>
      </c>
      <c r="LTR2724" s="697">
        <v>43639</v>
      </c>
      <c r="LTS2724" s="697">
        <v>43601</v>
      </c>
      <c r="LTT2724" s="12" t="s">
        <v>3508</v>
      </c>
      <c r="LTU2724" s="12" t="s">
        <v>285</v>
      </c>
      <c r="LTV2724" s="12" t="s">
        <v>3416</v>
      </c>
      <c r="LTW2724" s="12" t="s">
        <v>37</v>
      </c>
      <c r="LTX2724" s="283">
        <v>42420.65</v>
      </c>
      <c r="LTY2724" s="284">
        <v>1474117.59</v>
      </c>
      <c r="LTZ2724" s="697">
        <v>43639</v>
      </c>
      <c r="LUA2724" s="697">
        <v>43601</v>
      </c>
      <c r="LUB2724" s="12" t="s">
        <v>3508</v>
      </c>
      <c r="LUC2724" s="12" t="s">
        <v>285</v>
      </c>
      <c r="LUD2724" s="12" t="s">
        <v>3416</v>
      </c>
      <c r="LUE2724" s="12" t="s">
        <v>37</v>
      </c>
      <c r="LUF2724" s="283">
        <v>42420.65</v>
      </c>
      <c r="LUG2724" s="284">
        <v>1474117.59</v>
      </c>
      <c r="LUH2724" s="697">
        <v>43639</v>
      </c>
      <c r="LUI2724" s="697">
        <v>43601</v>
      </c>
      <c r="LUJ2724" s="12" t="s">
        <v>3508</v>
      </c>
      <c r="LUK2724" s="12" t="s">
        <v>285</v>
      </c>
      <c r="LUL2724" s="12" t="s">
        <v>3416</v>
      </c>
      <c r="LUM2724" s="12" t="s">
        <v>37</v>
      </c>
      <c r="LUN2724" s="283">
        <v>42420.65</v>
      </c>
      <c r="LUO2724" s="284">
        <v>1474117.59</v>
      </c>
      <c r="LUP2724" s="697">
        <v>43639</v>
      </c>
      <c r="LUQ2724" s="697">
        <v>43601</v>
      </c>
      <c r="LUR2724" s="12" t="s">
        <v>3508</v>
      </c>
      <c r="LUS2724" s="12" t="s">
        <v>285</v>
      </c>
      <c r="LUT2724" s="12" t="s">
        <v>3416</v>
      </c>
      <c r="LUU2724" s="12" t="s">
        <v>37</v>
      </c>
      <c r="LUV2724" s="283">
        <v>42420.65</v>
      </c>
      <c r="LUW2724" s="284">
        <v>1474117.59</v>
      </c>
      <c r="LUX2724" s="697">
        <v>43639</v>
      </c>
      <c r="LUY2724" s="697">
        <v>43601</v>
      </c>
      <c r="LUZ2724" s="12" t="s">
        <v>3508</v>
      </c>
      <c r="LVA2724" s="12" t="s">
        <v>285</v>
      </c>
      <c r="LVB2724" s="12" t="s">
        <v>3416</v>
      </c>
      <c r="LVC2724" s="12" t="s">
        <v>37</v>
      </c>
      <c r="LVD2724" s="283">
        <v>42420.65</v>
      </c>
      <c r="LVE2724" s="284">
        <v>1474117.59</v>
      </c>
      <c r="LVF2724" s="697">
        <v>43639</v>
      </c>
      <c r="LVG2724" s="697">
        <v>43601</v>
      </c>
      <c r="LVH2724" s="12" t="s">
        <v>3508</v>
      </c>
      <c r="LVI2724" s="12" t="s">
        <v>285</v>
      </c>
      <c r="LVJ2724" s="12" t="s">
        <v>3416</v>
      </c>
      <c r="LVK2724" s="12" t="s">
        <v>37</v>
      </c>
      <c r="LVL2724" s="283">
        <v>42420.65</v>
      </c>
      <c r="LVM2724" s="284">
        <v>1474117.59</v>
      </c>
      <c r="LVN2724" s="697">
        <v>43639</v>
      </c>
      <c r="LVO2724" s="697">
        <v>43601</v>
      </c>
      <c r="LVP2724" s="12" t="s">
        <v>3508</v>
      </c>
      <c r="LVQ2724" s="12" t="s">
        <v>285</v>
      </c>
      <c r="LVR2724" s="12" t="s">
        <v>3416</v>
      </c>
      <c r="LVS2724" s="12" t="s">
        <v>37</v>
      </c>
      <c r="LVT2724" s="283">
        <v>42420.65</v>
      </c>
      <c r="LVU2724" s="284">
        <v>1474117.59</v>
      </c>
      <c r="LVV2724" s="697">
        <v>43639</v>
      </c>
      <c r="LVW2724" s="697">
        <v>43601</v>
      </c>
      <c r="LVX2724" s="12" t="s">
        <v>3508</v>
      </c>
      <c r="LVY2724" s="12" t="s">
        <v>285</v>
      </c>
      <c r="LVZ2724" s="12" t="s">
        <v>3416</v>
      </c>
      <c r="LWA2724" s="12" t="s">
        <v>37</v>
      </c>
      <c r="LWB2724" s="283">
        <v>42420.65</v>
      </c>
      <c r="LWC2724" s="284">
        <v>1474117.59</v>
      </c>
      <c r="LWD2724" s="697">
        <v>43639</v>
      </c>
      <c r="LWE2724" s="697">
        <v>43601</v>
      </c>
      <c r="LWF2724" s="12" t="s">
        <v>3508</v>
      </c>
      <c r="LWG2724" s="12" t="s">
        <v>285</v>
      </c>
      <c r="LWH2724" s="12" t="s">
        <v>3416</v>
      </c>
      <c r="LWI2724" s="12" t="s">
        <v>37</v>
      </c>
      <c r="LWJ2724" s="283">
        <v>42420.65</v>
      </c>
      <c r="LWK2724" s="284">
        <v>1474117.59</v>
      </c>
      <c r="LWL2724" s="697">
        <v>43639</v>
      </c>
      <c r="LWM2724" s="697">
        <v>43601</v>
      </c>
      <c r="LWN2724" s="12" t="s">
        <v>3508</v>
      </c>
      <c r="LWO2724" s="12" t="s">
        <v>285</v>
      </c>
      <c r="LWP2724" s="12" t="s">
        <v>3416</v>
      </c>
      <c r="LWQ2724" s="12" t="s">
        <v>37</v>
      </c>
      <c r="LWR2724" s="283">
        <v>42420.65</v>
      </c>
      <c r="LWS2724" s="284">
        <v>1474117.59</v>
      </c>
      <c r="LWT2724" s="697">
        <v>43639</v>
      </c>
      <c r="LWU2724" s="697">
        <v>43601</v>
      </c>
      <c r="LWV2724" s="12" t="s">
        <v>3508</v>
      </c>
      <c r="LWW2724" s="12" t="s">
        <v>285</v>
      </c>
      <c r="LWX2724" s="12" t="s">
        <v>3416</v>
      </c>
      <c r="LWY2724" s="12" t="s">
        <v>37</v>
      </c>
      <c r="LWZ2724" s="283">
        <v>42420.65</v>
      </c>
      <c r="LXA2724" s="284">
        <v>1474117.59</v>
      </c>
      <c r="LXB2724" s="697">
        <v>43639</v>
      </c>
      <c r="LXC2724" s="697">
        <v>43601</v>
      </c>
      <c r="LXD2724" s="12" t="s">
        <v>3508</v>
      </c>
      <c r="LXE2724" s="12" t="s">
        <v>285</v>
      </c>
      <c r="LXF2724" s="12" t="s">
        <v>3416</v>
      </c>
      <c r="LXG2724" s="12" t="s">
        <v>37</v>
      </c>
      <c r="LXH2724" s="283">
        <v>42420.65</v>
      </c>
      <c r="LXI2724" s="284">
        <v>1474117.59</v>
      </c>
      <c r="LXJ2724" s="697">
        <v>43639</v>
      </c>
      <c r="LXK2724" s="697">
        <v>43601</v>
      </c>
      <c r="LXL2724" s="12" t="s">
        <v>3508</v>
      </c>
      <c r="LXM2724" s="12" t="s">
        <v>285</v>
      </c>
      <c r="LXN2724" s="12" t="s">
        <v>3416</v>
      </c>
      <c r="LXO2724" s="12" t="s">
        <v>37</v>
      </c>
      <c r="LXP2724" s="283">
        <v>42420.65</v>
      </c>
      <c r="LXQ2724" s="284">
        <v>1474117.59</v>
      </c>
      <c r="LXR2724" s="697">
        <v>43639</v>
      </c>
      <c r="LXS2724" s="697">
        <v>43601</v>
      </c>
      <c r="LXT2724" s="12" t="s">
        <v>3508</v>
      </c>
      <c r="LXU2724" s="12" t="s">
        <v>285</v>
      </c>
      <c r="LXV2724" s="12" t="s">
        <v>3416</v>
      </c>
      <c r="LXW2724" s="12" t="s">
        <v>37</v>
      </c>
      <c r="LXX2724" s="283">
        <v>42420.65</v>
      </c>
      <c r="LXY2724" s="284">
        <v>1474117.59</v>
      </c>
      <c r="LXZ2724" s="697">
        <v>43639</v>
      </c>
      <c r="LYA2724" s="697">
        <v>43601</v>
      </c>
      <c r="LYB2724" s="12" t="s">
        <v>3508</v>
      </c>
      <c r="LYC2724" s="12" t="s">
        <v>285</v>
      </c>
      <c r="LYD2724" s="12" t="s">
        <v>3416</v>
      </c>
      <c r="LYE2724" s="12" t="s">
        <v>37</v>
      </c>
      <c r="LYF2724" s="283">
        <v>42420.65</v>
      </c>
      <c r="LYG2724" s="284">
        <v>1474117.59</v>
      </c>
      <c r="LYH2724" s="697">
        <v>43639</v>
      </c>
      <c r="LYI2724" s="697">
        <v>43601</v>
      </c>
      <c r="LYJ2724" s="12" t="s">
        <v>3508</v>
      </c>
      <c r="LYK2724" s="12" t="s">
        <v>285</v>
      </c>
      <c r="LYL2724" s="12" t="s">
        <v>3416</v>
      </c>
      <c r="LYM2724" s="12" t="s">
        <v>37</v>
      </c>
      <c r="LYN2724" s="283">
        <v>42420.65</v>
      </c>
      <c r="LYO2724" s="284">
        <v>1474117.59</v>
      </c>
      <c r="LYP2724" s="697">
        <v>43639</v>
      </c>
      <c r="LYQ2724" s="697">
        <v>43601</v>
      </c>
      <c r="LYR2724" s="12" t="s">
        <v>3508</v>
      </c>
      <c r="LYS2724" s="12" t="s">
        <v>285</v>
      </c>
      <c r="LYT2724" s="12" t="s">
        <v>3416</v>
      </c>
      <c r="LYU2724" s="12" t="s">
        <v>37</v>
      </c>
      <c r="LYV2724" s="283">
        <v>42420.65</v>
      </c>
      <c r="LYW2724" s="284">
        <v>1474117.59</v>
      </c>
      <c r="LYX2724" s="697">
        <v>43639</v>
      </c>
      <c r="LYY2724" s="697">
        <v>43601</v>
      </c>
      <c r="LYZ2724" s="12" t="s">
        <v>3508</v>
      </c>
      <c r="LZA2724" s="12" t="s">
        <v>285</v>
      </c>
      <c r="LZB2724" s="12" t="s">
        <v>3416</v>
      </c>
      <c r="LZC2724" s="12" t="s">
        <v>37</v>
      </c>
      <c r="LZD2724" s="283">
        <v>42420.65</v>
      </c>
      <c r="LZE2724" s="284">
        <v>1474117.59</v>
      </c>
      <c r="LZF2724" s="697">
        <v>43639</v>
      </c>
      <c r="LZG2724" s="697">
        <v>43601</v>
      </c>
      <c r="LZH2724" s="12" t="s">
        <v>3508</v>
      </c>
      <c r="LZI2724" s="12" t="s">
        <v>285</v>
      </c>
      <c r="LZJ2724" s="12" t="s">
        <v>3416</v>
      </c>
      <c r="LZK2724" s="12" t="s">
        <v>37</v>
      </c>
      <c r="LZL2724" s="283">
        <v>42420.65</v>
      </c>
      <c r="LZM2724" s="284">
        <v>1474117.59</v>
      </c>
      <c r="LZN2724" s="697">
        <v>43639</v>
      </c>
      <c r="LZO2724" s="697">
        <v>43601</v>
      </c>
      <c r="LZP2724" s="12" t="s">
        <v>3508</v>
      </c>
      <c r="LZQ2724" s="12" t="s">
        <v>285</v>
      </c>
      <c r="LZR2724" s="12" t="s">
        <v>3416</v>
      </c>
      <c r="LZS2724" s="12" t="s">
        <v>37</v>
      </c>
      <c r="LZT2724" s="283">
        <v>42420.65</v>
      </c>
      <c r="LZU2724" s="284">
        <v>1474117.59</v>
      </c>
      <c r="LZV2724" s="697">
        <v>43639</v>
      </c>
      <c r="LZW2724" s="697">
        <v>43601</v>
      </c>
      <c r="LZX2724" s="12" t="s">
        <v>3508</v>
      </c>
      <c r="LZY2724" s="12" t="s">
        <v>285</v>
      </c>
      <c r="LZZ2724" s="12" t="s">
        <v>3416</v>
      </c>
      <c r="MAA2724" s="12" t="s">
        <v>37</v>
      </c>
      <c r="MAB2724" s="283">
        <v>42420.65</v>
      </c>
      <c r="MAC2724" s="284">
        <v>1474117.59</v>
      </c>
      <c r="MAD2724" s="697">
        <v>43639</v>
      </c>
      <c r="MAE2724" s="697">
        <v>43601</v>
      </c>
      <c r="MAF2724" s="12" t="s">
        <v>3508</v>
      </c>
      <c r="MAG2724" s="12" t="s">
        <v>285</v>
      </c>
      <c r="MAH2724" s="12" t="s">
        <v>3416</v>
      </c>
      <c r="MAI2724" s="12" t="s">
        <v>37</v>
      </c>
      <c r="MAJ2724" s="283">
        <v>42420.65</v>
      </c>
      <c r="MAK2724" s="284">
        <v>1474117.59</v>
      </c>
      <c r="MAL2724" s="697">
        <v>43639</v>
      </c>
      <c r="MAM2724" s="697">
        <v>43601</v>
      </c>
      <c r="MAN2724" s="12" t="s">
        <v>3508</v>
      </c>
      <c r="MAO2724" s="12" t="s">
        <v>285</v>
      </c>
      <c r="MAP2724" s="12" t="s">
        <v>3416</v>
      </c>
      <c r="MAQ2724" s="12" t="s">
        <v>37</v>
      </c>
      <c r="MAR2724" s="283">
        <v>42420.65</v>
      </c>
      <c r="MAS2724" s="284">
        <v>1474117.59</v>
      </c>
      <c r="MAT2724" s="697">
        <v>43639</v>
      </c>
      <c r="MAU2724" s="697">
        <v>43601</v>
      </c>
      <c r="MAV2724" s="12" t="s">
        <v>3508</v>
      </c>
      <c r="MAW2724" s="12" t="s">
        <v>285</v>
      </c>
      <c r="MAX2724" s="12" t="s">
        <v>3416</v>
      </c>
      <c r="MAY2724" s="12" t="s">
        <v>37</v>
      </c>
      <c r="MAZ2724" s="283">
        <v>42420.65</v>
      </c>
      <c r="MBA2724" s="284">
        <v>1474117.59</v>
      </c>
      <c r="MBB2724" s="697">
        <v>43639</v>
      </c>
      <c r="MBC2724" s="697">
        <v>43601</v>
      </c>
      <c r="MBD2724" s="12" t="s">
        <v>3508</v>
      </c>
      <c r="MBE2724" s="12" t="s">
        <v>285</v>
      </c>
      <c r="MBF2724" s="12" t="s">
        <v>3416</v>
      </c>
      <c r="MBG2724" s="12" t="s">
        <v>37</v>
      </c>
      <c r="MBH2724" s="283">
        <v>42420.65</v>
      </c>
      <c r="MBI2724" s="284">
        <v>1474117.59</v>
      </c>
      <c r="MBJ2724" s="697">
        <v>43639</v>
      </c>
      <c r="MBK2724" s="697">
        <v>43601</v>
      </c>
      <c r="MBL2724" s="12" t="s">
        <v>3508</v>
      </c>
      <c r="MBM2724" s="12" t="s">
        <v>285</v>
      </c>
      <c r="MBN2724" s="12" t="s">
        <v>3416</v>
      </c>
      <c r="MBO2724" s="12" t="s">
        <v>37</v>
      </c>
      <c r="MBP2724" s="283">
        <v>42420.65</v>
      </c>
      <c r="MBQ2724" s="284">
        <v>1474117.59</v>
      </c>
      <c r="MBR2724" s="697">
        <v>43639</v>
      </c>
      <c r="MBS2724" s="697">
        <v>43601</v>
      </c>
      <c r="MBT2724" s="12" t="s">
        <v>3508</v>
      </c>
      <c r="MBU2724" s="12" t="s">
        <v>285</v>
      </c>
      <c r="MBV2724" s="12" t="s">
        <v>3416</v>
      </c>
      <c r="MBW2724" s="12" t="s">
        <v>37</v>
      </c>
      <c r="MBX2724" s="283">
        <v>42420.65</v>
      </c>
      <c r="MBY2724" s="284">
        <v>1474117.59</v>
      </c>
      <c r="MBZ2724" s="697">
        <v>43639</v>
      </c>
      <c r="MCA2724" s="697">
        <v>43601</v>
      </c>
      <c r="MCB2724" s="12" t="s">
        <v>3508</v>
      </c>
      <c r="MCC2724" s="12" t="s">
        <v>285</v>
      </c>
      <c r="MCD2724" s="12" t="s">
        <v>3416</v>
      </c>
      <c r="MCE2724" s="12" t="s">
        <v>37</v>
      </c>
      <c r="MCF2724" s="283">
        <v>42420.65</v>
      </c>
      <c r="MCG2724" s="284">
        <v>1474117.59</v>
      </c>
      <c r="MCH2724" s="697">
        <v>43639</v>
      </c>
      <c r="MCI2724" s="697">
        <v>43601</v>
      </c>
      <c r="MCJ2724" s="12" t="s">
        <v>3508</v>
      </c>
      <c r="MCK2724" s="12" t="s">
        <v>285</v>
      </c>
      <c r="MCL2724" s="12" t="s">
        <v>3416</v>
      </c>
      <c r="MCM2724" s="12" t="s">
        <v>37</v>
      </c>
      <c r="MCN2724" s="283">
        <v>42420.65</v>
      </c>
      <c r="MCO2724" s="284">
        <v>1474117.59</v>
      </c>
      <c r="MCP2724" s="697">
        <v>43639</v>
      </c>
      <c r="MCQ2724" s="697">
        <v>43601</v>
      </c>
      <c r="MCR2724" s="12" t="s">
        <v>3508</v>
      </c>
      <c r="MCS2724" s="12" t="s">
        <v>285</v>
      </c>
      <c r="MCT2724" s="12" t="s">
        <v>3416</v>
      </c>
      <c r="MCU2724" s="12" t="s">
        <v>37</v>
      </c>
      <c r="MCV2724" s="283">
        <v>42420.65</v>
      </c>
      <c r="MCW2724" s="284">
        <v>1474117.59</v>
      </c>
      <c r="MCX2724" s="697">
        <v>43639</v>
      </c>
      <c r="MCY2724" s="697">
        <v>43601</v>
      </c>
      <c r="MCZ2724" s="12" t="s">
        <v>3508</v>
      </c>
      <c r="MDA2724" s="12" t="s">
        <v>285</v>
      </c>
      <c r="MDB2724" s="12" t="s">
        <v>3416</v>
      </c>
      <c r="MDC2724" s="12" t="s">
        <v>37</v>
      </c>
      <c r="MDD2724" s="283">
        <v>42420.65</v>
      </c>
      <c r="MDE2724" s="284">
        <v>1474117.59</v>
      </c>
      <c r="MDF2724" s="697">
        <v>43639</v>
      </c>
      <c r="MDG2724" s="697">
        <v>43601</v>
      </c>
      <c r="MDH2724" s="12" t="s">
        <v>3508</v>
      </c>
      <c r="MDI2724" s="12" t="s">
        <v>285</v>
      </c>
      <c r="MDJ2724" s="12" t="s">
        <v>3416</v>
      </c>
      <c r="MDK2724" s="12" t="s">
        <v>37</v>
      </c>
      <c r="MDL2724" s="283">
        <v>42420.65</v>
      </c>
      <c r="MDM2724" s="284">
        <v>1474117.59</v>
      </c>
      <c r="MDN2724" s="697">
        <v>43639</v>
      </c>
      <c r="MDO2724" s="697">
        <v>43601</v>
      </c>
      <c r="MDP2724" s="12" t="s">
        <v>3508</v>
      </c>
      <c r="MDQ2724" s="12" t="s">
        <v>285</v>
      </c>
      <c r="MDR2724" s="12" t="s">
        <v>3416</v>
      </c>
      <c r="MDS2724" s="12" t="s">
        <v>37</v>
      </c>
      <c r="MDT2724" s="283">
        <v>42420.65</v>
      </c>
      <c r="MDU2724" s="284">
        <v>1474117.59</v>
      </c>
      <c r="MDV2724" s="697">
        <v>43639</v>
      </c>
      <c r="MDW2724" s="697">
        <v>43601</v>
      </c>
      <c r="MDX2724" s="12" t="s">
        <v>3508</v>
      </c>
      <c r="MDY2724" s="12" t="s">
        <v>285</v>
      </c>
      <c r="MDZ2724" s="12" t="s">
        <v>3416</v>
      </c>
      <c r="MEA2724" s="12" t="s">
        <v>37</v>
      </c>
      <c r="MEB2724" s="283">
        <v>42420.65</v>
      </c>
      <c r="MEC2724" s="284">
        <v>1474117.59</v>
      </c>
      <c r="MED2724" s="697">
        <v>43639</v>
      </c>
      <c r="MEE2724" s="697">
        <v>43601</v>
      </c>
      <c r="MEF2724" s="12" t="s">
        <v>3508</v>
      </c>
      <c r="MEG2724" s="12" t="s">
        <v>285</v>
      </c>
      <c r="MEH2724" s="12" t="s">
        <v>3416</v>
      </c>
      <c r="MEI2724" s="12" t="s">
        <v>37</v>
      </c>
      <c r="MEJ2724" s="283">
        <v>42420.65</v>
      </c>
      <c r="MEK2724" s="284">
        <v>1474117.59</v>
      </c>
      <c r="MEL2724" s="697">
        <v>43639</v>
      </c>
      <c r="MEM2724" s="697">
        <v>43601</v>
      </c>
      <c r="MEN2724" s="12" t="s">
        <v>3508</v>
      </c>
      <c r="MEO2724" s="12" t="s">
        <v>285</v>
      </c>
      <c r="MEP2724" s="12" t="s">
        <v>3416</v>
      </c>
      <c r="MEQ2724" s="12" t="s">
        <v>37</v>
      </c>
      <c r="MER2724" s="283">
        <v>42420.65</v>
      </c>
      <c r="MES2724" s="284">
        <v>1474117.59</v>
      </c>
      <c r="MET2724" s="697">
        <v>43639</v>
      </c>
      <c r="MEU2724" s="697">
        <v>43601</v>
      </c>
      <c r="MEV2724" s="12" t="s">
        <v>3508</v>
      </c>
      <c r="MEW2724" s="12" t="s">
        <v>285</v>
      </c>
      <c r="MEX2724" s="12" t="s">
        <v>3416</v>
      </c>
      <c r="MEY2724" s="12" t="s">
        <v>37</v>
      </c>
      <c r="MEZ2724" s="283">
        <v>42420.65</v>
      </c>
      <c r="MFA2724" s="284">
        <v>1474117.59</v>
      </c>
      <c r="MFB2724" s="697">
        <v>43639</v>
      </c>
      <c r="MFC2724" s="697">
        <v>43601</v>
      </c>
      <c r="MFD2724" s="12" t="s">
        <v>3508</v>
      </c>
      <c r="MFE2724" s="12" t="s">
        <v>285</v>
      </c>
      <c r="MFF2724" s="12" t="s">
        <v>3416</v>
      </c>
      <c r="MFG2724" s="12" t="s">
        <v>37</v>
      </c>
      <c r="MFH2724" s="283">
        <v>42420.65</v>
      </c>
      <c r="MFI2724" s="284">
        <v>1474117.59</v>
      </c>
      <c r="MFJ2724" s="697">
        <v>43639</v>
      </c>
      <c r="MFK2724" s="697">
        <v>43601</v>
      </c>
      <c r="MFL2724" s="12" t="s">
        <v>3508</v>
      </c>
      <c r="MFM2724" s="12" t="s">
        <v>285</v>
      </c>
      <c r="MFN2724" s="12" t="s">
        <v>3416</v>
      </c>
      <c r="MFO2724" s="12" t="s">
        <v>37</v>
      </c>
      <c r="MFP2724" s="283">
        <v>42420.65</v>
      </c>
      <c r="MFQ2724" s="284">
        <v>1474117.59</v>
      </c>
      <c r="MFR2724" s="697">
        <v>43639</v>
      </c>
      <c r="MFS2724" s="697">
        <v>43601</v>
      </c>
      <c r="MFT2724" s="12" t="s">
        <v>3508</v>
      </c>
      <c r="MFU2724" s="12" t="s">
        <v>285</v>
      </c>
      <c r="MFV2724" s="12" t="s">
        <v>3416</v>
      </c>
      <c r="MFW2724" s="12" t="s">
        <v>37</v>
      </c>
      <c r="MFX2724" s="283">
        <v>42420.65</v>
      </c>
      <c r="MFY2724" s="284">
        <v>1474117.59</v>
      </c>
      <c r="MFZ2724" s="697">
        <v>43639</v>
      </c>
      <c r="MGA2724" s="697">
        <v>43601</v>
      </c>
      <c r="MGB2724" s="12" t="s">
        <v>3508</v>
      </c>
      <c r="MGC2724" s="12" t="s">
        <v>285</v>
      </c>
      <c r="MGD2724" s="12" t="s">
        <v>3416</v>
      </c>
      <c r="MGE2724" s="12" t="s">
        <v>37</v>
      </c>
      <c r="MGF2724" s="283">
        <v>42420.65</v>
      </c>
      <c r="MGG2724" s="284">
        <v>1474117.59</v>
      </c>
      <c r="MGH2724" s="697">
        <v>43639</v>
      </c>
      <c r="MGI2724" s="697">
        <v>43601</v>
      </c>
      <c r="MGJ2724" s="12" t="s">
        <v>3508</v>
      </c>
      <c r="MGK2724" s="12" t="s">
        <v>285</v>
      </c>
      <c r="MGL2724" s="12" t="s">
        <v>3416</v>
      </c>
      <c r="MGM2724" s="12" t="s">
        <v>37</v>
      </c>
      <c r="MGN2724" s="283">
        <v>42420.65</v>
      </c>
      <c r="MGO2724" s="284">
        <v>1474117.59</v>
      </c>
      <c r="MGP2724" s="697">
        <v>43639</v>
      </c>
      <c r="MGQ2724" s="697">
        <v>43601</v>
      </c>
      <c r="MGR2724" s="12" t="s">
        <v>3508</v>
      </c>
      <c r="MGS2724" s="12" t="s">
        <v>285</v>
      </c>
      <c r="MGT2724" s="12" t="s">
        <v>3416</v>
      </c>
      <c r="MGU2724" s="12" t="s">
        <v>37</v>
      </c>
      <c r="MGV2724" s="283">
        <v>42420.65</v>
      </c>
      <c r="MGW2724" s="284">
        <v>1474117.59</v>
      </c>
      <c r="MGX2724" s="697">
        <v>43639</v>
      </c>
      <c r="MGY2724" s="697">
        <v>43601</v>
      </c>
      <c r="MGZ2724" s="12" t="s">
        <v>3508</v>
      </c>
      <c r="MHA2724" s="12" t="s">
        <v>285</v>
      </c>
      <c r="MHB2724" s="12" t="s">
        <v>3416</v>
      </c>
      <c r="MHC2724" s="12" t="s">
        <v>37</v>
      </c>
      <c r="MHD2724" s="283">
        <v>42420.65</v>
      </c>
      <c r="MHE2724" s="284">
        <v>1474117.59</v>
      </c>
      <c r="MHF2724" s="697">
        <v>43639</v>
      </c>
      <c r="MHG2724" s="697">
        <v>43601</v>
      </c>
      <c r="MHH2724" s="12" t="s">
        <v>3508</v>
      </c>
      <c r="MHI2724" s="12" t="s">
        <v>285</v>
      </c>
      <c r="MHJ2724" s="12" t="s">
        <v>3416</v>
      </c>
      <c r="MHK2724" s="12" t="s">
        <v>37</v>
      </c>
      <c r="MHL2724" s="283">
        <v>42420.65</v>
      </c>
      <c r="MHM2724" s="284">
        <v>1474117.59</v>
      </c>
      <c r="MHN2724" s="697">
        <v>43639</v>
      </c>
      <c r="MHO2724" s="697">
        <v>43601</v>
      </c>
      <c r="MHP2724" s="12" t="s">
        <v>3508</v>
      </c>
      <c r="MHQ2724" s="12" t="s">
        <v>285</v>
      </c>
      <c r="MHR2724" s="12" t="s">
        <v>3416</v>
      </c>
      <c r="MHS2724" s="12" t="s">
        <v>37</v>
      </c>
      <c r="MHT2724" s="283">
        <v>42420.65</v>
      </c>
      <c r="MHU2724" s="284">
        <v>1474117.59</v>
      </c>
      <c r="MHV2724" s="697">
        <v>43639</v>
      </c>
      <c r="MHW2724" s="697">
        <v>43601</v>
      </c>
      <c r="MHX2724" s="12" t="s">
        <v>3508</v>
      </c>
      <c r="MHY2724" s="12" t="s">
        <v>285</v>
      </c>
      <c r="MHZ2724" s="12" t="s">
        <v>3416</v>
      </c>
      <c r="MIA2724" s="12" t="s">
        <v>37</v>
      </c>
      <c r="MIB2724" s="283">
        <v>42420.65</v>
      </c>
      <c r="MIC2724" s="284">
        <v>1474117.59</v>
      </c>
      <c r="MID2724" s="697">
        <v>43639</v>
      </c>
      <c r="MIE2724" s="697">
        <v>43601</v>
      </c>
      <c r="MIF2724" s="12" t="s">
        <v>3508</v>
      </c>
      <c r="MIG2724" s="12" t="s">
        <v>285</v>
      </c>
      <c r="MIH2724" s="12" t="s">
        <v>3416</v>
      </c>
      <c r="MII2724" s="12" t="s">
        <v>37</v>
      </c>
      <c r="MIJ2724" s="283">
        <v>42420.65</v>
      </c>
      <c r="MIK2724" s="284">
        <v>1474117.59</v>
      </c>
      <c r="MIL2724" s="697">
        <v>43639</v>
      </c>
      <c r="MIM2724" s="697">
        <v>43601</v>
      </c>
      <c r="MIN2724" s="12" t="s">
        <v>3508</v>
      </c>
      <c r="MIO2724" s="12" t="s">
        <v>285</v>
      </c>
      <c r="MIP2724" s="12" t="s">
        <v>3416</v>
      </c>
      <c r="MIQ2724" s="12" t="s">
        <v>37</v>
      </c>
      <c r="MIR2724" s="283">
        <v>42420.65</v>
      </c>
      <c r="MIS2724" s="284">
        <v>1474117.59</v>
      </c>
      <c r="MIT2724" s="697">
        <v>43639</v>
      </c>
      <c r="MIU2724" s="697">
        <v>43601</v>
      </c>
      <c r="MIV2724" s="12" t="s">
        <v>3508</v>
      </c>
      <c r="MIW2724" s="12" t="s">
        <v>285</v>
      </c>
      <c r="MIX2724" s="12" t="s">
        <v>3416</v>
      </c>
      <c r="MIY2724" s="12" t="s">
        <v>37</v>
      </c>
      <c r="MIZ2724" s="283">
        <v>42420.65</v>
      </c>
      <c r="MJA2724" s="284">
        <v>1474117.59</v>
      </c>
      <c r="MJB2724" s="697">
        <v>43639</v>
      </c>
      <c r="MJC2724" s="697">
        <v>43601</v>
      </c>
      <c r="MJD2724" s="12" t="s">
        <v>3508</v>
      </c>
      <c r="MJE2724" s="12" t="s">
        <v>285</v>
      </c>
      <c r="MJF2724" s="12" t="s">
        <v>3416</v>
      </c>
      <c r="MJG2724" s="12" t="s">
        <v>37</v>
      </c>
      <c r="MJH2724" s="283">
        <v>42420.65</v>
      </c>
      <c r="MJI2724" s="284">
        <v>1474117.59</v>
      </c>
      <c r="MJJ2724" s="697">
        <v>43639</v>
      </c>
      <c r="MJK2724" s="697">
        <v>43601</v>
      </c>
      <c r="MJL2724" s="12" t="s">
        <v>3508</v>
      </c>
      <c r="MJM2724" s="12" t="s">
        <v>285</v>
      </c>
      <c r="MJN2724" s="12" t="s">
        <v>3416</v>
      </c>
      <c r="MJO2724" s="12" t="s">
        <v>37</v>
      </c>
      <c r="MJP2724" s="283">
        <v>42420.65</v>
      </c>
      <c r="MJQ2724" s="284">
        <v>1474117.59</v>
      </c>
      <c r="MJR2724" s="697">
        <v>43639</v>
      </c>
      <c r="MJS2724" s="697">
        <v>43601</v>
      </c>
      <c r="MJT2724" s="12" t="s">
        <v>3508</v>
      </c>
      <c r="MJU2724" s="12" t="s">
        <v>285</v>
      </c>
      <c r="MJV2724" s="12" t="s">
        <v>3416</v>
      </c>
      <c r="MJW2724" s="12" t="s">
        <v>37</v>
      </c>
      <c r="MJX2724" s="283">
        <v>42420.65</v>
      </c>
      <c r="MJY2724" s="284">
        <v>1474117.59</v>
      </c>
      <c r="MJZ2724" s="697">
        <v>43639</v>
      </c>
      <c r="MKA2724" s="697">
        <v>43601</v>
      </c>
      <c r="MKB2724" s="12" t="s">
        <v>3508</v>
      </c>
      <c r="MKC2724" s="12" t="s">
        <v>285</v>
      </c>
      <c r="MKD2724" s="12" t="s">
        <v>3416</v>
      </c>
      <c r="MKE2724" s="12" t="s">
        <v>37</v>
      </c>
      <c r="MKF2724" s="283">
        <v>42420.65</v>
      </c>
      <c r="MKG2724" s="284">
        <v>1474117.59</v>
      </c>
      <c r="MKH2724" s="697">
        <v>43639</v>
      </c>
      <c r="MKI2724" s="697">
        <v>43601</v>
      </c>
      <c r="MKJ2724" s="12" t="s">
        <v>3508</v>
      </c>
      <c r="MKK2724" s="12" t="s">
        <v>285</v>
      </c>
      <c r="MKL2724" s="12" t="s">
        <v>3416</v>
      </c>
      <c r="MKM2724" s="12" t="s">
        <v>37</v>
      </c>
      <c r="MKN2724" s="283">
        <v>42420.65</v>
      </c>
      <c r="MKO2724" s="284">
        <v>1474117.59</v>
      </c>
      <c r="MKP2724" s="697">
        <v>43639</v>
      </c>
      <c r="MKQ2724" s="697">
        <v>43601</v>
      </c>
      <c r="MKR2724" s="12" t="s">
        <v>3508</v>
      </c>
      <c r="MKS2724" s="12" t="s">
        <v>285</v>
      </c>
      <c r="MKT2724" s="12" t="s">
        <v>3416</v>
      </c>
      <c r="MKU2724" s="12" t="s">
        <v>37</v>
      </c>
      <c r="MKV2724" s="283">
        <v>42420.65</v>
      </c>
      <c r="MKW2724" s="284">
        <v>1474117.59</v>
      </c>
      <c r="MKX2724" s="697">
        <v>43639</v>
      </c>
      <c r="MKY2724" s="697">
        <v>43601</v>
      </c>
      <c r="MKZ2724" s="12" t="s">
        <v>3508</v>
      </c>
      <c r="MLA2724" s="12" t="s">
        <v>285</v>
      </c>
      <c r="MLB2724" s="12" t="s">
        <v>3416</v>
      </c>
      <c r="MLC2724" s="12" t="s">
        <v>37</v>
      </c>
      <c r="MLD2724" s="283">
        <v>42420.65</v>
      </c>
      <c r="MLE2724" s="284">
        <v>1474117.59</v>
      </c>
      <c r="MLF2724" s="697">
        <v>43639</v>
      </c>
      <c r="MLG2724" s="697">
        <v>43601</v>
      </c>
      <c r="MLH2724" s="12" t="s">
        <v>3508</v>
      </c>
      <c r="MLI2724" s="12" t="s">
        <v>285</v>
      </c>
      <c r="MLJ2724" s="12" t="s">
        <v>3416</v>
      </c>
      <c r="MLK2724" s="12" t="s">
        <v>37</v>
      </c>
      <c r="MLL2724" s="283">
        <v>42420.65</v>
      </c>
      <c r="MLM2724" s="284">
        <v>1474117.59</v>
      </c>
      <c r="MLN2724" s="697">
        <v>43639</v>
      </c>
      <c r="MLO2724" s="697">
        <v>43601</v>
      </c>
      <c r="MLP2724" s="12" t="s">
        <v>3508</v>
      </c>
      <c r="MLQ2724" s="12" t="s">
        <v>285</v>
      </c>
      <c r="MLR2724" s="12" t="s">
        <v>3416</v>
      </c>
      <c r="MLS2724" s="12" t="s">
        <v>37</v>
      </c>
      <c r="MLT2724" s="283">
        <v>42420.65</v>
      </c>
      <c r="MLU2724" s="284">
        <v>1474117.59</v>
      </c>
      <c r="MLV2724" s="697">
        <v>43639</v>
      </c>
      <c r="MLW2724" s="697">
        <v>43601</v>
      </c>
      <c r="MLX2724" s="12" t="s">
        <v>3508</v>
      </c>
      <c r="MLY2724" s="12" t="s">
        <v>285</v>
      </c>
      <c r="MLZ2724" s="12" t="s">
        <v>3416</v>
      </c>
      <c r="MMA2724" s="12" t="s">
        <v>37</v>
      </c>
      <c r="MMB2724" s="283">
        <v>42420.65</v>
      </c>
      <c r="MMC2724" s="284">
        <v>1474117.59</v>
      </c>
      <c r="MMD2724" s="697">
        <v>43639</v>
      </c>
      <c r="MME2724" s="697">
        <v>43601</v>
      </c>
      <c r="MMF2724" s="12" t="s">
        <v>3508</v>
      </c>
      <c r="MMG2724" s="12" t="s">
        <v>285</v>
      </c>
      <c r="MMH2724" s="12" t="s">
        <v>3416</v>
      </c>
      <c r="MMI2724" s="12" t="s">
        <v>37</v>
      </c>
      <c r="MMJ2724" s="283">
        <v>42420.65</v>
      </c>
      <c r="MMK2724" s="284">
        <v>1474117.59</v>
      </c>
      <c r="MML2724" s="697">
        <v>43639</v>
      </c>
      <c r="MMM2724" s="697">
        <v>43601</v>
      </c>
      <c r="MMN2724" s="12" t="s">
        <v>3508</v>
      </c>
      <c r="MMO2724" s="12" t="s">
        <v>285</v>
      </c>
      <c r="MMP2724" s="12" t="s">
        <v>3416</v>
      </c>
      <c r="MMQ2724" s="12" t="s">
        <v>37</v>
      </c>
      <c r="MMR2724" s="283">
        <v>42420.65</v>
      </c>
      <c r="MMS2724" s="284">
        <v>1474117.59</v>
      </c>
      <c r="MMT2724" s="697">
        <v>43639</v>
      </c>
      <c r="MMU2724" s="697">
        <v>43601</v>
      </c>
      <c r="MMV2724" s="12" t="s">
        <v>3508</v>
      </c>
      <c r="MMW2724" s="12" t="s">
        <v>285</v>
      </c>
      <c r="MMX2724" s="12" t="s">
        <v>3416</v>
      </c>
      <c r="MMY2724" s="12" t="s">
        <v>37</v>
      </c>
      <c r="MMZ2724" s="283">
        <v>42420.65</v>
      </c>
      <c r="MNA2724" s="284">
        <v>1474117.59</v>
      </c>
      <c r="MNB2724" s="697">
        <v>43639</v>
      </c>
      <c r="MNC2724" s="697">
        <v>43601</v>
      </c>
      <c r="MND2724" s="12" t="s">
        <v>3508</v>
      </c>
      <c r="MNE2724" s="12" t="s">
        <v>285</v>
      </c>
      <c r="MNF2724" s="12" t="s">
        <v>3416</v>
      </c>
      <c r="MNG2724" s="12" t="s">
        <v>37</v>
      </c>
      <c r="MNH2724" s="283">
        <v>42420.65</v>
      </c>
      <c r="MNI2724" s="284">
        <v>1474117.59</v>
      </c>
      <c r="MNJ2724" s="697">
        <v>43639</v>
      </c>
      <c r="MNK2724" s="697">
        <v>43601</v>
      </c>
      <c r="MNL2724" s="12" t="s">
        <v>3508</v>
      </c>
      <c r="MNM2724" s="12" t="s">
        <v>285</v>
      </c>
      <c r="MNN2724" s="12" t="s">
        <v>3416</v>
      </c>
      <c r="MNO2724" s="12" t="s">
        <v>37</v>
      </c>
      <c r="MNP2724" s="283">
        <v>42420.65</v>
      </c>
      <c r="MNQ2724" s="284">
        <v>1474117.59</v>
      </c>
      <c r="MNR2724" s="697">
        <v>43639</v>
      </c>
      <c r="MNS2724" s="697">
        <v>43601</v>
      </c>
      <c r="MNT2724" s="12" t="s">
        <v>3508</v>
      </c>
      <c r="MNU2724" s="12" t="s">
        <v>285</v>
      </c>
      <c r="MNV2724" s="12" t="s">
        <v>3416</v>
      </c>
      <c r="MNW2724" s="12" t="s">
        <v>37</v>
      </c>
      <c r="MNX2724" s="283">
        <v>42420.65</v>
      </c>
      <c r="MNY2724" s="284">
        <v>1474117.59</v>
      </c>
      <c r="MNZ2724" s="697">
        <v>43639</v>
      </c>
      <c r="MOA2724" s="697">
        <v>43601</v>
      </c>
      <c r="MOB2724" s="12" t="s">
        <v>3508</v>
      </c>
      <c r="MOC2724" s="12" t="s">
        <v>285</v>
      </c>
      <c r="MOD2724" s="12" t="s">
        <v>3416</v>
      </c>
      <c r="MOE2724" s="12" t="s">
        <v>37</v>
      </c>
      <c r="MOF2724" s="283">
        <v>42420.65</v>
      </c>
      <c r="MOG2724" s="284">
        <v>1474117.59</v>
      </c>
      <c r="MOH2724" s="697">
        <v>43639</v>
      </c>
      <c r="MOI2724" s="697">
        <v>43601</v>
      </c>
      <c r="MOJ2724" s="12" t="s">
        <v>3508</v>
      </c>
      <c r="MOK2724" s="12" t="s">
        <v>285</v>
      </c>
      <c r="MOL2724" s="12" t="s">
        <v>3416</v>
      </c>
      <c r="MOM2724" s="12" t="s">
        <v>37</v>
      </c>
      <c r="MON2724" s="283">
        <v>42420.65</v>
      </c>
      <c r="MOO2724" s="284">
        <v>1474117.59</v>
      </c>
      <c r="MOP2724" s="697">
        <v>43639</v>
      </c>
      <c r="MOQ2724" s="697">
        <v>43601</v>
      </c>
      <c r="MOR2724" s="12" t="s">
        <v>3508</v>
      </c>
      <c r="MOS2724" s="12" t="s">
        <v>285</v>
      </c>
      <c r="MOT2724" s="12" t="s">
        <v>3416</v>
      </c>
      <c r="MOU2724" s="12" t="s">
        <v>37</v>
      </c>
      <c r="MOV2724" s="283">
        <v>42420.65</v>
      </c>
      <c r="MOW2724" s="284">
        <v>1474117.59</v>
      </c>
      <c r="MOX2724" s="697">
        <v>43639</v>
      </c>
      <c r="MOY2724" s="697">
        <v>43601</v>
      </c>
      <c r="MOZ2724" s="12" t="s">
        <v>3508</v>
      </c>
      <c r="MPA2724" s="12" t="s">
        <v>285</v>
      </c>
      <c r="MPB2724" s="12" t="s">
        <v>3416</v>
      </c>
      <c r="MPC2724" s="12" t="s">
        <v>37</v>
      </c>
      <c r="MPD2724" s="283">
        <v>42420.65</v>
      </c>
      <c r="MPE2724" s="284">
        <v>1474117.59</v>
      </c>
      <c r="MPF2724" s="697">
        <v>43639</v>
      </c>
      <c r="MPG2724" s="697">
        <v>43601</v>
      </c>
      <c r="MPH2724" s="12" t="s">
        <v>3508</v>
      </c>
      <c r="MPI2724" s="12" t="s">
        <v>285</v>
      </c>
      <c r="MPJ2724" s="12" t="s">
        <v>3416</v>
      </c>
      <c r="MPK2724" s="12" t="s">
        <v>37</v>
      </c>
      <c r="MPL2724" s="283">
        <v>42420.65</v>
      </c>
      <c r="MPM2724" s="284">
        <v>1474117.59</v>
      </c>
      <c r="MPN2724" s="697">
        <v>43639</v>
      </c>
      <c r="MPO2724" s="697">
        <v>43601</v>
      </c>
      <c r="MPP2724" s="12" t="s">
        <v>3508</v>
      </c>
      <c r="MPQ2724" s="12" t="s">
        <v>285</v>
      </c>
      <c r="MPR2724" s="12" t="s">
        <v>3416</v>
      </c>
      <c r="MPS2724" s="12" t="s">
        <v>37</v>
      </c>
      <c r="MPT2724" s="283">
        <v>42420.65</v>
      </c>
      <c r="MPU2724" s="284">
        <v>1474117.59</v>
      </c>
      <c r="MPV2724" s="697">
        <v>43639</v>
      </c>
      <c r="MPW2724" s="697">
        <v>43601</v>
      </c>
      <c r="MPX2724" s="12" t="s">
        <v>3508</v>
      </c>
      <c r="MPY2724" s="12" t="s">
        <v>285</v>
      </c>
      <c r="MPZ2724" s="12" t="s">
        <v>3416</v>
      </c>
      <c r="MQA2724" s="12" t="s">
        <v>37</v>
      </c>
      <c r="MQB2724" s="283">
        <v>42420.65</v>
      </c>
      <c r="MQC2724" s="284">
        <v>1474117.59</v>
      </c>
      <c r="MQD2724" s="697">
        <v>43639</v>
      </c>
      <c r="MQE2724" s="697">
        <v>43601</v>
      </c>
      <c r="MQF2724" s="12" t="s">
        <v>3508</v>
      </c>
      <c r="MQG2724" s="12" t="s">
        <v>285</v>
      </c>
      <c r="MQH2724" s="12" t="s">
        <v>3416</v>
      </c>
      <c r="MQI2724" s="12" t="s">
        <v>37</v>
      </c>
      <c r="MQJ2724" s="283">
        <v>42420.65</v>
      </c>
      <c r="MQK2724" s="284">
        <v>1474117.59</v>
      </c>
      <c r="MQL2724" s="697">
        <v>43639</v>
      </c>
      <c r="MQM2724" s="697">
        <v>43601</v>
      </c>
      <c r="MQN2724" s="12" t="s">
        <v>3508</v>
      </c>
      <c r="MQO2724" s="12" t="s">
        <v>285</v>
      </c>
      <c r="MQP2724" s="12" t="s">
        <v>3416</v>
      </c>
      <c r="MQQ2724" s="12" t="s">
        <v>37</v>
      </c>
      <c r="MQR2724" s="283">
        <v>42420.65</v>
      </c>
      <c r="MQS2724" s="284">
        <v>1474117.59</v>
      </c>
      <c r="MQT2724" s="697">
        <v>43639</v>
      </c>
      <c r="MQU2724" s="697">
        <v>43601</v>
      </c>
      <c r="MQV2724" s="12" t="s">
        <v>3508</v>
      </c>
      <c r="MQW2724" s="12" t="s">
        <v>285</v>
      </c>
      <c r="MQX2724" s="12" t="s">
        <v>3416</v>
      </c>
      <c r="MQY2724" s="12" t="s">
        <v>37</v>
      </c>
      <c r="MQZ2724" s="283">
        <v>42420.65</v>
      </c>
      <c r="MRA2724" s="284">
        <v>1474117.59</v>
      </c>
      <c r="MRB2724" s="697">
        <v>43639</v>
      </c>
      <c r="MRC2724" s="697">
        <v>43601</v>
      </c>
      <c r="MRD2724" s="12" t="s">
        <v>3508</v>
      </c>
      <c r="MRE2724" s="12" t="s">
        <v>285</v>
      </c>
      <c r="MRF2724" s="12" t="s">
        <v>3416</v>
      </c>
      <c r="MRG2724" s="12" t="s">
        <v>37</v>
      </c>
      <c r="MRH2724" s="283">
        <v>42420.65</v>
      </c>
      <c r="MRI2724" s="284">
        <v>1474117.59</v>
      </c>
      <c r="MRJ2724" s="697">
        <v>43639</v>
      </c>
      <c r="MRK2724" s="697">
        <v>43601</v>
      </c>
      <c r="MRL2724" s="12" t="s">
        <v>3508</v>
      </c>
      <c r="MRM2724" s="12" t="s">
        <v>285</v>
      </c>
      <c r="MRN2724" s="12" t="s">
        <v>3416</v>
      </c>
      <c r="MRO2724" s="12" t="s">
        <v>37</v>
      </c>
      <c r="MRP2724" s="283">
        <v>42420.65</v>
      </c>
      <c r="MRQ2724" s="284">
        <v>1474117.59</v>
      </c>
      <c r="MRR2724" s="697">
        <v>43639</v>
      </c>
      <c r="MRS2724" s="697">
        <v>43601</v>
      </c>
      <c r="MRT2724" s="12" t="s">
        <v>3508</v>
      </c>
      <c r="MRU2724" s="12" t="s">
        <v>285</v>
      </c>
      <c r="MRV2724" s="12" t="s">
        <v>3416</v>
      </c>
      <c r="MRW2724" s="12" t="s">
        <v>37</v>
      </c>
      <c r="MRX2724" s="283">
        <v>42420.65</v>
      </c>
      <c r="MRY2724" s="284">
        <v>1474117.59</v>
      </c>
      <c r="MRZ2724" s="697">
        <v>43639</v>
      </c>
      <c r="MSA2724" s="697">
        <v>43601</v>
      </c>
      <c r="MSB2724" s="12" t="s">
        <v>3508</v>
      </c>
      <c r="MSC2724" s="12" t="s">
        <v>285</v>
      </c>
      <c r="MSD2724" s="12" t="s">
        <v>3416</v>
      </c>
      <c r="MSE2724" s="12" t="s">
        <v>37</v>
      </c>
      <c r="MSF2724" s="283">
        <v>42420.65</v>
      </c>
      <c r="MSG2724" s="284">
        <v>1474117.59</v>
      </c>
      <c r="MSH2724" s="697">
        <v>43639</v>
      </c>
      <c r="MSI2724" s="697">
        <v>43601</v>
      </c>
      <c r="MSJ2724" s="12" t="s">
        <v>3508</v>
      </c>
      <c r="MSK2724" s="12" t="s">
        <v>285</v>
      </c>
      <c r="MSL2724" s="12" t="s">
        <v>3416</v>
      </c>
      <c r="MSM2724" s="12" t="s">
        <v>37</v>
      </c>
      <c r="MSN2724" s="283">
        <v>42420.65</v>
      </c>
      <c r="MSO2724" s="284">
        <v>1474117.59</v>
      </c>
      <c r="MSP2724" s="697">
        <v>43639</v>
      </c>
      <c r="MSQ2724" s="697">
        <v>43601</v>
      </c>
      <c r="MSR2724" s="12" t="s">
        <v>3508</v>
      </c>
      <c r="MSS2724" s="12" t="s">
        <v>285</v>
      </c>
      <c r="MST2724" s="12" t="s">
        <v>3416</v>
      </c>
      <c r="MSU2724" s="12" t="s">
        <v>37</v>
      </c>
      <c r="MSV2724" s="283">
        <v>42420.65</v>
      </c>
      <c r="MSW2724" s="284">
        <v>1474117.59</v>
      </c>
      <c r="MSX2724" s="697">
        <v>43639</v>
      </c>
      <c r="MSY2724" s="697">
        <v>43601</v>
      </c>
      <c r="MSZ2724" s="12" t="s">
        <v>3508</v>
      </c>
      <c r="MTA2724" s="12" t="s">
        <v>285</v>
      </c>
      <c r="MTB2724" s="12" t="s">
        <v>3416</v>
      </c>
      <c r="MTC2724" s="12" t="s">
        <v>37</v>
      </c>
      <c r="MTD2724" s="283">
        <v>42420.65</v>
      </c>
      <c r="MTE2724" s="284">
        <v>1474117.59</v>
      </c>
      <c r="MTF2724" s="697">
        <v>43639</v>
      </c>
      <c r="MTG2724" s="697">
        <v>43601</v>
      </c>
      <c r="MTH2724" s="12" t="s">
        <v>3508</v>
      </c>
      <c r="MTI2724" s="12" t="s">
        <v>285</v>
      </c>
      <c r="MTJ2724" s="12" t="s">
        <v>3416</v>
      </c>
      <c r="MTK2724" s="12" t="s">
        <v>37</v>
      </c>
      <c r="MTL2724" s="283">
        <v>42420.65</v>
      </c>
      <c r="MTM2724" s="284">
        <v>1474117.59</v>
      </c>
      <c r="MTN2724" s="697">
        <v>43639</v>
      </c>
      <c r="MTO2724" s="697">
        <v>43601</v>
      </c>
      <c r="MTP2724" s="12" t="s">
        <v>3508</v>
      </c>
      <c r="MTQ2724" s="12" t="s">
        <v>285</v>
      </c>
      <c r="MTR2724" s="12" t="s">
        <v>3416</v>
      </c>
      <c r="MTS2724" s="12" t="s">
        <v>37</v>
      </c>
      <c r="MTT2724" s="283">
        <v>42420.65</v>
      </c>
      <c r="MTU2724" s="284">
        <v>1474117.59</v>
      </c>
      <c r="MTV2724" s="697">
        <v>43639</v>
      </c>
      <c r="MTW2724" s="697">
        <v>43601</v>
      </c>
      <c r="MTX2724" s="12" t="s">
        <v>3508</v>
      </c>
      <c r="MTY2724" s="12" t="s">
        <v>285</v>
      </c>
      <c r="MTZ2724" s="12" t="s">
        <v>3416</v>
      </c>
      <c r="MUA2724" s="12" t="s">
        <v>37</v>
      </c>
      <c r="MUB2724" s="283">
        <v>42420.65</v>
      </c>
      <c r="MUC2724" s="284">
        <v>1474117.59</v>
      </c>
      <c r="MUD2724" s="697">
        <v>43639</v>
      </c>
      <c r="MUE2724" s="697">
        <v>43601</v>
      </c>
      <c r="MUF2724" s="12" t="s">
        <v>3508</v>
      </c>
      <c r="MUG2724" s="12" t="s">
        <v>285</v>
      </c>
      <c r="MUH2724" s="12" t="s">
        <v>3416</v>
      </c>
      <c r="MUI2724" s="12" t="s">
        <v>37</v>
      </c>
      <c r="MUJ2724" s="283">
        <v>42420.65</v>
      </c>
      <c r="MUK2724" s="284">
        <v>1474117.59</v>
      </c>
      <c r="MUL2724" s="697">
        <v>43639</v>
      </c>
      <c r="MUM2724" s="697">
        <v>43601</v>
      </c>
      <c r="MUN2724" s="12" t="s">
        <v>3508</v>
      </c>
      <c r="MUO2724" s="12" t="s">
        <v>285</v>
      </c>
      <c r="MUP2724" s="12" t="s">
        <v>3416</v>
      </c>
      <c r="MUQ2724" s="12" t="s">
        <v>37</v>
      </c>
      <c r="MUR2724" s="283">
        <v>42420.65</v>
      </c>
      <c r="MUS2724" s="284">
        <v>1474117.59</v>
      </c>
      <c r="MUT2724" s="697">
        <v>43639</v>
      </c>
      <c r="MUU2724" s="697">
        <v>43601</v>
      </c>
      <c r="MUV2724" s="12" t="s">
        <v>3508</v>
      </c>
      <c r="MUW2724" s="12" t="s">
        <v>285</v>
      </c>
      <c r="MUX2724" s="12" t="s">
        <v>3416</v>
      </c>
      <c r="MUY2724" s="12" t="s">
        <v>37</v>
      </c>
      <c r="MUZ2724" s="283">
        <v>42420.65</v>
      </c>
      <c r="MVA2724" s="284">
        <v>1474117.59</v>
      </c>
      <c r="MVB2724" s="697">
        <v>43639</v>
      </c>
      <c r="MVC2724" s="697">
        <v>43601</v>
      </c>
      <c r="MVD2724" s="12" t="s">
        <v>3508</v>
      </c>
      <c r="MVE2724" s="12" t="s">
        <v>285</v>
      </c>
      <c r="MVF2724" s="12" t="s">
        <v>3416</v>
      </c>
      <c r="MVG2724" s="12" t="s">
        <v>37</v>
      </c>
      <c r="MVH2724" s="283">
        <v>42420.65</v>
      </c>
      <c r="MVI2724" s="284">
        <v>1474117.59</v>
      </c>
      <c r="MVJ2724" s="697">
        <v>43639</v>
      </c>
      <c r="MVK2724" s="697">
        <v>43601</v>
      </c>
      <c r="MVL2724" s="12" t="s">
        <v>3508</v>
      </c>
      <c r="MVM2724" s="12" t="s">
        <v>285</v>
      </c>
      <c r="MVN2724" s="12" t="s">
        <v>3416</v>
      </c>
      <c r="MVO2724" s="12" t="s">
        <v>37</v>
      </c>
      <c r="MVP2724" s="283">
        <v>42420.65</v>
      </c>
      <c r="MVQ2724" s="284">
        <v>1474117.59</v>
      </c>
      <c r="MVR2724" s="697">
        <v>43639</v>
      </c>
      <c r="MVS2724" s="697">
        <v>43601</v>
      </c>
      <c r="MVT2724" s="12" t="s">
        <v>3508</v>
      </c>
      <c r="MVU2724" s="12" t="s">
        <v>285</v>
      </c>
      <c r="MVV2724" s="12" t="s">
        <v>3416</v>
      </c>
      <c r="MVW2724" s="12" t="s">
        <v>37</v>
      </c>
      <c r="MVX2724" s="283">
        <v>42420.65</v>
      </c>
      <c r="MVY2724" s="284">
        <v>1474117.59</v>
      </c>
      <c r="MVZ2724" s="697">
        <v>43639</v>
      </c>
      <c r="MWA2724" s="697">
        <v>43601</v>
      </c>
      <c r="MWB2724" s="12" t="s">
        <v>3508</v>
      </c>
      <c r="MWC2724" s="12" t="s">
        <v>285</v>
      </c>
      <c r="MWD2724" s="12" t="s">
        <v>3416</v>
      </c>
      <c r="MWE2724" s="12" t="s">
        <v>37</v>
      </c>
      <c r="MWF2724" s="283">
        <v>42420.65</v>
      </c>
      <c r="MWG2724" s="284">
        <v>1474117.59</v>
      </c>
      <c r="MWH2724" s="697">
        <v>43639</v>
      </c>
      <c r="MWI2724" s="697">
        <v>43601</v>
      </c>
      <c r="MWJ2724" s="12" t="s">
        <v>3508</v>
      </c>
      <c r="MWK2724" s="12" t="s">
        <v>285</v>
      </c>
      <c r="MWL2724" s="12" t="s">
        <v>3416</v>
      </c>
      <c r="MWM2724" s="12" t="s">
        <v>37</v>
      </c>
      <c r="MWN2724" s="283">
        <v>42420.65</v>
      </c>
      <c r="MWO2724" s="284">
        <v>1474117.59</v>
      </c>
      <c r="MWP2724" s="697">
        <v>43639</v>
      </c>
      <c r="MWQ2724" s="697">
        <v>43601</v>
      </c>
      <c r="MWR2724" s="12" t="s">
        <v>3508</v>
      </c>
      <c r="MWS2724" s="12" t="s">
        <v>285</v>
      </c>
      <c r="MWT2724" s="12" t="s">
        <v>3416</v>
      </c>
      <c r="MWU2724" s="12" t="s">
        <v>37</v>
      </c>
      <c r="MWV2724" s="283">
        <v>42420.65</v>
      </c>
      <c r="MWW2724" s="284">
        <v>1474117.59</v>
      </c>
      <c r="MWX2724" s="697">
        <v>43639</v>
      </c>
      <c r="MWY2724" s="697">
        <v>43601</v>
      </c>
      <c r="MWZ2724" s="12" t="s">
        <v>3508</v>
      </c>
      <c r="MXA2724" s="12" t="s">
        <v>285</v>
      </c>
      <c r="MXB2724" s="12" t="s">
        <v>3416</v>
      </c>
      <c r="MXC2724" s="12" t="s">
        <v>37</v>
      </c>
      <c r="MXD2724" s="283">
        <v>42420.65</v>
      </c>
      <c r="MXE2724" s="284">
        <v>1474117.59</v>
      </c>
      <c r="MXF2724" s="697">
        <v>43639</v>
      </c>
      <c r="MXG2724" s="697">
        <v>43601</v>
      </c>
      <c r="MXH2724" s="12" t="s">
        <v>3508</v>
      </c>
      <c r="MXI2724" s="12" t="s">
        <v>285</v>
      </c>
      <c r="MXJ2724" s="12" t="s">
        <v>3416</v>
      </c>
      <c r="MXK2724" s="12" t="s">
        <v>37</v>
      </c>
      <c r="MXL2724" s="283">
        <v>42420.65</v>
      </c>
      <c r="MXM2724" s="284">
        <v>1474117.59</v>
      </c>
      <c r="MXN2724" s="697">
        <v>43639</v>
      </c>
      <c r="MXO2724" s="697">
        <v>43601</v>
      </c>
      <c r="MXP2724" s="12" t="s">
        <v>3508</v>
      </c>
      <c r="MXQ2724" s="12" t="s">
        <v>285</v>
      </c>
      <c r="MXR2724" s="12" t="s">
        <v>3416</v>
      </c>
      <c r="MXS2724" s="12" t="s">
        <v>37</v>
      </c>
      <c r="MXT2724" s="283">
        <v>42420.65</v>
      </c>
      <c r="MXU2724" s="284">
        <v>1474117.59</v>
      </c>
      <c r="MXV2724" s="697">
        <v>43639</v>
      </c>
      <c r="MXW2724" s="697">
        <v>43601</v>
      </c>
      <c r="MXX2724" s="12" t="s">
        <v>3508</v>
      </c>
      <c r="MXY2724" s="12" t="s">
        <v>285</v>
      </c>
      <c r="MXZ2724" s="12" t="s">
        <v>3416</v>
      </c>
      <c r="MYA2724" s="12" t="s">
        <v>37</v>
      </c>
      <c r="MYB2724" s="283">
        <v>42420.65</v>
      </c>
      <c r="MYC2724" s="284">
        <v>1474117.59</v>
      </c>
      <c r="MYD2724" s="697">
        <v>43639</v>
      </c>
      <c r="MYE2724" s="697">
        <v>43601</v>
      </c>
      <c r="MYF2724" s="12" t="s">
        <v>3508</v>
      </c>
      <c r="MYG2724" s="12" t="s">
        <v>285</v>
      </c>
      <c r="MYH2724" s="12" t="s">
        <v>3416</v>
      </c>
      <c r="MYI2724" s="12" t="s">
        <v>37</v>
      </c>
      <c r="MYJ2724" s="283">
        <v>42420.65</v>
      </c>
      <c r="MYK2724" s="284">
        <v>1474117.59</v>
      </c>
      <c r="MYL2724" s="697">
        <v>43639</v>
      </c>
      <c r="MYM2724" s="697">
        <v>43601</v>
      </c>
      <c r="MYN2724" s="12" t="s">
        <v>3508</v>
      </c>
      <c r="MYO2724" s="12" t="s">
        <v>285</v>
      </c>
      <c r="MYP2724" s="12" t="s">
        <v>3416</v>
      </c>
      <c r="MYQ2724" s="12" t="s">
        <v>37</v>
      </c>
      <c r="MYR2724" s="283">
        <v>42420.65</v>
      </c>
      <c r="MYS2724" s="284">
        <v>1474117.59</v>
      </c>
      <c r="MYT2724" s="697">
        <v>43639</v>
      </c>
      <c r="MYU2724" s="697">
        <v>43601</v>
      </c>
      <c r="MYV2724" s="12" t="s">
        <v>3508</v>
      </c>
      <c r="MYW2724" s="12" t="s">
        <v>285</v>
      </c>
      <c r="MYX2724" s="12" t="s">
        <v>3416</v>
      </c>
      <c r="MYY2724" s="12" t="s">
        <v>37</v>
      </c>
      <c r="MYZ2724" s="283">
        <v>42420.65</v>
      </c>
      <c r="MZA2724" s="284">
        <v>1474117.59</v>
      </c>
      <c r="MZB2724" s="697">
        <v>43639</v>
      </c>
      <c r="MZC2724" s="697">
        <v>43601</v>
      </c>
      <c r="MZD2724" s="12" t="s">
        <v>3508</v>
      </c>
      <c r="MZE2724" s="12" t="s">
        <v>285</v>
      </c>
      <c r="MZF2724" s="12" t="s">
        <v>3416</v>
      </c>
      <c r="MZG2724" s="12" t="s">
        <v>37</v>
      </c>
      <c r="MZH2724" s="283">
        <v>42420.65</v>
      </c>
      <c r="MZI2724" s="284">
        <v>1474117.59</v>
      </c>
      <c r="MZJ2724" s="697">
        <v>43639</v>
      </c>
      <c r="MZK2724" s="697">
        <v>43601</v>
      </c>
      <c r="MZL2724" s="12" t="s">
        <v>3508</v>
      </c>
      <c r="MZM2724" s="12" t="s">
        <v>285</v>
      </c>
      <c r="MZN2724" s="12" t="s">
        <v>3416</v>
      </c>
      <c r="MZO2724" s="12" t="s">
        <v>37</v>
      </c>
      <c r="MZP2724" s="283">
        <v>42420.65</v>
      </c>
      <c r="MZQ2724" s="284">
        <v>1474117.59</v>
      </c>
      <c r="MZR2724" s="697">
        <v>43639</v>
      </c>
      <c r="MZS2724" s="697">
        <v>43601</v>
      </c>
      <c r="MZT2724" s="12" t="s">
        <v>3508</v>
      </c>
      <c r="MZU2724" s="12" t="s">
        <v>285</v>
      </c>
      <c r="MZV2724" s="12" t="s">
        <v>3416</v>
      </c>
      <c r="MZW2724" s="12" t="s">
        <v>37</v>
      </c>
      <c r="MZX2724" s="283">
        <v>42420.65</v>
      </c>
      <c r="MZY2724" s="284">
        <v>1474117.59</v>
      </c>
      <c r="MZZ2724" s="697">
        <v>43639</v>
      </c>
      <c r="NAA2724" s="697">
        <v>43601</v>
      </c>
      <c r="NAB2724" s="12" t="s">
        <v>3508</v>
      </c>
      <c r="NAC2724" s="12" t="s">
        <v>285</v>
      </c>
      <c r="NAD2724" s="12" t="s">
        <v>3416</v>
      </c>
      <c r="NAE2724" s="12" t="s">
        <v>37</v>
      </c>
      <c r="NAF2724" s="283">
        <v>42420.65</v>
      </c>
      <c r="NAG2724" s="284">
        <v>1474117.59</v>
      </c>
      <c r="NAH2724" s="697">
        <v>43639</v>
      </c>
      <c r="NAI2724" s="697">
        <v>43601</v>
      </c>
      <c r="NAJ2724" s="12" t="s">
        <v>3508</v>
      </c>
      <c r="NAK2724" s="12" t="s">
        <v>285</v>
      </c>
      <c r="NAL2724" s="12" t="s">
        <v>3416</v>
      </c>
      <c r="NAM2724" s="12" t="s">
        <v>37</v>
      </c>
      <c r="NAN2724" s="283">
        <v>42420.65</v>
      </c>
      <c r="NAO2724" s="284">
        <v>1474117.59</v>
      </c>
      <c r="NAP2724" s="697">
        <v>43639</v>
      </c>
      <c r="NAQ2724" s="697">
        <v>43601</v>
      </c>
      <c r="NAR2724" s="12" t="s">
        <v>3508</v>
      </c>
      <c r="NAS2724" s="12" t="s">
        <v>285</v>
      </c>
      <c r="NAT2724" s="12" t="s">
        <v>3416</v>
      </c>
      <c r="NAU2724" s="12" t="s">
        <v>37</v>
      </c>
      <c r="NAV2724" s="283">
        <v>42420.65</v>
      </c>
      <c r="NAW2724" s="284">
        <v>1474117.59</v>
      </c>
      <c r="NAX2724" s="697">
        <v>43639</v>
      </c>
      <c r="NAY2724" s="697">
        <v>43601</v>
      </c>
      <c r="NAZ2724" s="12" t="s">
        <v>3508</v>
      </c>
      <c r="NBA2724" s="12" t="s">
        <v>285</v>
      </c>
      <c r="NBB2724" s="12" t="s">
        <v>3416</v>
      </c>
      <c r="NBC2724" s="12" t="s">
        <v>37</v>
      </c>
      <c r="NBD2724" s="283">
        <v>42420.65</v>
      </c>
      <c r="NBE2724" s="284">
        <v>1474117.59</v>
      </c>
      <c r="NBF2724" s="697">
        <v>43639</v>
      </c>
      <c r="NBG2724" s="697">
        <v>43601</v>
      </c>
      <c r="NBH2724" s="12" t="s">
        <v>3508</v>
      </c>
      <c r="NBI2724" s="12" t="s">
        <v>285</v>
      </c>
      <c r="NBJ2724" s="12" t="s">
        <v>3416</v>
      </c>
      <c r="NBK2724" s="12" t="s">
        <v>37</v>
      </c>
      <c r="NBL2724" s="283">
        <v>42420.65</v>
      </c>
      <c r="NBM2724" s="284">
        <v>1474117.59</v>
      </c>
      <c r="NBN2724" s="697">
        <v>43639</v>
      </c>
      <c r="NBO2724" s="697">
        <v>43601</v>
      </c>
      <c r="NBP2724" s="12" t="s">
        <v>3508</v>
      </c>
      <c r="NBQ2724" s="12" t="s">
        <v>285</v>
      </c>
      <c r="NBR2724" s="12" t="s">
        <v>3416</v>
      </c>
      <c r="NBS2724" s="12" t="s">
        <v>37</v>
      </c>
      <c r="NBT2724" s="283">
        <v>42420.65</v>
      </c>
      <c r="NBU2724" s="284">
        <v>1474117.59</v>
      </c>
      <c r="NBV2724" s="697">
        <v>43639</v>
      </c>
      <c r="NBW2724" s="697">
        <v>43601</v>
      </c>
      <c r="NBX2724" s="12" t="s">
        <v>3508</v>
      </c>
      <c r="NBY2724" s="12" t="s">
        <v>285</v>
      </c>
      <c r="NBZ2724" s="12" t="s">
        <v>3416</v>
      </c>
      <c r="NCA2724" s="12" t="s">
        <v>37</v>
      </c>
      <c r="NCB2724" s="283">
        <v>42420.65</v>
      </c>
      <c r="NCC2724" s="284">
        <v>1474117.59</v>
      </c>
      <c r="NCD2724" s="697">
        <v>43639</v>
      </c>
      <c r="NCE2724" s="697">
        <v>43601</v>
      </c>
      <c r="NCF2724" s="12" t="s">
        <v>3508</v>
      </c>
      <c r="NCG2724" s="12" t="s">
        <v>285</v>
      </c>
      <c r="NCH2724" s="12" t="s">
        <v>3416</v>
      </c>
      <c r="NCI2724" s="12" t="s">
        <v>37</v>
      </c>
      <c r="NCJ2724" s="283">
        <v>42420.65</v>
      </c>
      <c r="NCK2724" s="284">
        <v>1474117.59</v>
      </c>
      <c r="NCL2724" s="697">
        <v>43639</v>
      </c>
      <c r="NCM2724" s="697">
        <v>43601</v>
      </c>
      <c r="NCN2724" s="12" t="s">
        <v>3508</v>
      </c>
      <c r="NCO2724" s="12" t="s">
        <v>285</v>
      </c>
      <c r="NCP2724" s="12" t="s">
        <v>3416</v>
      </c>
      <c r="NCQ2724" s="12" t="s">
        <v>37</v>
      </c>
      <c r="NCR2724" s="283">
        <v>42420.65</v>
      </c>
      <c r="NCS2724" s="284">
        <v>1474117.59</v>
      </c>
      <c r="NCT2724" s="697">
        <v>43639</v>
      </c>
      <c r="NCU2724" s="697">
        <v>43601</v>
      </c>
      <c r="NCV2724" s="12" t="s">
        <v>3508</v>
      </c>
      <c r="NCW2724" s="12" t="s">
        <v>285</v>
      </c>
      <c r="NCX2724" s="12" t="s">
        <v>3416</v>
      </c>
      <c r="NCY2724" s="12" t="s">
        <v>37</v>
      </c>
      <c r="NCZ2724" s="283">
        <v>42420.65</v>
      </c>
      <c r="NDA2724" s="284">
        <v>1474117.59</v>
      </c>
      <c r="NDB2724" s="697">
        <v>43639</v>
      </c>
      <c r="NDC2724" s="697">
        <v>43601</v>
      </c>
      <c r="NDD2724" s="12" t="s">
        <v>3508</v>
      </c>
      <c r="NDE2724" s="12" t="s">
        <v>285</v>
      </c>
      <c r="NDF2724" s="12" t="s">
        <v>3416</v>
      </c>
      <c r="NDG2724" s="12" t="s">
        <v>37</v>
      </c>
      <c r="NDH2724" s="283">
        <v>42420.65</v>
      </c>
      <c r="NDI2724" s="284">
        <v>1474117.59</v>
      </c>
      <c r="NDJ2724" s="697">
        <v>43639</v>
      </c>
      <c r="NDK2724" s="697">
        <v>43601</v>
      </c>
      <c r="NDL2724" s="12" t="s">
        <v>3508</v>
      </c>
      <c r="NDM2724" s="12" t="s">
        <v>285</v>
      </c>
      <c r="NDN2724" s="12" t="s">
        <v>3416</v>
      </c>
      <c r="NDO2724" s="12" t="s">
        <v>37</v>
      </c>
      <c r="NDP2724" s="283">
        <v>42420.65</v>
      </c>
      <c r="NDQ2724" s="284">
        <v>1474117.59</v>
      </c>
      <c r="NDR2724" s="697">
        <v>43639</v>
      </c>
      <c r="NDS2724" s="697">
        <v>43601</v>
      </c>
      <c r="NDT2724" s="12" t="s">
        <v>3508</v>
      </c>
      <c r="NDU2724" s="12" t="s">
        <v>285</v>
      </c>
      <c r="NDV2724" s="12" t="s">
        <v>3416</v>
      </c>
      <c r="NDW2724" s="12" t="s">
        <v>37</v>
      </c>
      <c r="NDX2724" s="283">
        <v>42420.65</v>
      </c>
      <c r="NDY2724" s="284">
        <v>1474117.59</v>
      </c>
      <c r="NDZ2724" s="697">
        <v>43639</v>
      </c>
      <c r="NEA2724" s="697">
        <v>43601</v>
      </c>
      <c r="NEB2724" s="12" t="s">
        <v>3508</v>
      </c>
      <c r="NEC2724" s="12" t="s">
        <v>285</v>
      </c>
      <c r="NED2724" s="12" t="s">
        <v>3416</v>
      </c>
      <c r="NEE2724" s="12" t="s">
        <v>37</v>
      </c>
      <c r="NEF2724" s="283">
        <v>42420.65</v>
      </c>
      <c r="NEG2724" s="284">
        <v>1474117.59</v>
      </c>
      <c r="NEH2724" s="697">
        <v>43639</v>
      </c>
      <c r="NEI2724" s="697">
        <v>43601</v>
      </c>
      <c r="NEJ2724" s="12" t="s">
        <v>3508</v>
      </c>
      <c r="NEK2724" s="12" t="s">
        <v>285</v>
      </c>
      <c r="NEL2724" s="12" t="s">
        <v>3416</v>
      </c>
      <c r="NEM2724" s="12" t="s">
        <v>37</v>
      </c>
      <c r="NEN2724" s="283">
        <v>42420.65</v>
      </c>
      <c r="NEO2724" s="284">
        <v>1474117.59</v>
      </c>
      <c r="NEP2724" s="697">
        <v>43639</v>
      </c>
      <c r="NEQ2724" s="697">
        <v>43601</v>
      </c>
      <c r="NER2724" s="12" t="s">
        <v>3508</v>
      </c>
      <c r="NES2724" s="12" t="s">
        <v>285</v>
      </c>
      <c r="NET2724" s="12" t="s">
        <v>3416</v>
      </c>
      <c r="NEU2724" s="12" t="s">
        <v>37</v>
      </c>
      <c r="NEV2724" s="283">
        <v>42420.65</v>
      </c>
      <c r="NEW2724" s="284">
        <v>1474117.59</v>
      </c>
      <c r="NEX2724" s="697">
        <v>43639</v>
      </c>
      <c r="NEY2724" s="697">
        <v>43601</v>
      </c>
      <c r="NEZ2724" s="12" t="s">
        <v>3508</v>
      </c>
      <c r="NFA2724" s="12" t="s">
        <v>285</v>
      </c>
      <c r="NFB2724" s="12" t="s">
        <v>3416</v>
      </c>
      <c r="NFC2724" s="12" t="s">
        <v>37</v>
      </c>
      <c r="NFD2724" s="283">
        <v>42420.65</v>
      </c>
      <c r="NFE2724" s="284">
        <v>1474117.59</v>
      </c>
      <c r="NFF2724" s="697">
        <v>43639</v>
      </c>
      <c r="NFG2724" s="697">
        <v>43601</v>
      </c>
      <c r="NFH2724" s="12" t="s">
        <v>3508</v>
      </c>
      <c r="NFI2724" s="12" t="s">
        <v>285</v>
      </c>
      <c r="NFJ2724" s="12" t="s">
        <v>3416</v>
      </c>
      <c r="NFK2724" s="12" t="s">
        <v>37</v>
      </c>
      <c r="NFL2724" s="283">
        <v>42420.65</v>
      </c>
      <c r="NFM2724" s="284">
        <v>1474117.59</v>
      </c>
      <c r="NFN2724" s="697">
        <v>43639</v>
      </c>
      <c r="NFO2724" s="697">
        <v>43601</v>
      </c>
      <c r="NFP2724" s="12" t="s">
        <v>3508</v>
      </c>
      <c r="NFQ2724" s="12" t="s">
        <v>285</v>
      </c>
      <c r="NFR2724" s="12" t="s">
        <v>3416</v>
      </c>
      <c r="NFS2724" s="12" t="s">
        <v>37</v>
      </c>
      <c r="NFT2724" s="283">
        <v>42420.65</v>
      </c>
      <c r="NFU2724" s="284">
        <v>1474117.59</v>
      </c>
      <c r="NFV2724" s="697">
        <v>43639</v>
      </c>
      <c r="NFW2724" s="697">
        <v>43601</v>
      </c>
      <c r="NFX2724" s="12" t="s">
        <v>3508</v>
      </c>
      <c r="NFY2724" s="12" t="s">
        <v>285</v>
      </c>
      <c r="NFZ2724" s="12" t="s">
        <v>3416</v>
      </c>
      <c r="NGA2724" s="12" t="s">
        <v>37</v>
      </c>
      <c r="NGB2724" s="283">
        <v>42420.65</v>
      </c>
      <c r="NGC2724" s="284">
        <v>1474117.59</v>
      </c>
      <c r="NGD2724" s="697">
        <v>43639</v>
      </c>
      <c r="NGE2724" s="697">
        <v>43601</v>
      </c>
      <c r="NGF2724" s="12" t="s">
        <v>3508</v>
      </c>
      <c r="NGG2724" s="12" t="s">
        <v>285</v>
      </c>
      <c r="NGH2724" s="12" t="s">
        <v>3416</v>
      </c>
      <c r="NGI2724" s="12" t="s">
        <v>37</v>
      </c>
      <c r="NGJ2724" s="283">
        <v>42420.65</v>
      </c>
      <c r="NGK2724" s="284">
        <v>1474117.59</v>
      </c>
      <c r="NGL2724" s="697">
        <v>43639</v>
      </c>
      <c r="NGM2724" s="697">
        <v>43601</v>
      </c>
      <c r="NGN2724" s="12" t="s">
        <v>3508</v>
      </c>
      <c r="NGO2724" s="12" t="s">
        <v>285</v>
      </c>
      <c r="NGP2724" s="12" t="s">
        <v>3416</v>
      </c>
      <c r="NGQ2724" s="12" t="s">
        <v>37</v>
      </c>
      <c r="NGR2724" s="283">
        <v>42420.65</v>
      </c>
      <c r="NGS2724" s="284">
        <v>1474117.59</v>
      </c>
      <c r="NGT2724" s="697">
        <v>43639</v>
      </c>
      <c r="NGU2724" s="697">
        <v>43601</v>
      </c>
      <c r="NGV2724" s="12" t="s">
        <v>3508</v>
      </c>
      <c r="NGW2724" s="12" t="s">
        <v>285</v>
      </c>
      <c r="NGX2724" s="12" t="s">
        <v>3416</v>
      </c>
      <c r="NGY2724" s="12" t="s">
        <v>37</v>
      </c>
      <c r="NGZ2724" s="283">
        <v>42420.65</v>
      </c>
      <c r="NHA2724" s="284">
        <v>1474117.59</v>
      </c>
      <c r="NHB2724" s="697">
        <v>43639</v>
      </c>
      <c r="NHC2724" s="697">
        <v>43601</v>
      </c>
      <c r="NHD2724" s="12" t="s">
        <v>3508</v>
      </c>
      <c r="NHE2724" s="12" t="s">
        <v>285</v>
      </c>
      <c r="NHF2724" s="12" t="s">
        <v>3416</v>
      </c>
      <c r="NHG2724" s="12" t="s">
        <v>37</v>
      </c>
      <c r="NHH2724" s="283">
        <v>42420.65</v>
      </c>
      <c r="NHI2724" s="284">
        <v>1474117.59</v>
      </c>
      <c r="NHJ2724" s="697">
        <v>43639</v>
      </c>
      <c r="NHK2724" s="697">
        <v>43601</v>
      </c>
      <c r="NHL2724" s="12" t="s">
        <v>3508</v>
      </c>
      <c r="NHM2724" s="12" t="s">
        <v>285</v>
      </c>
      <c r="NHN2724" s="12" t="s">
        <v>3416</v>
      </c>
      <c r="NHO2724" s="12" t="s">
        <v>37</v>
      </c>
      <c r="NHP2724" s="283">
        <v>42420.65</v>
      </c>
      <c r="NHQ2724" s="284">
        <v>1474117.59</v>
      </c>
      <c r="NHR2724" s="697">
        <v>43639</v>
      </c>
      <c r="NHS2724" s="697">
        <v>43601</v>
      </c>
      <c r="NHT2724" s="12" t="s">
        <v>3508</v>
      </c>
      <c r="NHU2724" s="12" t="s">
        <v>285</v>
      </c>
      <c r="NHV2724" s="12" t="s">
        <v>3416</v>
      </c>
      <c r="NHW2724" s="12" t="s">
        <v>37</v>
      </c>
      <c r="NHX2724" s="283">
        <v>42420.65</v>
      </c>
      <c r="NHY2724" s="284">
        <v>1474117.59</v>
      </c>
      <c r="NHZ2724" s="697">
        <v>43639</v>
      </c>
      <c r="NIA2724" s="697">
        <v>43601</v>
      </c>
      <c r="NIB2724" s="12" t="s">
        <v>3508</v>
      </c>
      <c r="NIC2724" s="12" t="s">
        <v>285</v>
      </c>
      <c r="NID2724" s="12" t="s">
        <v>3416</v>
      </c>
      <c r="NIE2724" s="12" t="s">
        <v>37</v>
      </c>
      <c r="NIF2724" s="283">
        <v>42420.65</v>
      </c>
      <c r="NIG2724" s="284">
        <v>1474117.59</v>
      </c>
      <c r="NIH2724" s="697">
        <v>43639</v>
      </c>
      <c r="NII2724" s="697">
        <v>43601</v>
      </c>
      <c r="NIJ2724" s="12" t="s">
        <v>3508</v>
      </c>
      <c r="NIK2724" s="12" t="s">
        <v>285</v>
      </c>
      <c r="NIL2724" s="12" t="s">
        <v>3416</v>
      </c>
      <c r="NIM2724" s="12" t="s">
        <v>37</v>
      </c>
      <c r="NIN2724" s="283">
        <v>42420.65</v>
      </c>
      <c r="NIO2724" s="284">
        <v>1474117.59</v>
      </c>
      <c r="NIP2724" s="697">
        <v>43639</v>
      </c>
      <c r="NIQ2724" s="697">
        <v>43601</v>
      </c>
      <c r="NIR2724" s="12" t="s">
        <v>3508</v>
      </c>
      <c r="NIS2724" s="12" t="s">
        <v>285</v>
      </c>
      <c r="NIT2724" s="12" t="s">
        <v>3416</v>
      </c>
      <c r="NIU2724" s="12" t="s">
        <v>37</v>
      </c>
      <c r="NIV2724" s="283">
        <v>42420.65</v>
      </c>
      <c r="NIW2724" s="284">
        <v>1474117.59</v>
      </c>
      <c r="NIX2724" s="697">
        <v>43639</v>
      </c>
      <c r="NIY2724" s="697">
        <v>43601</v>
      </c>
      <c r="NIZ2724" s="12" t="s">
        <v>3508</v>
      </c>
      <c r="NJA2724" s="12" t="s">
        <v>285</v>
      </c>
      <c r="NJB2724" s="12" t="s">
        <v>3416</v>
      </c>
      <c r="NJC2724" s="12" t="s">
        <v>37</v>
      </c>
      <c r="NJD2724" s="283">
        <v>42420.65</v>
      </c>
      <c r="NJE2724" s="284">
        <v>1474117.59</v>
      </c>
      <c r="NJF2724" s="697">
        <v>43639</v>
      </c>
      <c r="NJG2724" s="697">
        <v>43601</v>
      </c>
      <c r="NJH2724" s="12" t="s">
        <v>3508</v>
      </c>
      <c r="NJI2724" s="12" t="s">
        <v>285</v>
      </c>
      <c r="NJJ2724" s="12" t="s">
        <v>3416</v>
      </c>
      <c r="NJK2724" s="12" t="s">
        <v>37</v>
      </c>
      <c r="NJL2724" s="283">
        <v>42420.65</v>
      </c>
      <c r="NJM2724" s="284">
        <v>1474117.59</v>
      </c>
      <c r="NJN2724" s="697">
        <v>43639</v>
      </c>
      <c r="NJO2724" s="697">
        <v>43601</v>
      </c>
      <c r="NJP2724" s="12" t="s">
        <v>3508</v>
      </c>
      <c r="NJQ2724" s="12" t="s">
        <v>285</v>
      </c>
      <c r="NJR2724" s="12" t="s">
        <v>3416</v>
      </c>
      <c r="NJS2724" s="12" t="s">
        <v>37</v>
      </c>
      <c r="NJT2724" s="283">
        <v>42420.65</v>
      </c>
      <c r="NJU2724" s="284">
        <v>1474117.59</v>
      </c>
      <c r="NJV2724" s="697">
        <v>43639</v>
      </c>
      <c r="NJW2724" s="697">
        <v>43601</v>
      </c>
      <c r="NJX2724" s="12" t="s">
        <v>3508</v>
      </c>
      <c r="NJY2724" s="12" t="s">
        <v>285</v>
      </c>
      <c r="NJZ2724" s="12" t="s">
        <v>3416</v>
      </c>
      <c r="NKA2724" s="12" t="s">
        <v>37</v>
      </c>
      <c r="NKB2724" s="283">
        <v>42420.65</v>
      </c>
      <c r="NKC2724" s="284">
        <v>1474117.59</v>
      </c>
      <c r="NKD2724" s="697">
        <v>43639</v>
      </c>
      <c r="NKE2724" s="697">
        <v>43601</v>
      </c>
      <c r="NKF2724" s="12" t="s">
        <v>3508</v>
      </c>
      <c r="NKG2724" s="12" t="s">
        <v>285</v>
      </c>
      <c r="NKH2724" s="12" t="s">
        <v>3416</v>
      </c>
      <c r="NKI2724" s="12" t="s">
        <v>37</v>
      </c>
      <c r="NKJ2724" s="283">
        <v>42420.65</v>
      </c>
      <c r="NKK2724" s="284">
        <v>1474117.59</v>
      </c>
      <c r="NKL2724" s="697">
        <v>43639</v>
      </c>
      <c r="NKM2724" s="697">
        <v>43601</v>
      </c>
      <c r="NKN2724" s="12" t="s">
        <v>3508</v>
      </c>
      <c r="NKO2724" s="12" t="s">
        <v>285</v>
      </c>
      <c r="NKP2724" s="12" t="s">
        <v>3416</v>
      </c>
      <c r="NKQ2724" s="12" t="s">
        <v>37</v>
      </c>
      <c r="NKR2724" s="283">
        <v>42420.65</v>
      </c>
      <c r="NKS2724" s="284">
        <v>1474117.59</v>
      </c>
      <c r="NKT2724" s="697">
        <v>43639</v>
      </c>
      <c r="NKU2724" s="697">
        <v>43601</v>
      </c>
      <c r="NKV2724" s="12" t="s">
        <v>3508</v>
      </c>
      <c r="NKW2724" s="12" t="s">
        <v>285</v>
      </c>
      <c r="NKX2724" s="12" t="s">
        <v>3416</v>
      </c>
      <c r="NKY2724" s="12" t="s">
        <v>37</v>
      </c>
      <c r="NKZ2724" s="283">
        <v>42420.65</v>
      </c>
      <c r="NLA2724" s="284">
        <v>1474117.59</v>
      </c>
      <c r="NLB2724" s="697">
        <v>43639</v>
      </c>
      <c r="NLC2724" s="697">
        <v>43601</v>
      </c>
      <c r="NLD2724" s="12" t="s">
        <v>3508</v>
      </c>
      <c r="NLE2724" s="12" t="s">
        <v>285</v>
      </c>
      <c r="NLF2724" s="12" t="s">
        <v>3416</v>
      </c>
      <c r="NLG2724" s="12" t="s">
        <v>37</v>
      </c>
      <c r="NLH2724" s="283">
        <v>42420.65</v>
      </c>
      <c r="NLI2724" s="284">
        <v>1474117.59</v>
      </c>
      <c r="NLJ2724" s="697">
        <v>43639</v>
      </c>
      <c r="NLK2724" s="697">
        <v>43601</v>
      </c>
      <c r="NLL2724" s="12" t="s">
        <v>3508</v>
      </c>
      <c r="NLM2724" s="12" t="s">
        <v>285</v>
      </c>
      <c r="NLN2724" s="12" t="s">
        <v>3416</v>
      </c>
      <c r="NLO2724" s="12" t="s">
        <v>37</v>
      </c>
      <c r="NLP2724" s="283">
        <v>42420.65</v>
      </c>
      <c r="NLQ2724" s="284">
        <v>1474117.59</v>
      </c>
      <c r="NLR2724" s="697">
        <v>43639</v>
      </c>
      <c r="NLS2724" s="697">
        <v>43601</v>
      </c>
      <c r="NLT2724" s="12" t="s">
        <v>3508</v>
      </c>
      <c r="NLU2724" s="12" t="s">
        <v>285</v>
      </c>
      <c r="NLV2724" s="12" t="s">
        <v>3416</v>
      </c>
      <c r="NLW2724" s="12" t="s">
        <v>37</v>
      </c>
      <c r="NLX2724" s="283">
        <v>42420.65</v>
      </c>
      <c r="NLY2724" s="284">
        <v>1474117.59</v>
      </c>
      <c r="NLZ2724" s="697">
        <v>43639</v>
      </c>
      <c r="NMA2724" s="697">
        <v>43601</v>
      </c>
      <c r="NMB2724" s="12" t="s">
        <v>3508</v>
      </c>
      <c r="NMC2724" s="12" t="s">
        <v>285</v>
      </c>
      <c r="NMD2724" s="12" t="s">
        <v>3416</v>
      </c>
      <c r="NME2724" s="12" t="s">
        <v>37</v>
      </c>
      <c r="NMF2724" s="283">
        <v>42420.65</v>
      </c>
      <c r="NMG2724" s="284">
        <v>1474117.59</v>
      </c>
      <c r="NMH2724" s="697">
        <v>43639</v>
      </c>
      <c r="NMI2724" s="697">
        <v>43601</v>
      </c>
      <c r="NMJ2724" s="12" t="s">
        <v>3508</v>
      </c>
      <c r="NMK2724" s="12" t="s">
        <v>285</v>
      </c>
      <c r="NML2724" s="12" t="s">
        <v>3416</v>
      </c>
      <c r="NMM2724" s="12" t="s">
        <v>37</v>
      </c>
      <c r="NMN2724" s="283">
        <v>42420.65</v>
      </c>
      <c r="NMO2724" s="284">
        <v>1474117.59</v>
      </c>
      <c r="NMP2724" s="697">
        <v>43639</v>
      </c>
      <c r="NMQ2724" s="697">
        <v>43601</v>
      </c>
      <c r="NMR2724" s="12" t="s">
        <v>3508</v>
      </c>
      <c r="NMS2724" s="12" t="s">
        <v>285</v>
      </c>
      <c r="NMT2724" s="12" t="s">
        <v>3416</v>
      </c>
      <c r="NMU2724" s="12" t="s">
        <v>37</v>
      </c>
      <c r="NMV2724" s="283">
        <v>42420.65</v>
      </c>
      <c r="NMW2724" s="284">
        <v>1474117.59</v>
      </c>
      <c r="NMX2724" s="697">
        <v>43639</v>
      </c>
      <c r="NMY2724" s="697">
        <v>43601</v>
      </c>
      <c r="NMZ2724" s="12" t="s">
        <v>3508</v>
      </c>
      <c r="NNA2724" s="12" t="s">
        <v>285</v>
      </c>
      <c r="NNB2724" s="12" t="s">
        <v>3416</v>
      </c>
      <c r="NNC2724" s="12" t="s">
        <v>37</v>
      </c>
      <c r="NND2724" s="283">
        <v>42420.65</v>
      </c>
      <c r="NNE2724" s="284">
        <v>1474117.59</v>
      </c>
      <c r="NNF2724" s="697">
        <v>43639</v>
      </c>
      <c r="NNG2724" s="697">
        <v>43601</v>
      </c>
      <c r="NNH2724" s="12" t="s">
        <v>3508</v>
      </c>
      <c r="NNI2724" s="12" t="s">
        <v>285</v>
      </c>
      <c r="NNJ2724" s="12" t="s">
        <v>3416</v>
      </c>
      <c r="NNK2724" s="12" t="s">
        <v>37</v>
      </c>
      <c r="NNL2724" s="283">
        <v>42420.65</v>
      </c>
      <c r="NNM2724" s="284">
        <v>1474117.59</v>
      </c>
      <c r="NNN2724" s="697">
        <v>43639</v>
      </c>
      <c r="NNO2724" s="697">
        <v>43601</v>
      </c>
      <c r="NNP2724" s="12" t="s">
        <v>3508</v>
      </c>
      <c r="NNQ2724" s="12" t="s">
        <v>285</v>
      </c>
      <c r="NNR2724" s="12" t="s">
        <v>3416</v>
      </c>
      <c r="NNS2724" s="12" t="s">
        <v>37</v>
      </c>
      <c r="NNT2724" s="283">
        <v>42420.65</v>
      </c>
      <c r="NNU2724" s="284">
        <v>1474117.59</v>
      </c>
      <c r="NNV2724" s="697">
        <v>43639</v>
      </c>
      <c r="NNW2724" s="697">
        <v>43601</v>
      </c>
      <c r="NNX2724" s="12" t="s">
        <v>3508</v>
      </c>
      <c r="NNY2724" s="12" t="s">
        <v>285</v>
      </c>
      <c r="NNZ2724" s="12" t="s">
        <v>3416</v>
      </c>
      <c r="NOA2724" s="12" t="s">
        <v>37</v>
      </c>
      <c r="NOB2724" s="283">
        <v>42420.65</v>
      </c>
      <c r="NOC2724" s="284">
        <v>1474117.59</v>
      </c>
      <c r="NOD2724" s="697">
        <v>43639</v>
      </c>
      <c r="NOE2724" s="697">
        <v>43601</v>
      </c>
      <c r="NOF2724" s="12" t="s">
        <v>3508</v>
      </c>
      <c r="NOG2724" s="12" t="s">
        <v>285</v>
      </c>
      <c r="NOH2724" s="12" t="s">
        <v>3416</v>
      </c>
      <c r="NOI2724" s="12" t="s">
        <v>37</v>
      </c>
      <c r="NOJ2724" s="283">
        <v>42420.65</v>
      </c>
      <c r="NOK2724" s="284">
        <v>1474117.59</v>
      </c>
      <c r="NOL2724" s="697">
        <v>43639</v>
      </c>
      <c r="NOM2724" s="697">
        <v>43601</v>
      </c>
      <c r="NON2724" s="12" t="s">
        <v>3508</v>
      </c>
      <c r="NOO2724" s="12" t="s">
        <v>285</v>
      </c>
      <c r="NOP2724" s="12" t="s">
        <v>3416</v>
      </c>
      <c r="NOQ2724" s="12" t="s">
        <v>37</v>
      </c>
      <c r="NOR2724" s="283">
        <v>42420.65</v>
      </c>
      <c r="NOS2724" s="284">
        <v>1474117.59</v>
      </c>
      <c r="NOT2724" s="697">
        <v>43639</v>
      </c>
      <c r="NOU2724" s="697">
        <v>43601</v>
      </c>
      <c r="NOV2724" s="12" t="s">
        <v>3508</v>
      </c>
      <c r="NOW2724" s="12" t="s">
        <v>285</v>
      </c>
      <c r="NOX2724" s="12" t="s">
        <v>3416</v>
      </c>
      <c r="NOY2724" s="12" t="s">
        <v>37</v>
      </c>
      <c r="NOZ2724" s="283">
        <v>42420.65</v>
      </c>
      <c r="NPA2724" s="284">
        <v>1474117.59</v>
      </c>
      <c r="NPB2724" s="697">
        <v>43639</v>
      </c>
      <c r="NPC2724" s="697">
        <v>43601</v>
      </c>
      <c r="NPD2724" s="12" t="s">
        <v>3508</v>
      </c>
      <c r="NPE2724" s="12" t="s">
        <v>285</v>
      </c>
      <c r="NPF2724" s="12" t="s">
        <v>3416</v>
      </c>
      <c r="NPG2724" s="12" t="s">
        <v>37</v>
      </c>
      <c r="NPH2724" s="283">
        <v>42420.65</v>
      </c>
      <c r="NPI2724" s="284">
        <v>1474117.59</v>
      </c>
      <c r="NPJ2724" s="697">
        <v>43639</v>
      </c>
      <c r="NPK2724" s="697">
        <v>43601</v>
      </c>
      <c r="NPL2724" s="12" t="s">
        <v>3508</v>
      </c>
      <c r="NPM2724" s="12" t="s">
        <v>285</v>
      </c>
      <c r="NPN2724" s="12" t="s">
        <v>3416</v>
      </c>
      <c r="NPO2724" s="12" t="s">
        <v>37</v>
      </c>
      <c r="NPP2724" s="283">
        <v>42420.65</v>
      </c>
      <c r="NPQ2724" s="284">
        <v>1474117.59</v>
      </c>
      <c r="NPR2724" s="697">
        <v>43639</v>
      </c>
      <c r="NPS2724" s="697">
        <v>43601</v>
      </c>
      <c r="NPT2724" s="12" t="s">
        <v>3508</v>
      </c>
      <c r="NPU2724" s="12" t="s">
        <v>285</v>
      </c>
      <c r="NPV2724" s="12" t="s">
        <v>3416</v>
      </c>
      <c r="NPW2724" s="12" t="s">
        <v>37</v>
      </c>
      <c r="NPX2724" s="283">
        <v>42420.65</v>
      </c>
      <c r="NPY2724" s="284">
        <v>1474117.59</v>
      </c>
      <c r="NPZ2724" s="697">
        <v>43639</v>
      </c>
      <c r="NQA2724" s="697">
        <v>43601</v>
      </c>
      <c r="NQB2724" s="12" t="s">
        <v>3508</v>
      </c>
      <c r="NQC2724" s="12" t="s">
        <v>285</v>
      </c>
      <c r="NQD2724" s="12" t="s">
        <v>3416</v>
      </c>
      <c r="NQE2724" s="12" t="s">
        <v>37</v>
      </c>
      <c r="NQF2724" s="283">
        <v>42420.65</v>
      </c>
      <c r="NQG2724" s="284">
        <v>1474117.59</v>
      </c>
      <c r="NQH2724" s="697">
        <v>43639</v>
      </c>
      <c r="NQI2724" s="697">
        <v>43601</v>
      </c>
      <c r="NQJ2724" s="12" t="s">
        <v>3508</v>
      </c>
      <c r="NQK2724" s="12" t="s">
        <v>285</v>
      </c>
      <c r="NQL2724" s="12" t="s">
        <v>3416</v>
      </c>
      <c r="NQM2724" s="12" t="s">
        <v>37</v>
      </c>
      <c r="NQN2724" s="283">
        <v>42420.65</v>
      </c>
      <c r="NQO2724" s="284">
        <v>1474117.59</v>
      </c>
      <c r="NQP2724" s="697">
        <v>43639</v>
      </c>
      <c r="NQQ2724" s="697">
        <v>43601</v>
      </c>
      <c r="NQR2724" s="12" t="s">
        <v>3508</v>
      </c>
      <c r="NQS2724" s="12" t="s">
        <v>285</v>
      </c>
      <c r="NQT2724" s="12" t="s">
        <v>3416</v>
      </c>
      <c r="NQU2724" s="12" t="s">
        <v>37</v>
      </c>
      <c r="NQV2724" s="283">
        <v>42420.65</v>
      </c>
      <c r="NQW2724" s="284">
        <v>1474117.59</v>
      </c>
      <c r="NQX2724" s="697">
        <v>43639</v>
      </c>
      <c r="NQY2724" s="697">
        <v>43601</v>
      </c>
      <c r="NQZ2724" s="12" t="s">
        <v>3508</v>
      </c>
      <c r="NRA2724" s="12" t="s">
        <v>285</v>
      </c>
      <c r="NRB2724" s="12" t="s">
        <v>3416</v>
      </c>
      <c r="NRC2724" s="12" t="s">
        <v>37</v>
      </c>
      <c r="NRD2724" s="283">
        <v>42420.65</v>
      </c>
      <c r="NRE2724" s="284">
        <v>1474117.59</v>
      </c>
      <c r="NRF2724" s="697">
        <v>43639</v>
      </c>
      <c r="NRG2724" s="697">
        <v>43601</v>
      </c>
      <c r="NRH2724" s="12" t="s">
        <v>3508</v>
      </c>
      <c r="NRI2724" s="12" t="s">
        <v>285</v>
      </c>
      <c r="NRJ2724" s="12" t="s">
        <v>3416</v>
      </c>
      <c r="NRK2724" s="12" t="s">
        <v>37</v>
      </c>
      <c r="NRL2724" s="283">
        <v>42420.65</v>
      </c>
      <c r="NRM2724" s="284">
        <v>1474117.59</v>
      </c>
      <c r="NRN2724" s="697">
        <v>43639</v>
      </c>
      <c r="NRO2724" s="697">
        <v>43601</v>
      </c>
      <c r="NRP2724" s="12" t="s">
        <v>3508</v>
      </c>
      <c r="NRQ2724" s="12" t="s">
        <v>285</v>
      </c>
      <c r="NRR2724" s="12" t="s">
        <v>3416</v>
      </c>
      <c r="NRS2724" s="12" t="s">
        <v>37</v>
      </c>
      <c r="NRT2724" s="283">
        <v>42420.65</v>
      </c>
      <c r="NRU2724" s="284">
        <v>1474117.59</v>
      </c>
      <c r="NRV2724" s="697">
        <v>43639</v>
      </c>
      <c r="NRW2724" s="697">
        <v>43601</v>
      </c>
      <c r="NRX2724" s="12" t="s">
        <v>3508</v>
      </c>
      <c r="NRY2724" s="12" t="s">
        <v>285</v>
      </c>
      <c r="NRZ2724" s="12" t="s">
        <v>3416</v>
      </c>
      <c r="NSA2724" s="12" t="s">
        <v>37</v>
      </c>
      <c r="NSB2724" s="283">
        <v>42420.65</v>
      </c>
      <c r="NSC2724" s="284">
        <v>1474117.59</v>
      </c>
      <c r="NSD2724" s="697">
        <v>43639</v>
      </c>
      <c r="NSE2724" s="697">
        <v>43601</v>
      </c>
      <c r="NSF2724" s="12" t="s">
        <v>3508</v>
      </c>
      <c r="NSG2724" s="12" t="s">
        <v>285</v>
      </c>
      <c r="NSH2724" s="12" t="s">
        <v>3416</v>
      </c>
      <c r="NSI2724" s="12" t="s">
        <v>37</v>
      </c>
      <c r="NSJ2724" s="283">
        <v>42420.65</v>
      </c>
      <c r="NSK2724" s="284">
        <v>1474117.59</v>
      </c>
      <c r="NSL2724" s="697">
        <v>43639</v>
      </c>
      <c r="NSM2724" s="697">
        <v>43601</v>
      </c>
      <c r="NSN2724" s="12" t="s">
        <v>3508</v>
      </c>
      <c r="NSO2724" s="12" t="s">
        <v>285</v>
      </c>
      <c r="NSP2724" s="12" t="s">
        <v>3416</v>
      </c>
      <c r="NSQ2724" s="12" t="s">
        <v>37</v>
      </c>
      <c r="NSR2724" s="283">
        <v>42420.65</v>
      </c>
      <c r="NSS2724" s="284">
        <v>1474117.59</v>
      </c>
      <c r="NST2724" s="697">
        <v>43639</v>
      </c>
      <c r="NSU2724" s="697">
        <v>43601</v>
      </c>
      <c r="NSV2724" s="12" t="s">
        <v>3508</v>
      </c>
      <c r="NSW2724" s="12" t="s">
        <v>285</v>
      </c>
      <c r="NSX2724" s="12" t="s">
        <v>3416</v>
      </c>
      <c r="NSY2724" s="12" t="s">
        <v>37</v>
      </c>
      <c r="NSZ2724" s="283">
        <v>42420.65</v>
      </c>
      <c r="NTA2724" s="284">
        <v>1474117.59</v>
      </c>
      <c r="NTB2724" s="697">
        <v>43639</v>
      </c>
      <c r="NTC2724" s="697">
        <v>43601</v>
      </c>
      <c r="NTD2724" s="12" t="s">
        <v>3508</v>
      </c>
      <c r="NTE2724" s="12" t="s">
        <v>285</v>
      </c>
      <c r="NTF2724" s="12" t="s">
        <v>3416</v>
      </c>
      <c r="NTG2724" s="12" t="s">
        <v>37</v>
      </c>
      <c r="NTH2724" s="283">
        <v>42420.65</v>
      </c>
      <c r="NTI2724" s="284">
        <v>1474117.59</v>
      </c>
      <c r="NTJ2724" s="697">
        <v>43639</v>
      </c>
      <c r="NTK2724" s="697">
        <v>43601</v>
      </c>
      <c r="NTL2724" s="12" t="s">
        <v>3508</v>
      </c>
      <c r="NTM2724" s="12" t="s">
        <v>285</v>
      </c>
      <c r="NTN2724" s="12" t="s">
        <v>3416</v>
      </c>
      <c r="NTO2724" s="12" t="s">
        <v>37</v>
      </c>
      <c r="NTP2724" s="283">
        <v>42420.65</v>
      </c>
      <c r="NTQ2724" s="284">
        <v>1474117.59</v>
      </c>
      <c r="NTR2724" s="697">
        <v>43639</v>
      </c>
      <c r="NTS2724" s="697">
        <v>43601</v>
      </c>
      <c r="NTT2724" s="12" t="s">
        <v>3508</v>
      </c>
      <c r="NTU2724" s="12" t="s">
        <v>285</v>
      </c>
      <c r="NTV2724" s="12" t="s">
        <v>3416</v>
      </c>
      <c r="NTW2724" s="12" t="s">
        <v>37</v>
      </c>
      <c r="NTX2724" s="283">
        <v>42420.65</v>
      </c>
      <c r="NTY2724" s="284">
        <v>1474117.59</v>
      </c>
      <c r="NTZ2724" s="697">
        <v>43639</v>
      </c>
      <c r="NUA2724" s="697">
        <v>43601</v>
      </c>
      <c r="NUB2724" s="12" t="s">
        <v>3508</v>
      </c>
      <c r="NUC2724" s="12" t="s">
        <v>285</v>
      </c>
      <c r="NUD2724" s="12" t="s">
        <v>3416</v>
      </c>
      <c r="NUE2724" s="12" t="s">
        <v>37</v>
      </c>
      <c r="NUF2724" s="283">
        <v>42420.65</v>
      </c>
      <c r="NUG2724" s="284">
        <v>1474117.59</v>
      </c>
      <c r="NUH2724" s="697">
        <v>43639</v>
      </c>
      <c r="NUI2724" s="697">
        <v>43601</v>
      </c>
      <c r="NUJ2724" s="12" t="s">
        <v>3508</v>
      </c>
      <c r="NUK2724" s="12" t="s">
        <v>285</v>
      </c>
      <c r="NUL2724" s="12" t="s">
        <v>3416</v>
      </c>
      <c r="NUM2724" s="12" t="s">
        <v>37</v>
      </c>
      <c r="NUN2724" s="283">
        <v>42420.65</v>
      </c>
      <c r="NUO2724" s="284">
        <v>1474117.59</v>
      </c>
      <c r="NUP2724" s="697">
        <v>43639</v>
      </c>
      <c r="NUQ2724" s="697">
        <v>43601</v>
      </c>
      <c r="NUR2724" s="12" t="s">
        <v>3508</v>
      </c>
      <c r="NUS2724" s="12" t="s">
        <v>285</v>
      </c>
      <c r="NUT2724" s="12" t="s">
        <v>3416</v>
      </c>
      <c r="NUU2724" s="12" t="s">
        <v>37</v>
      </c>
      <c r="NUV2724" s="283">
        <v>42420.65</v>
      </c>
      <c r="NUW2724" s="284">
        <v>1474117.59</v>
      </c>
      <c r="NUX2724" s="697">
        <v>43639</v>
      </c>
      <c r="NUY2724" s="697">
        <v>43601</v>
      </c>
      <c r="NUZ2724" s="12" t="s">
        <v>3508</v>
      </c>
      <c r="NVA2724" s="12" t="s">
        <v>285</v>
      </c>
      <c r="NVB2724" s="12" t="s">
        <v>3416</v>
      </c>
      <c r="NVC2724" s="12" t="s">
        <v>37</v>
      </c>
      <c r="NVD2724" s="283">
        <v>42420.65</v>
      </c>
      <c r="NVE2724" s="284">
        <v>1474117.59</v>
      </c>
      <c r="NVF2724" s="697">
        <v>43639</v>
      </c>
      <c r="NVG2724" s="697">
        <v>43601</v>
      </c>
      <c r="NVH2724" s="12" t="s">
        <v>3508</v>
      </c>
      <c r="NVI2724" s="12" t="s">
        <v>285</v>
      </c>
      <c r="NVJ2724" s="12" t="s">
        <v>3416</v>
      </c>
      <c r="NVK2724" s="12" t="s">
        <v>37</v>
      </c>
      <c r="NVL2724" s="283">
        <v>42420.65</v>
      </c>
      <c r="NVM2724" s="284">
        <v>1474117.59</v>
      </c>
      <c r="NVN2724" s="697">
        <v>43639</v>
      </c>
      <c r="NVO2724" s="697">
        <v>43601</v>
      </c>
      <c r="NVP2724" s="12" t="s">
        <v>3508</v>
      </c>
      <c r="NVQ2724" s="12" t="s">
        <v>285</v>
      </c>
      <c r="NVR2724" s="12" t="s">
        <v>3416</v>
      </c>
      <c r="NVS2724" s="12" t="s">
        <v>37</v>
      </c>
      <c r="NVT2724" s="283">
        <v>42420.65</v>
      </c>
      <c r="NVU2724" s="284">
        <v>1474117.59</v>
      </c>
      <c r="NVV2724" s="697">
        <v>43639</v>
      </c>
      <c r="NVW2724" s="697">
        <v>43601</v>
      </c>
      <c r="NVX2724" s="12" t="s">
        <v>3508</v>
      </c>
      <c r="NVY2724" s="12" t="s">
        <v>285</v>
      </c>
      <c r="NVZ2724" s="12" t="s">
        <v>3416</v>
      </c>
      <c r="NWA2724" s="12" t="s">
        <v>37</v>
      </c>
      <c r="NWB2724" s="283">
        <v>42420.65</v>
      </c>
      <c r="NWC2724" s="284">
        <v>1474117.59</v>
      </c>
      <c r="NWD2724" s="697">
        <v>43639</v>
      </c>
      <c r="NWE2724" s="697">
        <v>43601</v>
      </c>
      <c r="NWF2724" s="12" t="s">
        <v>3508</v>
      </c>
      <c r="NWG2724" s="12" t="s">
        <v>285</v>
      </c>
      <c r="NWH2724" s="12" t="s">
        <v>3416</v>
      </c>
      <c r="NWI2724" s="12" t="s">
        <v>37</v>
      </c>
      <c r="NWJ2724" s="283">
        <v>42420.65</v>
      </c>
      <c r="NWK2724" s="284">
        <v>1474117.59</v>
      </c>
      <c r="NWL2724" s="697">
        <v>43639</v>
      </c>
      <c r="NWM2724" s="697">
        <v>43601</v>
      </c>
      <c r="NWN2724" s="12" t="s">
        <v>3508</v>
      </c>
      <c r="NWO2724" s="12" t="s">
        <v>285</v>
      </c>
      <c r="NWP2724" s="12" t="s">
        <v>3416</v>
      </c>
      <c r="NWQ2724" s="12" t="s">
        <v>37</v>
      </c>
      <c r="NWR2724" s="283">
        <v>42420.65</v>
      </c>
      <c r="NWS2724" s="284">
        <v>1474117.59</v>
      </c>
      <c r="NWT2724" s="697">
        <v>43639</v>
      </c>
      <c r="NWU2724" s="697">
        <v>43601</v>
      </c>
      <c r="NWV2724" s="12" t="s">
        <v>3508</v>
      </c>
      <c r="NWW2724" s="12" t="s">
        <v>285</v>
      </c>
      <c r="NWX2724" s="12" t="s">
        <v>3416</v>
      </c>
      <c r="NWY2724" s="12" t="s">
        <v>37</v>
      </c>
      <c r="NWZ2724" s="283">
        <v>42420.65</v>
      </c>
      <c r="NXA2724" s="284">
        <v>1474117.59</v>
      </c>
      <c r="NXB2724" s="697">
        <v>43639</v>
      </c>
      <c r="NXC2724" s="697">
        <v>43601</v>
      </c>
      <c r="NXD2724" s="12" t="s">
        <v>3508</v>
      </c>
      <c r="NXE2724" s="12" t="s">
        <v>285</v>
      </c>
      <c r="NXF2724" s="12" t="s">
        <v>3416</v>
      </c>
      <c r="NXG2724" s="12" t="s">
        <v>37</v>
      </c>
      <c r="NXH2724" s="283">
        <v>42420.65</v>
      </c>
      <c r="NXI2724" s="284">
        <v>1474117.59</v>
      </c>
      <c r="NXJ2724" s="697">
        <v>43639</v>
      </c>
      <c r="NXK2724" s="697">
        <v>43601</v>
      </c>
      <c r="NXL2724" s="12" t="s">
        <v>3508</v>
      </c>
      <c r="NXM2724" s="12" t="s">
        <v>285</v>
      </c>
      <c r="NXN2724" s="12" t="s">
        <v>3416</v>
      </c>
      <c r="NXO2724" s="12" t="s">
        <v>37</v>
      </c>
      <c r="NXP2724" s="283">
        <v>42420.65</v>
      </c>
      <c r="NXQ2724" s="284">
        <v>1474117.59</v>
      </c>
      <c r="NXR2724" s="697">
        <v>43639</v>
      </c>
      <c r="NXS2724" s="697">
        <v>43601</v>
      </c>
      <c r="NXT2724" s="12" t="s">
        <v>3508</v>
      </c>
      <c r="NXU2724" s="12" t="s">
        <v>285</v>
      </c>
      <c r="NXV2724" s="12" t="s">
        <v>3416</v>
      </c>
      <c r="NXW2724" s="12" t="s">
        <v>37</v>
      </c>
      <c r="NXX2724" s="283">
        <v>42420.65</v>
      </c>
      <c r="NXY2724" s="284">
        <v>1474117.59</v>
      </c>
      <c r="NXZ2724" s="697">
        <v>43639</v>
      </c>
      <c r="NYA2724" s="697">
        <v>43601</v>
      </c>
      <c r="NYB2724" s="12" t="s">
        <v>3508</v>
      </c>
      <c r="NYC2724" s="12" t="s">
        <v>285</v>
      </c>
      <c r="NYD2724" s="12" t="s">
        <v>3416</v>
      </c>
      <c r="NYE2724" s="12" t="s">
        <v>37</v>
      </c>
      <c r="NYF2724" s="283">
        <v>42420.65</v>
      </c>
      <c r="NYG2724" s="284">
        <v>1474117.59</v>
      </c>
      <c r="NYH2724" s="697">
        <v>43639</v>
      </c>
      <c r="NYI2724" s="697">
        <v>43601</v>
      </c>
      <c r="NYJ2724" s="12" t="s">
        <v>3508</v>
      </c>
      <c r="NYK2724" s="12" t="s">
        <v>285</v>
      </c>
      <c r="NYL2724" s="12" t="s">
        <v>3416</v>
      </c>
      <c r="NYM2724" s="12" t="s">
        <v>37</v>
      </c>
      <c r="NYN2724" s="283">
        <v>42420.65</v>
      </c>
      <c r="NYO2724" s="284">
        <v>1474117.59</v>
      </c>
      <c r="NYP2724" s="697">
        <v>43639</v>
      </c>
      <c r="NYQ2724" s="697">
        <v>43601</v>
      </c>
      <c r="NYR2724" s="12" t="s">
        <v>3508</v>
      </c>
      <c r="NYS2724" s="12" t="s">
        <v>285</v>
      </c>
      <c r="NYT2724" s="12" t="s">
        <v>3416</v>
      </c>
      <c r="NYU2724" s="12" t="s">
        <v>37</v>
      </c>
      <c r="NYV2724" s="283">
        <v>42420.65</v>
      </c>
      <c r="NYW2724" s="284">
        <v>1474117.59</v>
      </c>
      <c r="NYX2724" s="697">
        <v>43639</v>
      </c>
      <c r="NYY2724" s="697">
        <v>43601</v>
      </c>
      <c r="NYZ2724" s="12" t="s">
        <v>3508</v>
      </c>
      <c r="NZA2724" s="12" t="s">
        <v>285</v>
      </c>
      <c r="NZB2724" s="12" t="s">
        <v>3416</v>
      </c>
      <c r="NZC2724" s="12" t="s">
        <v>37</v>
      </c>
      <c r="NZD2724" s="283">
        <v>42420.65</v>
      </c>
      <c r="NZE2724" s="284">
        <v>1474117.59</v>
      </c>
      <c r="NZF2724" s="697">
        <v>43639</v>
      </c>
      <c r="NZG2724" s="697">
        <v>43601</v>
      </c>
      <c r="NZH2724" s="12" t="s">
        <v>3508</v>
      </c>
      <c r="NZI2724" s="12" t="s">
        <v>285</v>
      </c>
      <c r="NZJ2724" s="12" t="s">
        <v>3416</v>
      </c>
      <c r="NZK2724" s="12" t="s">
        <v>37</v>
      </c>
      <c r="NZL2724" s="283">
        <v>42420.65</v>
      </c>
      <c r="NZM2724" s="284">
        <v>1474117.59</v>
      </c>
      <c r="NZN2724" s="697">
        <v>43639</v>
      </c>
      <c r="NZO2724" s="697">
        <v>43601</v>
      </c>
      <c r="NZP2724" s="12" t="s">
        <v>3508</v>
      </c>
      <c r="NZQ2724" s="12" t="s">
        <v>285</v>
      </c>
      <c r="NZR2724" s="12" t="s">
        <v>3416</v>
      </c>
      <c r="NZS2724" s="12" t="s">
        <v>37</v>
      </c>
      <c r="NZT2724" s="283">
        <v>42420.65</v>
      </c>
      <c r="NZU2724" s="284">
        <v>1474117.59</v>
      </c>
      <c r="NZV2724" s="697">
        <v>43639</v>
      </c>
      <c r="NZW2724" s="697">
        <v>43601</v>
      </c>
      <c r="NZX2724" s="12" t="s">
        <v>3508</v>
      </c>
      <c r="NZY2724" s="12" t="s">
        <v>285</v>
      </c>
      <c r="NZZ2724" s="12" t="s">
        <v>3416</v>
      </c>
      <c r="OAA2724" s="12" t="s">
        <v>37</v>
      </c>
      <c r="OAB2724" s="283">
        <v>42420.65</v>
      </c>
      <c r="OAC2724" s="284">
        <v>1474117.59</v>
      </c>
      <c r="OAD2724" s="697">
        <v>43639</v>
      </c>
      <c r="OAE2724" s="697">
        <v>43601</v>
      </c>
      <c r="OAF2724" s="12" t="s">
        <v>3508</v>
      </c>
      <c r="OAG2724" s="12" t="s">
        <v>285</v>
      </c>
      <c r="OAH2724" s="12" t="s">
        <v>3416</v>
      </c>
      <c r="OAI2724" s="12" t="s">
        <v>37</v>
      </c>
      <c r="OAJ2724" s="283">
        <v>42420.65</v>
      </c>
      <c r="OAK2724" s="284">
        <v>1474117.59</v>
      </c>
      <c r="OAL2724" s="697">
        <v>43639</v>
      </c>
      <c r="OAM2724" s="697">
        <v>43601</v>
      </c>
      <c r="OAN2724" s="12" t="s">
        <v>3508</v>
      </c>
      <c r="OAO2724" s="12" t="s">
        <v>285</v>
      </c>
      <c r="OAP2724" s="12" t="s">
        <v>3416</v>
      </c>
      <c r="OAQ2724" s="12" t="s">
        <v>37</v>
      </c>
      <c r="OAR2724" s="283">
        <v>42420.65</v>
      </c>
      <c r="OAS2724" s="284">
        <v>1474117.59</v>
      </c>
      <c r="OAT2724" s="697">
        <v>43639</v>
      </c>
      <c r="OAU2724" s="697">
        <v>43601</v>
      </c>
      <c r="OAV2724" s="12" t="s">
        <v>3508</v>
      </c>
      <c r="OAW2724" s="12" t="s">
        <v>285</v>
      </c>
      <c r="OAX2724" s="12" t="s">
        <v>3416</v>
      </c>
      <c r="OAY2724" s="12" t="s">
        <v>37</v>
      </c>
      <c r="OAZ2724" s="283">
        <v>42420.65</v>
      </c>
      <c r="OBA2724" s="284">
        <v>1474117.59</v>
      </c>
      <c r="OBB2724" s="697">
        <v>43639</v>
      </c>
      <c r="OBC2724" s="697">
        <v>43601</v>
      </c>
      <c r="OBD2724" s="12" t="s">
        <v>3508</v>
      </c>
      <c r="OBE2724" s="12" t="s">
        <v>285</v>
      </c>
      <c r="OBF2724" s="12" t="s">
        <v>3416</v>
      </c>
      <c r="OBG2724" s="12" t="s">
        <v>37</v>
      </c>
      <c r="OBH2724" s="283">
        <v>42420.65</v>
      </c>
      <c r="OBI2724" s="284">
        <v>1474117.59</v>
      </c>
      <c r="OBJ2724" s="697">
        <v>43639</v>
      </c>
      <c r="OBK2724" s="697">
        <v>43601</v>
      </c>
      <c r="OBL2724" s="12" t="s">
        <v>3508</v>
      </c>
      <c r="OBM2724" s="12" t="s">
        <v>285</v>
      </c>
      <c r="OBN2724" s="12" t="s">
        <v>3416</v>
      </c>
      <c r="OBO2724" s="12" t="s">
        <v>37</v>
      </c>
      <c r="OBP2724" s="283">
        <v>42420.65</v>
      </c>
      <c r="OBQ2724" s="284">
        <v>1474117.59</v>
      </c>
      <c r="OBR2724" s="697">
        <v>43639</v>
      </c>
      <c r="OBS2724" s="697">
        <v>43601</v>
      </c>
      <c r="OBT2724" s="12" t="s">
        <v>3508</v>
      </c>
      <c r="OBU2724" s="12" t="s">
        <v>285</v>
      </c>
      <c r="OBV2724" s="12" t="s">
        <v>3416</v>
      </c>
      <c r="OBW2724" s="12" t="s">
        <v>37</v>
      </c>
      <c r="OBX2724" s="283">
        <v>42420.65</v>
      </c>
      <c r="OBY2724" s="284">
        <v>1474117.59</v>
      </c>
      <c r="OBZ2724" s="697">
        <v>43639</v>
      </c>
      <c r="OCA2724" s="697">
        <v>43601</v>
      </c>
      <c r="OCB2724" s="12" t="s">
        <v>3508</v>
      </c>
      <c r="OCC2724" s="12" t="s">
        <v>285</v>
      </c>
      <c r="OCD2724" s="12" t="s">
        <v>3416</v>
      </c>
      <c r="OCE2724" s="12" t="s">
        <v>37</v>
      </c>
      <c r="OCF2724" s="283">
        <v>42420.65</v>
      </c>
      <c r="OCG2724" s="284">
        <v>1474117.59</v>
      </c>
      <c r="OCH2724" s="697">
        <v>43639</v>
      </c>
      <c r="OCI2724" s="697">
        <v>43601</v>
      </c>
      <c r="OCJ2724" s="12" t="s">
        <v>3508</v>
      </c>
      <c r="OCK2724" s="12" t="s">
        <v>285</v>
      </c>
      <c r="OCL2724" s="12" t="s">
        <v>3416</v>
      </c>
      <c r="OCM2724" s="12" t="s">
        <v>37</v>
      </c>
      <c r="OCN2724" s="283">
        <v>42420.65</v>
      </c>
      <c r="OCO2724" s="284">
        <v>1474117.59</v>
      </c>
      <c r="OCP2724" s="697">
        <v>43639</v>
      </c>
      <c r="OCQ2724" s="697">
        <v>43601</v>
      </c>
      <c r="OCR2724" s="12" t="s">
        <v>3508</v>
      </c>
      <c r="OCS2724" s="12" t="s">
        <v>285</v>
      </c>
      <c r="OCT2724" s="12" t="s">
        <v>3416</v>
      </c>
      <c r="OCU2724" s="12" t="s">
        <v>37</v>
      </c>
      <c r="OCV2724" s="283">
        <v>42420.65</v>
      </c>
      <c r="OCW2724" s="284">
        <v>1474117.59</v>
      </c>
      <c r="OCX2724" s="697">
        <v>43639</v>
      </c>
      <c r="OCY2724" s="697">
        <v>43601</v>
      </c>
      <c r="OCZ2724" s="12" t="s">
        <v>3508</v>
      </c>
      <c r="ODA2724" s="12" t="s">
        <v>285</v>
      </c>
      <c r="ODB2724" s="12" t="s">
        <v>3416</v>
      </c>
      <c r="ODC2724" s="12" t="s">
        <v>37</v>
      </c>
      <c r="ODD2724" s="283">
        <v>42420.65</v>
      </c>
      <c r="ODE2724" s="284">
        <v>1474117.59</v>
      </c>
      <c r="ODF2724" s="697">
        <v>43639</v>
      </c>
      <c r="ODG2724" s="697">
        <v>43601</v>
      </c>
      <c r="ODH2724" s="12" t="s">
        <v>3508</v>
      </c>
      <c r="ODI2724" s="12" t="s">
        <v>285</v>
      </c>
      <c r="ODJ2724" s="12" t="s">
        <v>3416</v>
      </c>
      <c r="ODK2724" s="12" t="s">
        <v>37</v>
      </c>
      <c r="ODL2724" s="283">
        <v>42420.65</v>
      </c>
      <c r="ODM2724" s="284">
        <v>1474117.59</v>
      </c>
      <c r="ODN2724" s="697">
        <v>43639</v>
      </c>
      <c r="ODO2724" s="697">
        <v>43601</v>
      </c>
      <c r="ODP2724" s="12" t="s">
        <v>3508</v>
      </c>
      <c r="ODQ2724" s="12" t="s">
        <v>285</v>
      </c>
      <c r="ODR2724" s="12" t="s">
        <v>3416</v>
      </c>
      <c r="ODS2724" s="12" t="s">
        <v>37</v>
      </c>
      <c r="ODT2724" s="283">
        <v>42420.65</v>
      </c>
      <c r="ODU2724" s="284">
        <v>1474117.59</v>
      </c>
      <c r="ODV2724" s="697">
        <v>43639</v>
      </c>
      <c r="ODW2724" s="697">
        <v>43601</v>
      </c>
      <c r="ODX2724" s="12" t="s">
        <v>3508</v>
      </c>
      <c r="ODY2724" s="12" t="s">
        <v>285</v>
      </c>
      <c r="ODZ2724" s="12" t="s">
        <v>3416</v>
      </c>
      <c r="OEA2724" s="12" t="s">
        <v>37</v>
      </c>
      <c r="OEB2724" s="283">
        <v>42420.65</v>
      </c>
      <c r="OEC2724" s="284">
        <v>1474117.59</v>
      </c>
      <c r="OED2724" s="697">
        <v>43639</v>
      </c>
      <c r="OEE2724" s="697">
        <v>43601</v>
      </c>
      <c r="OEF2724" s="12" t="s">
        <v>3508</v>
      </c>
      <c r="OEG2724" s="12" t="s">
        <v>285</v>
      </c>
      <c r="OEH2724" s="12" t="s">
        <v>3416</v>
      </c>
      <c r="OEI2724" s="12" t="s">
        <v>37</v>
      </c>
      <c r="OEJ2724" s="283">
        <v>42420.65</v>
      </c>
      <c r="OEK2724" s="284">
        <v>1474117.59</v>
      </c>
      <c r="OEL2724" s="697">
        <v>43639</v>
      </c>
      <c r="OEM2724" s="697">
        <v>43601</v>
      </c>
      <c r="OEN2724" s="12" t="s">
        <v>3508</v>
      </c>
      <c r="OEO2724" s="12" t="s">
        <v>285</v>
      </c>
      <c r="OEP2724" s="12" t="s">
        <v>3416</v>
      </c>
      <c r="OEQ2724" s="12" t="s">
        <v>37</v>
      </c>
      <c r="OER2724" s="283">
        <v>42420.65</v>
      </c>
      <c r="OES2724" s="284">
        <v>1474117.59</v>
      </c>
      <c r="OET2724" s="697">
        <v>43639</v>
      </c>
      <c r="OEU2724" s="697">
        <v>43601</v>
      </c>
      <c r="OEV2724" s="12" t="s">
        <v>3508</v>
      </c>
      <c r="OEW2724" s="12" t="s">
        <v>285</v>
      </c>
      <c r="OEX2724" s="12" t="s">
        <v>3416</v>
      </c>
      <c r="OEY2724" s="12" t="s">
        <v>37</v>
      </c>
      <c r="OEZ2724" s="283">
        <v>42420.65</v>
      </c>
      <c r="OFA2724" s="284">
        <v>1474117.59</v>
      </c>
      <c r="OFB2724" s="697">
        <v>43639</v>
      </c>
      <c r="OFC2724" s="697">
        <v>43601</v>
      </c>
      <c r="OFD2724" s="12" t="s">
        <v>3508</v>
      </c>
      <c r="OFE2724" s="12" t="s">
        <v>285</v>
      </c>
      <c r="OFF2724" s="12" t="s">
        <v>3416</v>
      </c>
      <c r="OFG2724" s="12" t="s">
        <v>37</v>
      </c>
      <c r="OFH2724" s="283">
        <v>42420.65</v>
      </c>
      <c r="OFI2724" s="284">
        <v>1474117.59</v>
      </c>
      <c r="OFJ2724" s="697">
        <v>43639</v>
      </c>
      <c r="OFK2724" s="697">
        <v>43601</v>
      </c>
      <c r="OFL2724" s="12" t="s">
        <v>3508</v>
      </c>
      <c r="OFM2724" s="12" t="s">
        <v>285</v>
      </c>
      <c r="OFN2724" s="12" t="s">
        <v>3416</v>
      </c>
      <c r="OFO2724" s="12" t="s">
        <v>37</v>
      </c>
      <c r="OFP2724" s="283">
        <v>42420.65</v>
      </c>
      <c r="OFQ2724" s="284">
        <v>1474117.59</v>
      </c>
      <c r="OFR2724" s="697">
        <v>43639</v>
      </c>
      <c r="OFS2724" s="697">
        <v>43601</v>
      </c>
      <c r="OFT2724" s="12" t="s">
        <v>3508</v>
      </c>
      <c r="OFU2724" s="12" t="s">
        <v>285</v>
      </c>
      <c r="OFV2724" s="12" t="s">
        <v>3416</v>
      </c>
      <c r="OFW2724" s="12" t="s">
        <v>37</v>
      </c>
      <c r="OFX2724" s="283">
        <v>42420.65</v>
      </c>
      <c r="OFY2724" s="284">
        <v>1474117.59</v>
      </c>
      <c r="OFZ2724" s="697">
        <v>43639</v>
      </c>
      <c r="OGA2724" s="697">
        <v>43601</v>
      </c>
      <c r="OGB2724" s="12" t="s">
        <v>3508</v>
      </c>
      <c r="OGC2724" s="12" t="s">
        <v>285</v>
      </c>
      <c r="OGD2724" s="12" t="s">
        <v>3416</v>
      </c>
      <c r="OGE2724" s="12" t="s">
        <v>37</v>
      </c>
      <c r="OGF2724" s="283">
        <v>42420.65</v>
      </c>
      <c r="OGG2724" s="284">
        <v>1474117.59</v>
      </c>
      <c r="OGH2724" s="697">
        <v>43639</v>
      </c>
      <c r="OGI2724" s="697">
        <v>43601</v>
      </c>
      <c r="OGJ2724" s="12" t="s">
        <v>3508</v>
      </c>
      <c r="OGK2724" s="12" t="s">
        <v>285</v>
      </c>
      <c r="OGL2724" s="12" t="s">
        <v>3416</v>
      </c>
      <c r="OGM2724" s="12" t="s">
        <v>37</v>
      </c>
      <c r="OGN2724" s="283">
        <v>42420.65</v>
      </c>
      <c r="OGO2724" s="284">
        <v>1474117.59</v>
      </c>
      <c r="OGP2724" s="697">
        <v>43639</v>
      </c>
      <c r="OGQ2724" s="697">
        <v>43601</v>
      </c>
      <c r="OGR2724" s="12" t="s">
        <v>3508</v>
      </c>
      <c r="OGS2724" s="12" t="s">
        <v>285</v>
      </c>
      <c r="OGT2724" s="12" t="s">
        <v>3416</v>
      </c>
      <c r="OGU2724" s="12" t="s">
        <v>37</v>
      </c>
      <c r="OGV2724" s="283">
        <v>42420.65</v>
      </c>
      <c r="OGW2724" s="284">
        <v>1474117.59</v>
      </c>
      <c r="OGX2724" s="697">
        <v>43639</v>
      </c>
      <c r="OGY2724" s="697">
        <v>43601</v>
      </c>
      <c r="OGZ2724" s="12" t="s">
        <v>3508</v>
      </c>
      <c r="OHA2724" s="12" t="s">
        <v>285</v>
      </c>
      <c r="OHB2724" s="12" t="s">
        <v>3416</v>
      </c>
      <c r="OHC2724" s="12" t="s">
        <v>37</v>
      </c>
      <c r="OHD2724" s="283">
        <v>42420.65</v>
      </c>
      <c r="OHE2724" s="284">
        <v>1474117.59</v>
      </c>
      <c r="OHF2724" s="697">
        <v>43639</v>
      </c>
      <c r="OHG2724" s="697">
        <v>43601</v>
      </c>
      <c r="OHH2724" s="12" t="s">
        <v>3508</v>
      </c>
      <c r="OHI2724" s="12" t="s">
        <v>285</v>
      </c>
      <c r="OHJ2724" s="12" t="s">
        <v>3416</v>
      </c>
      <c r="OHK2724" s="12" t="s">
        <v>37</v>
      </c>
      <c r="OHL2724" s="283">
        <v>42420.65</v>
      </c>
      <c r="OHM2724" s="284">
        <v>1474117.59</v>
      </c>
      <c r="OHN2724" s="697">
        <v>43639</v>
      </c>
      <c r="OHO2724" s="697">
        <v>43601</v>
      </c>
      <c r="OHP2724" s="12" t="s">
        <v>3508</v>
      </c>
      <c r="OHQ2724" s="12" t="s">
        <v>285</v>
      </c>
      <c r="OHR2724" s="12" t="s">
        <v>3416</v>
      </c>
      <c r="OHS2724" s="12" t="s">
        <v>37</v>
      </c>
      <c r="OHT2724" s="283">
        <v>42420.65</v>
      </c>
      <c r="OHU2724" s="284">
        <v>1474117.59</v>
      </c>
      <c r="OHV2724" s="697">
        <v>43639</v>
      </c>
      <c r="OHW2724" s="697">
        <v>43601</v>
      </c>
      <c r="OHX2724" s="12" t="s">
        <v>3508</v>
      </c>
      <c r="OHY2724" s="12" t="s">
        <v>285</v>
      </c>
      <c r="OHZ2724" s="12" t="s">
        <v>3416</v>
      </c>
      <c r="OIA2724" s="12" t="s">
        <v>37</v>
      </c>
      <c r="OIB2724" s="283">
        <v>42420.65</v>
      </c>
      <c r="OIC2724" s="284">
        <v>1474117.59</v>
      </c>
      <c r="OID2724" s="697">
        <v>43639</v>
      </c>
      <c r="OIE2724" s="697">
        <v>43601</v>
      </c>
      <c r="OIF2724" s="12" t="s">
        <v>3508</v>
      </c>
      <c r="OIG2724" s="12" t="s">
        <v>285</v>
      </c>
      <c r="OIH2724" s="12" t="s">
        <v>3416</v>
      </c>
      <c r="OII2724" s="12" t="s">
        <v>37</v>
      </c>
      <c r="OIJ2724" s="283">
        <v>42420.65</v>
      </c>
      <c r="OIK2724" s="284">
        <v>1474117.59</v>
      </c>
      <c r="OIL2724" s="697">
        <v>43639</v>
      </c>
      <c r="OIM2724" s="697">
        <v>43601</v>
      </c>
      <c r="OIN2724" s="12" t="s">
        <v>3508</v>
      </c>
      <c r="OIO2724" s="12" t="s">
        <v>285</v>
      </c>
      <c r="OIP2724" s="12" t="s">
        <v>3416</v>
      </c>
      <c r="OIQ2724" s="12" t="s">
        <v>37</v>
      </c>
      <c r="OIR2724" s="283">
        <v>42420.65</v>
      </c>
      <c r="OIS2724" s="284">
        <v>1474117.59</v>
      </c>
      <c r="OIT2724" s="697">
        <v>43639</v>
      </c>
      <c r="OIU2724" s="697">
        <v>43601</v>
      </c>
      <c r="OIV2724" s="12" t="s">
        <v>3508</v>
      </c>
      <c r="OIW2724" s="12" t="s">
        <v>285</v>
      </c>
      <c r="OIX2724" s="12" t="s">
        <v>3416</v>
      </c>
      <c r="OIY2724" s="12" t="s">
        <v>37</v>
      </c>
      <c r="OIZ2724" s="283">
        <v>42420.65</v>
      </c>
      <c r="OJA2724" s="284">
        <v>1474117.59</v>
      </c>
      <c r="OJB2724" s="697">
        <v>43639</v>
      </c>
      <c r="OJC2724" s="697">
        <v>43601</v>
      </c>
      <c r="OJD2724" s="12" t="s">
        <v>3508</v>
      </c>
      <c r="OJE2724" s="12" t="s">
        <v>285</v>
      </c>
      <c r="OJF2724" s="12" t="s">
        <v>3416</v>
      </c>
      <c r="OJG2724" s="12" t="s">
        <v>37</v>
      </c>
      <c r="OJH2724" s="283">
        <v>42420.65</v>
      </c>
      <c r="OJI2724" s="284">
        <v>1474117.59</v>
      </c>
      <c r="OJJ2724" s="697">
        <v>43639</v>
      </c>
      <c r="OJK2724" s="697">
        <v>43601</v>
      </c>
      <c r="OJL2724" s="12" t="s">
        <v>3508</v>
      </c>
      <c r="OJM2724" s="12" t="s">
        <v>285</v>
      </c>
      <c r="OJN2724" s="12" t="s">
        <v>3416</v>
      </c>
      <c r="OJO2724" s="12" t="s">
        <v>37</v>
      </c>
      <c r="OJP2724" s="283">
        <v>42420.65</v>
      </c>
      <c r="OJQ2724" s="284">
        <v>1474117.59</v>
      </c>
      <c r="OJR2724" s="697">
        <v>43639</v>
      </c>
      <c r="OJS2724" s="697">
        <v>43601</v>
      </c>
      <c r="OJT2724" s="12" t="s">
        <v>3508</v>
      </c>
      <c r="OJU2724" s="12" t="s">
        <v>285</v>
      </c>
      <c r="OJV2724" s="12" t="s">
        <v>3416</v>
      </c>
      <c r="OJW2724" s="12" t="s">
        <v>37</v>
      </c>
      <c r="OJX2724" s="283">
        <v>42420.65</v>
      </c>
      <c r="OJY2724" s="284">
        <v>1474117.59</v>
      </c>
      <c r="OJZ2724" s="697">
        <v>43639</v>
      </c>
      <c r="OKA2724" s="697">
        <v>43601</v>
      </c>
      <c r="OKB2724" s="12" t="s">
        <v>3508</v>
      </c>
      <c r="OKC2724" s="12" t="s">
        <v>285</v>
      </c>
      <c r="OKD2724" s="12" t="s">
        <v>3416</v>
      </c>
      <c r="OKE2724" s="12" t="s">
        <v>37</v>
      </c>
      <c r="OKF2724" s="283">
        <v>42420.65</v>
      </c>
      <c r="OKG2724" s="284">
        <v>1474117.59</v>
      </c>
      <c r="OKH2724" s="697">
        <v>43639</v>
      </c>
      <c r="OKI2724" s="697">
        <v>43601</v>
      </c>
      <c r="OKJ2724" s="12" t="s">
        <v>3508</v>
      </c>
      <c r="OKK2724" s="12" t="s">
        <v>285</v>
      </c>
      <c r="OKL2724" s="12" t="s">
        <v>3416</v>
      </c>
      <c r="OKM2724" s="12" t="s">
        <v>37</v>
      </c>
      <c r="OKN2724" s="283">
        <v>42420.65</v>
      </c>
      <c r="OKO2724" s="284">
        <v>1474117.59</v>
      </c>
      <c r="OKP2724" s="697">
        <v>43639</v>
      </c>
      <c r="OKQ2724" s="697">
        <v>43601</v>
      </c>
      <c r="OKR2724" s="12" t="s">
        <v>3508</v>
      </c>
      <c r="OKS2724" s="12" t="s">
        <v>285</v>
      </c>
      <c r="OKT2724" s="12" t="s">
        <v>3416</v>
      </c>
      <c r="OKU2724" s="12" t="s">
        <v>37</v>
      </c>
      <c r="OKV2724" s="283">
        <v>42420.65</v>
      </c>
      <c r="OKW2724" s="284">
        <v>1474117.59</v>
      </c>
      <c r="OKX2724" s="697">
        <v>43639</v>
      </c>
      <c r="OKY2724" s="697">
        <v>43601</v>
      </c>
      <c r="OKZ2724" s="12" t="s">
        <v>3508</v>
      </c>
      <c r="OLA2724" s="12" t="s">
        <v>285</v>
      </c>
      <c r="OLB2724" s="12" t="s">
        <v>3416</v>
      </c>
      <c r="OLC2724" s="12" t="s">
        <v>37</v>
      </c>
      <c r="OLD2724" s="283">
        <v>42420.65</v>
      </c>
      <c r="OLE2724" s="284">
        <v>1474117.59</v>
      </c>
      <c r="OLF2724" s="697">
        <v>43639</v>
      </c>
      <c r="OLG2724" s="697">
        <v>43601</v>
      </c>
      <c r="OLH2724" s="12" t="s">
        <v>3508</v>
      </c>
      <c r="OLI2724" s="12" t="s">
        <v>285</v>
      </c>
      <c r="OLJ2724" s="12" t="s">
        <v>3416</v>
      </c>
      <c r="OLK2724" s="12" t="s">
        <v>37</v>
      </c>
      <c r="OLL2724" s="283">
        <v>42420.65</v>
      </c>
      <c r="OLM2724" s="284">
        <v>1474117.59</v>
      </c>
      <c r="OLN2724" s="697">
        <v>43639</v>
      </c>
      <c r="OLO2724" s="697">
        <v>43601</v>
      </c>
      <c r="OLP2724" s="12" t="s">
        <v>3508</v>
      </c>
      <c r="OLQ2724" s="12" t="s">
        <v>285</v>
      </c>
      <c r="OLR2724" s="12" t="s">
        <v>3416</v>
      </c>
      <c r="OLS2724" s="12" t="s">
        <v>37</v>
      </c>
      <c r="OLT2724" s="283">
        <v>42420.65</v>
      </c>
      <c r="OLU2724" s="284">
        <v>1474117.59</v>
      </c>
      <c r="OLV2724" s="697">
        <v>43639</v>
      </c>
      <c r="OLW2724" s="697">
        <v>43601</v>
      </c>
      <c r="OLX2724" s="12" t="s">
        <v>3508</v>
      </c>
      <c r="OLY2724" s="12" t="s">
        <v>285</v>
      </c>
      <c r="OLZ2724" s="12" t="s">
        <v>3416</v>
      </c>
      <c r="OMA2724" s="12" t="s">
        <v>37</v>
      </c>
      <c r="OMB2724" s="283">
        <v>42420.65</v>
      </c>
      <c r="OMC2724" s="284">
        <v>1474117.59</v>
      </c>
      <c r="OMD2724" s="697">
        <v>43639</v>
      </c>
      <c r="OME2724" s="697">
        <v>43601</v>
      </c>
      <c r="OMF2724" s="12" t="s">
        <v>3508</v>
      </c>
      <c r="OMG2724" s="12" t="s">
        <v>285</v>
      </c>
      <c r="OMH2724" s="12" t="s">
        <v>3416</v>
      </c>
      <c r="OMI2724" s="12" t="s">
        <v>37</v>
      </c>
      <c r="OMJ2724" s="283">
        <v>42420.65</v>
      </c>
      <c r="OMK2724" s="284">
        <v>1474117.59</v>
      </c>
      <c r="OML2724" s="697">
        <v>43639</v>
      </c>
      <c r="OMM2724" s="697">
        <v>43601</v>
      </c>
      <c r="OMN2724" s="12" t="s">
        <v>3508</v>
      </c>
      <c r="OMO2724" s="12" t="s">
        <v>285</v>
      </c>
      <c r="OMP2724" s="12" t="s">
        <v>3416</v>
      </c>
      <c r="OMQ2724" s="12" t="s">
        <v>37</v>
      </c>
      <c r="OMR2724" s="283">
        <v>42420.65</v>
      </c>
      <c r="OMS2724" s="284">
        <v>1474117.59</v>
      </c>
      <c r="OMT2724" s="697">
        <v>43639</v>
      </c>
      <c r="OMU2724" s="697">
        <v>43601</v>
      </c>
      <c r="OMV2724" s="12" t="s">
        <v>3508</v>
      </c>
      <c r="OMW2724" s="12" t="s">
        <v>285</v>
      </c>
      <c r="OMX2724" s="12" t="s">
        <v>3416</v>
      </c>
      <c r="OMY2724" s="12" t="s">
        <v>37</v>
      </c>
      <c r="OMZ2724" s="283">
        <v>42420.65</v>
      </c>
      <c r="ONA2724" s="284">
        <v>1474117.59</v>
      </c>
      <c r="ONB2724" s="697">
        <v>43639</v>
      </c>
      <c r="ONC2724" s="697">
        <v>43601</v>
      </c>
      <c r="OND2724" s="12" t="s">
        <v>3508</v>
      </c>
      <c r="ONE2724" s="12" t="s">
        <v>285</v>
      </c>
      <c r="ONF2724" s="12" t="s">
        <v>3416</v>
      </c>
      <c r="ONG2724" s="12" t="s">
        <v>37</v>
      </c>
      <c r="ONH2724" s="283">
        <v>42420.65</v>
      </c>
      <c r="ONI2724" s="284">
        <v>1474117.59</v>
      </c>
      <c r="ONJ2724" s="697">
        <v>43639</v>
      </c>
      <c r="ONK2724" s="697">
        <v>43601</v>
      </c>
      <c r="ONL2724" s="12" t="s">
        <v>3508</v>
      </c>
      <c r="ONM2724" s="12" t="s">
        <v>285</v>
      </c>
      <c r="ONN2724" s="12" t="s">
        <v>3416</v>
      </c>
      <c r="ONO2724" s="12" t="s">
        <v>37</v>
      </c>
      <c r="ONP2724" s="283">
        <v>42420.65</v>
      </c>
      <c r="ONQ2724" s="284">
        <v>1474117.59</v>
      </c>
      <c r="ONR2724" s="697">
        <v>43639</v>
      </c>
      <c r="ONS2724" s="697">
        <v>43601</v>
      </c>
      <c r="ONT2724" s="12" t="s">
        <v>3508</v>
      </c>
      <c r="ONU2724" s="12" t="s">
        <v>285</v>
      </c>
      <c r="ONV2724" s="12" t="s">
        <v>3416</v>
      </c>
      <c r="ONW2724" s="12" t="s">
        <v>37</v>
      </c>
      <c r="ONX2724" s="283">
        <v>42420.65</v>
      </c>
      <c r="ONY2724" s="284">
        <v>1474117.59</v>
      </c>
      <c r="ONZ2724" s="697">
        <v>43639</v>
      </c>
      <c r="OOA2724" s="697">
        <v>43601</v>
      </c>
      <c r="OOB2724" s="12" t="s">
        <v>3508</v>
      </c>
      <c r="OOC2724" s="12" t="s">
        <v>285</v>
      </c>
      <c r="OOD2724" s="12" t="s">
        <v>3416</v>
      </c>
      <c r="OOE2724" s="12" t="s">
        <v>37</v>
      </c>
      <c r="OOF2724" s="283">
        <v>42420.65</v>
      </c>
      <c r="OOG2724" s="284">
        <v>1474117.59</v>
      </c>
      <c r="OOH2724" s="697">
        <v>43639</v>
      </c>
      <c r="OOI2724" s="697">
        <v>43601</v>
      </c>
      <c r="OOJ2724" s="12" t="s">
        <v>3508</v>
      </c>
      <c r="OOK2724" s="12" t="s">
        <v>285</v>
      </c>
      <c r="OOL2724" s="12" t="s">
        <v>3416</v>
      </c>
      <c r="OOM2724" s="12" t="s">
        <v>37</v>
      </c>
      <c r="OON2724" s="283">
        <v>42420.65</v>
      </c>
      <c r="OOO2724" s="284">
        <v>1474117.59</v>
      </c>
      <c r="OOP2724" s="697">
        <v>43639</v>
      </c>
      <c r="OOQ2724" s="697">
        <v>43601</v>
      </c>
      <c r="OOR2724" s="12" t="s">
        <v>3508</v>
      </c>
      <c r="OOS2724" s="12" t="s">
        <v>285</v>
      </c>
      <c r="OOT2724" s="12" t="s">
        <v>3416</v>
      </c>
      <c r="OOU2724" s="12" t="s">
        <v>37</v>
      </c>
      <c r="OOV2724" s="283">
        <v>42420.65</v>
      </c>
      <c r="OOW2724" s="284">
        <v>1474117.59</v>
      </c>
      <c r="OOX2724" s="697">
        <v>43639</v>
      </c>
      <c r="OOY2724" s="697">
        <v>43601</v>
      </c>
      <c r="OOZ2724" s="12" t="s">
        <v>3508</v>
      </c>
      <c r="OPA2724" s="12" t="s">
        <v>285</v>
      </c>
      <c r="OPB2724" s="12" t="s">
        <v>3416</v>
      </c>
      <c r="OPC2724" s="12" t="s">
        <v>37</v>
      </c>
      <c r="OPD2724" s="283">
        <v>42420.65</v>
      </c>
      <c r="OPE2724" s="284">
        <v>1474117.59</v>
      </c>
      <c r="OPF2724" s="697">
        <v>43639</v>
      </c>
      <c r="OPG2724" s="697">
        <v>43601</v>
      </c>
      <c r="OPH2724" s="12" t="s">
        <v>3508</v>
      </c>
      <c r="OPI2724" s="12" t="s">
        <v>285</v>
      </c>
      <c r="OPJ2724" s="12" t="s">
        <v>3416</v>
      </c>
      <c r="OPK2724" s="12" t="s">
        <v>37</v>
      </c>
      <c r="OPL2724" s="283">
        <v>42420.65</v>
      </c>
      <c r="OPM2724" s="284">
        <v>1474117.59</v>
      </c>
      <c r="OPN2724" s="697">
        <v>43639</v>
      </c>
      <c r="OPO2724" s="697">
        <v>43601</v>
      </c>
      <c r="OPP2724" s="12" t="s">
        <v>3508</v>
      </c>
      <c r="OPQ2724" s="12" t="s">
        <v>285</v>
      </c>
      <c r="OPR2724" s="12" t="s">
        <v>3416</v>
      </c>
      <c r="OPS2724" s="12" t="s">
        <v>37</v>
      </c>
      <c r="OPT2724" s="283">
        <v>42420.65</v>
      </c>
      <c r="OPU2724" s="284">
        <v>1474117.59</v>
      </c>
      <c r="OPV2724" s="697">
        <v>43639</v>
      </c>
      <c r="OPW2724" s="697">
        <v>43601</v>
      </c>
      <c r="OPX2724" s="12" t="s">
        <v>3508</v>
      </c>
      <c r="OPY2724" s="12" t="s">
        <v>285</v>
      </c>
      <c r="OPZ2724" s="12" t="s">
        <v>3416</v>
      </c>
      <c r="OQA2724" s="12" t="s">
        <v>37</v>
      </c>
      <c r="OQB2724" s="283">
        <v>42420.65</v>
      </c>
      <c r="OQC2724" s="284">
        <v>1474117.59</v>
      </c>
      <c r="OQD2724" s="697">
        <v>43639</v>
      </c>
      <c r="OQE2724" s="697">
        <v>43601</v>
      </c>
      <c r="OQF2724" s="12" t="s">
        <v>3508</v>
      </c>
      <c r="OQG2724" s="12" t="s">
        <v>285</v>
      </c>
      <c r="OQH2724" s="12" t="s">
        <v>3416</v>
      </c>
      <c r="OQI2724" s="12" t="s">
        <v>37</v>
      </c>
      <c r="OQJ2724" s="283">
        <v>42420.65</v>
      </c>
      <c r="OQK2724" s="284">
        <v>1474117.59</v>
      </c>
      <c r="OQL2724" s="697">
        <v>43639</v>
      </c>
      <c r="OQM2724" s="697">
        <v>43601</v>
      </c>
      <c r="OQN2724" s="12" t="s">
        <v>3508</v>
      </c>
      <c r="OQO2724" s="12" t="s">
        <v>285</v>
      </c>
      <c r="OQP2724" s="12" t="s">
        <v>3416</v>
      </c>
      <c r="OQQ2724" s="12" t="s">
        <v>37</v>
      </c>
      <c r="OQR2724" s="283">
        <v>42420.65</v>
      </c>
      <c r="OQS2724" s="284">
        <v>1474117.59</v>
      </c>
      <c r="OQT2724" s="697">
        <v>43639</v>
      </c>
      <c r="OQU2724" s="697">
        <v>43601</v>
      </c>
      <c r="OQV2724" s="12" t="s">
        <v>3508</v>
      </c>
      <c r="OQW2724" s="12" t="s">
        <v>285</v>
      </c>
      <c r="OQX2724" s="12" t="s">
        <v>3416</v>
      </c>
      <c r="OQY2724" s="12" t="s">
        <v>37</v>
      </c>
      <c r="OQZ2724" s="283">
        <v>42420.65</v>
      </c>
      <c r="ORA2724" s="284">
        <v>1474117.59</v>
      </c>
      <c r="ORB2724" s="697">
        <v>43639</v>
      </c>
      <c r="ORC2724" s="697">
        <v>43601</v>
      </c>
      <c r="ORD2724" s="12" t="s">
        <v>3508</v>
      </c>
      <c r="ORE2724" s="12" t="s">
        <v>285</v>
      </c>
      <c r="ORF2724" s="12" t="s">
        <v>3416</v>
      </c>
      <c r="ORG2724" s="12" t="s">
        <v>37</v>
      </c>
      <c r="ORH2724" s="283">
        <v>42420.65</v>
      </c>
      <c r="ORI2724" s="284">
        <v>1474117.59</v>
      </c>
      <c r="ORJ2724" s="697">
        <v>43639</v>
      </c>
      <c r="ORK2724" s="697">
        <v>43601</v>
      </c>
      <c r="ORL2724" s="12" t="s">
        <v>3508</v>
      </c>
      <c r="ORM2724" s="12" t="s">
        <v>285</v>
      </c>
      <c r="ORN2724" s="12" t="s">
        <v>3416</v>
      </c>
      <c r="ORO2724" s="12" t="s">
        <v>37</v>
      </c>
      <c r="ORP2724" s="283">
        <v>42420.65</v>
      </c>
      <c r="ORQ2724" s="284">
        <v>1474117.59</v>
      </c>
      <c r="ORR2724" s="697">
        <v>43639</v>
      </c>
      <c r="ORS2724" s="697">
        <v>43601</v>
      </c>
      <c r="ORT2724" s="12" t="s">
        <v>3508</v>
      </c>
      <c r="ORU2724" s="12" t="s">
        <v>285</v>
      </c>
      <c r="ORV2724" s="12" t="s">
        <v>3416</v>
      </c>
      <c r="ORW2724" s="12" t="s">
        <v>37</v>
      </c>
      <c r="ORX2724" s="283">
        <v>42420.65</v>
      </c>
      <c r="ORY2724" s="284">
        <v>1474117.59</v>
      </c>
      <c r="ORZ2724" s="697">
        <v>43639</v>
      </c>
      <c r="OSA2724" s="697">
        <v>43601</v>
      </c>
      <c r="OSB2724" s="12" t="s">
        <v>3508</v>
      </c>
      <c r="OSC2724" s="12" t="s">
        <v>285</v>
      </c>
      <c r="OSD2724" s="12" t="s">
        <v>3416</v>
      </c>
      <c r="OSE2724" s="12" t="s">
        <v>37</v>
      </c>
      <c r="OSF2724" s="283">
        <v>42420.65</v>
      </c>
      <c r="OSG2724" s="284">
        <v>1474117.59</v>
      </c>
      <c r="OSH2724" s="697">
        <v>43639</v>
      </c>
      <c r="OSI2724" s="697">
        <v>43601</v>
      </c>
      <c r="OSJ2724" s="12" t="s">
        <v>3508</v>
      </c>
      <c r="OSK2724" s="12" t="s">
        <v>285</v>
      </c>
      <c r="OSL2724" s="12" t="s">
        <v>3416</v>
      </c>
      <c r="OSM2724" s="12" t="s">
        <v>37</v>
      </c>
      <c r="OSN2724" s="283">
        <v>42420.65</v>
      </c>
      <c r="OSO2724" s="284">
        <v>1474117.59</v>
      </c>
      <c r="OSP2724" s="697">
        <v>43639</v>
      </c>
      <c r="OSQ2724" s="697">
        <v>43601</v>
      </c>
      <c r="OSR2724" s="12" t="s">
        <v>3508</v>
      </c>
      <c r="OSS2724" s="12" t="s">
        <v>285</v>
      </c>
      <c r="OST2724" s="12" t="s">
        <v>3416</v>
      </c>
      <c r="OSU2724" s="12" t="s">
        <v>37</v>
      </c>
      <c r="OSV2724" s="283">
        <v>42420.65</v>
      </c>
      <c r="OSW2724" s="284">
        <v>1474117.59</v>
      </c>
      <c r="OSX2724" s="697">
        <v>43639</v>
      </c>
      <c r="OSY2724" s="697">
        <v>43601</v>
      </c>
      <c r="OSZ2724" s="12" t="s">
        <v>3508</v>
      </c>
      <c r="OTA2724" s="12" t="s">
        <v>285</v>
      </c>
      <c r="OTB2724" s="12" t="s">
        <v>3416</v>
      </c>
      <c r="OTC2724" s="12" t="s">
        <v>37</v>
      </c>
      <c r="OTD2724" s="283">
        <v>42420.65</v>
      </c>
      <c r="OTE2724" s="284">
        <v>1474117.59</v>
      </c>
      <c r="OTF2724" s="697">
        <v>43639</v>
      </c>
      <c r="OTG2724" s="697">
        <v>43601</v>
      </c>
      <c r="OTH2724" s="12" t="s">
        <v>3508</v>
      </c>
      <c r="OTI2724" s="12" t="s">
        <v>285</v>
      </c>
      <c r="OTJ2724" s="12" t="s">
        <v>3416</v>
      </c>
      <c r="OTK2724" s="12" t="s">
        <v>37</v>
      </c>
      <c r="OTL2724" s="283">
        <v>42420.65</v>
      </c>
      <c r="OTM2724" s="284">
        <v>1474117.59</v>
      </c>
      <c r="OTN2724" s="697">
        <v>43639</v>
      </c>
      <c r="OTO2724" s="697">
        <v>43601</v>
      </c>
      <c r="OTP2724" s="12" t="s">
        <v>3508</v>
      </c>
      <c r="OTQ2724" s="12" t="s">
        <v>285</v>
      </c>
      <c r="OTR2724" s="12" t="s">
        <v>3416</v>
      </c>
      <c r="OTS2724" s="12" t="s">
        <v>37</v>
      </c>
      <c r="OTT2724" s="283">
        <v>42420.65</v>
      </c>
      <c r="OTU2724" s="284">
        <v>1474117.59</v>
      </c>
      <c r="OTV2724" s="697">
        <v>43639</v>
      </c>
      <c r="OTW2724" s="697">
        <v>43601</v>
      </c>
      <c r="OTX2724" s="12" t="s">
        <v>3508</v>
      </c>
      <c r="OTY2724" s="12" t="s">
        <v>285</v>
      </c>
      <c r="OTZ2724" s="12" t="s">
        <v>3416</v>
      </c>
      <c r="OUA2724" s="12" t="s">
        <v>37</v>
      </c>
      <c r="OUB2724" s="283">
        <v>42420.65</v>
      </c>
      <c r="OUC2724" s="284">
        <v>1474117.59</v>
      </c>
      <c r="OUD2724" s="697">
        <v>43639</v>
      </c>
      <c r="OUE2724" s="697">
        <v>43601</v>
      </c>
      <c r="OUF2724" s="12" t="s">
        <v>3508</v>
      </c>
      <c r="OUG2724" s="12" t="s">
        <v>285</v>
      </c>
      <c r="OUH2724" s="12" t="s">
        <v>3416</v>
      </c>
      <c r="OUI2724" s="12" t="s">
        <v>37</v>
      </c>
      <c r="OUJ2724" s="283">
        <v>42420.65</v>
      </c>
      <c r="OUK2724" s="284">
        <v>1474117.59</v>
      </c>
      <c r="OUL2724" s="697">
        <v>43639</v>
      </c>
      <c r="OUM2724" s="697">
        <v>43601</v>
      </c>
      <c r="OUN2724" s="12" t="s">
        <v>3508</v>
      </c>
      <c r="OUO2724" s="12" t="s">
        <v>285</v>
      </c>
      <c r="OUP2724" s="12" t="s">
        <v>3416</v>
      </c>
      <c r="OUQ2724" s="12" t="s">
        <v>37</v>
      </c>
      <c r="OUR2724" s="283">
        <v>42420.65</v>
      </c>
      <c r="OUS2724" s="284">
        <v>1474117.59</v>
      </c>
      <c r="OUT2724" s="697">
        <v>43639</v>
      </c>
      <c r="OUU2724" s="697">
        <v>43601</v>
      </c>
      <c r="OUV2724" s="12" t="s">
        <v>3508</v>
      </c>
      <c r="OUW2724" s="12" t="s">
        <v>285</v>
      </c>
      <c r="OUX2724" s="12" t="s">
        <v>3416</v>
      </c>
      <c r="OUY2724" s="12" t="s">
        <v>37</v>
      </c>
      <c r="OUZ2724" s="283">
        <v>42420.65</v>
      </c>
      <c r="OVA2724" s="284">
        <v>1474117.59</v>
      </c>
      <c r="OVB2724" s="697">
        <v>43639</v>
      </c>
      <c r="OVC2724" s="697">
        <v>43601</v>
      </c>
      <c r="OVD2724" s="12" t="s">
        <v>3508</v>
      </c>
      <c r="OVE2724" s="12" t="s">
        <v>285</v>
      </c>
      <c r="OVF2724" s="12" t="s">
        <v>3416</v>
      </c>
      <c r="OVG2724" s="12" t="s">
        <v>37</v>
      </c>
      <c r="OVH2724" s="283">
        <v>42420.65</v>
      </c>
      <c r="OVI2724" s="284">
        <v>1474117.59</v>
      </c>
      <c r="OVJ2724" s="697">
        <v>43639</v>
      </c>
      <c r="OVK2724" s="697">
        <v>43601</v>
      </c>
      <c r="OVL2724" s="12" t="s">
        <v>3508</v>
      </c>
      <c r="OVM2724" s="12" t="s">
        <v>285</v>
      </c>
      <c r="OVN2724" s="12" t="s">
        <v>3416</v>
      </c>
      <c r="OVO2724" s="12" t="s">
        <v>37</v>
      </c>
      <c r="OVP2724" s="283">
        <v>42420.65</v>
      </c>
      <c r="OVQ2724" s="284">
        <v>1474117.59</v>
      </c>
      <c r="OVR2724" s="697">
        <v>43639</v>
      </c>
      <c r="OVS2724" s="697">
        <v>43601</v>
      </c>
      <c r="OVT2724" s="12" t="s">
        <v>3508</v>
      </c>
      <c r="OVU2724" s="12" t="s">
        <v>285</v>
      </c>
      <c r="OVV2724" s="12" t="s">
        <v>3416</v>
      </c>
      <c r="OVW2724" s="12" t="s">
        <v>37</v>
      </c>
      <c r="OVX2724" s="283">
        <v>42420.65</v>
      </c>
      <c r="OVY2724" s="284">
        <v>1474117.59</v>
      </c>
      <c r="OVZ2724" s="697">
        <v>43639</v>
      </c>
      <c r="OWA2724" s="697">
        <v>43601</v>
      </c>
      <c r="OWB2724" s="12" t="s">
        <v>3508</v>
      </c>
      <c r="OWC2724" s="12" t="s">
        <v>285</v>
      </c>
      <c r="OWD2724" s="12" t="s">
        <v>3416</v>
      </c>
      <c r="OWE2724" s="12" t="s">
        <v>37</v>
      </c>
      <c r="OWF2724" s="283">
        <v>42420.65</v>
      </c>
      <c r="OWG2724" s="284">
        <v>1474117.59</v>
      </c>
      <c r="OWH2724" s="697">
        <v>43639</v>
      </c>
      <c r="OWI2724" s="697">
        <v>43601</v>
      </c>
      <c r="OWJ2724" s="12" t="s">
        <v>3508</v>
      </c>
      <c r="OWK2724" s="12" t="s">
        <v>285</v>
      </c>
      <c r="OWL2724" s="12" t="s">
        <v>3416</v>
      </c>
      <c r="OWM2724" s="12" t="s">
        <v>37</v>
      </c>
      <c r="OWN2724" s="283">
        <v>42420.65</v>
      </c>
      <c r="OWO2724" s="284">
        <v>1474117.59</v>
      </c>
      <c r="OWP2724" s="697">
        <v>43639</v>
      </c>
      <c r="OWQ2724" s="697">
        <v>43601</v>
      </c>
      <c r="OWR2724" s="12" t="s">
        <v>3508</v>
      </c>
      <c r="OWS2724" s="12" t="s">
        <v>285</v>
      </c>
      <c r="OWT2724" s="12" t="s">
        <v>3416</v>
      </c>
      <c r="OWU2724" s="12" t="s">
        <v>37</v>
      </c>
      <c r="OWV2724" s="283">
        <v>42420.65</v>
      </c>
      <c r="OWW2724" s="284">
        <v>1474117.59</v>
      </c>
      <c r="OWX2724" s="697">
        <v>43639</v>
      </c>
      <c r="OWY2724" s="697">
        <v>43601</v>
      </c>
      <c r="OWZ2724" s="12" t="s">
        <v>3508</v>
      </c>
      <c r="OXA2724" s="12" t="s">
        <v>285</v>
      </c>
      <c r="OXB2724" s="12" t="s">
        <v>3416</v>
      </c>
      <c r="OXC2724" s="12" t="s">
        <v>37</v>
      </c>
      <c r="OXD2724" s="283">
        <v>42420.65</v>
      </c>
      <c r="OXE2724" s="284">
        <v>1474117.59</v>
      </c>
      <c r="OXF2724" s="697">
        <v>43639</v>
      </c>
      <c r="OXG2724" s="697">
        <v>43601</v>
      </c>
      <c r="OXH2724" s="12" t="s">
        <v>3508</v>
      </c>
      <c r="OXI2724" s="12" t="s">
        <v>285</v>
      </c>
      <c r="OXJ2724" s="12" t="s">
        <v>3416</v>
      </c>
      <c r="OXK2724" s="12" t="s">
        <v>37</v>
      </c>
      <c r="OXL2724" s="283">
        <v>42420.65</v>
      </c>
      <c r="OXM2724" s="284">
        <v>1474117.59</v>
      </c>
      <c r="OXN2724" s="697">
        <v>43639</v>
      </c>
      <c r="OXO2724" s="697">
        <v>43601</v>
      </c>
      <c r="OXP2724" s="12" t="s">
        <v>3508</v>
      </c>
      <c r="OXQ2724" s="12" t="s">
        <v>285</v>
      </c>
      <c r="OXR2724" s="12" t="s">
        <v>3416</v>
      </c>
      <c r="OXS2724" s="12" t="s">
        <v>37</v>
      </c>
      <c r="OXT2724" s="283">
        <v>42420.65</v>
      </c>
      <c r="OXU2724" s="284">
        <v>1474117.59</v>
      </c>
      <c r="OXV2724" s="697">
        <v>43639</v>
      </c>
      <c r="OXW2724" s="697">
        <v>43601</v>
      </c>
      <c r="OXX2724" s="12" t="s">
        <v>3508</v>
      </c>
      <c r="OXY2724" s="12" t="s">
        <v>285</v>
      </c>
      <c r="OXZ2724" s="12" t="s">
        <v>3416</v>
      </c>
      <c r="OYA2724" s="12" t="s">
        <v>37</v>
      </c>
      <c r="OYB2724" s="283">
        <v>42420.65</v>
      </c>
      <c r="OYC2724" s="284">
        <v>1474117.59</v>
      </c>
      <c r="OYD2724" s="697">
        <v>43639</v>
      </c>
      <c r="OYE2724" s="697">
        <v>43601</v>
      </c>
      <c r="OYF2724" s="12" t="s">
        <v>3508</v>
      </c>
      <c r="OYG2724" s="12" t="s">
        <v>285</v>
      </c>
      <c r="OYH2724" s="12" t="s">
        <v>3416</v>
      </c>
      <c r="OYI2724" s="12" t="s">
        <v>37</v>
      </c>
      <c r="OYJ2724" s="283">
        <v>42420.65</v>
      </c>
      <c r="OYK2724" s="284">
        <v>1474117.59</v>
      </c>
      <c r="OYL2724" s="697">
        <v>43639</v>
      </c>
      <c r="OYM2724" s="697">
        <v>43601</v>
      </c>
      <c r="OYN2724" s="12" t="s">
        <v>3508</v>
      </c>
      <c r="OYO2724" s="12" t="s">
        <v>285</v>
      </c>
      <c r="OYP2724" s="12" t="s">
        <v>3416</v>
      </c>
      <c r="OYQ2724" s="12" t="s">
        <v>37</v>
      </c>
      <c r="OYR2724" s="283">
        <v>42420.65</v>
      </c>
      <c r="OYS2724" s="284">
        <v>1474117.59</v>
      </c>
      <c r="OYT2724" s="697">
        <v>43639</v>
      </c>
      <c r="OYU2724" s="697">
        <v>43601</v>
      </c>
      <c r="OYV2724" s="12" t="s">
        <v>3508</v>
      </c>
      <c r="OYW2724" s="12" t="s">
        <v>285</v>
      </c>
      <c r="OYX2724" s="12" t="s">
        <v>3416</v>
      </c>
      <c r="OYY2724" s="12" t="s">
        <v>37</v>
      </c>
      <c r="OYZ2724" s="283">
        <v>42420.65</v>
      </c>
      <c r="OZA2724" s="284">
        <v>1474117.59</v>
      </c>
      <c r="OZB2724" s="697">
        <v>43639</v>
      </c>
      <c r="OZC2724" s="697">
        <v>43601</v>
      </c>
      <c r="OZD2724" s="12" t="s">
        <v>3508</v>
      </c>
      <c r="OZE2724" s="12" t="s">
        <v>285</v>
      </c>
      <c r="OZF2724" s="12" t="s">
        <v>3416</v>
      </c>
      <c r="OZG2724" s="12" t="s">
        <v>37</v>
      </c>
      <c r="OZH2724" s="283">
        <v>42420.65</v>
      </c>
      <c r="OZI2724" s="284">
        <v>1474117.59</v>
      </c>
      <c r="OZJ2724" s="697">
        <v>43639</v>
      </c>
      <c r="OZK2724" s="697">
        <v>43601</v>
      </c>
      <c r="OZL2724" s="12" t="s">
        <v>3508</v>
      </c>
      <c r="OZM2724" s="12" t="s">
        <v>285</v>
      </c>
      <c r="OZN2724" s="12" t="s">
        <v>3416</v>
      </c>
      <c r="OZO2724" s="12" t="s">
        <v>37</v>
      </c>
      <c r="OZP2724" s="283">
        <v>42420.65</v>
      </c>
      <c r="OZQ2724" s="284">
        <v>1474117.59</v>
      </c>
      <c r="OZR2724" s="697">
        <v>43639</v>
      </c>
      <c r="OZS2724" s="697">
        <v>43601</v>
      </c>
      <c r="OZT2724" s="12" t="s">
        <v>3508</v>
      </c>
      <c r="OZU2724" s="12" t="s">
        <v>285</v>
      </c>
      <c r="OZV2724" s="12" t="s">
        <v>3416</v>
      </c>
      <c r="OZW2724" s="12" t="s">
        <v>37</v>
      </c>
      <c r="OZX2724" s="283">
        <v>42420.65</v>
      </c>
      <c r="OZY2724" s="284">
        <v>1474117.59</v>
      </c>
      <c r="OZZ2724" s="697">
        <v>43639</v>
      </c>
      <c r="PAA2724" s="697">
        <v>43601</v>
      </c>
      <c r="PAB2724" s="12" t="s">
        <v>3508</v>
      </c>
      <c r="PAC2724" s="12" t="s">
        <v>285</v>
      </c>
      <c r="PAD2724" s="12" t="s">
        <v>3416</v>
      </c>
      <c r="PAE2724" s="12" t="s">
        <v>37</v>
      </c>
      <c r="PAF2724" s="283">
        <v>42420.65</v>
      </c>
      <c r="PAG2724" s="284">
        <v>1474117.59</v>
      </c>
      <c r="PAH2724" s="697">
        <v>43639</v>
      </c>
      <c r="PAI2724" s="697">
        <v>43601</v>
      </c>
      <c r="PAJ2724" s="12" t="s">
        <v>3508</v>
      </c>
      <c r="PAK2724" s="12" t="s">
        <v>285</v>
      </c>
      <c r="PAL2724" s="12" t="s">
        <v>3416</v>
      </c>
      <c r="PAM2724" s="12" t="s">
        <v>37</v>
      </c>
      <c r="PAN2724" s="283">
        <v>42420.65</v>
      </c>
      <c r="PAO2724" s="284">
        <v>1474117.59</v>
      </c>
      <c r="PAP2724" s="697">
        <v>43639</v>
      </c>
      <c r="PAQ2724" s="697">
        <v>43601</v>
      </c>
      <c r="PAR2724" s="12" t="s">
        <v>3508</v>
      </c>
      <c r="PAS2724" s="12" t="s">
        <v>285</v>
      </c>
      <c r="PAT2724" s="12" t="s">
        <v>3416</v>
      </c>
      <c r="PAU2724" s="12" t="s">
        <v>37</v>
      </c>
      <c r="PAV2724" s="283">
        <v>42420.65</v>
      </c>
      <c r="PAW2724" s="284">
        <v>1474117.59</v>
      </c>
      <c r="PAX2724" s="697">
        <v>43639</v>
      </c>
      <c r="PAY2724" s="697">
        <v>43601</v>
      </c>
      <c r="PAZ2724" s="12" t="s">
        <v>3508</v>
      </c>
      <c r="PBA2724" s="12" t="s">
        <v>285</v>
      </c>
      <c r="PBB2724" s="12" t="s">
        <v>3416</v>
      </c>
      <c r="PBC2724" s="12" t="s">
        <v>37</v>
      </c>
      <c r="PBD2724" s="283">
        <v>42420.65</v>
      </c>
      <c r="PBE2724" s="284">
        <v>1474117.59</v>
      </c>
      <c r="PBF2724" s="697">
        <v>43639</v>
      </c>
      <c r="PBG2724" s="697">
        <v>43601</v>
      </c>
      <c r="PBH2724" s="12" t="s">
        <v>3508</v>
      </c>
      <c r="PBI2724" s="12" t="s">
        <v>285</v>
      </c>
      <c r="PBJ2724" s="12" t="s">
        <v>3416</v>
      </c>
      <c r="PBK2724" s="12" t="s">
        <v>37</v>
      </c>
      <c r="PBL2724" s="283">
        <v>42420.65</v>
      </c>
      <c r="PBM2724" s="284">
        <v>1474117.59</v>
      </c>
      <c r="PBN2724" s="697">
        <v>43639</v>
      </c>
      <c r="PBO2724" s="697">
        <v>43601</v>
      </c>
      <c r="PBP2724" s="12" t="s">
        <v>3508</v>
      </c>
      <c r="PBQ2724" s="12" t="s">
        <v>285</v>
      </c>
      <c r="PBR2724" s="12" t="s">
        <v>3416</v>
      </c>
      <c r="PBS2724" s="12" t="s">
        <v>37</v>
      </c>
      <c r="PBT2724" s="283">
        <v>42420.65</v>
      </c>
      <c r="PBU2724" s="284">
        <v>1474117.59</v>
      </c>
      <c r="PBV2724" s="697">
        <v>43639</v>
      </c>
      <c r="PBW2724" s="697">
        <v>43601</v>
      </c>
      <c r="PBX2724" s="12" t="s">
        <v>3508</v>
      </c>
      <c r="PBY2724" s="12" t="s">
        <v>285</v>
      </c>
      <c r="PBZ2724" s="12" t="s">
        <v>3416</v>
      </c>
      <c r="PCA2724" s="12" t="s">
        <v>37</v>
      </c>
      <c r="PCB2724" s="283">
        <v>42420.65</v>
      </c>
      <c r="PCC2724" s="284">
        <v>1474117.59</v>
      </c>
      <c r="PCD2724" s="697">
        <v>43639</v>
      </c>
      <c r="PCE2724" s="697">
        <v>43601</v>
      </c>
      <c r="PCF2724" s="12" t="s">
        <v>3508</v>
      </c>
      <c r="PCG2724" s="12" t="s">
        <v>285</v>
      </c>
      <c r="PCH2724" s="12" t="s">
        <v>3416</v>
      </c>
      <c r="PCI2724" s="12" t="s">
        <v>37</v>
      </c>
      <c r="PCJ2724" s="283">
        <v>42420.65</v>
      </c>
      <c r="PCK2724" s="284">
        <v>1474117.59</v>
      </c>
      <c r="PCL2724" s="697">
        <v>43639</v>
      </c>
      <c r="PCM2724" s="697">
        <v>43601</v>
      </c>
      <c r="PCN2724" s="12" t="s">
        <v>3508</v>
      </c>
      <c r="PCO2724" s="12" t="s">
        <v>285</v>
      </c>
      <c r="PCP2724" s="12" t="s">
        <v>3416</v>
      </c>
      <c r="PCQ2724" s="12" t="s">
        <v>37</v>
      </c>
      <c r="PCR2724" s="283">
        <v>42420.65</v>
      </c>
      <c r="PCS2724" s="284">
        <v>1474117.59</v>
      </c>
      <c r="PCT2724" s="697">
        <v>43639</v>
      </c>
      <c r="PCU2724" s="697">
        <v>43601</v>
      </c>
      <c r="PCV2724" s="12" t="s">
        <v>3508</v>
      </c>
      <c r="PCW2724" s="12" t="s">
        <v>285</v>
      </c>
      <c r="PCX2724" s="12" t="s">
        <v>3416</v>
      </c>
      <c r="PCY2724" s="12" t="s">
        <v>37</v>
      </c>
      <c r="PCZ2724" s="283">
        <v>42420.65</v>
      </c>
      <c r="PDA2724" s="284">
        <v>1474117.59</v>
      </c>
      <c r="PDB2724" s="697">
        <v>43639</v>
      </c>
      <c r="PDC2724" s="697">
        <v>43601</v>
      </c>
      <c r="PDD2724" s="12" t="s">
        <v>3508</v>
      </c>
      <c r="PDE2724" s="12" t="s">
        <v>285</v>
      </c>
      <c r="PDF2724" s="12" t="s">
        <v>3416</v>
      </c>
      <c r="PDG2724" s="12" t="s">
        <v>37</v>
      </c>
      <c r="PDH2724" s="283">
        <v>42420.65</v>
      </c>
      <c r="PDI2724" s="284">
        <v>1474117.59</v>
      </c>
      <c r="PDJ2724" s="697">
        <v>43639</v>
      </c>
      <c r="PDK2724" s="697">
        <v>43601</v>
      </c>
      <c r="PDL2724" s="12" t="s">
        <v>3508</v>
      </c>
      <c r="PDM2724" s="12" t="s">
        <v>285</v>
      </c>
      <c r="PDN2724" s="12" t="s">
        <v>3416</v>
      </c>
      <c r="PDO2724" s="12" t="s">
        <v>37</v>
      </c>
      <c r="PDP2724" s="283">
        <v>42420.65</v>
      </c>
      <c r="PDQ2724" s="284">
        <v>1474117.59</v>
      </c>
      <c r="PDR2724" s="697">
        <v>43639</v>
      </c>
      <c r="PDS2724" s="697">
        <v>43601</v>
      </c>
      <c r="PDT2724" s="12" t="s">
        <v>3508</v>
      </c>
      <c r="PDU2724" s="12" t="s">
        <v>285</v>
      </c>
      <c r="PDV2724" s="12" t="s">
        <v>3416</v>
      </c>
      <c r="PDW2724" s="12" t="s">
        <v>37</v>
      </c>
      <c r="PDX2724" s="283">
        <v>42420.65</v>
      </c>
      <c r="PDY2724" s="284">
        <v>1474117.59</v>
      </c>
      <c r="PDZ2724" s="697">
        <v>43639</v>
      </c>
      <c r="PEA2724" s="697">
        <v>43601</v>
      </c>
      <c r="PEB2724" s="12" t="s">
        <v>3508</v>
      </c>
      <c r="PEC2724" s="12" t="s">
        <v>285</v>
      </c>
      <c r="PED2724" s="12" t="s">
        <v>3416</v>
      </c>
      <c r="PEE2724" s="12" t="s">
        <v>37</v>
      </c>
      <c r="PEF2724" s="283">
        <v>42420.65</v>
      </c>
      <c r="PEG2724" s="284">
        <v>1474117.59</v>
      </c>
      <c r="PEH2724" s="697">
        <v>43639</v>
      </c>
      <c r="PEI2724" s="697">
        <v>43601</v>
      </c>
      <c r="PEJ2724" s="12" t="s">
        <v>3508</v>
      </c>
      <c r="PEK2724" s="12" t="s">
        <v>285</v>
      </c>
      <c r="PEL2724" s="12" t="s">
        <v>3416</v>
      </c>
      <c r="PEM2724" s="12" t="s">
        <v>37</v>
      </c>
      <c r="PEN2724" s="283">
        <v>42420.65</v>
      </c>
      <c r="PEO2724" s="284">
        <v>1474117.59</v>
      </c>
      <c r="PEP2724" s="697">
        <v>43639</v>
      </c>
      <c r="PEQ2724" s="697">
        <v>43601</v>
      </c>
      <c r="PER2724" s="12" t="s">
        <v>3508</v>
      </c>
      <c r="PES2724" s="12" t="s">
        <v>285</v>
      </c>
      <c r="PET2724" s="12" t="s">
        <v>3416</v>
      </c>
      <c r="PEU2724" s="12" t="s">
        <v>37</v>
      </c>
      <c r="PEV2724" s="283">
        <v>42420.65</v>
      </c>
      <c r="PEW2724" s="284">
        <v>1474117.59</v>
      </c>
      <c r="PEX2724" s="697">
        <v>43639</v>
      </c>
      <c r="PEY2724" s="697">
        <v>43601</v>
      </c>
      <c r="PEZ2724" s="12" t="s">
        <v>3508</v>
      </c>
      <c r="PFA2724" s="12" t="s">
        <v>285</v>
      </c>
      <c r="PFB2724" s="12" t="s">
        <v>3416</v>
      </c>
      <c r="PFC2724" s="12" t="s">
        <v>37</v>
      </c>
      <c r="PFD2724" s="283">
        <v>42420.65</v>
      </c>
      <c r="PFE2724" s="284">
        <v>1474117.59</v>
      </c>
      <c r="PFF2724" s="697">
        <v>43639</v>
      </c>
      <c r="PFG2724" s="697">
        <v>43601</v>
      </c>
      <c r="PFH2724" s="12" t="s">
        <v>3508</v>
      </c>
      <c r="PFI2724" s="12" t="s">
        <v>285</v>
      </c>
      <c r="PFJ2724" s="12" t="s">
        <v>3416</v>
      </c>
      <c r="PFK2724" s="12" t="s">
        <v>37</v>
      </c>
      <c r="PFL2724" s="283">
        <v>42420.65</v>
      </c>
      <c r="PFM2724" s="284">
        <v>1474117.59</v>
      </c>
      <c r="PFN2724" s="697">
        <v>43639</v>
      </c>
      <c r="PFO2724" s="697">
        <v>43601</v>
      </c>
      <c r="PFP2724" s="12" t="s">
        <v>3508</v>
      </c>
      <c r="PFQ2724" s="12" t="s">
        <v>285</v>
      </c>
      <c r="PFR2724" s="12" t="s">
        <v>3416</v>
      </c>
      <c r="PFS2724" s="12" t="s">
        <v>37</v>
      </c>
      <c r="PFT2724" s="283">
        <v>42420.65</v>
      </c>
      <c r="PFU2724" s="284">
        <v>1474117.59</v>
      </c>
      <c r="PFV2724" s="697">
        <v>43639</v>
      </c>
      <c r="PFW2724" s="697">
        <v>43601</v>
      </c>
      <c r="PFX2724" s="12" t="s">
        <v>3508</v>
      </c>
      <c r="PFY2724" s="12" t="s">
        <v>285</v>
      </c>
      <c r="PFZ2724" s="12" t="s">
        <v>3416</v>
      </c>
      <c r="PGA2724" s="12" t="s">
        <v>37</v>
      </c>
      <c r="PGB2724" s="283">
        <v>42420.65</v>
      </c>
      <c r="PGC2724" s="284">
        <v>1474117.59</v>
      </c>
      <c r="PGD2724" s="697">
        <v>43639</v>
      </c>
      <c r="PGE2724" s="697">
        <v>43601</v>
      </c>
      <c r="PGF2724" s="12" t="s">
        <v>3508</v>
      </c>
      <c r="PGG2724" s="12" t="s">
        <v>285</v>
      </c>
      <c r="PGH2724" s="12" t="s">
        <v>3416</v>
      </c>
      <c r="PGI2724" s="12" t="s">
        <v>37</v>
      </c>
      <c r="PGJ2724" s="283">
        <v>42420.65</v>
      </c>
      <c r="PGK2724" s="284">
        <v>1474117.59</v>
      </c>
      <c r="PGL2724" s="697">
        <v>43639</v>
      </c>
      <c r="PGM2724" s="697">
        <v>43601</v>
      </c>
      <c r="PGN2724" s="12" t="s">
        <v>3508</v>
      </c>
      <c r="PGO2724" s="12" t="s">
        <v>285</v>
      </c>
      <c r="PGP2724" s="12" t="s">
        <v>3416</v>
      </c>
      <c r="PGQ2724" s="12" t="s">
        <v>37</v>
      </c>
      <c r="PGR2724" s="283">
        <v>42420.65</v>
      </c>
      <c r="PGS2724" s="284">
        <v>1474117.59</v>
      </c>
      <c r="PGT2724" s="697">
        <v>43639</v>
      </c>
      <c r="PGU2724" s="697">
        <v>43601</v>
      </c>
      <c r="PGV2724" s="12" t="s">
        <v>3508</v>
      </c>
      <c r="PGW2724" s="12" t="s">
        <v>285</v>
      </c>
      <c r="PGX2724" s="12" t="s">
        <v>3416</v>
      </c>
      <c r="PGY2724" s="12" t="s">
        <v>37</v>
      </c>
      <c r="PGZ2724" s="283">
        <v>42420.65</v>
      </c>
      <c r="PHA2724" s="284">
        <v>1474117.59</v>
      </c>
      <c r="PHB2724" s="697">
        <v>43639</v>
      </c>
      <c r="PHC2724" s="697">
        <v>43601</v>
      </c>
      <c r="PHD2724" s="12" t="s">
        <v>3508</v>
      </c>
      <c r="PHE2724" s="12" t="s">
        <v>285</v>
      </c>
      <c r="PHF2724" s="12" t="s">
        <v>3416</v>
      </c>
      <c r="PHG2724" s="12" t="s">
        <v>37</v>
      </c>
      <c r="PHH2724" s="283">
        <v>42420.65</v>
      </c>
      <c r="PHI2724" s="284">
        <v>1474117.59</v>
      </c>
      <c r="PHJ2724" s="697">
        <v>43639</v>
      </c>
      <c r="PHK2724" s="697">
        <v>43601</v>
      </c>
      <c r="PHL2724" s="12" t="s">
        <v>3508</v>
      </c>
      <c r="PHM2724" s="12" t="s">
        <v>285</v>
      </c>
      <c r="PHN2724" s="12" t="s">
        <v>3416</v>
      </c>
      <c r="PHO2724" s="12" t="s">
        <v>37</v>
      </c>
      <c r="PHP2724" s="283">
        <v>42420.65</v>
      </c>
      <c r="PHQ2724" s="284">
        <v>1474117.59</v>
      </c>
      <c r="PHR2724" s="697">
        <v>43639</v>
      </c>
      <c r="PHS2724" s="697">
        <v>43601</v>
      </c>
      <c r="PHT2724" s="12" t="s">
        <v>3508</v>
      </c>
      <c r="PHU2724" s="12" t="s">
        <v>285</v>
      </c>
      <c r="PHV2724" s="12" t="s">
        <v>3416</v>
      </c>
      <c r="PHW2724" s="12" t="s">
        <v>37</v>
      </c>
      <c r="PHX2724" s="283">
        <v>42420.65</v>
      </c>
      <c r="PHY2724" s="284">
        <v>1474117.59</v>
      </c>
      <c r="PHZ2724" s="697">
        <v>43639</v>
      </c>
      <c r="PIA2724" s="697">
        <v>43601</v>
      </c>
      <c r="PIB2724" s="12" t="s">
        <v>3508</v>
      </c>
      <c r="PIC2724" s="12" t="s">
        <v>285</v>
      </c>
      <c r="PID2724" s="12" t="s">
        <v>3416</v>
      </c>
      <c r="PIE2724" s="12" t="s">
        <v>37</v>
      </c>
      <c r="PIF2724" s="283">
        <v>42420.65</v>
      </c>
      <c r="PIG2724" s="284">
        <v>1474117.59</v>
      </c>
      <c r="PIH2724" s="697">
        <v>43639</v>
      </c>
      <c r="PII2724" s="697">
        <v>43601</v>
      </c>
      <c r="PIJ2724" s="12" t="s">
        <v>3508</v>
      </c>
      <c r="PIK2724" s="12" t="s">
        <v>285</v>
      </c>
      <c r="PIL2724" s="12" t="s">
        <v>3416</v>
      </c>
      <c r="PIM2724" s="12" t="s">
        <v>37</v>
      </c>
      <c r="PIN2724" s="283">
        <v>42420.65</v>
      </c>
      <c r="PIO2724" s="284">
        <v>1474117.59</v>
      </c>
      <c r="PIP2724" s="697">
        <v>43639</v>
      </c>
      <c r="PIQ2724" s="697">
        <v>43601</v>
      </c>
      <c r="PIR2724" s="12" t="s">
        <v>3508</v>
      </c>
      <c r="PIS2724" s="12" t="s">
        <v>285</v>
      </c>
      <c r="PIT2724" s="12" t="s">
        <v>3416</v>
      </c>
      <c r="PIU2724" s="12" t="s">
        <v>37</v>
      </c>
      <c r="PIV2724" s="283">
        <v>42420.65</v>
      </c>
      <c r="PIW2724" s="284">
        <v>1474117.59</v>
      </c>
      <c r="PIX2724" s="697">
        <v>43639</v>
      </c>
      <c r="PIY2724" s="697">
        <v>43601</v>
      </c>
      <c r="PIZ2724" s="12" t="s">
        <v>3508</v>
      </c>
      <c r="PJA2724" s="12" t="s">
        <v>285</v>
      </c>
      <c r="PJB2724" s="12" t="s">
        <v>3416</v>
      </c>
      <c r="PJC2724" s="12" t="s">
        <v>37</v>
      </c>
      <c r="PJD2724" s="283">
        <v>42420.65</v>
      </c>
      <c r="PJE2724" s="284">
        <v>1474117.59</v>
      </c>
      <c r="PJF2724" s="697">
        <v>43639</v>
      </c>
      <c r="PJG2724" s="697">
        <v>43601</v>
      </c>
      <c r="PJH2724" s="12" t="s">
        <v>3508</v>
      </c>
      <c r="PJI2724" s="12" t="s">
        <v>285</v>
      </c>
      <c r="PJJ2724" s="12" t="s">
        <v>3416</v>
      </c>
      <c r="PJK2724" s="12" t="s">
        <v>37</v>
      </c>
      <c r="PJL2724" s="283">
        <v>42420.65</v>
      </c>
      <c r="PJM2724" s="284">
        <v>1474117.59</v>
      </c>
      <c r="PJN2724" s="697">
        <v>43639</v>
      </c>
      <c r="PJO2724" s="697">
        <v>43601</v>
      </c>
      <c r="PJP2724" s="12" t="s">
        <v>3508</v>
      </c>
      <c r="PJQ2724" s="12" t="s">
        <v>285</v>
      </c>
      <c r="PJR2724" s="12" t="s">
        <v>3416</v>
      </c>
      <c r="PJS2724" s="12" t="s">
        <v>37</v>
      </c>
      <c r="PJT2724" s="283">
        <v>42420.65</v>
      </c>
      <c r="PJU2724" s="284">
        <v>1474117.59</v>
      </c>
      <c r="PJV2724" s="697">
        <v>43639</v>
      </c>
      <c r="PJW2724" s="697">
        <v>43601</v>
      </c>
      <c r="PJX2724" s="12" t="s">
        <v>3508</v>
      </c>
      <c r="PJY2724" s="12" t="s">
        <v>285</v>
      </c>
      <c r="PJZ2724" s="12" t="s">
        <v>3416</v>
      </c>
      <c r="PKA2724" s="12" t="s">
        <v>37</v>
      </c>
      <c r="PKB2724" s="283">
        <v>42420.65</v>
      </c>
      <c r="PKC2724" s="284">
        <v>1474117.59</v>
      </c>
      <c r="PKD2724" s="697">
        <v>43639</v>
      </c>
      <c r="PKE2724" s="697">
        <v>43601</v>
      </c>
      <c r="PKF2724" s="12" t="s">
        <v>3508</v>
      </c>
      <c r="PKG2724" s="12" t="s">
        <v>285</v>
      </c>
      <c r="PKH2724" s="12" t="s">
        <v>3416</v>
      </c>
      <c r="PKI2724" s="12" t="s">
        <v>37</v>
      </c>
      <c r="PKJ2724" s="283">
        <v>42420.65</v>
      </c>
      <c r="PKK2724" s="284">
        <v>1474117.59</v>
      </c>
      <c r="PKL2724" s="697">
        <v>43639</v>
      </c>
      <c r="PKM2724" s="697">
        <v>43601</v>
      </c>
      <c r="PKN2724" s="12" t="s">
        <v>3508</v>
      </c>
      <c r="PKO2724" s="12" t="s">
        <v>285</v>
      </c>
      <c r="PKP2724" s="12" t="s">
        <v>3416</v>
      </c>
      <c r="PKQ2724" s="12" t="s">
        <v>37</v>
      </c>
      <c r="PKR2724" s="283">
        <v>42420.65</v>
      </c>
      <c r="PKS2724" s="284">
        <v>1474117.59</v>
      </c>
      <c r="PKT2724" s="697">
        <v>43639</v>
      </c>
      <c r="PKU2724" s="697">
        <v>43601</v>
      </c>
      <c r="PKV2724" s="12" t="s">
        <v>3508</v>
      </c>
      <c r="PKW2724" s="12" t="s">
        <v>285</v>
      </c>
      <c r="PKX2724" s="12" t="s">
        <v>3416</v>
      </c>
      <c r="PKY2724" s="12" t="s">
        <v>37</v>
      </c>
      <c r="PKZ2724" s="283">
        <v>42420.65</v>
      </c>
      <c r="PLA2724" s="284">
        <v>1474117.59</v>
      </c>
      <c r="PLB2724" s="697">
        <v>43639</v>
      </c>
      <c r="PLC2724" s="697">
        <v>43601</v>
      </c>
      <c r="PLD2724" s="12" t="s">
        <v>3508</v>
      </c>
      <c r="PLE2724" s="12" t="s">
        <v>285</v>
      </c>
      <c r="PLF2724" s="12" t="s">
        <v>3416</v>
      </c>
      <c r="PLG2724" s="12" t="s">
        <v>37</v>
      </c>
      <c r="PLH2724" s="283">
        <v>42420.65</v>
      </c>
      <c r="PLI2724" s="284">
        <v>1474117.59</v>
      </c>
      <c r="PLJ2724" s="697">
        <v>43639</v>
      </c>
      <c r="PLK2724" s="697">
        <v>43601</v>
      </c>
      <c r="PLL2724" s="12" t="s">
        <v>3508</v>
      </c>
      <c r="PLM2724" s="12" t="s">
        <v>285</v>
      </c>
      <c r="PLN2724" s="12" t="s">
        <v>3416</v>
      </c>
      <c r="PLO2724" s="12" t="s">
        <v>37</v>
      </c>
      <c r="PLP2724" s="283">
        <v>42420.65</v>
      </c>
      <c r="PLQ2724" s="284">
        <v>1474117.59</v>
      </c>
      <c r="PLR2724" s="697">
        <v>43639</v>
      </c>
      <c r="PLS2724" s="697">
        <v>43601</v>
      </c>
      <c r="PLT2724" s="12" t="s">
        <v>3508</v>
      </c>
      <c r="PLU2724" s="12" t="s">
        <v>285</v>
      </c>
      <c r="PLV2724" s="12" t="s">
        <v>3416</v>
      </c>
      <c r="PLW2724" s="12" t="s">
        <v>37</v>
      </c>
      <c r="PLX2724" s="283">
        <v>42420.65</v>
      </c>
      <c r="PLY2724" s="284">
        <v>1474117.59</v>
      </c>
      <c r="PLZ2724" s="697">
        <v>43639</v>
      </c>
      <c r="PMA2724" s="697">
        <v>43601</v>
      </c>
      <c r="PMB2724" s="12" t="s">
        <v>3508</v>
      </c>
      <c r="PMC2724" s="12" t="s">
        <v>285</v>
      </c>
      <c r="PMD2724" s="12" t="s">
        <v>3416</v>
      </c>
      <c r="PME2724" s="12" t="s">
        <v>37</v>
      </c>
      <c r="PMF2724" s="283">
        <v>42420.65</v>
      </c>
      <c r="PMG2724" s="284">
        <v>1474117.59</v>
      </c>
      <c r="PMH2724" s="697">
        <v>43639</v>
      </c>
      <c r="PMI2724" s="697">
        <v>43601</v>
      </c>
      <c r="PMJ2724" s="12" t="s">
        <v>3508</v>
      </c>
      <c r="PMK2724" s="12" t="s">
        <v>285</v>
      </c>
      <c r="PML2724" s="12" t="s">
        <v>3416</v>
      </c>
      <c r="PMM2724" s="12" t="s">
        <v>37</v>
      </c>
      <c r="PMN2724" s="283">
        <v>42420.65</v>
      </c>
      <c r="PMO2724" s="284">
        <v>1474117.59</v>
      </c>
      <c r="PMP2724" s="697">
        <v>43639</v>
      </c>
      <c r="PMQ2724" s="697">
        <v>43601</v>
      </c>
      <c r="PMR2724" s="12" t="s">
        <v>3508</v>
      </c>
      <c r="PMS2724" s="12" t="s">
        <v>285</v>
      </c>
      <c r="PMT2724" s="12" t="s">
        <v>3416</v>
      </c>
      <c r="PMU2724" s="12" t="s">
        <v>37</v>
      </c>
      <c r="PMV2724" s="283">
        <v>42420.65</v>
      </c>
      <c r="PMW2724" s="284">
        <v>1474117.59</v>
      </c>
      <c r="PMX2724" s="697">
        <v>43639</v>
      </c>
      <c r="PMY2724" s="697">
        <v>43601</v>
      </c>
      <c r="PMZ2724" s="12" t="s">
        <v>3508</v>
      </c>
      <c r="PNA2724" s="12" t="s">
        <v>285</v>
      </c>
      <c r="PNB2724" s="12" t="s">
        <v>3416</v>
      </c>
      <c r="PNC2724" s="12" t="s">
        <v>37</v>
      </c>
      <c r="PND2724" s="283">
        <v>42420.65</v>
      </c>
      <c r="PNE2724" s="284">
        <v>1474117.59</v>
      </c>
      <c r="PNF2724" s="697">
        <v>43639</v>
      </c>
      <c r="PNG2724" s="697">
        <v>43601</v>
      </c>
      <c r="PNH2724" s="12" t="s">
        <v>3508</v>
      </c>
      <c r="PNI2724" s="12" t="s">
        <v>285</v>
      </c>
      <c r="PNJ2724" s="12" t="s">
        <v>3416</v>
      </c>
      <c r="PNK2724" s="12" t="s">
        <v>37</v>
      </c>
      <c r="PNL2724" s="283">
        <v>42420.65</v>
      </c>
      <c r="PNM2724" s="284">
        <v>1474117.59</v>
      </c>
      <c r="PNN2724" s="697">
        <v>43639</v>
      </c>
      <c r="PNO2724" s="697">
        <v>43601</v>
      </c>
      <c r="PNP2724" s="12" t="s">
        <v>3508</v>
      </c>
      <c r="PNQ2724" s="12" t="s">
        <v>285</v>
      </c>
      <c r="PNR2724" s="12" t="s">
        <v>3416</v>
      </c>
      <c r="PNS2724" s="12" t="s">
        <v>37</v>
      </c>
      <c r="PNT2724" s="283">
        <v>42420.65</v>
      </c>
      <c r="PNU2724" s="284">
        <v>1474117.59</v>
      </c>
      <c r="PNV2724" s="697">
        <v>43639</v>
      </c>
      <c r="PNW2724" s="697">
        <v>43601</v>
      </c>
      <c r="PNX2724" s="12" t="s">
        <v>3508</v>
      </c>
      <c r="PNY2724" s="12" t="s">
        <v>285</v>
      </c>
      <c r="PNZ2724" s="12" t="s">
        <v>3416</v>
      </c>
      <c r="POA2724" s="12" t="s">
        <v>37</v>
      </c>
      <c r="POB2724" s="283">
        <v>42420.65</v>
      </c>
      <c r="POC2724" s="284">
        <v>1474117.59</v>
      </c>
      <c r="POD2724" s="697">
        <v>43639</v>
      </c>
      <c r="POE2724" s="697">
        <v>43601</v>
      </c>
      <c r="POF2724" s="12" t="s">
        <v>3508</v>
      </c>
      <c r="POG2724" s="12" t="s">
        <v>285</v>
      </c>
      <c r="POH2724" s="12" t="s">
        <v>3416</v>
      </c>
      <c r="POI2724" s="12" t="s">
        <v>37</v>
      </c>
      <c r="POJ2724" s="283">
        <v>42420.65</v>
      </c>
      <c r="POK2724" s="284">
        <v>1474117.59</v>
      </c>
      <c r="POL2724" s="697">
        <v>43639</v>
      </c>
      <c r="POM2724" s="697">
        <v>43601</v>
      </c>
      <c r="PON2724" s="12" t="s">
        <v>3508</v>
      </c>
      <c r="POO2724" s="12" t="s">
        <v>285</v>
      </c>
      <c r="POP2724" s="12" t="s">
        <v>3416</v>
      </c>
      <c r="POQ2724" s="12" t="s">
        <v>37</v>
      </c>
      <c r="POR2724" s="283">
        <v>42420.65</v>
      </c>
      <c r="POS2724" s="284">
        <v>1474117.59</v>
      </c>
      <c r="POT2724" s="697">
        <v>43639</v>
      </c>
      <c r="POU2724" s="697">
        <v>43601</v>
      </c>
      <c r="POV2724" s="12" t="s">
        <v>3508</v>
      </c>
      <c r="POW2724" s="12" t="s">
        <v>285</v>
      </c>
      <c r="POX2724" s="12" t="s">
        <v>3416</v>
      </c>
      <c r="POY2724" s="12" t="s">
        <v>37</v>
      </c>
      <c r="POZ2724" s="283">
        <v>42420.65</v>
      </c>
      <c r="PPA2724" s="284">
        <v>1474117.59</v>
      </c>
      <c r="PPB2724" s="697">
        <v>43639</v>
      </c>
      <c r="PPC2724" s="697">
        <v>43601</v>
      </c>
      <c r="PPD2724" s="12" t="s">
        <v>3508</v>
      </c>
      <c r="PPE2724" s="12" t="s">
        <v>285</v>
      </c>
      <c r="PPF2724" s="12" t="s">
        <v>3416</v>
      </c>
      <c r="PPG2724" s="12" t="s">
        <v>37</v>
      </c>
      <c r="PPH2724" s="283">
        <v>42420.65</v>
      </c>
      <c r="PPI2724" s="284">
        <v>1474117.59</v>
      </c>
      <c r="PPJ2724" s="697">
        <v>43639</v>
      </c>
      <c r="PPK2724" s="697">
        <v>43601</v>
      </c>
      <c r="PPL2724" s="12" t="s">
        <v>3508</v>
      </c>
      <c r="PPM2724" s="12" t="s">
        <v>285</v>
      </c>
      <c r="PPN2724" s="12" t="s">
        <v>3416</v>
      </c>
      <c r="PPO2724" s="12" t="s">
        <v>37</v>
      </c>
      <c r="PPP2724" s="283">
        <v>42420.65</v>
      </c>
      <c r="PPQ2724" s="284">
        <v>1474117.59</v>
      </c>
      <c r="PPR2724" s="697">
        <v>43639</v>
      </c>
      <c r="PPS2724" s="697">
        <v>43601</v>
      </c>
      <c r="PPT2724" s="12" t="s">
        <v>3508</v>
      </c>
      <c r="PPU2724" s="12" t="s">
        <v>285</v>
      </c>
      <c r="PPV2724" s="12" t="s">
        <v>3416</v>
      </c>
      <c r="PPW2724" s="12" t="s">
        <v>37</v>
      </c>
      <c r="PPX2724" s="283">
        <v>42420.65</v>
      </c>
      <c r="PPY2724" s="284">
        <v>1474117.59</v>
      </c>
      <c r="PPZ2724" s="697">
        <v>43639</v>
      </c>
      <c r="PQA2724" s="697">
        <v>43601</v>
      </c>
      <c r="PQB2724" s="12" t="s">
        <v>3508</v>
      </c>
      <c r="PQC2724" s="12" t="s">
        <v>285</v>
      </c>
      <c r="PQD2724" s="12" t="s">
        <v>3416</v>
      </c>
      <c r="PQE2724" s="12" t="s">
        <v>37</v>
      </c>
      <c r="PQF2724" s="283">
        <v>42420.65</v>
      </c>
      <c r="PQG2724" s="284">
        <v>1474117.59</v>
      </c>
      <c r="PQH2724" s="697">
        <v>43639</v>
      </c>
      <c r="PQI2724" s="697">
        <v>43601</v>
      </c>
      <c r="PQJ2724" s="12" t="s">
        <v>3508</v>
      </c>
      <c r="PQK2724" s="12" t="s">
        <v>285</v>
      </c>
      <c r="PQL2724" s="12" t="s">
        <v>3416</v>
      </c>
      <c r="PQM2724" s="12" t="s">
        <v>37</v>
      </c>
      <c r="PQN2724" s="283">
        <v>42420.65</v>
      </c>
      <c r="PQO2724" s="284">
        <v>1474117.59</v>
      </c>
      <c r="PQP2724" s="697">
        <v>43639</v>
      </c>
      <c r="PQQ2724" s="697">
        <v>43601</v>
      </c>
      <c r="PQR2724" s="12" t="s">
        <v>3508</v>
      </c>
      <c r="PQS2724" s="12" t="s">
        <v>285</v>
      </c>
      <c r="PQT2724" s="12" t="s">
        <v>3416</v>
      </c>
      <c r="PQU2724" s="12" t="s">
        <v>37</v>
      </c>
      <c r="PQV2724" s="283">
        <v>42420.65</v>
      </c>
      <c r="PQW2724" s="284">
        <v>1474117.59</v>
      </c>
      <c r="PQX2724" s="697">
        <v>43639</v>
      </c>
      <c r="PQY2724" s="697">
        <v>43601</v>
      </c>
      <c r="PQZ2724" s="12" t="s">
        <v>3508</v>
      </c>
      <c r="PRA2724" s="12" t="s">
        <v>285</v>
      </c>
      <c r="PRB2724" s="12" t="s">
        <v>3416</v>
      </c>
      <c r="PRC2724" s="12" t="s">
        <v>37</v>
      </c>
      <c r="PRD2724" s="283">
        <v>42420.65</v>
      </c>
      <c r="PRE2724" s="284">
        <v>1474117.59</v>
      </c>
      <c r="PRF2724" s="697">
        <v>43639</v>
      </c>
      <c r="PRG2724" s="697">
        <v>43601</v>
      </c>
      <c r="PRH2724" s="12" t="s">
        <v>3508</v>
      </c>
      <c r="PRI2724" s="12" t="s">
        <v>285</v>
      </c>
      <c r="PRJ2724" s="12" t="s">
        <v>3416</v>
      </c>
      <c r="PRK2724" s="12" t="s">
        <v>37</v>
      </c>
      <c r="PRL2724" s="283">
        <v>42420.65</v>
      </c>
      <c r="PRM2724" s="284">
        <v>1474117.59</v>
      </c>
      <c r="PRN2724" s="697">
        <v>43639</v>
      </c>
      <c r="PRO2724" s="697">
        <v>43601</v>
      </c>
      <c r="PRP2724" s="12" t="s">
        <v>3508</v>
      </c>
      <c r="PRQ2724" s="12" t="s">
        <v>285</v>
      </c>
      <c r="PRR2724" s="12" t="s">
        <v>3416</v>
      </c>
      <c r="PRS2724" s="12" t="s">
        <v>37</v>
      </c>
      <c r="PRT2724" s="283">
        <v>42420.65</v>
      </c>
      <c r="PRU2724" s="284">
        <v>1474117.59</v>
      </c>
      <c r="PRV2724" s="697">
        <v>43639</v>
      </c>
      <c r="PRW2724" s="697">
        <v>43601</v>
      </c>
      <c r="PRX2724" s="12" t="s">
        <v>3508</v>
      </c>
      <c r="PRY2724" s="12" t="s">
        <v>285</v>
      </c>
      <c r="PRZ2724" s="12" t="s">
        <v>3416</v>
      </c>
      <c r="PSA2724" s="12" t="s">
        <v>37</v>
      </c>
      <c r="PSB2724" s="283">
        <v>42420.65</v>
      </c>
      <c r="PSC2724" s="284">
        <v>1474117.59</v>
      </c>
      <c r="PSD2724" s="697">
        <v>43639</v>
      </c>
      <c r="PSE2724" s="697">
        <v>43601</v>
      </c>
      <c r="PSF2724" s="12" t="s">
        <v>3508</v>
      </c>
      <c r="PSG2724" s="12" t="s">
        <v>285</v>
      </c>
      <c r="PSH2724" s="12" t="s">
        <v>3416</v>
      </c>
      <c r="PSI2724" s="12" t="s">
        <v>37</v>
      </c>
      <c r="PSJ2724" s="283">
        <v>42420.65</v>
      </c>
      <c r="PSK2724" s="284">
        <v>1474117.59</v>
      </c>
      <c r="PSL2724" s="697">
        <v>43639</v>
      </c>
      <c r="PSM2724" s="697">
        <v>43601</v>
      </c>
      <c r="PSN2724" s="12" t="s">
        <v>3508</v>
      </c>
      <c r="PSO2724" s="12" t="s">
        <v>285</v>
      </c>
      <c r="PSP2724" s="12" t="s">
        <v>3416</v>
      </c>
      <c r="PSQ2724" s="12" t="s">
        <v>37</v>
      </c>
      <c r="PSR2724" s="283">
        <v>42420.65</v>
      </c>
      <c r="PSS2724" s="284">
        <v>1474117.59</v>
      </c>
      <c r="PST2724" s="697">
        <v>43639</v>
      </c>
      <c r="PSU2724" s="697">
        <v>43601</v>
      </c>
      <c r="PSV2724" s="12" t="s">
        <v>3508</v>
      </c>
      <c r="PSW2724" s="12" t="s">
        <v>285</v>
      </c>
      <c r="PSX2724" s="12" t="s">
        <v>3416</v>
      </c>
      <c r="PSY2724" s="12" t="s">
        <v>37</v>
      </c>
      <c r="PSZ2724" s="283">
        <v>42420.65</v>
      </c>
      <c r="PTA2724" s="284">
        <v>1474117.59</v>
      </c>
      <c r="PTB2724" s="697">
        <v>43639</v>
      </c>
      <c r="PTC2724" s="697">
        <v>43601</v>
      </c>
      <c r="PTD2724" s="12" t="s">
        <v>3508</v>
      </c>
      <c r="PTE2724" s="12" t="s">
        <v>285</v>
      </c>
      <c r="PTF2724" s="12" t="s">
        <v>3416</v>
      </c>
      <c r="PTG2724" s="12" t="s">
        <v>37</v>
      </c>
      <c r="PTH2724" s="283">
        <v>42420.65</v>
      </c>
      <c r="PTI2724" s="284">
        <v>1474117.59</v>
      </c>
      <c r="PTJ2724" s="697">
        <v>43639</v>
      </c>
      <c r="PTK2724" s="697">
        <v>43601</v>
      </c>
      <c r="PTL2724" s="12" t="s">
        <v>3508</v>
      </c>
      <c r="PTM2724" s="12" t="s">
        <v>285</v>
      </c>
      <c r="PTN2724" s="12" t="s">
        <v>3416</v>
      </c>
      <c r="PTO2724" s="12" t="s">
        <v>37</v>
      </c>
      <c r="PTP2724" s="283">
        <v>42420.65</v>
      </c>
      <c r="PTQ2724" s="284">
        <v>1474117.59</v>
      </c>
      <c r="PTR2724" s="697">
        <v>43639</v>
      </c>
      <c r="PTS2724" s="697">
        <v>43601</v>
      </c>
      <c r="PTT2724" s="12" t="s">
        <v>3508</v>
      </c>
      <c r="PTU2724" s="12" t="s">
        <v>285</v>
      </c>
      <c r="PTV2724" s="12" t="s">
        <v>3416</v>
      </c>
      <c r="PTW2724" s="12" t="s">
        <v>37</v>
      </c>
      <c r="PTX2724" s="283">
        <v>42420.65</v>
      </c>
      <c r="PTY2724" s="284">
        <v>1474117.59</v>
      </c>
      <c r="PTZ2724" s="697">
        <v>43639</v>
      </c>
      <c r="PUA2724" s="697">
        <v>43601</v>
      </c>
      <c r="PUB2724" s="12" t="s">
        <v>3508</v>
      </c>
      <c r="PUC2724" s="12" t="s">
        <v>285</v>
      </c>
      <c r="PUD2724" s="12" t="s">
        <v>3416</v>
      </c>
      <c r="PUE2724" s="12" t="s">
        <v>37</v>
      </c>
      <c r="PUF2724" s="283">
        <v>42420.65</v>
      </c>
      <c r="PUG2724" s="284">
        <v>1474117.59</v>
      </c>
      <c r="PUH2724" s="697">
        <v>43639</v>
      </c>
      <c r="PUI2724" s="697">
        <v>43601</v>
      </c>
      <c r="PUJ2724" s="12" t="s">
        <v>3508</v>
      </c>
      <c r="PUK2724" s="12" t="s">
        <v>285</v>
      </c>
      <c r="PUL2724" s="12" t="s">
        <v>3416</v>
      </c>
      <c r="PUM2724" s="12" t="s">
        <v>37</v>
      </c>
      <c r="PUN2724" s="283">
        <v>42420.65</v>
      </c>
      <c r="PUO2724" s="284">
        <v>1474117.59</v>
      </c>
      <c r="PUP2724" s="697">
        <v>43639</v>
      </c>
      <c r="PUQ2724" s="697">
        <v>43601</v>
      </c>
      <c r="PUR2724" s="12" t="s">
        <v>3508</v>
      </c>
      <c r="PUS2724" s="12" t="s">
        <v>285</v>
      </c>
      <c r="PUT2724" s="12" t="s">
        <v>3416</v>
      </c>
      <c r="PUU2724" s="12" t="s">
        <v>37</v>
      </c>
      <c r="PUV2724" s="283">
        <v>42420.65</v>
      </c>
      <c r="PUW2724" s="284">
        <v>1474117.59</v>
      </c>
      <c r="PUX2724" s="697">
        <v>43639</v>
      </c>
      <c r="PUY2724" s="697">
        <v>43601</v>
      </c>
      <c r="PUZ2724" s="12" t="s">
        <v>3508</v>
      </c>
      <c r="PVA2724" s="12" t="s">
        <v>285</v>
      </c>
      <c r="PVB2724" s="12" t="s">
        <v>3416</v>
      </c>
      <c r="PVC2724" s="12" t="s">
        <v>37</v>
      </c>
      <c r="PVD2724" s="283">
        <v>42420.65</v>
      </c>
      <c r="PVE2724" s="284">
        <v>1474117.59</v>
      </c>
      <c r="PVF2724" s="697">
        <v>43639</v>
      </c>
      <c r="PVG2724" s="697">
        <v>43601</v>
      </c>
      <c r="PVH2724" s="12" t="s">
        <v>3508</v>
      </c>
      <c r="PVI2724" s="12" t="s">
        <v>285</v>
      </c>
      <c r="PVJ2724" s="12" t="s">
        <v>3416</v>
      </c>
      <c r="PVK2724" s="12" t="s">
        <v>37</v>
      </c>
      <c r="PVL2724" s="283">
        <v>42420.65</v>
      </c>
      <c r="PVM2724" s="284">
        <v>1474117.59</v>
      </c>
      <c r="PVN2724" s="697">
        <v>43639</v>
      </c>
      <c r="PVO2724" s="697">
        <v>43601</v>
      </c>
      <c r="PVP2724" s="12" t="s">
        <v>3508</v>
      </c>
      <c r="PVQ2724" s="12" t="s">
        <v>285</v>
      </c>
      <c r="PVR2724" s="12" t="s">
        <v>3416</v>
      </c>
      <c r="PVS2724" s="12" t="s">
        <v>37</v>
      </c>
      <c r="PVT2724" s="283">
        <v>42420.65</v>
      </c>
      <c r="PVU2724" s="284">
        <v>1474117.59</v>
      </c>
      <c r="PVV2724" s="697">
        <v>43639</v>
      </c>
      <c r="PVW2724" s="697">
        <v>43601</v>
      </c>
      <c r="PVX2724" s="12" t="s">
        <v>3508</v>
      </c>
      <c r="PVY2724" s="12" t="s">
        <v>285</v>
      </c>
      <c r="PVZ2724" s="12" t="s">
        <v>3416</v>
      </c>
      <c r="PWA2724" s="12" t="s">
        <v>37</v>
      </c>
      <c r="PWB2724" s="283">
        <v>42420.65</v>
      </c>
      <c r="PWC2724" s="284">
        <v>1474117.59</v>
      </c>
      <c r="PWD2724" s="697">
        <v>43639</v>
      </c>
      <c r="PWE2724" s="697">
        <v>43601</v>
      </c>
      <c r="PWF2724" s="12" t="s">
        <v>3508</v>
      </c>
      <c r="PWG2724" s="12" t="s">
        <v>285</v>
      </c>
      <c r="PWH2724" s="12" t="s">
        <v>3416</v>
      </c>
      <c r="PWI2724" s="12" t="s">
        <v>37</v>
      </c>
      <c r="PWJ2724" s="283">
        <v>42420.65</v>
      </c>
      <c r="PWK2724" s="284">
        <v>1474117.59</v>
      </c>
      <c r="PWL2724" s="697">
        <v>43639</v>
      </c>
      <c r="PWM2724" s="697">
        <v>43601</v>
      </c>
      <c r="PWN2724" s="12" t="s">
        <v>3508</v>
      </c>
      <c r="PWO2724" s="12" t="s">
        <v>285</v>
      </c>
      <c r="PWP2724" s="12" t="s">
        <v>3416</v>
      </c>
      <c r="PWQ2724" s="12" t="s">
        <v>37</v>
      </c>
      <c r="PWR2724" s="283">
        <v>42420.65</v>
      </c>
      <c r="PWS2724" s="284">
        <v>1474117.59</v>
      </c>
      <c r="PWT2724" s="697">
        <v>43639</v>
      </c>
      <c r="PWU2724" s="697">
        <v>43601</v>
      </c>
      <c r="PWV2724" s="12" t="s">
        <v>3508</v>
      </c>
      <c r="PWW2724" s="12" t="s">
        <v>285</v>
      </c>
      <c r="PWX2724" s="12" t="s">
        <v>3416</v>
      </c>
      <c r="PWY2724" s="12" t="s">
        <v>37</v>
      </c>
      <c r="PWZ2724" s="283">
        <v>42420.65</v>
      </c>
      <c r="PXA2724" s="284">
        <v>1474117.59</v>
      </c>
      <c r="PXB2724" s="697">
        <v>43639</v>
      </c>
      <c r="PXC2724" s="697">
        <v>43601</v>
      </c>
      <c r="PXD2724" s="12" t="s">
        <v>3508</v>
      </c>
      <c r="PXE2724" s="12" t="s">
        <v>285</v>
      </c>
      <c r="PXF2724" s="12" t="s">
        <v>3416</v>
      </c>
      <c r="PXG2724" s="12" t="s">
        <v>37</v>
      </c>
      <c r="PXH2724" s="283">
        <v>42420.65</v>
      </c>
      <c r="PXI2724" s="284">
        <v>1474117.59</v>
      </c>
      <c r="PXJ2724" s="697">
        <v>43639</v>
      </c>
      <c r="PXK2724" s="697">
        <v>43601</v>
      </c>
      <c r="PXL2724" s="12" t="s">
        <v>3508</v>
      </c>
      <c r="PXM2724" s="12" t="s">
        <v>285</v>
      </c>
      <c r="PXN2724" s="12" t="s">
        <v>3416</v>
      </c>
      <c r="PXO2724" s="12" t="s">
        <v>37</v>
      </c>
      <c r="PXP2724" s="283">
        <v>42420.65</v>
      </c>
      <c r="PXQ2724" s="284">
        <v>1474117.59</v>
      </c>
      <c r="PXR2724" s="697">
        <v>43639</v>
      </c>
      <c r="PXS2724" s="697">
        <v>43601</v>
      </c>
      <c r="PXT2724" s="12" t="s">
        <v>3508</v>
      </c>
      <c r="PXU2724" s="12" t="s">
        <v>285</v>
      </c>
      <c r="PXV2724" s="12" t="s">
        <v>3416</v>
      </c>
      <c r="PXW2724" s="12" t="s">
        <v>37</v>
      </c>
      <c r="PXX2724" s="283">
        <v>42420.65</v>
      </c>
      <c r="PXY2724" s="284">
        <v>1474117.59</v>
      </c>
      <c r="PXZ2724" s="697">
        <v>43639</v>
      </c>
      <c r="PYA2724" s="697">
        <v>43601</v>
      </c>
      <c r="PYB2724" s="12" t="s">
        <v>3508</v>
      </c>
      <c r="PYC2724" s="12" t="s">
        <v>285</v>
      </c>
      <c r="PYD2724" s="12" t="s">
        <v>3416</v>
      </c>
      <c r="PYE2724" s="12" t="s">
        <v>37</v>
      </c>
      <c r="PYF2724" s="283">
        <v>42420.65</v>
      </c>
      <c r="PYG2724" s="284">
        <v>1474117.59</v>
      </c>
      <c r="PYH2724" s="697">
        <v>43639</v>
      </c>
      <c r="PYI2724" s="697">
        <v>43601</v>
      </c>
      <c r="PYJ2724" s="12" t="s">
        <v>3508</v>
      </c>
      <c r="PYK2724" s="12" t="s">
        <v>285</v>
      </c>
      <c r="PYL2724" s="12" t="s">
        <v>3416</v>
      </c>
      <c r="PYM2724" s="12" t="s">
        <v>37</v>
      </c>
      <c r="PYN2724" s="283">
        <v>42420.65</v>
      </c>
      <c r="PYO2724" s="284">
        <v>1474117.59</v>
      </c>
      <c r="PYP2724" s="697">
        <v>43639</v>
      </c>
      <c r="PYQ2724" s="697">
        <v>43601</v>
      </c>
      <c r="PYR2724" s="12" t="s">
        <v>3508</v>
      </c>
      <c r="PYS2724" s="12" t="s">
        <v>285</v>
      </c>
      <c r="PYT2724" s="12" t="s">
        <v>3416</v>
      </c>
      <c r="PYU2724" s="12" t="s">
        <v>37</v>
      </c>
      <c r="PYV2724" s="283">
        <v>42420.65</v>
      </c>
      <c r="PYW2724" s="284">
        <v>1474117.59</v>
      </c>
      <c r="PYX2724" s="697">
        <v>43639</v>
      </c>
      <c r="PYY2724" s="697">
        <v>43601</v>
      </c>
      <c r="PYZ2724" s="12" t="s">
        <v>3508</v>
      </c>
      <c r="PZA2724" s="12" t="s">
        <v>285</v>
      </c>
      <c r="PZB2724" s="12" t="s">
        <v>3416</v>
      </c>
      <c r="PZC2724" s="12" t="s">
        <v>37</v>
      </c>
      <c r="PZD2724" s="283">
        <v>42420.65</v>
      </c>
      <c r="PZE2724" s="284">
        <v>1474117.59</v>
      </c>
      <c r="PZF2724" s="697">
        <v>43639</v>
      </c>
      <c r="PZG2724" s="697">
        <v>43601</v>
      </c>
      <c r="PZH2724" s="12" t="s">
        <v>3508</v>
      </c>
      <c r="PZI2724" s="12" t="s">
        <v>285</v>
      </c>
      <c r="PZJ2724" s="12" t="s">
        <v>3416</v>
      </c>
      <c r="PZK2724" s="12" t="s">
        <v>37</v>
      </c>
      <c r="PZL2724" s="283">
        <v>42420.65</v>
      </c>
      <c r="PZM2724" s="284">
        <v>1474117.59</v>
      </c>
      <c r="PZN2724" s="697">
        <v>43639</v>
      </c>
      <c r="PZO2724" s="697">
        <v>43601</v>
      </c>
      <c r="PZP2724" s="12" t="s">
        <v>3508</v>
      </c>
      <c r="PZQ2724" s="12" t="s">
        <v>285</v>
      </c>
      <c r="PZR2724" s="12" t="s">
        <v>3416</v>
      </c>
      <c r="PZS2724" s="12" t="s">
        <v>37</v>
      </c>
      <c r="PZT2724" s="283">
        <v>42420.65</v>
      </c>
      <c r="PZU2724" s="284">
        <v>1474117.59</v>
      </c>
      <c r="PZV2724" s="697">
        <v>43639</v>
      </c>
      <c r="PZW2724" s="697">
        <v>43601</v>
      </c>
      <c r="PZX2724" s="12" t="s">
        <v>3508</v>
      </c>
      <c r="PZY2724" s="12" t="s">
        <v>285</v>
      </c>
      <c r="PZZ2724" s="12" t="s">
        <v>3416</v>
      </c>
      <c r="QAA2724" s="12" t="s">
        <v>37</v>
      </c>
      <c r="QAB2724" s="283">
        <v>42420.65</v>
      </c>
      <c r="QAC2724" s="284">
        <v>1474117.59</v>
      </c>
      <c r="QAD2724" s="697">
        <v>43639</v>
      </c>
      <c r="QAE2724" s="697">
        <v>43601</v>
      </c>
      <c r="QAF2724" s="12" t="s">
        <v>3508</v>
      </c>
      <c r="QAG2724" s="12" t="s">
        <v>285</v>
      </c>
      <c r="QAH2724" s="12" t="s">
        <v>3416</v>
      </c>
      <c r="QAI2724" s="12" t="s">
        <v>37</v>
      </c>
      <c r="QAJ2724" s="283">
        <v>42420.65</v>
      </c>
      <c r="QAK2724" s="284">
        <v>1474117.59</v>
      </c>
      <c r="QAL2724" s="697">
        <v>43639</v>
      </c>
      <c r="QAM2724" s="697">
        <v>43601</v>
      </c>
      <c r="QAN2724" s="12" t="s">
        <v>3508</v>
      </c>
      <c r="QAO2724" s="12" t="s">
        <v>285</v>
      </c>
      <c r="QAP2724" s="12" t="s">
        <v>3416</v>
      </c>
      <c r="QAQ2724" s="12" t="s">
        <v>37</v>
      </c>
      <c r="QAR2724" s="283">
        <v>42420.65</v>
      </c>
      <c r="QAS2724" s="284">
        <v>1474117.59</v>
      </c>
      <c r="QAT2724" s="697">
        <v>43639</v>
      </c>
      <c r="QAU2724" s="697">
        <v>43601</v>
      </c>
      <c r="QAV2724" s="12" t="s">
        <v>3508</v>
      </c>
      <c r="QAW2724" s="12" t="s">
        <v>285</v>
      </c>
      <c r="QAX2724" s="12" t="s">
        <v>3416</v>
      </c>
      <c r="QAY2724" s="12" t="s">
        <v>37</v>
      </c>
      <c r="QAZ2724" s="283">
        <v>42420.65</v>
      </c>
      <c r="QBA2724" s="284">
        <v>1474117.59</v>
      </c>
      <c r="QBB2724" s="697">
        <v>43639</v>
      </c>
      <c r="QBC2724" s="697">
        <v>43601</v>
      </c>
      <c r="QBD2724" s="12" t="s">
        <v>3508</v>
      </c>
      <c r="QBE2724" s="12" t="s">
        <v>285</v>
      </c>
      <c r="QBF2724" s="12" t="s">
        <v>3416</v>
      </c>
      <c r="QBG2724" s="12" t="s">
        <v>37</v>
      </c>
      <c r="QBH2724" s="283">
        <v>42420.65</v>
      </c>
      <c r="QBI2724" s="284">
        <v>1474117.59</v>
      </c>
      <c r="QBJ2724" s="697">
        <v>43639</v>
      </c>
      <c r="QBK2724" s="697">
        <v>43601</v>
      </c>
      <c r="QBL2724" s="12" t="s">
        <v>3508</v>
      </c>
      <c r="QBM2724" s="12" t="s">
        <v>285</v>
      </c>
      <c r="QBN2724" s="12" t="s">
        <v>3416</v>
      </c>
      <c r="QBO2724" s="12" t="s">
        <v>37</v>
      </c>
      <c r="QBP2724" s="283">
        <v>42420.65</v>
      </c>
      <c r="QBQ2724" s="284">
        <v>1474117.59</v>
      </c>
      <c r="QBR2724" s="697">
        <v>43639</v>
      </c>
      <c r="QBS2724" s="697">
        <v>43601</v>
      </c>
      <c r="QBT2724" s="12" t="s">
        <v>3508</v>
      </c>
      <c r="QBU2724" s="12" t="s">
        <v>285</v>
      </c>
      <c r="QBV2724" s="12" t="s">
        <v>3416</v>
      </c>
      <c r="QBW2724" s="12" t="s">
        <v>37</v>
      </c>
      <c r="QBX2724" s="283">
        <v>42420.65</v>
      </c>
      <c r="QBY2724" s="284">
        <v>1474117.59</v>
      </c>
      <c r="QBZ2724" s="697">
        <v>43639</v>
      </c>
      <c r="QCA2724" s="697">
        <v>43601</v>
      </c>
      <c r="QCB2724" s="12" t="s">
        <v>3508</v>
      </c>
      <c r="QCC2724" s="12" t="s">
        <v>285</v>
      </c>
      <c r="QCD2724" s="12" t="s">
        <v>3416</v>
      </c>
      <c r="QCE2724" s="12" t="s">
        <v>37</v>
      </c>
      <c r="QCF2724" s="283">
        <v>42420.65</v>
      </c>
      <c r="QCG2724" s="284">
        <v>1474117.59</v>
      </c>
      <c r="QCH2724" s="697">
        <v>43639</v>
      </c>
      <c r="QCI2724" s="697">
        <v>43601</v>
      </c>
      <c r="QCJ2724" s="12" t="s">
        <v>3508</v>
      </c>
      <c r="QCK2724" s="12" t="s">
        <v>285</v>
      </c>
      <c r="QCL2724" s="12" t="s">
        <v>3416</v>
      </c>
      <c r="QCM2724" s="12" t="s">
        <v>37</v>
      </c>
      <c r="QCN2724" s="283">
        <v>42420.65</v>
      </c>
      <c r="QCO2724" s="284">
        <v>1474117.59</v>
      </c>
      <c r="QCP2724" s="697">
        <v>43639</v>
      </c>
      <c r="QCQ2724" s="697">
        <v>43601</v>
      </c>
      <c r="QCR2724" s="12" t="s">
        <v>3508</v>
      </c>
      <c r="QCS2724" s="12" t="s">
        <v>285</v>
      </c>
      <c r="QCT2724" s="12" t="s">
        <v>3416</v>
      </c>
      <c r="QCU2724" s="12" t="s">
        <v>37</v>
      </c>
      <c r="QCV2724" s="283">
        <v>42420.65</v>
      </c>
      <c r="QCW2724" s="284">
        <v>1474117.59</v>
      </c>
      <c r="QCX2724" s="697">
        <v>43639</v>
      </c>
      <c r="QCY2724" s="697">
        <v>43601</v>
      </c>
      <c r="QCZ2724" s="12" t="s">
        <v>3508</v>
      </c>
      <c r="QDA2724" s="12" t="s">
        <v>285</v>
      </c>
      <c r="QDB2724" s="12" t="s">
        <v>3416</v>
      </c>
      <c r="QDC2724" s="12" t="s">
        <v>37</v>
      </c>
      <c r="QDD2724" s="283">
        <v>42420.65</v>
      </c>
      <c r="QDE2724" s="284">
        <v>1474117.59</v>
      </c>
      <c r="QDF2724" s="697">
        <v>43639</v>
      </c>
      <c r="QDG2724" s="697">
        <v>43601</v>
      </c>
      <c r="QDH2724" s="12" t="s">
        <v>3508</v>
      </c>
      <c r="QDI2724" s="12" t="s">
        <v>285</v>
      </c>
      <c r="QDJ2724" s="12" t="s">
        <v>3416</v>
      </c>
      <c r="QDK2724" s="12" t="s">
        <v>37</v>
      </c>
      <c r="QDL2724" s="283">
        <v>42420.65</v>
      </c>
      <c r="QDM2724" s="284">
        <v>1474117.59</v>
      </c>
      <c r="QDN2724" s="697">
        <v>43639</v>
      </c>
      <c r="QDO2724" s="697">
        <v>43601</v>
      </c>
      <c r="QDP2724" s="12" t="s">
        <v>3508</v>
      </c>
      <c r="QDQ2724" s="12" t="s">
        <v>285</v>
      </c>
      <c r="QDR2724" s="12" t="s">
        <v>3416</v>
      </c>
      <c r="QDS2724" s="12" t="s">
        <v>37</v>
      </c>
      <c r="QDT2724" s="283">
        <v>42420.65</v>
      </c>
      <c r="QDU2724" s="284">
        <v>1474117.59</v>
      </c>
      <c r="QDV2724" s="697">
        <v>43639</v>
      </c>
      <c r="QDW2724" s="697">
        <v>43601</v>
      </c>
      <c r="QDX2724" s="12" t="s">
        <v>3508</v>
      </c>
      <c r="QDY2724" s="12" t="s">
        <v>285</v>
      </c>
      <c r="QDZ2724" s="12" t="s">
        <v>3416</v>
      </c>
      <c r="QEA2724" s="12" t="s">
        <v>37</v>
      </c>
      <c r="QEB2724" s="283">
        <v>42420.65</v>
      </c>
      <c r="QEC2724" s="284">
        <v>1474117.59</v>
      </c>
      <c r="QED2724" s="697">
        <v>43639</v>
      </c>
      <c r="QEE2724" s="697">
        <v>43601</v>
      </c>
      <c r="QEF2724" s="12" t="s">
        <v>3508</v>
      </c>
      <c r="QEG2724" s="12" t="s">
        <v>285</v>
      </c>
      <c r="QEH2724" s="12" t="s">
        <v>3416</v>
      </c>
      <c r="QEI2724" s="12" t="s">
        <v>37</v>
      </c>
      <c r="QEJ2724" s="283">
        <v>42420.65</v>
      </c>
      <c r="QEK2724" s="284">
        <v>1474117.59</v>
      </c>
      <c r="QEL2724" s="697">
        <v>43639</v>
      </c>
      <c r="QEM2724" s="697">
        <v>43601</v>
      </c>
      <c r="QEN2724" s="12" t="s">
        <v>3508</v>
      </c>
      <c r="QEO2724" s="12" t="s">
        <v>285</v>
      </c>
      <c r="QEP2724" s="12" t="s">
        <v>3416</v>
      </c>
      <c r="QEQ2724" s="12" t="s">
        <v>37</v>
      </c>
      <c r="QER2724" s="283">
        <v>42420.65</v>
      </c>
      <c r="QES2724" s="284">
        <v>1474117.59</v>
      </c>
      <c r="QET2724" s="697">
        <v>43639</v>
      </c>
      <c r="QEU2724" s="697">
        <v>43601</v>
      </c>
      <c r="QEV2724" s="12" t="s">
        <v>3508</v>
      </c>
      <c r="QEW2724" s="12" t="s">
        <v>285</v>
      </c>
      <c r="QEX2724" s="12" t="s">
        <v>3416</v>
      </c>
      <c r="QEY2724" s="12" t="s">
        <v>37</v>
      </c>
      <c r="QEZ2724" s="283">
        <v>42420.65</v>
      </c>
      <c r="QFA2724" s="284">
        <v>1474117.59</v>
      </c>
      <c r="QFB2724" s="697">
        <v>43639</v>
      </c>
      <c r="QFC2724" s="697">
        <v>43601</v>
      </c>
      <c r="QFD2724" s="12" t="s">
        <v>3508</v>
      </c>
      <c r="QFE2724" s="12" t="s">
        <v>285</v>
      </c>
      <c r="QFF2724" s="12" t="s">
        <v>3416</v>
      </c>
      <c r="QFG2724" s="12" t="s">
        <v>37</v>
      </c>
      <c r="QFH2724" s="283">
        <v>42420.65</v>
      </c>
      <c r="QFI2724" s="284">
        <v>1474117.59</v>
      </c>
      <c r="QFJ2724" s="697">
        <v>43639</v>
      </c>
      <c r="QFK2724" s="697">
        <v>43601</v>
      </c>
      <c r="QFL2724" s="12" t="s">
        <v>3508</v>
      </c>
      <c r="QFM2724" s="12" t="s">
        <v>285</v>
      </c>
      <c r="QFN2724" s="12" t="s">
        <v>3416</v>
      </c>
      <c r="QFO2724" s="12" t="s">
        <v>37</v>
      </c>
      <c r="QFP2724" s="283">
        <v>42420.65</v>
      </c>
      <c r="QFQ2724" s="284">
        <v>1474117.59</v>
      </c>
      <c r="QFR2724" s="697">
        <v>43639</v>
      </c>
      <c r="QFS2724" s="697">
        <v>43601</v>
      </c>
      <c r="QFT2724" s="12" t="s">
        <v>3508</v>
      </c>
      <c r="QFU2724" s="12" t="s">
        <v>285</v>
      </c>
      <c r="QFV2724" s="12" t="s">
        <v>3416</v>
      </c>
      <c r="QFW2724" s="12" t="s">
        <v>37</v>
      </c>
      <c r="QFX2724" s="283">
        <v>42420.65</v>
      </c>
      <c r="QFY2724" s="284">
        <v>1474117.59</v>
      </c>
      <c r="QFZ2724" s="697">
        <v>43639</v>
      </c>
      <c r="QGA2724" s="697">
        <v>43601</v>
      </c>
      <c r="QGB2724" s="12" t="s">
        <v>3508</v>
      </c>
      <c r="QGC2724" s="12" t="s">
        <v>285</v>
      </c>
      <c r="QGD2724" s="12" t="s">
        <v>3416</v>
      </c>
      <c r="QGE2724" s="12" t="s">
        <v>37</v>
      </c>
      <c r="QGF2724" s="283">
        <v>42420.65</v>
      </c>
      <c r="QGG2724" s="284">
        <v>1474117.59</v>
      </c>
      <c r="QGH2724" s="697">
        <v>43639</v>
      </c>
      <c r="QGI2724" s="697">
        <v>43601</v>
      </c>
      <c r="QGJ2724" s="12" t="s">
        <v>3508</v>
      </c>
      <c r="QGK2724" s="12" t="s">
        <v>285</v>
      </c>
      <c r="QGL2724" s="12" t="s">
        <v>3416</v>
      </c>
      <c r="QGM2724" s="12" t="s">
        <v>37</v>
      </c>
      <c r="QGN2724" s="283">
        <v>42420.65</v>
      </c>
      <c r="QGO2724" s="284">
        <v>1474117.59</v>
      </c>
      <c r="QGP2724" s="697">
        <v>43639</v>
      </c>
      <c r="QGQ2724" s="697">
        <v>43601</v>
      </c>
      <c r="QGR2724" s="12" t="s">
        <v>3508</v>
      </c>
      <c r="QGS2724" s="12" t="s">
        <v>285</v>
      </c>
      <c r="QGT2724" s="12" t="s">
        <v>3416</v>
      </c>
      <c r="QGU2724" s="12" t="s">
        <v>37</v>
      </c>
      <c r="QGV2724" s="283">
        <v>42420.65</v>
      </c>
      <c r="QGW2724" s="284">
        <v>1474117.59</v>
      </c>
      <c r="QGX2724" s="697">
        <v>43639</v>
      </c>
      <c r="QGY2724" s="697">
        <v>43601</v>
      </c>
      <c r="QGZ2724" s="12" t="s">
        <v>3508</v>
      </c>
      <c r="QHA2724" s="12" t="s">
        <v>285</v>
      </c>
      <c r="QHB2724" s="12" t="s">
        <v>3416</v>
      </c>
      <c r="QHC2724" s="12" t="s">
        <v>37</v>
      </c>
      <c r="QHD2724" s="283">
        <v>42420.65</v>
      </c>
      <c r="QHE2724" s="284">
        <v>1474117.59</v>
      </c>
      <c r="QHF2724" s="697">
        <v>43639</v>
      </c>
      <c r="QHG2724" s="697">
        <v>43601</v>
      </c>
      <c r="QHH2724" s="12" t="s">
        <v>3508</v>
      </c>
      <c r="QHI2724" s="12" t="s">
        <v>285</v>
      </c>
      <c r="QHJ2724" s="12" t="s">
        <v>3416</v>
      </c>
      <c r="QHK2724" s="12" t="s">
        <v>37</v>
      </c>
      <c r="QHL2724" s="283">
        <v>42420.65</v>
      </c>
      <c r="QHM2724" s="284">
        <v>1474117.59</v>
      </c>
      <c r="QHN2724" s="697">
        <v>43639</v>
      </c>
      <c r="QHO2724" s="697">
        <v>43601</v>
      </c>
      <c r="QHP2724" s="12" t="s">
        <v>3508</v>
      </c>
      <c r="QHQ2724" s="12" t="s">
        <v>285</v>
      </c>
      <c r="QHR2724" s="12" t="s">
        <v>3416</v>
      </c>
      <c r="QHS2724" s="12" t="s">
        <v>37</v>
      </c>
      <c r="QHT2724" s="283">
        <v>42420.65</v>
      </c>
      <c r="QHU2724" s="284">
        <v>1474117.59</v>
      </c>
      <c r="QHV2724" s="697">
        <v>43639</v>
      </c>
      <c r="QHW2724" s="697">
        <v>43601</v>
      </c>
      <c r="QHX2724" s="12" t="s">
        <v>3508</v>
      </c>
      <c r="QHY2724" s="12" t="s">
        <v>285</v>
      </c>
      <c r="QHZ2724" s="12" t="s">
        <v>3416</v>
      </c>
      <c r="QIA2724" s="12" t="s">
        <v>37</v>
      </c>
      <c r="QIB2724" s="283">
        <v>42420.65</v>
      </c>
      <c r="QIC2724" s="284">
        <v>1474117.59</v>
      </c>
      <c r="QID2724" s="697">
        <v>43639</v>
      </c>
      <c r="QIE2724" s="697">
        <v>43601</v>
      </c>
      <c r="QIF2724" s="12" t="s">
        <v>3508</v>
      </c>
      <c r="QIG2724" s="12" t="s">
        <v>285</v>
      </c>
      <c r="QIH2724" s="12" t="s">
        <v>3416</v>
      </c>
      <c r="QII2724" s="12" t="s">
        <v>37</v>
      </c>
      <c r="QIJ2724" s="283">
        <v>42420.65</v>
      </c>
      <c r="QIK2724" s="284">
        <v>1474117.59</v>
      </c>
      <c r="QIL2724" s="697">
        <v>43639</v>
      </c>
      <c r="QIM2724" s="697">
        <v>43601</v>
      </c>
      <c r="QIN2724" s="12" t="s">
        <v>3508</v>
      </c>
      <c r="QIO2724" s="12" t="s">
        <v>285</v>
      </c>
      <c r="QIP2724" s="12" t="s">
        <v>3416</v>
      </c>
      <c r="QIQ2724" s="12" t="s">
        <v>37</v>
      </c>
      <c r="QIR2724" s="283">
        <v>42420.65</v>
      </c>
      <c r="QIS2724" s="284">
        <v>1474117.59</v>
      </c>
      <c r="QIT2724" s="697">
        <v>43639</v>
      </c>
      <c r="QIU2724" s="697">
        <v>43601</v>
      </c>
      <c r="QIV2724" s="12" t="s">
        <v>3508</v>
      </c>
      <c r="QIW2724" s="12" t="s">
        <v>285</v>
      </c>
      <c r="QIX2724" s="12" t="s">
        <v>3416</v>
      </c>
      <c r="QIY2724" s="12" t="s">
        <v>37</v>
      </c>
      <c r="QIZ2724" s="283">
        <v>42420.65</v>
      </c>
      <c r="QJA2724" s="284">
        <v>1474117.59</v>
      </c>
      <c r="QJB2724" s="697">
        <v>43639</v>
      </c>
      <c r="QJC2724" s="697">
        <v>43601</v>
      </c>
      <c r="QJD2724" s="12" t="s">
        <v>3508</v>
      </c>
      <c r="QJE2724" s="12" t="s">
        <v>285</v>
      </c>
      <c r="QJF2724" s="12" t="s">
        <v>3416</v>
      </c>
      <c r="QJG2724" s="12" t="s">
        <v>37</v>
      </c>
      <c r="QJH2724" s="283">
        <v>42420.65</v>
      </c>
      <c r="QJI2724" s="284">
        <v>1474117.59</v>
      </c>
      <c r="QJJ2724" s="697">
        <v>43639</v>
      </c>
      <c r="QJK2724" s="697">
        <v>43601</v>
      </c>
      <c r="QJL2724" s="12" t="s">
        <v>3508</v>
      </c>
      <c r="QJM2724" s="12" t="s">
        <v>285</v>
      </c>
      <c r="QJN2724" s="12" t="s">
        <v>3416</v>
      </c>
      <c r="QJO2724" s="12" t="s">
        <v>37</v>
      </c>
      <c r="QJP2724" s="283">
        <v>42420.65</v>
      </c>
      <c r="QJQ2724" s="284">
        <v>1474117.59</v>
      </c>
      <c r="QJR2724" s="697">
        <v>43639</v>
      </c>
      <c r="QJS2724" s="697">
        <v>43601</v>
      </c>
      <c r="QJT2724" s="12" t="s">
        <v>3508</v>
      </c>
      <c r="QJU2724" s="12" t="s">
        <v>285</v>
      </c>
      <c r="QJV2724" s="12" t="s">
        <v>3416</v>
      </c>
      <c r="QJW2724" s="12" t="s">
        <v>37</v>
      </c>
      <c r="QJX2724" s="283">
        <v>42420.65</v>
      </c>
      <c r="QJY2724" s="284">
        <v>1474117.59</v>
      </c>
      <c r="QJZ2724" s="697">
        <v>43639</v>
      </c>
      <c r="QKA2724" s="697">
        <v>43601</v>
      </c>
      <c r="QKB2724" s="12" t="s">
        <v>3508</v>
      </c>
      <c r="QKC2724" s="12" t="s">
        <v>285</v>
      </c>
      <c r="QKD2724" s="12" t="s">
        <v>3416</v>
      </c>
      <c r="QKE2724" s="12" t="s">
        <v>37</v>
      </c>
      <c r="QKF2724" s="283">
        <v>42420.65</v>
      </c>
      <c r="QKG2724" s="284">
        <v>1474117.59</v>
      </c>
      <c r="QKH2724" s="697">
        <v>43639</v>
      </c>
      <c r="QKI2724" s="697">
        <v>43601</v>
      </c>
      <c r="QKJ2724" s="12" t="s">
        <v>3508</v>
      </c>
      <c r="QKK2724" s="12" t="s">
        <v>285</v>
      </c>
      <c r="QKL2724" s="12" t="s">
        <v>3416</v>
      </c>
      <c r="QKM2724" s="12" t="s">
        <v>37</v>
      </c>
      <c r="QKN2724" s="283">
        <v>42420.65</v>
      </c>
      <c r="QKO2724" s="284">
        <v>1474117.59</v>
      </c>
      <c r="QKP2724" s="697">
        <v>43639</v>
      </c>
      <c r="QKQ2724" s="697">
        <v>43601</v>
      </c>
      <c r="QKR2724" s="12" t="s">
        <v>3508</v>
      </c>
      <c r="QKS2724" s="12" t="s">
        <v>285</v>
      </c>
      <c r="QKT2724" s="12" t="s">
        <v>3416</v>
      </c>
      <c r="QKU2724" s="12" t="s">
        <v>37</v>
      </c>
      <c r="QKV2724" s="283">
        <v>42420.65</v>
      </c>
      <c r="QKW2724" s="284">
        <v>1474117.59</v>
      </c>
      <c r="QKX2724" s="697">
        <v>43639</v>
      </c>
      <c r="QKY2724" s="697">
        <v>43601</v>
      </c>
      <c r="QKZ2724" s="12" t="s">
        <v>3508</v>
      </c>
      <c r="QLA2724" s="12" t="s">
        <v>285</v>
      </c>
      <c r="QLB2724" s="12" t="s">
        <v>3416</v>
      </c>
      <c r="QLC2724" s="12" t="s">
        <v>37</v>
      </c>
      <c r="QLD2724" s="283">
        <v>42420.65</v>
      </c>
      <c r="QLE2724" s="284">
        <v>1474117.59</v>
      </c>
      <c r="QLF2724" s="697">
        <v>43639</v>
      </c>
      <c r="QLG2724" s="697">
        <v>43601</v>
      </c>
      <c r="QLH2724" s="12" t="s">
        <v>3508</v>
      </c>
      <c r="QLI2724" s="12" t="s">
        <v>285</v>
      </c>
      <c r="QLJ2724" s="12" t="s">
        <v>3416</v>
      </c>
      <c r="QLK2724" s="12" t="s">
        <v>37</v>
      </c>
      <c r="QLL2724" s="283">
        <v>42420.65</v>
      </c>
      <c r="QLM2724" s="284">
        <v>1474117.59</v>
      </c>
      <c r="QLN2724" s="697">
        <v>43639</v>
      </c>
      <c r="QLO2724" s="697">
        <v>43601</v>
      </c>
      <c r="QLP2724" s="12" t="s">
        <v>3508</v>
      </c>
      <c r="QLQ2724" s="12" t="s">
        <v>285</v>
      </c>
      <c r="QLR2724" s="12" t="s">
        <v>3416</v>
      </c>
      <c r="QLS2724" s="12" t="s">
        <v>37</v>
      </c>
      <c r="QLT2724" s="283">
        <v>42420.65</v>
      </c>
      <c r="QLU2724" s="284">
        <v>1474117.59</v>
      </c>
      <c r="QLV2724" s="697">
        <v>43639</v>
      </c>
      <c r="QLW2724" s="697">
        <v>43601</v>
      </c>
      <c r="QLX2724" s="12" t="s">
        <v>3508</v>
      </c>
      <c r="QLY2724" s="12" t="s">
        <v>285</v>
      </c>
      <c r="QLZ2724" s="12" t="s">
        <v>3416</v>
      </c>
      <c r="QMA2724" s="12" t="s">
        <v>37</v>
      </c>
      <c r="QMB2724" s="283">
        <v>42420.65</v>
      </c>
      <c r="QMC2724" s="284">
        <v>1474117.59</v>
      </c>
      <c r="QMD2724" s="697">
        <v>43639</v>
      </c>
      <c r="QME2724" s="697">
        <v>43601</v>
      </c>
      <c r="QMF2724" s="12" t="s">
        <v>3508</v>
      </c>
      <c r="QMG2724" s="12" t="s">
        <v>285</v>
      </c>
      <c r="QMH2724" s="12" t="s">
        <v>3416</v>
      </c>
      <c r="QMI2724" s="12" t="s">
        <v>37</v>
      </c>
      <c r="QMJ2724" s="283">
        <v>42420.65</v>
      </c>
      <c r="QMK2724" s="284">
        <v>1474117.59</v>
      </c>
      <c r="QML2724" s="697">
        <v>43639</v>
      </c>
      <c r="QMM2724" s="697">
        <v>43601</v>
      </c>
      <c r="QMN2724" s="12" t="s">
        <v>3508</v>
      </c>
      <c r="QMO2724" s="12" t="s">
        <v>285</v>
      </c>
      <c r="QMP2724" s="12" t="s">
        <v>3416</v>
      </c>
      <c r="QMQ2724" s="12" t="s">
        <v>37</v>
      </c>
      <c r="QMR2724" s="283">
        <v>42420.65</v>
      </c>
      <c r="QMS2724" s="284">
        <v>1474117.59</v>
      </c>
      <c r="QMT2724" s="697">
        <v>43639</v>
      </c>
      <c r="QMU2724" s="697">
        <v>43601</v>
      </c>
      <c r="QMV2724" s="12" t="s">
        <v>3508</v>
      </c>
      <c r="QMW2724" s="12" t="s">
        <v>285</v>
      </c>
      <c r="QMX2724" s="12" t="s">
        <v>3416</v>
      </c>
      <c r="QMY2724" s="12" t="s">
        <v>37</v>
      </c>
      <c r="QMZ2724" s="283">
        <v>42420.65</v>
      </c>
      <c r="QNA2724" s="284">
        <v>1474117.59</v>
      </c>
      <c r="QNB2724" s="697">
        <v>43639</v>
      </c>
      <c r="QNC2724" s="697">
        <v>43601</v>
      </c>
      <c r="QND2724" s="12" t="s">
        <v>3508</v>
      </c>
      <c r="QNE2724" s="12" t="s">
        <v>285</v>
      </c>
      <c r="QNF2724" s="12" t="s">
        <v>3416</v>
      </c>
      <c r="QNG2724" s="12" t="s">
        <v>37</v>
      </c>
      <c r="QNH2724" s="283">
        <v>42420.65</v>
      </c>
      <c r="QNI2724" s="284">
        <v>1474117.59</v>
      </c>
      <c r="QNJ2724" s="697">
        <v>43639</v>
      </c>
      <c r="QNK2724" s="697">
        <v>43601</v>
      </c>
      <c r="QNL2724" s="12" t="s">
        <v>3508</v>
      </c>
      <c r="QNM2724" s="12" t="s">
        <v>285</v>
      </c>
      <c r="QNN2724" s="12" t="s">
        <v>3416</v>
      </c>
      <c r="QNO2724" s="12" t="s">
        <v>37</v>
      </c>
      <c r="QNP2724" s="283">
        <v>42420.65</v>
      </c>
      <c r="QNQ2724" s="284">
        <v>1474117.59</v>
      </c>
      <c r="QNR2724" s="697">
        <v>43639</v>
      </c>
      <c r="QNS2724" s="697">
        <v>43601</v>
      </c>
      <c r="QNT2724" s="12" t="s">
        <v>3508</v>
      </c>
      <c r="QNU2724" s="12" t="s">
        <v>285</v>
      </c>
      <c r="QNV2724" s="12" t="s">
        <v>3416</v>
      </c>
      <c r="QNW2724" s="12" t="s">
        <v>37</v>
      </c>
      <c r="QNX2724" s="283">
        <v>42420.65</v>
      </c>
      <c r="QNY2724" s="284">
        <v>1474117.59</v>
      </c>
      <c r="QNZ2724" s="697">
        <v>43639</v>
      </c>
      <c r="QOA2724" s="697">
        <v>43601</v>
      </c>
      <c r="QOB2724" s="12" t="s">
        <v>3508</v>
      </c>
      <c r="QOC2724" s="12" t="s">
        <v>285</v>
      </c>
      <c r="QOD2724" s="12" t="s">
        <v>3416</v>
      </c>
      <c r="QOE2724" s="12" t="s">
        <v>37</v>
      </c>
      <c r="QOF2724" s="283">
        <v>42420.65</v>
      </c>
      <c r="QOG2724" s="284">
        <v>1474117.59</v>
      </c>
      <c r="QOH2724" s="697">
        <v>43639</v>
      </c>
      <c r="QOI2724" s="697">
        <v>43601</v>
      </c>
      <c r="QOJ2724" s="12" t="s">
        <v>3508</v>
      </c>
      <c r="QOK2724" s="12" t="s">
        <v>285</v>
      </c>
      <c r="QOL2724" s="12" t="s">
        <v>3416</v>
      </c>
      <c r="QOM2724" s="12" t="s">
        <v>37</v>
      </c>
      <c r="QON2724" s="283">
        <v>42420.65</v>
      </c>
      <c r="QOO2724" s="284">
        <v>1474117.59</v>
      </c>
      <c r="QOP2724" s="697">
        <v>43639</v>
      </c>
      <c r="QOQ2724" s="697">
        <v>43601</v>
      </c>
      <c r="QOR2724" s="12" t="s">
        <v>3508</v>
      </c>
      <c r="QOS2724" s="12" t="s">
        <v>285</v>
      </c>
      <c r="QOT2724" s="12" t="s">
        <v>3416</v>
      </c>
      <c r="QOU2724" s="12" t="s">
        <v>37</v>
      </c>
      <c r="QOV2724" s="283">
        <v>42420.65</v>
      </c>
      <c r="QOW2724" s="284">
        <v>1474117.59</v>
      </c>
      <c r="QOX2724" s="697">
        <v>43639</v>
      </c>
      <c r="QOY2724" s="697">
        <v>43601</v>
      </c>
      <c r="QOZ2724" s="12" t="s">
        <v>3508</v>
      </c>
      <c r="QPA2724" s="12" t="s">
        <v>285</v>
      </c>
      <c r="QPB2724" s="12" t="s">
        <v>3416</v>
      </c>
      <c r="QPC2724" s="12" t="s">
        <v>37</v>
      </c>
      <c r="QPD2724" s="283">
        <v>42420.65</v>
      </c>
      <c r="QPE2724" s="284">
        <v>1474117.59</v>
      </c>
      <c r="QPF2724" s="697">
        <v>43639</v>
      </c>
      <c r="QPG2724" s="697">
        <v>43601</v>
      </c>
      <c r="QPH2724" s="12" t="s">
        <v>3508</v>
      </c>
      <c r="QPI2724" s="12" t="s">
        <v>285</v>
      </c>
      <c r="QPJ2724" s="12" t="s">
        <v>3416</v>
      </c>
      <c r="QPK2724" s="12" t="s">
        <v>37</v>
      </c>
      <c r="QPL2724" s="283">
        <v>42420.65</v>
      </c>
      <c r="QPM2724" s="284">
        <v>1474117.59</v>
      </c>
      <c r="QPN2724" s="697">
        <v>43639</v>
      </c>
      <c r="QPO2724" s="697">
        <v>43601</v>
      </c>
      <c r="QPP2724" s="12" t="s">
        <v>3508</v>
      </c>
      <c r="QPQ2724" s="12" t="s">
        <v>285</v>
      </c>
      <c r="QPR2724" s="12" t="s">
        <v>3416</v>
      </c>
      <c r="QPS2724" s="12" t="s">
        <v>37</v>
      </c>
      <c r="QPT2724" s="283">
        <v>42420.65</v>
      </c>
      <c r="QPU2724" s="284">
        <v>1474117.59</v>
      </c>
      <c r="QPV2724" s="697">
        <v>43639</v>
      </c>
      <c r="QPW2724" s="697">
        <v>43601</v>
      </c>
      <c r="QPX2724" s="12" t="s">
        <v>3508</v>
      </c>
      <c r="QPY2724" s="12" t="s">
        <v>285</v>
      </c>
      <c r="QPZ2724" s="12" t="s">
        <v>3416</v>
      </c>
      <c r="QQA2724" s="12" t="s">
        <v>37</v>
      </c>
      <c r="QQB2724" s="283">
        <v>42420.65</v>
      </c>
      <c r="QQC2724" s="284">
        <v>1474117.59</v>
      </c>
      <c r="QQD2724" s="697">
        <v>43639</v>
      </c>
      <c r="QQE2724" s="697">
        <v>43601</v>
      </c>
      <c r="QQF2724" s="12" t="s">
        <v>3508</v>
      </c>
      <c r="QQG2724" s="12" t="s">
        <v>285</v>
      </c>
      <c r="QQH2724" s="12" t="s">
        <v>3416</v>
      </c>
      <c r="QQI2724" s="12" t="s">
        <v>37</v>
      </c>
      <c r="QQJ2724" s="283">
        <v>42420.65</v>
      </c>
      <c r="QQK2724" s="284">
        <v>1474117.59</v>
      </c>
      <c r="QQL2724" s="697">
        <v>43639</v>
      </c>
      <c r="QQM2724" s="697">
        <v>43601</v>
      </c>
      <c r="QQN2724" s="12" t="s">
        <v>3508</v>
      </c>
      <c r="QQO2724" s="12" t="s">
        <v>285</v>
      </c>
      <c r="QQP2724" s="12" t="s">
        <v>3416</v>
      </c>
      <c r="QQQ2724" s="12" t="s">
        <v>37</v>
      </c>
      <c r="QQR2724" s="283">
        <v>42420.65</v>
      </c>
      <c r="QQS2724" s="284">
        <v>1474117.59</v>
      </c>
      <c r="QQT2724" s="697">
        <v>43639</v>
      </c>
      <c r="QQU2724" s="697">
        <v>43601</v>
      </c>
      <c r="QQV2724" s="12" t="s">
        <v>3508</v>
      </c>
      <c r="QQW2724" s="12" t="s">
        <v>285</v>
      </c>
      <c r="QQX2724" s="12" t="s">
        <v>3416</v>
      </c>
      <c r="QQY2724" s="12" t="s">
        <v>37</v>
      </c>
      <c r="QQZ2724" s="283">
        <v>42420.65</v>
      </c>
      <c r="QRA2724" s="284">
        <v>1474117.59</v>
      </c>
      <c r="QRB2724" s="697">
        <v>43639</v>
      </c>
      <c r="QRC2724" s="697">
        <v>43601</v>
      </c>
      <c r="QRD2724" s="12" t="s">
        <v>3508</v>
      </c>
      <c r="QRE2724" s="12" t="s">
        <v>285</v>
      </c>
      <c r="QRF2724" s="12" t="s">
        <v>3416</v>
      </c>
      <c r="QRG2724" s="12" t="s">
        <v>37</v>
      </c>
      <c r="QRH2724" s="283">
        <v>42420.65</v>
      </c>
      <c r="QRI2724" s="284">
        <v>1474117.59</v>
      </c>
      <c r="QRJ2724" s="697">
        <v>43639</v>
      </c>
      <c r="QRK2724" s="697">
        <v>43601</v>
      </c>
      <c r="QRL2724" s="12" t="s">
        <v>3508</v>
      </c>
      <c r="QRM2724" s="12" t="s">
        <v>285</v>
      </c>
      <c r="QRN2724" s="12" t="s">
        <v>3416</v>
      </c>
      <c r="QRO2724" s="12" t="s">
        <v>37</v>
      </c>
      <c r="QRP2724" s="283">
        <v>42420.65</v>
      </c>
      <c r="QRQ2724" s="284">
        <v>1474117.59</v>
      </c>
      <c r="QRR2724" s="697">
        <v>43639</v>
      </c>
      <c r="QRS2724" s="697">
        <v>43601</v>
      </c>
      <c r="QRT2724" s="12" t="s">
        <v>3508</v>
      </c>
      <c r="QRU2724" s="12" t="s">
        <v>285</v>
      </c>
      <c r="QRV2724" s="12" t="s">
        <v>3416</v>
      </c>
      <c r="QRW2724" s="12" t="s">
        <v>37</v>
      </c>
      <c r="QRX2724" s="283">
        <v>42420.65</v>
      </c>
      <c r="QRY2724" s="284">
        <v>1474117.59</v>
      </c>
      <c r="QRZ2724" s="697">
        <v>43639</v>
      </c>
      <c r="QSA2724" s="697">
        <v>43601</v>
      </c>
      <c r="QSB2724" s="12" t="s">
        <v>3508</v>
      </c>
      <c r="QSC2724" s="12" t="s">
        <v>285</v>
      </c>
      <c r="QSD2724" s="12" t="s">
        <v>3416</v>
      </c>
      <c r="QSE2724" s="12" t="s">
        <v>37</v>
      </c>
      <c r="QSF2724" s="283">
        <v>42420.65</v>
      </c>
      <c r="QSG2724" s="284">
        <v>1474117.59</v>
      </c>
      <c r="QSH2724" s="697">
        <v>43639</v>
      </c>
      <c r="QSI2724" s="697">
        <v>43601</v>
      </c>
      <c r="QSJ2724" s="12" t="s">
        <v>3508</v>
      </c>
      <c r="QSK2724" s="12" t="s">
        <v>285</v>
      </c>
      <c r="QSL2724" s="12" t="s">
        <v>3416</v>
      </c>
      <c r="QSM2724" s="12" t="s">
        <v>37</v>
      </c>
      <c r="QSN2724" s="283">
        <v>42420.65</v>
      </c>
      <c r="QSO2724" s="284">
        <v>1474117.59</v>
      </c>
      <c r="QSP2724" s="697">
        <v>43639</v>
      </c>
      <c r="QSQ2724" s="697">
        <v>43601</v>
      </c>
      <c r="QSR2724" s="12" t="s">
        <v>3508</v>
      </c>
      <c r="QSS2724" s="12" t="s">
        <v>285</v>
      </c>
      <c r="QST2724" s="12" t="s">
        <v>3416</v>
      </c>
      <c r="QSU2724" s="12" t="s">
        <v>37</v>
      </c>
      <c r="QSV2724" s="283">
        <v>42420.65</v>
      </c>
      <c r="QSW2724" s="284">
        <v>1474117.59</v>
      </c>
      <c r="QSX2724" s="697">
        <v>43639</v>
      </c>
      <c r="QSY2724" s="697">
        <v>43601</v>
      </c>
      <c r="QSZ2724" s="12" t="s">
        <v>3508</v>
      </c>
      <c r="QTA2724" s="12" t="s">
        <v>285</v>
      </c>
      <c r="QTB2724" s="12" t="s">
        <v>3416</v>
      </c>
      <c r="QTC2724" s="12" t="s">
        <v>37</v>
      </c>
      <c r="QTD2724" s="283">
        <v>42420.65</v>
      </c>
      <c r="QTE2724" s="284">
        <v>1474117.59</v>
      </c>
      <c r="QTF2724" s="697">
        <v>43639</v>
      </c>
      <c r="QTG2724" s="697">
        <v>43601</v>
      </c>
      <c r="QTH2724" s="12" t="s">
        <v>3508</v>
      </c>
      <c r="QTI2724" s="12" t="s">
        <v>285</v>
      </c>
      <c r="QTJ2724" s="12" t="s">
        <v>3416</v>
      </c>
      <c r="QTK2724" s="12" t="s">
        <v>37</v>
      </c>
      <c r="QTL2724" s="283">
        <v>42420.65</v>
      </c>
      <c r="QTM2724" s="284">
        <v>1474117.59</v>
      </c>
      <c r="QTN2724" s="697">
        <v>43639</v>
      </c>
      <c r="QTO2724" s="697">
        <v>43601</v>
      </c>
      <c r="QTP2724" s="12" t="s">
        <v>3508</v>
      </c>
      <c r="QTQ2724" s="12" t="s">
        <v>285</v>
      </c>
      <c r="QTR2724" s="12" t="s">
        <v>3416</v>
      </c>
      <c r="QTS2724" s="12" t="s">
        <v>37</v>
      </c>
      <c r="QTT2724" s="283">
        <v>42420.65</v>
      </c>
      <c r="QTU2724" s="284">
        <v>1474117.59</v>
      </c>
      <c r="QTV2724" s="697">
        <v>43639</v>
      </c>
      <c r="QTW2724" s="697">
        <v>43601</v>
      </c>
      <c r="QTX2724" s="12" t="s">
        <v>3508</v>
      </c>
      <c r="QTY2724" s="12" t="s">
        <v>285</v>
      </c>
      <c r="QTZ2724" s="12" t="s">
        <v>3416</v>
      </c>
      <c r="QUA2724" s="12" t="s">
        <v>37</v>
      </c>
      <c r="QUB2724" s="283">
        <v>42420.65</v>
      </c>
      <c r="QUC2724" s="284">
        <v>1474117.59</v>
      </c>
      <c r="QUD2724" s="697">
        <v>43639</v>
      </c>
      <c r="QUE2724" s="697">
        <v>43601</v>
      </c>
      <c r="QUF2724" s="12" t="s">
        <v>3508</v>
      </c>
      <c r="QUG2724" s="12" t="s">
        <v>285</v>
      </c>
      <c r="QUH2724" s="12" t="s">
        <v>3416</v>
      </c>
      <c r="QUI2724" s="12" t="s">
        <v>37</v>
      </c>
      <c r="QUJ2724" s="283">
        <v>42420.65</v>
      </c>
      <c r="QUK2724" s="284">
        <v>1474117.59</v>
      </c>
      <c r="QUL2724" s="697">
        <v>43639</v>
      </c>
      <c r="QUM2724" s="697">
        <v>43601</v>
      </c>
      <c r="QUN2724" s="12" t="s">
        <v>3508</v>
      </c>
      <c r="QUO2724" s="12" t="s">
        <v>285</v>
      </c>
      <c r="QUP2724" s="12" t="s">
        <v>3416</v>
      </c>
      <c r="QUQ2724" s="12" t="s">
        <v>37</v>
      </c>
      <c r="QUR2724" s="283">
        <v>42420.65</v>
      </c>
      <c r="QUS2724" s="284">
        <v>1474117.59</v>
      </c>
      <c r="QUT2724" s="697">
        <v>43639</v>
      </c>
      <c r="QUU2724" s="697">
        <v>43601</v>
      </c>
      <c r="QUV2724" s="12" t="s">
        <v>3508</v>
      </c>
      <c r="QUW2724" s="12" t="s">
        <v>285</v>
      </c>
      <c r="QUX2724" s="12" t="s">
        <v>3416</v>
      </c>
      <c r="QUY2724" s="12" t="s">
        <v>37</v>
      </c>
      <c r="QUZ2724" s="283">
        <v>42420.65</v>
      </c>
      <c r="QVA2724" s="284">
        <v>1474117.59</v>
      </c>
      <c r="QVB2724" s="697">
        <v>43639</v>
      </c>
      <c r="QVC2724" s="697">
        <v>43601</v>
      </c>
      <c r="QVD2724" s="12" t="s">
        <v>3508</v>
      </c>
      <c r="QVE2724" s="12" t="s">
        <v>285</v>
      </c>
      <c r="QVF2724" s="12" t="s">
        <v>3416</v>
      </c>
      <c r="QVG2724" s="12" t="s">
        <v>37</v>
      </c>
      <c r="QVH2724" s="283">
        <v>42420.65</v>
      </c>
      <c r="QVI2724" s="284">
        <v>1474117.59</v>
      </c>
      <c r="QVJ2724" s="697">
        <v>43639</v>
      </c>
      <c r="QVK2724" s="697">
        <v>43601</v>
      </c>
      <c r="QVL2724" s="12" t="s">
        <v>3508</v>
      </c>
      <c r="QVM2724" s="12" t="s">
        <v>285</v>
      </c>
      <c r="QVN2724" s="12" t="s">
        <v>3416</v>
      </c>
      <c r="QVO2724" s="12" t="s">
        <v>37</v>
      </c>
      <c r="QVP2724" s="283">
        <v>42420.65</v>
      </c>
      <c r="QVQ2724" s="284">
        <v>1474117.59</v>
      </c>
      <c r="QVR2724" s="697">
        <v>43639</v>
      </c>
      <c r="QVS2724" s="697">
        <v>43601</v>
      </c>
      <c r="QVT2724" s="12" t="s">
        <v>3508</v>
      </c>
      <c r="QVU2724" s="12" t="s">
        <v>285</v>
      </c>
      <c r="QVV2724" s="12" t="s">
        <v>3416</v>
      </c>
      <c r="QVW2724" s="12" t="s">
        <v>37</v>
      </c>
      <c r="QVX2724" s="283">
        <v>42420.65</v>
      </c>
      <c r="QVY2724" s="284">
        <v>1474117.59</v>
      </c>
      <c r="QVZ2724" s="697">
        <v>43639</v>
      </c>
      <c r="QWA2724" s="697">
        <v>43601</v>
      </c>
      <c r="QWB2724" s="12" t="s">
        <v>3508</v>
      </c>
      <c r="QWC2724" s="12" t="s">
        <v>285</v>
      </c>
      <c r="QWD2724" s="12" t="s">
        <v>3416</v>
      </c>
      <c r="QWE2724" s="12" t="s">
        <v>37</v>
      </c>
      <c r="QWF2724" s="283">
        <v>42420.65</v>
      </c>
      <c r="QWG2724" s="284">
        <v>1474117.59</v>
      </c>
      <c r="QWH2724" s="697">
        <v>43639</v>
      </c>
      <c r="QWI2724" s="697">
        <v>43601</v>
      </c>
      <c r="QWJ2724" s="12" t="s">
        <v>3508</v>
      </c>
      <c r="QWK2724" s="12" t="s">
        <v>285</v>
      </c>
      <c r="QWL2724" s="12" t="s">
        <v>3416</v>
      </c>
      <c r="QWM2724" s="12" t="s">
        <v>37</v>
      </c>
      <c r="QWN2724" s="283">
        <v>42420.65</v>
      </c>
      <c r="QWO2724" s="284">
        <v>1474117.59</v>
      </c>
      <c r="QWP2724" s="697">
        <v>43639</v>
      </c>
      <c r="QWQ2724" s="697">
        <v>43601</v>
      </c>
      <c r="QWR2724" s="12" t="s">
        <v>3508</v>
      </c>
      <c r="QWS2724" s="12" t="s">
        <v>285</v>
      </c>
      <c r="QWT2724" s="12" t="s">
        <v>3416</v>
      </c>
      <c r="QWU2724" s="12" t="s">
        <v>37</v>
      </c>
      <c r="QWV2724" s="283">
        <v>42420.65</v>
      </c>
      <c r="QWW2724" s="284">
        <v>1474117.59</v>
      </c>
      <c r="QWX2724" s="697">
        <v>43639</v>
      </c>
      <c r="QWY2724" s="697">
        <v>43601</v>
      </c>
      <c r="QWZ2724" s="12" t="s">
        <v>3508</v>
      </c>
      <c r="QXA2724" s="12" t="s">
        <v>285</v>
      </c>
      <c r="QXB2724" s="12" t="s">
        <v>3416</v>
      </c>
      <c r="QXC2724" s="12" t="s">
        <v>37</v>
      </c>
      <c r="QXD2724" s="283">
        <v>42420.65</v>
      </c>
      <c r="QXE2724" s="284">
        <v>1474117.59</v>
      </c>
      <c r="QXF2724" s="697">
        <v>43639</v>
      </c>
      <c r="QXG2724" s="697">
        <v>43601</v>
      </c>
      <c r="QXH2724" s="12" t="s">
        <v>3508</v>
      </c>
      <c r="QXI2724" s="12" t="s">
        <v>285</v>
      </c>
      <c r="QXJ2724" s="12" t="s">
        <v>3416</v>
      </c>
      <c r="QXK2724" s="12" t="s">
        <v>37</v>
      </c>
      <c r="QXL2724" s="283">
        <v>42420.65</v>
      </c>
      <c r="QXM2724" s="284">
        <v>1474117.59</v>
      </c>
      <c r="QXN2724" s="697">
        <v>43639</v>
      </c>
      <c r="QXO2724" s="697">
        <v>43601</v>
      </c>
      <c r="QXP2724" s="12" t="s">
        <v>3508</v>
      </c>
      <c r="QXQ2724" s="12" t="s">
        <v>285</v>
      </c>
      <c r="QXR2724" s="12" t="s">
        <v>3416</v>
      </c>
      <c r="QXS2724" s="12" t="s">
        <v>37</v>
      </c>
      <c r="QXT2724" s="283">
        <v>42420.65</v>
      </c>
      <c r="QXU2724" s="284">
        <v>1474117.59</v>
      </c>
      <c r="QXV2724" s="697">
        <v>43639</v>
      </c>
      <c r="QXW2724" s="697">
        <v>43601</v>
      </c>
      <c r="QXX2724" s="12" t="s">
        <v>3508</v>
      </c>
      <c r="QXY2724" s="12" t="s">
        <v>285</v>
      </c>
      <c r="QXZ2724" s="12" t="s">
        <v>3416</v>
      </c>
      <c r="QYA2724" s="12" t="s">
        <v>37</v>
      </c>
      <c r="QYB2724" s="283">
        <v>42420.65</v>
      </c>
      <c r="QYC2724" s="284">
        <v>1474117.59</v>
      </c>
      <c r="QYD2724" s="697">
        <v>43639</v>
      </c>
      <c r="QYE2724" s="697">
        <v>43601</v>
      </c>
      <c r="QYF2724" s="12" t="s">
        <v>3508</v>
      </c>
      <c r="QYG2724" s="12" t="s">
        <v>285</v>
      </c>
      <c r="QYH2724" s="12" t="s">
        <v>3416</v>
      </c>
      <c r="QYI2724" s="12" t="s">
        <v>37</v>
      </c>
      <c r="QYJ2724" s="283">
        <v>42420.65</v>
      </c>
      <c r="QYK2724" s="284">
        <v>1474117.59</v>
      </c>
      <c r="QYL2724" s="697">
        <v>43639</v>
      </c>
      <c r="QYM2724" s="697">
        <v>43601</v>
      </c>
      <c r="QYN2724" s="12" t="s">
        <v>3508</v>
      </c>
      <c r="QYO2724" s="12" t="s">
        <v>285</v>
      </c>
      <c r="QYP2724" s="12" t="s">
        <v>3416</v>
      </c>
      <c r="QYQ2724" s="12" t="s">
        <v>37</v>
      </c>
      <c r="QYR2724" s="283">
        <v>42420.65</v>
      </c>
      <c r="QYS2724" s="284">
        <v>1474117.59</v>
      </c>
      <c r="QYT2724" s="697">
        <v>43639</v>
      </c>
      <c r="QYU2724" s="697">
        <v>43601</v>
      </c>
      <c r="QYV2724" s="12" t="s">
        <v>3508</v>
      </c>
      <c r="QYW2724" s="12" t="s">
        <v>285</v>
      </c>
      <c r="QYX2724" s="12" t="s">
        <v>3416</v>
      </c>
      <c r="QYY2724" s="12" t="s">
        <v>37</v>
      </c>
      <c r="QYZ2724" s="283">
        <v>42420.65</v>
      </c>
      <c r="QZA2724" s="284">
        <v>1474117.59</v>
      </c>
      <c r="QZB2724" s="697">
        <v>43639</v>
      </c>
      <c r="QZC2724" s="697">
        <v>43601</v>
      </c>
      <c r="QZD2724" s="12" t="s">
        <v>3508</v>
      </c>
      <c r="QZE2724" s="12" t="s">
        <v>285</v>
      </c>
      <c r="QZF2724" s="12" t="s">
        <v>3416</v>
      </c>
      <c r="QZG2724" s="12" t="s">
        <v>37</v>
      </c>
      <c r="QZH2724" s="283">
        <v>42420.65</v>
      </c>
      <c r="QZI2724" s="284">
        <v>1474117.59</v>
      </c>
      <c r="QZJ2724" s="697">
        <v>43639</v>
      </c>
      <c r="QZK2724" s="697">
        <v>43601</v>
      </c>
      <c r="QZL2724" s="12" t="s">
        <v>3508</v>
      </c>
      <c r="QZM2724" s="12" t="s">
        <v>285</v>
      </c>
      <c r="QZN2724" s="12" t="s">
        <v>3416</v>
      </c>
      <c r="QZO2724" s="12" t="s">
        <v>37</v>
      </c>
      <c r="QZP2724" s="283">
        <v>42420.65</v>
      </c>
      <c r="QZQ2724" s="284">
        <v>1474117.59</v>
      </c>
      <c r="QZR2724" s="697">
        <v>43639</v>
      </c>
      <c r="QZS2724" s="697">
        <v>43601</v>
      </c>
      <c r="QZT2724" s="12" t="s">
        <v>3508</v>
      </c>
      <c r="QZU2724" s="12" t="s">
        <v>285</v>
      </c>
      <c r="QZV2724" s="12" t="s">
        <v>3416</v>
      </c>
      <c r="QZW2724" s="12" t="s">
        <v>37</v>
      </c>
      <c r="QZX2724" s="283">
        <v>42420.65</v>
      </c>
      <c r="QZY2724" s="284">
        <v>1474117.59</v>
      </c>
      <c r="QZZ2724" s="697">
        <v>43639</v>
      </c>
      <c r="RAA2724" s="697">
        <v>43601</v>
      </c>
      <c r="RAB2724" s="12" t="s">
        <v>3508</v>
      </c>
      <c r="RAC2724" s="12" t="s">
        <v>285</v>
      </c>
      <c r="RAD2724" s="12" t="s">
        <v>3416</v>
      </c>
      <c r="RAE2724" s="12" t="s">
        <v>37</v>
      </c>
      <c r="RAF2724" s="283">
        <v>42420.65</v>
      </c>
      <c r="RAG2724" s="284">
        <v>1474117.59</v>
      </c>
      <c r="RAH2724" s="697">
        <v>43639</v>
      </c>
      <c r="RAI2724" s="697">
        <v>43601</v>
      </c>
      <c r="RAJ2724" s="12" t="s">
        <v>3508</v>
      </c>
      <c r="RAK2724" s="12" t="s">
        <v>285</v>
      </c>
      <c r="RAL2724" s="12" t="s">
        <v>3416</v>
      </c>
      <c r="RAM2724" s="12" t="s">
        <v>37</v>
      </c>
      <c r="RAN2724" s="283">
        <v>42420.65</v>
      </c>
      <c r="RAO2724" s="284">
        <v>1474117.59</v>
      </c>
      <c r="RAP2724" s="697">
        <v>43639</v>
      </c>
      <c r="RAQ2724" s="697">
        <v>43601</v>
      </c>
      <c r="RAR2724" s="12" t="s">
        <v>3508</v>
      </c>
      <c r="RAS2724" s="12" t="s">
        <v>285</v>
      </c>
      <c r="RAT2724" s="12" t="s">
        <v>3416</v>
      </c>
      <c r="RAU2724" s="12" t="s">
        <v>37</v>
      </c>
      <c r="RAV2724" s="283">
        <v>42420.65</v>
      </c>
      <c r="RAW2724" s="284">
        <v>1474117.59</v>
      </c>
      <c r="RAX2724" s="697">
        <v>43639</v>
      </c>
      <c r="RAY2724" s="697">
        <v>43601</v>
      </c>
      <c r="RAZ2724" s="12" t="s">
        <v>3508</v>
      </c>
      <c r="RBA2724" s="12" t="s">
        <v>285</v>
      </c>
      <c r="RBB2724" s="12" t="s">
        <v>3416</v>
      </c>
      <c r="RBC2724" s="12" t="s">
        <v>37</v>
      </c>
      <c r="RBD2724" s="283">
        <v>42420.65</v>
      </c>
      <c r="RBE2724" s="284">
        <v>1474117.59</v>
      </c>
      <c r="RBF2724" s="697">
        <v>43639</v>
      </c>
      <c r="RBG2724" s="697">
        <v>43601</v>
      </c>
      <c r="RBH2724" s="12" t="s">
        <v>3508</v>
      </c>
      <c r="RBI2724" s="12" t="s">
        <v>285</v>
      </c>
      <c r="RBJ2724" s="12" t="s">
        <v>3416</v>
      </c>
      <c r="RBK2724" s="12" t="s">
        <v>37</v>
      </c>
      <c r="RBL2724" s="283">
        <v>42420.65</v>
      </c>
      <c r="RBM2724" s="284">
        <v>1474117.59</v>
      </c>
      <c r="RBN2724" s="697">
        <v>43639</v>
      </c>
      <c r="RBO2724" s="697">
        <v>43601</v>
      </c>
      <c r="RBP2724" s="12" t="s">
        <v>3508</v>
      </c>
      <c r="RBQ2724" s="12" t="s">
        <v>285</v>
      </c>
      <c r="RBR2724" s="12" t="s">
        <v>3416</v>
      </c>
      <c r="RBS2724" s="12" t="s">
        <v>37</v>
      </c>
      <c r="RBT2724" s="283">
        <v>42420.65</v>
      </c>
      <c r="RBU2724" s="284">
        <v>1474117.59</v>
      </c>
      <c r="RBV2724" s="697">
        <v>43639</v>
      </c>
      <c r="RBW2724" s="697">
        <v>43601</v>
      </c>
      <c r="RBX2724" s="12" t="s">
        <v>3508</v>
      </c>
      <c r="RBY2724" s="12" t="s">
        <v>285</v>
      </c>
      <c r="RBZ2724" s="12" t="s">
        <v>3416</v>
      </c>
      <c r="RCA2724" s="12" t="s">
        <v>37</v>
      </c>
      <c r="RCB2724" s="283">
        <v>42420.65</v>
      </c>
      <c r="RCC2724" s="284">
        <v>1474117.59</v>
      </c>
      <c r="RCD2724" s="697">
        <v>43639</v>
      </c>
      <c r="RCE2724" s="697">
        <v>43601</v>
      </c>
      <c r="RCF2724" s="12" t="s">
        <v>3508</v>
      </c>
      <c r="RCG2724" s="12" t="s">
        <v>285</v>
      </c>
      <c r="RCH2724" s="12" t="s">
        <v>3416</v>
      </c>
      <c r="RCI2724" s="12" t="s">
        <v>37</v>
      </c>
      <c r="RCJ2724" s="283">
        <v>42420.65</v>
      </c>
      <c r="RCK2724" s="284">
        <v>1474117.59</v>
      </c>
      <c r="RCL2724" s="697">
        <v>43639</v>
      </c>
      <c r="RCM2724" s="697">
        <v>43601</v>
      </c>
      <c r="RCN2724" s="12" t="s">
        <v>3508</v>
      </c>
      <c r="RCO2724" s="12" t="s">
        <v>285</v>
      </c>
      <c r="RCP2724" s="12" t="s">
        <v>3416</v>
      </c>
      <c r="RCQ2724" s="12" t="s">
        <v>37</v>
      </c>
      <c r="RCR2724" s="283">
        <v>42420.65</v>
      </c>
      <c r="RCS2724" s="284">
        <v>1474117.59</v>
      </c>
      <c r="RCT2724" s="697">
        <v>43639</v>
      </c>
      <c r="RCU2724" s="697">
        <v>43601</v>
      </c>
      <c r="RCV2724" s="12" t="s">
        <v>3508</v>
      </c>
      <c r="RCW2724" s="12" t="s">
        <v>285</v>
      </c>
      <c r="RCX2724" s="12" t="s">
        <v>3416</v>
      </c>
      <c r="RCY2724" s="12" t="s">
        <v>37</v>
      </c>
      <c r="RCZ2724" s="283">
        <v>42420.65</v>
      </c>
      <c r="RDA2724" s="284">
        <v>1474117.59</v>
      </c>
      <c r="RDB2724" s="697">
        <v>43639</v>
      </c>
      <c r="RDC2724" s="697">
        <v>43601</v>
      </c>
      <c r="RDD2724" s="12" t="s">
        <v>3508</v>
      </c>
      <c r="RDE2724" s="12" t="s">
        <v>285</v>
      </c>
      <c r="RDF2724" s="12" t="s">
        <v>3416</v>
      </c>
      <c r="RDG2724" s="12" t="s">
        <v>37</v>
      </c>
      <c r="RDH2724" s="283">
        <v>42420.65</v>
      </c>
      <c r="RDI2724" s="284">
        <v>1474117.59</v>
      </c>
      <c r="RDJ2724" s="697">
        <v>43639</v>
      </c>
      <c r="RDK2724" s="697">
        <v>43601</v>
      </c>
      <c r="RDL2724" s="12" t="s">
        <v>3508</v>
      </c>
      <c r="RDM2724" s="12" t="s">
        <v>285</v>
      </c>
      <c r="RDN2724" s="12" t="s">
        <v>3416</v>
      </c>
      <c r="RDO2724" s="12" t="s">
        <v>37</v>
      </c>
      <c r="RDP2724" s="283">
        <v>42420.65</v>
      </c>
      <c r="RDQ2724" s="284">
        <v>1474117.59</v>
      </c>
      <c r="RDR2724" s="697">
        <v>43639</v>
      </c>
      <c r="RDS2724" s="697">
        <v>43601</v>
      </c>
      <c r="RDT2724" s="12" t="s">
        <v>3508</v>
      </c>
      <c r="RDU2724" s="12" t="s">
        <v>285</v>
      </c>
      <c r="RDV2724" s="12" t="s">
        <v>3416</v>
      </c>
      <c r="RDW2724" s="12" t="s">
        <v>37</v>
      </c>
      <c r="RDX2724" s="283">
        <v>42420.65</v>
      </c>
      <c r="RDY2724" s="284">
        <v>1474117.59</v>
      </c>
      <c r="RDZ2724" s="697">
        <v>43639</v>
      </c>
      <c r="REA2724" s="697">
        <v>43601</v>
      </c>
      <c r="REB2724" s="12" t="s">
        <v>3508</v>
      </c>
      <c r="REC2724" s="12" t="s">
        <v>285</v>
      </c>
      <c r="RED2724" s="12" t="s">
        <v>3416</v>
      </c>
      <c r="REE2724" s="12" t="s">
        <v>37</v>
      </c>
      <c r="REF2724" s="283">
        <v>42420.65</v>
      </c>
      <c r="REG2724" s="284">
        <v>1474117.59</v>
      </c>
      <c r="REH2724" s="697">
        <v>43639</v>
      </c>
      <c r="REI2724" s="697">
        <v>43601</v>
      </c>
      <c r="REJ2724" s="12" t="s">
        <v>3508</v>
      </c>
      <c r="REK2724" s="12" t="s">
        <v>285</v>
      </c>
      <c r="REL2724" s="12" t="s">
        <v>3416</v>
      </c>
      <c r="REM2724" s="12" t="s">
        <v>37</v>
      </c>
      <c r="REN2724" s="283">
        <v>42420.65</v>
      </c>
      <c r="REO2724" s="284">
        <v>1474117.59</v>
      </c>
      <c r="REP2724" s="697">
        <v>43639</v>
      </c>
      <c r="REQ2724" s="697">
        <v>43601</v>
      </c>
      <c r="RER2724" s="12" t="s">
        <v>3508</v>
      </c>
      <c r="RES2724" s="12" t="s">
        <v>285</v>
      </c>
      <c r="RET2724" s="12" t="s">
        <v>3416</v>
      </c>
      <c r="REU2724" s="12" t="s">
        <v>37</v>
      </c>
      <c r="REV2724" s="283">
        <v>42420.65</v>
      </c>
      <c r="REW2724" s="284">
        <v>1474117.59</v>
      </c>
      <c r="REX2724" s="697">
        <v>43639</v>
      </c>
      <c r="REY2724" s="697">
        <v>43601</v>
      </c>
      <c r="REZ2724" s="12" t="s">
        <v>3508</v>
      </c>
      <c r="RFA2724" s="12" t="s">
        <v>285</v>
      </c>
      <c r="RFB2724" s="12" t="s">
        <v>3416</v>
      </c>
      <c r="RFC2724" s="12" t="s">
        <v>37</v>
      </c>
      <c r="RFD2724" s="283">
        <v>42420.65</v>
      </c>
      <c r="RFE2724" s="284">
        <v>1474117.59</v>
      </c>
      <c r="RFF2724" s="697">
        <v>43639</v>
      </c>
      <c r="RFG2724" s="697">
        <v>43601</v>
      </c>
      <c r="RFH2724" s="12" t="s">
        <v>3508</v>
      </c>
      <c r="RFI2724" s="12" t="s">
        <v>285</v>
      </c>
      <c r="RFJ2724" s="12" t="s">
        <v>3416</v>
      </c>
      <c r="RFK2724" s="12" t="s">
        <v>37</v>
      </c>
      <c r="RFL2724" s="283">
        <v>42420.65</v>
      </c>
      <c r="RFM2724" s="284">
        <v>1474117.59</v>
      </c>
      <c r="RFN2724" s="697">
        <v>43639</v>
      </c>
      <c r="RFO2724" s="697">
        <v>43601</v>
      </c>
      <c r="RFP2724" s="12" t="s">
        <v>3508</v>
      </c>
      <c r="RFQ2724" s="12" t="s">
        <v>285</v>
      </c>
      <c r="RFR2724" s="12" t="s">
        <v>3416</v>
      </c>
      <c r="RFS2724" s="12" t="s">
        <v>37</v>
      </c>
      <c r="RFT2724" s="283">
        <v>42420.65</v>
      </c>
      <c r="RFU2724" s="284">
        <v>1474117.59</v>
      </c>
      <c r="RFV2724" s="697">
        <v>43639</v>
      </c>
      <c r="RFW2724" s="697">
        <v>43601</v>
      </c>
      <c r="RFX2724" s="12" t="s">
        <v>3508</v>
      </c>
      <c r="RFY2724" s="12" t="s">
        <v>285</v>
      </c>
      <c r="RFZ2724" s="12" t="s">
        <v>3416</v>
      </c>
      <c r="RGA2724" s="12" t="s">
        <v>37</v>
      </c>
      <c r="RGB2724" s="283">
        <v>42420.65</v>
      </c>
      <c r="RGC2724" s="284">
        <v>1474117.59</v>
      </c>
      <c r="RGD2724" s="697">
        <v>43639</v>
      </c>
      <c r="RGE2724" s="697">
        <v>43601</v>
      </c>
      <c r="RGF2724" s="12" t="s">
        <v>3508</v>
      </c>
      <c r="RGG2724" s="12" t="s">
        <v>285</v>
      </c>
      <c r="RGH2724" s="12" t="s">
        <v>3416</v>
      </c>
      <c r="RGI2724" s="12" t="s">
        <v>37</v>
      </c>
      <c r="RGJ2724" s="283">
        <v>42420.65</v>
      </c>
      <c r="RGK2724" s="284">
        <v>1474117.59</v>
      </c>
      <c r="RGL2724" s="697">
        <v>43639</v>
      </c>
      <c r="RGM2724" s="697">
        <v>43601</v>
      </c>
      <c r="RGN2724" s="12" t="s">
        <v>3508</v>
      </c>
      <c r="RGO2724" s="12" t="s">
        <v>285</v>
      </c>
      <c r="RGP2724" s="12" t="s">
        <v>3416</v>
      </c>
      <c r="RGQ2724" s="12" t="s">
        <v>37</v>
      </c>
      <c r="RGR2724" s="283">
        <v>42420.65</v>
      </c>
      <c r="RGS2724" s="284">
        <v>1474117.59</v>
      </c>
      <c r="RGT2724" s="697">
        <v>43639</v>
      </c>
      <c r="RGU2724" s="697">
        <v>43601</v>
      </c>
      <c r="RGV2724" s="12" t="s">
        <v>3508</v>
      </c>
      <c r="RGW2724" s="12" t="s">
        <v>285</v>
      </c>
      <c r="RGX2724" s="12" t="s">
        <v>3416</v>
      </c>
      <c r="RGY2724" s="12" t="s">
        <v>37</v>
      </c>
      <c r="RGZ2724" s="283">
        <v>42420.65</v>
      </c>
      <c r="RHA2724" s="284">
        <v>1474117.59</v>
      </c>
      <c r="RHB2724" s="697">
        <v>43639</v>
      </c>
      <c r="RHC2724" s="697">
        <v>43601</v>
      </c>
      <c r="RHD2724" s="12" t="s">
        <v>3508</v>
      </c>
      <c r="RHE2724" s="12" t="s">
        <v>285</v>
      </c>
      <c r="RHF2724" s="12" t="s">
        <v>3416</v>
      </c>
      <c r="RHG2724" s="12" t="s">
        <v>37</v>
      </c>
      <c r="RHH2724" s="283">
        <v>42420.65</v>
      </c>
      <c r="RHI2724" s="284">
        <v>1474117.59</v>
      </c>
      <c r="RHJ2724" s="697">
        <v>43639</v>
      </c>
      <c r="RHK2724" s="697">
        <v>43601</v>
      </c>
      <c r="RHL2724" s="12" t="s">
        <v>3508</v>
      </c>
      <c r="RHM2724" s="12" t="s">
        <v>285</v>
      </c>
      <c r="RHN2724" s="12" t="s">
        <v>3416</v>
      </c>
      <c r="RHO2724" s="12" t="s">
        <v>37</v>
      </c>
      <c r="RHP2724" s="283">
        <v>42420.65</v>
      </c>
      <c r="RHQ2724" s="284">
        <v>1474117.59</v>
      </c>
      <c r="RHR2724" s="697">
        <v>43639</v>
      </c>
      <c r="RHS2724" s="697">
        <v>43601</v>
      </c>
      <c r="RHT2724" s="12" t="s">
        <v>3508</v>
      </c>
      <c r="RHU2724" s="12" t="s">
        <v>285</v>
      </c>
      <c r="RHV2724" s="12" t="s">
        <v>3416</v>
      </c>
      <c r="RHW2724" s="12" t="s">
        <v>37</v>
      </c>
      <c r="RHX2724" s="283">
        <v>42420.65</v>
      </c>
      <c r="RHY2724" s="284">
        <v>1474117.59</v>
      </c>
      <c r="RHZ2724" s="697">
        <v>43639</v>
      </c>
      <c r="RIA2724" s="697">
        <v>43601</v>
      </c>
      <c r="RIB2724" s="12" t="s">
        <v>3508</v>
      </c>
      <c r="RIC2724" s="12" t="s">
        <v>285</v>
      </c>
      <c r="RID2724" s="12" t="s">
        <v>3416</v>
      </c>
      <c r="RIE2724" s="12" t="s">
        <v>37</v>
      </c>
      <c r="RIF2724" s="283">
        <v>42420.65</v>
      </c>
      <c r="RIG2724" s="284">
        <v>1474117.59</v>
      </c>
      <c r="RIH2724" s="697">
        <v>43639</v>
      </c>
      <c r="RII2724" s="697">
        <v>43601</v>
      </c>
      <c r="RIJ2724" s="12" t="s">
        <v>3508</v>
      </c>
      <c r="RIK2724" s="12" t="s">
        <v>285</v>
      </c>
      <c r="RIL2724" s="12" t="s">
        <v>3416</v>
      </c>
      <c r="RIM2724" s="12" t="s">
        <v>37</v>
      </c>
      <c r="RIN2724" s="283">
        <v>42420.65</v>
      </c>
      <c r="RIO2724" s="284">
        <v>1474117.59</v>
      </c>
      <c r="RIP2724" s="697">
        <v>43639</v>
      </c>
      <c r="RIQ2724" s="697">
        <v>43601</v>
      </c>
      <c r="RIR2724" s="12" t="s">
        <v>3508</v>
      </c>
      <c r="RIS2724" s="12" t="s">
        <v>285</v>
      </c>
      <c r="RIT2724" s="12" t="s">
        <v>3416</v>
      </c>
      <c r="RIU2724" s="12" t="s">
        <v>37</v>
      </c>
      <c r="RIV2724" s="283">
        <v>42420.65</v>
      </c>
      <c r="RIW2724" s="284">
        <v>1474117.59</v>
      </c>
      <c r="RIX2724" s="697">
        <v>43639</v>
      </c>
      <c r="RIY2724" s="697">
        <v>43601</v>
      </c>
      <c r="RIZ2724" s="12" t="s">
        <v>3508</v>
      </c>
      <c r="RJA2724" s="12" t="s">
        <v>285</v>
      </c>
      <c r="RJB2724" s="12" t="s">
        <v>3416</v>
      </c>
      <c r="RJC2724" s="12" t="s">
        <v>37</v>
      </c>
      <c r="RJD2724" s="283">
        <v>42420.65</v>
      </c>
      <c r="RJE2724" s="284">
        <v>1474117.59</v>
      </c>
      <c r="RJF2724" s="697">
        <v>43639</v>
      </c>
      <c r="RJG2724" s="697">
        <v>43601</v>
      </c>
      <c r="RJH2724" s="12" t="s">
        <v>3508</v>
      </c>
      <c r="RJI2724" s="12" t="s">
        <v>285</v>
      </c>
      <c r="RJJ2724" s="12" t="s">
        <v>3416</v>
      </c>
      <c r="RJK2724" s="12" t="s">
        <v>37</v>
      </c>
      <c r="RJL2724" s="283">
        <v>42420.65</v>
      </c>
      <c r="RJM2724" s="284">
        <v>1474117.59</v>
      </c>
      <c r="RJN2724" s="697">
        <v>43639</v>
      </c>
      <c r="RJO2724" s="697">
        <v>43601</v>
      </c>
      <c r="RJP2724" s="12" t="s">
        <v>3508</v>
      </c>
      <c r="RJQ2724" s="12" t="s">
        <v>285</v>
      </c>
      <c r="RJR2724" s="12" t="s">
        <v>3416</v>
      </c>
      <c r="RJS2724" s="12" t="s">
        <v>37</v>
      </c>
      <c r="RJT2724" s="283">
        <v>42420.65</v>
      </c>
      <c r="RJU2724" s="284">
        <v>1474117.59</v>
      </c>
      <c r="RJV2724" s="697">
        <v>43639</v>
      </c>
      <c r="RJW2724" s="697">
        <v>43601</v>
      </c>
      <c r="RJX2724" s="12" t="s">
        <v>3508</v>
      </c>
      <c r="RJY2724" s="12" t="s">
        <v>285</v>
      </c>
      <c r="RJZ2724" s="12" t="s">
        <v>3416</v>
      </c>
      <c r="RKA2724" s="12" t="s">
        <v>37</v>
      </c>
      <c r="RKB2724" s="283">
        <v>42420.65</v>
      </c>
      <c r="RKC2724" s="284">
        <v>1474117.59</v>
      </c>
      <c r="RKD2724" s="697">
        <v>43639</v>
      </c>
      <c r="RKE2724" s="697">
        <v>43601</v>
      </c>
      <c r="RKF2724" s="12" t="s">
        <v>3508</v>
      </c>
      <c r="RKG2724" s="12" t="s">
        <v>285</v>
      </c>
      <c r="RKH2724" s="12" t="s">
        <v>3416</v>
      </c>
      <c r="RKI2724" s="12" t="s">
        <v>37</v>
      </c>
      <c r="RKJ2724" s="283">
        <v>42420.65</v>
      </c>
      <c r="RKK2724" s="284">
        <v>1474117.59</v>
      </c>
      <c r="RKL2724" s="697">
        <v>43639</v>
      </c>
      <c r="RKM2724" s="697">
        <v>43601</v>
      </c>
      <c r="RKN2724" s="12" t="s">
        <v>3508</v>
      </c>
      <c r="RKO2724" s="12" t="s">
        <v>285</v>
      </c>
      <c r="RKP2724" s="12" t="s">
        <v>3416</v>
      </c>
      <c r="RKQ2724" s="12" t="s">
        <v>37</v>
      </c>
      <c r="RKR2724" s="283">
        <v>42420.65</v>
      </c>
      <c r="RKS2724" s="284">
        <v>1474117.59</v>
      </c>
      <c r="RKT2724" s="697">
        <v>43639</v>
      </c>
      <c r="RKU2724" s="697">
        <v>43601</v>
      </c>
      <c r="RKV2724" s="12" t="s">
        <v>3508</v>
      </c>
      <c r="RKW2724" s="12" t="s">
        <v>285</v>
      </c>
      <c r="RKX2724" s="12" t="s">
        <v>3416</v>
      </c>
      <c r="RKY2724" s="12" t="s">
        <v>37</v>
      </c>
      <c r="RKZ2724" s="283">
        <v>42420.65</v>
      </c>
      <c r="RLA2724" s="284">
        <v>1474117.59</v>
      </c>
      <c r="RLB2724" s="697">
        <v>43639</v>
      </c>
      <c r="RLC2724" s="697">
        <v>43601</v>
      </c>
      <c r="RLD2724" s="12" t="s">
        <v>3508</v>
      </c>
      <c r="RLE2724" s="12" t="s">
        <v>285</v>
      </c>
      <c r="RLF2724" s="12" t="s">
        <v>3416</v>
      </c>
      <c r="RLG2724" s="12" t="s">
        <v>37</v>
      </c>
      <c r="RLH2724" s="283">
        <v>42420.65</v>
      </c>
      <c r="RLI2724" s="284">
        <v>1474117.59</v>
      </c>
      <c r="RLJ2724" s="697">
        <v>43639</v>
      </c>
      <c r="RLK2724" s="697">
        <v>43601</v>
      </c>
      <c r="RLL2724" s="12" t="s">
        <v>3508</v>
      </c>
      <c r="RLM2724" s="12" t="s">
        <v>285</v>
      </c>
      <c r="RLN2724" s="12" t="s">
        <v>3416</v>
      </c>
      <c r="RLO2724" s="12" t="s">
        <v>37</v>
      </c>
      <c r="RLP2724" s="283">
        <v>42420.65</v>
      </c>
      <c r="RLQ2724" s="284">
        <v>1474117.59</v>
      </c>
      <c r="RLR2724" s="697">
        <v>43639</v>
      </c>
      <c r="RLS2724" s="697">
        <v>43601</v>
      </c>
      <c r="RLT2724" s="12" t="s">
        <v>3508</v>
      </c>
      <c r="RLU2724" s="12" t="s">
        <v>285</v>
      </c>
      <c r="RLV2724" s="12" t="s">
        <v>3416</v>
      </c>
      <c r="RLW2724" s="12" t="s">
        <v>37</v>
      </c>
      <c r="RLX2724" s="283">
        <v>42420.65</v>
      </c>
      <c r="RLY2724" s="284">
        <v>1474117.59</v>
      </c>
      <c r="RLZ2724" s="697">
        <v>43639</v>
      </c>
      <c r="RMA2724" s="697">
        <v>43601</v>
      </c>
      <c r="RMB2724" s="12" t="s">
        <v>3508</v>
      </c>
      <c r="RMC2724" s="12" t="s">
        <v>285</v>
      </c>
      <c r="RMD2724" s="12" t="s">
        <v>3416</v>
      </c>
      <c r="RME2724" s="12" t="s">
        <v>37</v>
      </c>
      <c r="RMF2724" s="283">
        <v>42420.65</v>
      </c>
      <c r="RMG2724" s="284">
        <v>1474117.59</v>
      </c>
      <c r="RMH2724" s="697">
        <v>43639</v>
      </c>
      <c r="RMI2724" s="697">
        <v>43601</v>
      </c>
      <c r="RMJ2724" s="12" t="s">
        <v>3508</v>
      </c>
      <c r="RMK2724" s="12" t="s">
        <v>285</v>
      </c>
      <c r="RML2724" s="12" t="s">
        <v>3416</v>
      </c>
      <c r="RMM2724" s="12" t="s">
        <v>37</v>
      </c>
      <c r="RMN2724" s="283">
        <v>42420.65</v>
      </c>
      <c r="RMO2724" s="284">
        <v>1474117.59</v>
      </c>
      <c r="RMP2724" s="697">
        <v>43639</v>
      </c>
      <c r="RMQ2724" s="697">
        <v>43601</v>
      </c>
      <c r="RMR2724" s="12" t="s">
        <v>3508</v>
      </c>
      <c r="RMS2724" s="12" t="s">
        <v>285</v>
      </c>
      <c r="RMT2724" s="12" t="s">
        <v>3416</v>
      </c>
      <c r="RMU2724" s="12" t="s">
        <v>37</v>
      </c>
      <c r="RMV2724" s="283">
        <v>42420.65</v>
      </c>
      <c r="RMW2724" s="284">
        <v>1474117.59</v>
      </c>
      <c r="RMX2724" s="697">
        <v>43639</v>
      </c>
      <c r="RMY2724" s="697">
        <v>43601</v>
      </c>
      <c r="RMZ2724" s="12" t="s">
        <v>3508</v>
      </c>
      <c r="RNA2724" s="12" t="s">
        <v>285</v>
      </c>
      <c r="RNB2724" s="12" t="s">
        <v>3416</v>
      </c>
      <c r="RNC2724" s="12" t="s">
        <v>37</v>
      </c>
      <c r="RND2724" s="283">
        <v>42420.65</v>
      </c>
      <c r="RNE2724" s="284">
        <v>1474117.59</v>
      </c>
      <c r="RNF2724" s="697">
        <v>43639</v>
      </c>
      <c r="RNG2724" s="697">
        <v>43601</v>
      </c>
      <c r="RNH2724" s="12" t="s">
        <v>3508</v>
      </c>
      <c r="RNI2724" s="12" t="s">
        <v>285</v>
      </c>
      <c r="RNJ2724" s="12" t="s">
        <v>3416</v>
      </c>
      <c r="RNK2724" s="12" t="s">
        <v>37</v>
      </c>
      <c r="RNL2724" s="283">
        <v>42420.65</v>
      </c>
      <c r="RNM2724" s="284">
        <v>1474117.59</v>
      </c>
      <c r="RNN2724" s="697">
        <v>43639</v>
      </c>
      <c r="RNO2724" s="697">
        <v>43601</v>
      </c>
      <c r="RNP2724" s="12" t="s">
        <v>3508</v>
      </c>
      <c r="RNQ2724" s="12" t="s">
        <v>285</v>
      </c>
      <c r="RNR2724" s="12" t="s">
        <v>3416</v>
      </c>
      <c r="RNS2724" s="12" t="s">
        <v>37</v>
      </c>
      <c r="RNT2724" s="283">
        <v>42420.65</v>
      </c>
      <c r="RNU2724" s="284">
        <v>1474117.59</v>
      </c>
      <c r="RNV2724" s="697">
        <v>43639</v>
      </c>
      <c r="RNW2724" s="697">
        <v>43601</v>
      </c>
      <c r="RNX2724" s="12" t="s">
        <v>3508</v>
      </c>
      <c r="RNY2724" s="12" t="s">
        <v>285</v>
      </c>
      <c r="RNZ2724" s="12" t="s">
        <v>3416</v>
      </c>
      <c r="ROA2724" s="12" t="s">
        <v>37</v>
      </c>
      <c r="ROB2724" s="283">
        <v>42420.65</v>
      </c>
      <c r="ROC2724" s="284">
        <v>1474117.59</v>
      </c>
      <c r="ROD2724" s="697">
        <v>43639</v>
      </c>
      <c r="ROE2724" s="697">
        <v>43601</v>
      </c>
      <c r="ROF2724" s="12" t="s">
        <v>3508</v>
      </c>
      <c r="ROG2724" s="12" t="s">
        <v>285</v>
      </c>
      <c r="ROH2724" s="12" t="s">
        <v>3416</v>
      </c>
      <c r="ROI2724" s="12" t="s">
        <v>37</v>
      </c>
      <c r="ROJ2724" s="283">
        <v>42420.65</v>
      </c>
      <c r="ROK2724" s="284">
        <v>1474117.59</v>
      </c>
      <c r="ROL2724" s="697">
        <v>43639</v>
      </c>
      <c r="ROM2724" s="697">
        <v>43601</v>
      </c>
      <c r="RON2724" s="12" t="s">
        <v>3508</v>
      </c>
      <c r="ROO2724" s="12" t="s">
        <v>285</v>
      </c>
      <c r="ROP2724" s="12" t="s">
        <v>3416</v>
      </c>
      <c r="ROQ2724" s="12" t="s">
        <v>37</v>
      </c>
      <c r="ROR2724" s="283">
        <v>42420.65</v>
      </c>
      <c r="ROS2724" s="284">
        <v>1474117.59</v>
      </c>
      <c r="ROT2724" s="697">
        <v>43639</v>
      </c>
      <c r="ROU2724" s="697">
        <v>43601</v>
      </c>
      <c r="ROV2724" s="12" t="s">
        <v>3508</v>
      </c>
      <c r="ROW2724" s="12" t="s">
        <v>285</v>
      </c>
      <c r="ROX2724" s="12" t="s">
        <v>3416</v>
      </c>
      <c r="ROY2724" s="12" t="s">
        <v>37</v>
      </c>
      <c r="ROZ2724" s="283">
        <v>42420.65</v>
      </c>
      <c r="RPA2724" s="284">
        <v>1474117.59</v>
      </c>
      <c r="RPB2724" s="697">
        <v>43639</v>
      </c>
      <c r="RPC2724" s="697">
        <v>43601</v>
      </c>
      <c r="RPD2724" s="12" t="s">
        <v>3508</v>
      </c>
      <c r="RPE2724" s="12" t="s">
        <v>285</v>
      </c>
      <c r="RPF2724" s="12" t="s">
        <v>3416</v>
      </c>
      <c r="RPG2724" s="12" t="s">
        <v>37</v>
      </c>
      <c r="RPH2724" s="283">
        <v>42420.65</v>
      </c>
      <c r="RPI2724" s="284">
        <v>1474117.59</v>
      </c>
      <c r="RPJ2724" s="697">
        <v>43639</v>
      </c>
      <c r="RPK2724" s="697">
        <v>43601</v>
      </c>
      <c r="RPL2724" s="12" t="s">
        <v>3508</v>
      </c>
      <c r="RPM2724" s="12" t="s">
        <v>285</v>
      </c>
      <c r="RPN2724" s="12" t="s">
        <v>3416</v>
      </c>
      <c r="RPO2724" s="12" t="s">
        <v>37</v>
      </c>
      <c r="RPP2724" s="283">
        <v>42420.65</v>
      </c>
      <c r="RPQ2724" s="284">
        <v>1474117.59</v>
      </c>
      <c r="RPR2724" s="697">
        <v>43639</v>
      </c>
      <c r="RPS2724" s="697">
        <v>43601</v>
      </c>
      <c r="RPT2724" s="12" t="s">
        <v>3508</v>
      </c>
      <c r="RPU2724" s="12" t="s">
        <v>285</v>
      </c>
      <c r="RPV2724" s="12" t="s">
        <v>3416</v>
      </c>
      <c r="RPW2724" s="12" t="s">
        <v>37</v>
      </c>
      <c r="RPX2724" s="283">
        <v>42420.65</v>
      </c>
      <c r="RPY2724" s="284">
        <v>1474117.59</v>
      </c>
      <c r="RPZ2724" s="697">
        <v>43639</v>
      </c>
      <c r="RQA2724" s="697">
        <v>43601</v>
      </c>
      <c r="RQB2724" s="12" t="s">
        <v>3508</v>
      </c>
      <c r="RQC2724" s="12" t="s">
        <v>285</v>
      </c>
      <c r="RQD2724" s="12" t="s">
        <v>3416</v>
      </c>
      <c r="RQE2724" s="12" t="s">
        <v>37</v>
      </c>
      <c r="RQF2724" s="283">
        <v>42420.65</v>
      </c>
      <c r="RQG2724" s="284">
        <v>1474117.59</v>
      </c>
      <c r="RQH2724" s="697">
        <v>43639</v>
      </c>
      <c r="RQI2724" s="697">
        <v>43601</v>
      </c>
      <c r="RQJ2724" s="12" t="s">
        <v>3508</v>
      </c>
      <c r="RQK2724" s="12" t="s">
        <v>285</v>
      </c>
      <c r="RQL2724" s="12" t="s">
        <v>3416</v>
      </c>
      <c r="RQM2724" s="12" t="s">
        <v>37</v>
      </c>
      <c r="RQN2724" s="283">
        <v>42420.65</v>
      </c>
      <c r="RQO2724" s="284">
        <v>1474117.59</v>
      </c>
      <c r="RQP2724" s="697">
        <v>43639</v>
      </c>
      <c r="RQQ2724" s="697">
        <v>43601</v>
      </c>
      <c r="RQR2724" s="12" t="s">
        <v>3508</v>
      </c>
      <c r="RQS2724" s="12" t="s">
        <v>285</v>
      </c>
      <c r="RQT2724" s="12" t="s">
        <v>3416</v>
      </c>
      <c r="RQU2724" s="12" t="s">
        <v>37</v>
      </c>
      <c r="RQV2724" s="283">
        <v>42420.65</v>
      </c>
      <c r="RQW2724" s="284">
        <v>1474117.59</v>
      </c>
      <c r="RQX2724" s="697">
        <v>43639</v>
      </c>
      <c r="RQY2724" s="697">
        <v>43601</v>
      </c>
      <c r="RQZ2724" s="12" t="s">
        <v>3508</v>
      </c>
      <c r="RRA2724" s="12" t="s">
        <v>285</v>
      </c>
      <c r="RRB2724" s="12" t="s">
        <v>3416</v>
      </c>
      <c r="RRC2724" s="12" t="s">
        <v>37</v>
      </c>
      <c r="RRD2724" s="283">
        <v>42420.65</v>
      </c>
      <c r="RRE2724" s="284">
        <v>1474117.59</v>
      </c>
      <c r="RRF2724" s="697">
        <v>43639</v>
      </c>
      <c r="RRG2724" s="697">
        <v>43601</v>
      </c>
      <c r="RRH2724" s="12" t="s">
        <v>3508</v>
      </c>
      <c r="RRI2724" s="12" t="s">
        <v>285</v>
      </c>
      <c r="RRJ2724" s="12" t="s">
        <v>3416</v>
      </c>
      <c r="RRK2724" s="12" t="s">
        <v>37</v>
      </c>
      <c r="RRL2724" s="283">
        <v>42420.65</v>
      </c>
      <c r="RRM2724" s="284">
        <v>1474117.59</v>
      </c>
      <c r="RRN2724" s="697">
        <v>43639</v>
      </c>
      <c r="RRO2724" s="697">
        <v>43601</v>
      </c>
      <c r="RRP2724" s="12" t="s">
        <v>3508</v>
      </c>
      <c r="RRQ2724" s="12" t="s">
        <v>285</v>
      </c>
      <c r="RRR2724" s="12" t="s">
        <v>3416</v>
      </c>
      <c r="RRS2724" s="12" t="s">
        <v>37</v>
      </c>
      <c r="RRT2724" s="283">
        <v>42420.65</v>
      </c>
      <c r="RRU2724" s="284">
        <v>1474117.59</v>
      </c>
      <c r="RRV2724" s="697">
        <v>43639</v>
      </c>
      <c r="RRW2724" s="697">
        <v>43601</v>
      </c>
      <c r="RRX2724" s="12" t="s">
        <v>3508</v>
      </c>
      <c r="RRY2724" s="12" t="s">
        <v>285</v>
      </c>
      <c r="RRZ2724" s="12" t="s">
        <v>3416</v>
      </c>
      <c r="RSA2724" s="12" t="s">
        <v>37</v>
      </c>
      <c r="RSB2724" s="283">
        <v>42420.65</v>
      </c>
      <c r="RSC2724" s="284">
        <v>1474117.59</v>
      </c>
      <c r="RSD2724" s="697">
        <v>43639</v>
      </c>
      <c r="RSE2724" s="697">
        <v>43601</v>
      </c>
      <c r="RSF2724" s="12" t="s">
        <v>3508</v>
      </c>
      <c r="RSG2724" s="12" t="s">
        <v>285</v>
      </c>
      <c r="RSH2724" s="12" t="s">
        <v>3416</v>
      </c>
      <c r="RSI2724" s="12" t="s">
        <v>37</v>
      </c>
      <c r="RSJ2724" s="283">
        <v>42420.65</v>
      </c>
      <c r="RSK2724" s="284">
        <v>1474117.59</v>
      </c>
      <c r="RSL2724" s="697">
        <v>43639</v>
      </c>
      <c r="RSM2724" s="697">
        <v>43601</v>
      </c>
      <c r="RSN2724" s="12" t="s">
        <v>3508</v>
      </c>
      <c r="RSO2724" s="12" t="s">
        <v>285</v>
      </c>
      <c r="RSP2724" s="12" t="s">
        <v>3416</v>
      </c>
      <c r="RSQ2724" s="12" t="s">
        <v>37</v>
      </c>
      <c r="RSR2724" s="283">
        <v>42420.65</v>
      </c>
      <c r="RSS2724" s="284">
        <v>1474117.59</v>
      </c>
      <c r="RST2724" s="697">
        <v>43639</v>
      </c>
      <c r="RSU2724" s="697">
        <v>43601</v>
      </c>
      <c r="RSV2724" s="12" t="s">
        <v>3508</v>
      </c>
      <c r="RSW2724" s="12" t="s">
        <v>285</v>
      </c>
      <c r="RSX2724" s="12" t="s">
        <v>3416</v>
      </c>
      <c r="RSY2724" s="12" t="s">
        <v>37</v>
      </c>
      <c r="RSZ2724" s="283">
        <v>42420.65</v>
      </c>
      <c r="RTA2724" s="284">
        <v>1474117.59</v>
      </c>
      <c r="RTB2724" s="697">
        <v>43639</v>
      </c>
      <c r="RTC2724" s="697">
        <v>43601</v>
      </c>
      <c r="RTD2724" s="12" t="s">
        <v>3508</v>
      </c>
      <c r="RTE2724" s="12" t="s">
        <v>285</v>
      </c>
      <c r="RTF2724" s="12" t="s">
        <v>3416</v>
      </c>
      <c r="RTG2724" s="12" t="s">
        <v>37</v>
      </c>
      <c r="RTH2724" s="283">
        <v>42420.65</v>
      </c>
      <c r="RTI2724" s="284">
        <v>1474117.59</v>
      </c>
      <c r="RTJ2724" s="697">
        <v>43639</v>
      </c>
      <c r="RTK2724" s="697">
        <v>43601</v>
      </c>
      <c r="RTL2724" s="12" t="s">
        <v>3508</v>
      </c>
      <c r="RTM2724" s="12" t="s">
        <v>285</v>
      </c>
      <c r="RTN2724" s="12" t="s">
        <v>3416</v>
      </c>
      <c r="RTO2724" s="12" t="s">
        <v>37</v>
      </c>
      <c r="RTP2724" s="283">
        <v>42420.65</v>
      </c>
      <c r="RTQ2724" s="284">
        <v>1474117.59</v>
      </c>
      <c r="RTR2724" s="697">
        <v>43639</v>
      </c>
      <c r="RTS2724" s="697">
        <v>43601</v>
      </c>
      <c r="RTT2724" s="12" t="s">
        <v>3508</v>
      </c>
      <c r="RTU2724" s="12" t="s">
        <v>285</v>
      </c>
      <c r="RTV2724" s="12" t="s">
        <v>3416</v>
      </c>
      <c r="RTW2724" s="12" t="s">
        <v>37</v>
      </c>
      <c r="RTX2724" s="283">
        <v>42420.65</v>
      </c>
      <c r="RTY2724" s="284">
        <v>1474117.59</v>
      </c>
      <c r="RTZ2724" s="697">
        <v>43639</v>
      </c>
      <c r="RUA2724" s="697">
        <v>43601</v>
      </c>
      <c r="RUB2724" s="12" t="s">
        <v>3508</v>
      </c>
      <c r="RUC2724" s="12" t="s">
        <v>285</v>
      </c>
      <c r="RUD2724" s="12" t="s">
        <v>3416</v>
      </c>
      <c r="RUE2724" s="12" t="s">
        <v>37</v>
      </c>
      <c r="RUF2724" s="283">
        <v>42420.65</v>
      </c>
      <c r="RUG2724" s="284">
        <v>1474117.59</v>
      </c>
      <c r="RUH2724" s="697">
        <v>43639</v>
      </c>
      <c r="RUI2724" s="697">
        <v>43601</v>
      </c>
      <c r="RUJ2724" s="12" t="s">
        <v>3508</v>
      </c>
      <c r="RUK2724" s="12" t="s">
        <v>285</v>
      </c>
      <c r="RUL2724" s="12" t="s">
        <v>3416</v>
      </c>
      <c r="RUM2724" s="12" t="s">
        <v>37</v>
      </c>
      <c r="RUN2724" s="283">
        <v>42420.65</v>
      </c>
      <c r="RUO2724" s="284">
        <v>1474117.59</v>
      </c>
      <c r="RUP2724" s="697">
        <v>43639</v>
      </c>
      <c r="RUQ2724" s="697">
        <v>43601</v>
      </c>
      <c r="RUR2724" s="12" t="s">
        <v>3508</v>
      </c>
      <c r="RUS2724" s="12" t="s">
        <v>285</v>
      </c>
      <c r="RUT2724" s="12" t="s">
        <v>3416</v>
      </c>
      <c r="RUU2724" s="12" t="s">
        <v>37</v>
      </c>
      <c r="RUV2724" s="283">
        <v>42420.65</v>
      </c>
      <c r="RUW2724" s="284">
        <v>1474117.59</v>
      </c>
      <c r="RUX2724" s="697">
        <v>43639</v>
      </c>
      <c r="RUY2724" s="697">
        <v>43601</v>
      </c>
      <c r="RUZ2724" s="12" t="s">
        <v>3508</v>
      </c>
      <c r="RVA2724" s="12" t="s">
        <v>285</v>
      </c>
      <c r="RVB2724" s="12" t="s">
        <v>3416</v>
      </c>
      <c r="RVC2724" s="12" t="s">
        <v>37</v>
      </c>
      <c r="RVD2724" s="283">
        <v>42420.65</v>
      </c>
      <c r="RVE2724" s="284">
        <v>1474117.59</v>
      </c>
      <c r="RVF2724" s="697">
        <v>43639</v>
      </c>
      <c r="RVG2724" s="697">
        <v>43601</v>
      </c>
      <c r="RVH2724" s="12" t="s">
        <v>3508</v>
      </c>
      <c r="RVI2724" s="12" t="s">
        <v>285</v>
      </c>
      <c r="RVJ2724" s="12" t="s">
        <v>3416</v>
      </c>
      <c r="RVK2724" s="12" t="s">
        <v>37</v>
      </c>
      <c r="RVL2724" s="283">
        <v>42420.65</v>
      </c>
      <c r="RVM2724" s="284">
        <v>1474117.59</v>
      </c>
      <c r="RVN2724" s="697">
        <v>43639</v>
      </c>
      <c r="RVO2724" s="697">
        <v>43601</v>
      </c>
      <c r="RVP2724" s="12" t="s">
        <v>3508</v>
      </c>
      <c r="RVQ2724" s="12" t="s">
        <v>285</v>
      </c>
      <c r="RVR2724" s="12" t="s">
        <v>3416</v>
      </c>
      <c r="RVS2724" s="12" t="s">
        <v>37</v>
      </c>
      <c r="RVT2724" s="283">
        <v>42420.65</v>
      </c>
      <c r="RVU2724" s="284">
        <v>1474117.59</v>
      </c>
      <c r="RVV2724" s="697">
        <v>43639</v>
      </c>
      <c r="RVW2724" s="697">
        <v>43601</v>
      </c>
      <c r="RVX2724" s="12" t="s">
        <v>3508</v>
      </c>
      <c r="RVY2724" s="12" t="s">
        <v>285</v>
      </c>
      <c r="RVZ2724" s="12" t="s">
        <v>3416</v>
      </c>
      <c r="RWA2724" s="12" t="s">
        <v>37</v>
      </c>
      <c r="RWB2724" s="283">
        <v>42420.65</v>
      </c>
      <c r="RWC2724" s="284">
        <v>1474117.59</v>
      </c>
      <c r="RWD2724" s="697">
        <v>43639</v>
      </c>
      <c r="RWE2724" s="697">
        <v>43601</v>
      </c>
      <c r="RWF2724" s="12" t="s">
        <v>3508</v>
      </c>
      <c r="RWG2724" s="12" t="s">
        <v>285</v>
      </c>
      <c r="RWH2724" s="12" t="s">
        <v>3416</v>
      </c>
      <c r="RWI2724" s="12" t="s">
        <v>37</v>
      </c>
      <c r="RWJ2724" s="283">
        <v>42420.65</v>
      </c>
      <c r="RWK2724" s="284">
        <v>1474117.59</v>
      </c>
      <c r="RWL2724" s="697">
        <v>43639</v>
      </c>
      <c r="RWM2724" s="697">
        <v>43601</v>
      </c>
      <c r="RWN2724" s="12" t="s">
        <v>3508</v>
      </c>
      <c r="RWO2724" s="12" t="s">
        <v>285</v>
      </c>
      <c r="RWP2724" s="12" t="s">
        <v>3416</v>
      </c>
      <c r="RWQ2724" s="12" t="s">
        <v>37</v>
      </c>
      <c r="RWR2724" s="283">
        <v>42420.65</v>
      </c>
      <c r="RWS2724" s="284">
        <v>1474117.59</v>
      </c>
      <c r="RWT2724" s="697">
        <v>43639</v>
      </c>
      <c r="RWU2724" s="697">
        <v>43601</v>
      </c>
      <c r="RWV2724" s="12" t="s">
        <v>3508</v>
      </c>
      <c r="RWW2724" s="12" t="s">
        <v>285</v>
      </c>
      <c r="RWX2724" s="12" t="s">
        <v>3416</v>
      </c>
      <c r="RWY2724" s="12" t="s">
        <v>37</v>
      </c>
      <c r="RWZ2724" s="283">
        <v>42420.65</v>
      </c>
      <c r="RXA2724" s="284">
        <v>1474117.59</v>
      </c>
      <c r="RXB2724" s="697">
        <v>43639</v>
      </c>
      <c r="RXC2724" s="697">
        <v>43601</v>
      </c>
      <c r="RXD2724" s="12" t="s">
        <v>3508</v>
      </c>
      <c r="RXE2724" s="12" t="s">
        <v>285</v>
      </c>
      <c r="RXF2724" s="12" t="s">
        <v>3416</v>
      </c>
      <c r="RXG2724" s="12" t="s">
        <v>37</v>
      </c>
      <c r="RXH2724" s="283">
        <v>42420.65</v>
      </c>
      <c r="RXI2724" s="284">
        <v>1474117.59</v>
      </c>
      <c r="RXJ2724" s="697">
        <v>43639</v>
      </c>
      <c r="RXK2724" s="697">
        <v>43601</v>
      </c>
      <c r="RXL2724" s="12" t="s">
        <v>3508</v>
      </c>
      <c r="RXM2724" s="12" t="s">
        <v>285</v>
      </c>
      <c r="RXN2724" s="12" t="s">
        <v>3416</v>
      </c>
      <c r="RXO2724" s="12" t="s">
        <v>37</v>
      </c>
      <c r="RXP2724" s="283">
        <v>42420.65</v>
      </c>
      <c r="RXQ2724" s="284">
        <v>1474117.59</v>
      </c>
      <c r="RXR2724" s="697">
        <v>43639</v>
      </c>
      <c r="RXS2724" s="697">
        <v>43601</v>
      </c>
      <c r="RXT2724" s="12" t="s">
        <v>3508</v>
      </c>
      <c r="RXU2724" s="12" t="s">
        <v>285</v>
      </c>
      <c r="RXV2724" s="12" t="s">
        <v>3416</v>
      </c>
      <c r="RXW2724" s="12" t="s">
        <v>37</v>
      </c>
      <c r="RXX2724" s="283">
        <v>42420.65</v>
      </c>
      <c r="RXY2724" s="284">
        <v>1474117.59</v>
      </c>
      <c r="RXZ2724" s="697">
        <v>43639</v>
      </c>
      <c r="RYA2724" s="697">
        <v>43601</v>
      </c>
      <c r="RYB2724" s="12" t="s">
        <v>3508</v>
      </c>
      <c r="RYC2724" s="12" t="s">
        <v>285</v>
      </c>
      <c r="RYD2724" s="12" t="s">
        <v>3416</v>
      </c>
      <c r="RYE2724" s="12" t="s">
        <v>37</v>
      </c>
      <c r="RYF2724" s="283">
        <v>42420.65</v>
      </c>
      <c r="RYG2724" s="284">
        <v>1474117.59</v>
      </c>
      <c r="RYH2724" s="697">
        <v>43639</v>
      </c>
      <c r="RYI2724" s="697">
        <v>43601</v>
      </c>
      <c r="RYJ2724" s="12" t="s">
        <v>3508</v>
      </c>
      <c r="RYK2724" s="12" t="s">
        <v>285</v>
      </c>
      <c r="RYL2724" s="12" t="s">
        <v>3416</v>
      </c>
      <c r="RYM2724" s="12" t="s">
        <v>37</v>
      </c>
      <c r="RYN2724" s="283">
        <v>42420.65</v>
      </c>
      <c r="RYO2724" s="284">
        <v>1474117.59</v>
      </c>
      <c r="RYP2724" s="697">
        <v>43639</v>
      </c>
      <c r="RYQ2724" s="697">
        <v>43601</v>
      </c>
      <c r="RYR2724" s="12" t="s">
        <v>3508</v>
      </c>
      <c r="RYS2724" s="12" t="s">
        <v>285</v>
      </c>
      <c r="RYT2724" s="12" t="s">
        <v>3416</v>
      </c>
      <c r="RYU2724" s="12" t="s">
        <v>37</v>
      </c>
      <c r="RYV2724" s="283">
        <v>42420.65</v>
      </c>
      <c r="RYW2724" s="284">
        <v>1474117.59</v>
      </c>
      <c r="RYX2724" s="697">
        <v>43639</v>
      </c>
      <c r="RYY2724" s="697">
        <v>43601</v>
      </c>
      <c r="RYZ2724" s="12" t="s">
        <v>3508</v>
      </c>
      <c r="RZA2724" s="12" t="s">
        <v>285</v>
      </c>
      <c r="RZB2724" s="12" t="s">
        <v>3416</v>
      </c>
      <c r="RZC2724" s="12" t="s">
        <v>37</v>
      </c>
      <c r="RZD2724" s="283">
        <v>42420.65</v>
      </c>
      <c r="RZE2724" s="284">
        <v>1474117.59</v>
      </c>
      <c r="RZF2724" s="697">
        <v>43639</v>
      </c>
      <c r="RZG2724" s="697">
        <v>43601</v>
      </c>
      <c r="RZH2724" s="12" t="s">
        <v>3508</v>
      </c>
      <c r="RZI2724" s="12" t="s">
        <v>285</v>
      </c>
      <c r="RZJ2724" s="12" t="s">
        <v>3416</v>
      </c>
      <c r="RZK2724" s="12" t="s">
        <v>37</v>
      </c>
      <c r="RZL2724" s="283">
        <v>42420.65</v>
      </c>
      <c r="RZM2724" s="284">
        <v>1474117.59</v>
      </c>
      <c r="RZN2724" s="697">
        <v>43639</v>
      </c>
      <c r="RZO2724" s="697">
        <v>43601</v>
      </c>
      <c r="RZP2724" s="12" t="s">
        <v>3508</v>
      </c>
      <c r="RZQ2724" s="12" t="s">
        <v>285</v>
      </c>
      <c r="RZR2724" s="12" t="s">
        <v>3416</v>
      </c>
      <c r="RZS2724" s="12" t="s">
        <v>37</v>
      </c>
      <c r="RZT2724" s="283">
        <v>42420.65</v>
      </c>
      <c r="RZU2724" s="284">
        <v>1474117.59</v>
      </c>
      <c r="RZV2724" s="697">
        <v>43639</v>
      </c>
      <c r="RZW2724" s="697">
        <v>43601</v>
      </c>
      <c r="RZX2724" s="12" t="s">
        <v>3508</v>
      </c>
      <c r="RZY2724" s="12" t="s">
        <v>285</v>
      </c>
      <c r="RZZ2724" s="12" t="s">
        <v>3416</v>
      </c>
      <c r="SAA2724" s="12" t="s">
        <v>37</v>
      </c>
      <c r="SAB2724" s="283">
        <v>42420.65</v>
      </c>
      <c r="SAC2724" s="284">
        <v>1474117.59</v>
      </c>
      <c r="SAD2724" s="697">
        <v>43639</v>
      </c>
      <c r="SAE2724" s="697">
        <v>43601</v>
      </c>
      <c r="SAF2724" s="12" t="s">
        <v>3508</v>
      </c>
      <c r="SAG2724" s="12" t="s">
        <v>285</v>
      </c>
      <c r="SAH2724" s="12" t="s">
        <v>3416</v>
      </c>
      <c r="SAI2724" s="12" t="s">
        <v>37</v>
      </c>
      <c r="SAJ2724" s="283">
        <v>42420.65</v>
      </c>
      <c r="SAK2724" s="284">
        <v>1474117.59</v>
      </c>
      <c r="SAL2724" s="697">
        <v>43639</v>
      </c>
      <c r="SAM2724" s="697">
        <v>43601</v>
      </c>
      <c r="SAN2724" s="12" t="s">
        <v>3508</v>
      </c>
      <c r="SAO2724" s="12" t="s">
        <v>285</v>
      </c>
      <c r="SAP2724" s="12" t="s">
        <v>3416</v>
      </c>
      <c r="SAQ2724" s="12" t="s">
        <v>37</v>
      </c>
      <c r="SAR2724" s="283">
        <v>42420.65</v>
      </c>
      <c r="SAS2724" s="284">
        <v>1474117.59</v>
      </c>
      <c r="SAT2724" s="697">
        <v>43639</v>
      </c>
      <c r="SAU2724" s="697">
        <v>43601</v>
      </c>
      <c r="SAV2724" s="12" t="s">
        <v>3508</v>
      </c>
      <c r="SAW2724" s="12" t="s">
        <v>285</v>
      </c>
      <c r="SAX2724" s="12" t="s">
        <v>3416</v>
      </c>
      <c r="SAY2724" s="12" t="s">
        <v>37</v>
      </c>
      <c r="SAZ2724" s="283">
        <v>42420.65</v>
      </c>
      <c r="SBA2724" s="284">
        <v>1474117.59</v>
      </c>
      <c r="SBB2724" s="697">
        <v>43639</v>
      </c>
      <c r="SBC2724" s="697">
        <v>43601</v>
      </c>
      <c r="SBD2724" s="12" t="s">
        <v>3508</v>
      </c>
      <c r="SBE2724" s="12" t="s">
        <v>285</v>
      </c>
      <c r="SBF2724" s="12" t="s">
        <v>3416</v>
      </c>
      <c r="SBG2724" s="12" t="s">
        <v>37</v>
      </c>
      <c r="SBH2724" s="283">
        <v>42420.65</v>
      </c>
      <c r="SBI2724" s="284">
        <v>1474117.59</v>
      </c>
      <c r="SBJ2724" s="697">
        <v>43639</v>
      </c>
      <c r="SBK2724" s="697">
        <v>43601</v>
      </c>
      <c r="SBL2724" s="12" t="s">
        <v>3508</v>
      </c>
      <c r="SBM2724" s="12" t="s">
        <v>285</v>
      </c>
      <c r="SBN2724" s="12" t="s">
        <v>3416</v>
      </c>
      <c r="SBO2724" s="12" t="s">
        <v>37</v>
      </c>
      <c r="SBP2724" s="283">
        <v>42420.65</v>
      </c>
      <c r="SBQ2724" s="284">
        <v>1474117.59</v>
      </c>
      <c r="SBR2724" s="697">
        <v>43639</v>
      </c>
      <c r="SBS2724" s="697">
        <v>43601</v>
      </c>
      <c r="SBT2724" s="12" t="s">
        <v>3508</v>
      </c>
      <c r="SBU2724" s="12" t="s">
        <v>285</v>
      </c>
      <c r="SBV2724" s="12" t="s">
        <v>3416</v>
      </c>
      <c r="SBW2724" s="12" t="s">
        <v>37</v>
      </c>
      <c r="SBX2724" s="283">
        <v>42420.65</v>
      </c>
      <c r="SBY2724" s="284">
        <v>1474117.59</v>
      </c>
      <c r="SBZ2724" s="697">
        <v>43639</v>
      </c>
      <c r="SCA2724" s="697">
        <v>43601</v>
      </c>
      <c r="SCB2724" s="12" t="s">
        <v>3508</v>
      </c>
      <c r="SCC2724" s="12" t="s">
        <v>285</v>
      </c>
      <c r="SCD2724" s="12" t="s">
        <v>3416</v>
      </c>
      <c r="SCE2724" s="12" t="s">
        <v>37</v>
      </c>
      <c r="SCF2724" s="283">
        <v>42420.65</v>
      </c>
      <c r="SCG2724" s="284">
        <v>1474117.59</v>
      </c>
      <c r="SCH2724" s="697">
        <v>43639</v>
      </c>
      <c r="SCI2724" s="697">
        <v>43601</v>
      </c>
      <c r="SCJ2724" s="12" t="s">
        <v>3508</v>
      </c>
      <c r="SCK2724" s="12" t="s">
        <v>285</v>
      </c>
      <c r="SCL2724" s="12" t="s">
        <v>3416</v>
      </c>
      <c r="SCM2724" s="12" t="s">
        <v>37</v>
      </c>
      <c r="SCN2724" s="283">
        <v>42420.65</v>
      </c>
      <c r="SCO2724" s="284">
        <v>1474117.59</v>
      </c>
      <c r="SCP2724" s="697">
        <v>43639</v>
      </c>
      <c r="SCQ2724" s="697">
        <v>43601</v>
      </c>
      <c r="SCR2724" s="12" t="s">
        <v>3508</v>
      </c>
      <c r="SCS2724" s="12" t="s">
        <v>285</v>
      </c>
      <c r="SCT2724" s="12" t="s">
        <v>3416</v>
      </c>
      <c r="SCU2724" s="12" t="s">
        <v>37</v>
      </c>
      <c r="SCV2724" s="283">
        <v>42420.65</v>
      </c>
      <c r="SCW2724" s="284">
        <v>1474117.59</v>
      </c>
      <c r="SCX2724" s="697">
        <v>43639</v>
      </c>
      <c r="SCY2724" s="697">
        <v>43601</v>
      </c>
      <c r="SCZ2724" s="12" t="s">
        <v>3508</v>
      </c>
      <c r="SDA2724" s="12" t="s">
        <v>285</v>
      </c>
      <c r="SDB2724" s="12" t="s">
        <v>3416</v>
      </c>
      <c r="SDC2724" s="12" t="s">
        <v>37</v>
      </c>
      <c r="SDD2724" s="283">
        <v>42420.65</v>
      </c>
      <c r="SDE2724" s="284">
        <v>1474117.59</v>
      </c>
      <c r="SDF2724" s="697">
        <v>43639</v>
      </c>
      <c r="SDG2724" s="697">
        <v>43601</v>
      </c>
      <c r="SDH2724" s="12" t="s">
        <v>3508</v>
      </c>
      <c r="SDI2724" s="12" t="s">
        <v>285</v>
      </c>
      <c r="SDJ2724" s="12" t="s">
        <v>3416</v>
      </c>
      <c r="SDK2724" s="12" t="s">
        <v>37</v>
      </c>
      <c r="SDL2724" s="283">
        <v>42420.65</v>
      </c>
      <c r="SDM2724" s="284">
        <v>1474117.59</v>
      </c>
      <c r="SDN2724" s="697">
        <v>43639</v>
      </c>
      <c r="SDO2724" s="697">
        <v>43601</v>
      </c>
      <c r="SDP2724" s="12" t="s">
        <v>3508</v>
      </c>
      <c r="SDQ2724" s="12" t="s">
        <v>285</v>
      </c>
      <c r="SDR2724" s="12" t="s">
        <v>3416</v>
      </c>
      <c r="SDS2724" s="12" t="s">
        <v>37</v>
      </c>
      <c r="SDT2724" s="283">
        <v>42420.65</v>
      </c>
      <c r="SDU2724" s="284">
        <v>1474117.59</v>
      </c>
      <c r="SDV2724" s="697">
        <v>43639</v>
      </c>
      <c r="SDW2724" s="697">
        <v>43601</v>
      </c>
      <c r="SDX2724" s="12" t="s">
        <v>3508</v>
      </c>
      <c r="SDY2724" s="12" t="s">
        <v>285</v>
      </c>
      <c r="SDZ2724" s="12" t="s">
        <v>3416</v>
      </c>
      <c r="SEA2724" s="12" t="s">
        <v>37</v>
      </c>
      <c r="SEB2724" s="283">
        <v>42420.65</v>
      </c>
      <c r="SEC2724" s="284">
        <v>1474117.59</v>
      </c>
      <c r="SED2724" s="697">
        <v>43639</v>
      </c>
      <c r="SEE2724" s="697">
        <v>43601</v>
      </c>
      <c r="SEF2724" s="12" t="s">
        <v>3508</v>
      </c>
      <c r="SEG2724" s="12" t="s">
        <v>285</v>
      </c>
      <c r="SEH2724" s="12" t="s">
        <v>3416</v>
      </c>
      <c r="SEI2724" s="12" t="s">
        <v>37</v>
      </c>
      <c r="SEJ2724" s="283">
        <v>42420.65</v>
      </c>
      <c r="SEK2724" s="284">
        <v>1474117.59</v>
      </c>
      <c r="SEL2724" s="697">
        <v>43639</v>
      </c>
      <c r="SEM2724" s="697">
        <v>43601</v>
      </c>
      <c r="SEN2724" s="12" t="s">
        <v>3508</v>
      </c>
      <c r="SEO2724" s="12" t="s">
        <v>285</v>
      </c>
      <c r="SEP2724" s="12" t="s">
        <v>3416</v>
      </c>
      <c r="SEQ2724" s="12" t="s">
        <v>37</v>
      </c>
      <c r="SER2724" s="283">
        <v>42420.65</v>
      </c>
      <c r="SES2724" s="284">
        <v>1474117.59</v>
      </c>
      <c r="SET2724" s="697">
        <v>43639</v>
      </c>
      <c r="SEU2724" s="697">
        <v>43601</v>
      </c>
      <c r="SEV2724" s="12" t="s">
        <v>3508</v>
      </c>
      <c r="SEW2724" s="12" t="s">
        <v>285</v>
      </c>
      <c r="SEX2724" s="12" t="s">
        <v>3416</v>
      </c>
      <c r="SEY2724" s="12" t="s">
        <v>37</v>
      </c>
      <c r="SEZ2724" s="283">
        <v>42420.65</v>
      </c>
      <c r="SFA2724" s="284">
        <v>1474117.59</v>
      </c>
      <c r="SFB2724" s="697">
        <v>43639</v>
      </c>
      <c r="SFC2724" s="697">
        <v>43601</v>
      </c>
      <c r="SFD2724" s="12" t="s">
        <v>3508</v>
      </c>
      <c r="SFE2724" s="12" t="s">
        <v>285</v>
      </c>
      <c r="SFF2724" s="12" t="s">
        <v>3416</v>
      </c>
      <c r="SFG2724" s="12" t="s">
        <v>37</v>
      </c>
      <c r="SFH2724" s="283">
        <v>42420.65</v>
      </c>
      <c r="SFI2724" s="284">
        <v>1474117.59</v>
      </c>
      <c r="SFJ2724" s="697">
        <v>43639</v>
      </c>
      <c r="SFK2724" s="697">
        <v>43601</v>
      </c>
      <c r="SFL2724" s="12" t="s">
        <v>3508</v>
      </c>
      <c r="SFM2724" s="12" t="s">
        <v>285</v>
      </c>
      <c r="SFN2724" s="12" t="s">
        <v>3416</v>
      </c>
      <c r="SFO2724" s="12" t="s">
        <v>37</v>
      </c>
      <c r="SFP2724" s="283">
        <v>42420.65</v>
      </c>
      <c r="SFQ2724" s="284">
        <v>1474117.59</v>
      </c>
      <c r="SFR2724" s="697">
        <v>43639</v>
      </c>
      <c r="SFS2724" s="697">
        <v>43601</v>
      </c>
      <c r="SFT2724" s="12" t="s">
        <v>3508</v>
      </c>
      <c r="SFU2724" s="12" t="s">
        <v>285</v>
      </c>
      <c r="SFV2724" s="12" t="s">
        <v>3416</v>
      </c>
      <c r="SFW2724" s="12" t="s">
        <v>37</v>
      </c>
      <c r="SFX2724" s="283">
        <v>42420.65</v>
      </c>
      <c r="SFY2724" s="284">
        <v>1474117.59</v>
      </c>
      <c r="SFZ2724" s="697">
        <v>43639</v>
      </c>
      <c r="SGA2724" s="697">
        <v>43601</v>
      </c>
      <c r="SGB2724" s="12" t="s">
        <v>3508</v>
      </c>
      <c r="SGC2724" s="12" t="s">
        <v>285</v>
      </c>
      <c r="SGD2724" s="12" t="s">
        <v>3416</v>
      </c>
      <c r="SGE2724" s="12" t="s">
        <v>37</v>
      </c>
      <c r="SGF2724" s="283">
        <v>42420.65</v>
      </c>
      <c r="SGG2724" s="284">
        <v>1474117.59</v>
      </c>
      <c r="SGH2724" s="697">
        <v>43639</v>
      </c>
      <c r="SGI2724" s="697">
        <v>43601</v>
      </c>
      <c r="SGJ2724" s="12" t="s">
        <v>3508</v>
      </c>
      <c r="SGK2724" s="12" t="s">
        <v>285</v>
      </c>
      <c r="SGL2724" s="12" t="s">
        <v>3416</v>
      </c>
      <c r="SGM2724" s="12" t="s">
        <v>37</v>
      </c>
      <c r="SGN2724" s="283">
        <v>42420.65</v>
      </c>
      <c r="SGO2724" s="284">
        <v>1474117.59</v>
      </c>
      <c r="SGP2724" s="697">
        <v>43639</v>
      </c>
      <c r="SGQ2724" s="697">
        <v>43601</v>
      </c>
      <c r="SGR2724" s="12" t="s">
        <v>3508</v>
      </c>
      <c r="SGS2724" s="12" t="s">
        <v>285</v>
      </c>
      <c r="SGT2724" s="12" t="s">
        <v>3416</v>
      </c>
      <c r="SGU2724" s="12" t="s">
        <v>37</v>
      </c>
      <c r="SGV2724" s="283">
        <v>42420.65</v>
      </c>
      <c r="SGW2724" s="284">
        <v>1474117.59</v>
      </c>
      <c r="SGX2724" s="697">
        <v>43639</v>
      </c>
      <c r="SGY2724" s="697">
        <v>43601</v>
      </c>
      <c r="SGZ2724" s="12" t="s">
        <v>3508</v>
      </c>
      <c r="SHA2724" s="12" t="s">
        <v>285</v>
      </c>
      <c r="SHB2724" s="12" t="s">
        <v>3416</v>
      </c>
      <c r="SHC2724" s="12" t="s">
        <v>37</v>
      </c>
      <c r="SHD2724" s="283">
        <v>42420.65</v>
      </c>
      <c r="SHE2724" s="284">
        <v>1474117.59</v>
      </c>
      <c r="SHF2724" s="697">
        <v>43639</v>
      </c>
      <c r="SHG2724" s="697">
        <v>43601</v>
      </c>
      <c r="SHH2724" s="12" t="s">
        <v>3508</v>
      </c>
      <c r="SHI2724" s="12" t="s">
        <v>285</v>
      </c>
      <c r="SHJ2724" s="12" t="s">
        <v>3416</v>
      </c>
      <c r="SHK2724" s="12" t="s">
        <v>37</v>
      </c>
      <c r="SHL2724" s="283">
        <v>42420.65</v>
      </c>
      <c r="SHM2724" s="284">
        <v>1474117.59</v>
      </c>
      <c r="SHN2724" s="697">
        <v>43639</v>
      </c>
      <c r="SHO2724" s="697">
        <v>43601</v>
      </c>
      <c r="SHP2724" s="12" t="s">
        <v>3508</v>
      </c>
      <c r="SHQ2724" s="12" t="s">
        <v>285</v>
      </c>
      <c r="SHR2724" s="12" t="s">
        <v>3416</v>
      </c>
      <c r="SHS2724" s="12" t="s">
        <v>37</v>
      </c>
      <c r="SHT2724" s="283">
        <v>42420.65</v>
      </c>
      <c r="SHU2724" s="284">
        <v>1474117.59</v>
      </c>
      <c r="SHV2724" s="697">
        <v>43639</v>
      </c>
      <c r="SHW2724" s="697">
        <v>43601</v>
      </c>
      <c r="SHX2724" s="12" t="s">
        <v>3508</v>
      </c>
      <c r="SHY2724" s="12" t="s">
        <v>285</v>
      </c>
      <c r="SHZ2724" s="12" t="s">
        <v>3416</v>
      </c>
      <c r="SIA2724" s="12" t="s">
        <v>37</v>
      </c>
      <c r="SIB2724" s="283">
        <v>42420.65</v>
      </c>
      <c r="SIC2724" s="284">
        <v>1474117.59</v>
      </c>
      <c r="SID2724" s="697">
        <v>43639</v>
      </c>
      <c r="SIE2724" s="697">
        <v>43601</v>
      </c>
      <c r="SIF2724" s="12" t="s">
        <v>3508</v>
      </c>
      <c r="SIG2724" s="12" t="s">
        <v>285</v>
      </c>
      <c r="SIH2724" s="12" t="s">
        <v>3416</v>
      </c>
      <c r="SII2724" s="12" t="s">
        <v>37</v>
      </c>
      <c r="SIJ2724" s="283">
        <v>42420.65</v>
      </c>
      <c r="SIK2724" s="284">
        <v>1474117.59</v>
      </c>
      <c r="SIL2724" s="697">
        <v>43639</v>
      </c>
      <c r="SIM2724" s="697">
        <v>43601</v>
      </c>
      <c r="SIN2724" s="12" t="s">
        <v>3508</v>
      </c>
      <c r="SIO2724" s="12" t="s">
        <v>285</v>
      </c>
      <c r="SIP2724" s="12" t="s">
        <v>3416</v>
      </c>
      <c r="SIQ2724" s="12" t="s">
        <v>37</v>
      </c>
      <c r="SIR2724" s="283">
        <v>42420.65</v>
      </c>
      <c r="SIS2724" s="284">
        <v>1474117.59</v>
      </c>
      <c r="SIT2724" s="697">
        <v>43639</v>
      </c>
      <c r="SIU2724" s="697">
        <v>43601</v>
      </c>
      <c r="SIV2724" s="12" t="s">
        <v>3508</v>
      </c>
      <c r="SIW2724" s="12" t="s">
        <v>285</v>
      </c>
      <c r="SIX2724" s="12" t="s">
        <v>3416</v>
      </c>
      <c r="SIY2724" s="12" t="s">
        <v>37</v>
      </c>
      <c r="SIZ2724" s="283">
        <v>42420.65</v>
      </c>
      <c r="SJA2724" s="284">
        <v>1474117.59</v>
      </c>
      <c r="SJB2724" s="697">
        <v>43639</v>
      </c>
      <c r="SJC2724" s="697">
        <v>43601</v>
      </c>
      <c r="SJD2724" s="12" t="s">
        <v>3508</v>
      </c>
      <c r="SJE2724" s="12" t="s">
        <v>285</v>
      </c>
      <c r="SJF2724" s="12" t="s">
        <v>3416</v>
      </c>
      <c r="SJG2724" s="12" t="s">
        <v>37</v>
      </c>
      <c r="SJH2724" s="283">
        <v>42420.65</v>
      </c>
      <c r="SJI2724" s="284">
        <v>1474117.59</v>
      </c>
      <c r="SJJ2724" s="697">
        <v>43639</v>
      </c>
      <c r="SJK2724" s="697">
        <v>43601</v>
      </c>
      <c r="SJL2724" s="12" t="s">
        <v>3508</v>
      </c>
      <c r="SJM2724" s="12" t="s">
        <v>285</v>
      </c>
      <c r="SJN2724" s="12" t="s">
        <v>3416</v>
      </c>
      <c r="SJO2724" s="12" t="s">
        <v>37</v>
      </c>
      <c r="SJP2724" s="283">
        <v>42420.65</v>
      </c>
      <c r="SJQ2724" s="284">
        <v>1474117.59</v>
      </c>
      <c r="SJR2724" s="697">
        <v>43639</v>
      </c>
      <c r="SJS2724" s="697">
        <v>43601</v>
      </c>
      <c r="SJT2724" s="12" t="s">
        <v>3508</v>
      </c>
      <c r="SJU2724" s="12" t="s">
        <v>285</v>
      </c>
      <c r="SJV2724" s="12" t="s">
        <v>3416</v>
      </c>
      <c r="SJW2724" s="12" t="s">
        <v>37</v>
      </c>
      <c r="SJX2724" s="283">
        <v>42420.65</v>
      </c>
      <c r="SJY2724" s="284">
        <v>1474117.59</v>
      </c>
      <c r="SJZ2724" s="697">
        <v>43639</v>
      </c>
      <c r="SKA2724" s="697">
        <v>43601</v>
      </c>
      <c r="SKB2724" s="12" t="s">
        <v>3508</v>
      </c>
      <c r="SKC2724" s="12" t="s">
        <v>285</v>
      </c>
      <c r="SKD2724" s="12" t="s">
        <v>3416</v>
      </c>
      <c r="SKE2724" s="12" t="s">
        <v>37</v>
      </c>
      <c r="SKF2724" s="283">
        <v>42420.65</v>
      </c>
      <c r="SKG2724" s="284">
        <v>1474117.59</v>
      </c>
      <c r="SKH2724" s="697">
        <v>43639</v>
      </c>
      <c r="SKI2724" s="697">
        <v>43601</v>
      </c>
      <c r="SKJ2724" s="12" t="s">
        <v>3508</v>
      </c>
      <c r="SKK2724" s="12" t="s">
        <v>285</v>
      </c>
      <c r="SKL2724" s="12" t="s">
        <v>3416</v>
      </c>
      <c r="SKM2724" s="12" t="s">
        <v>37</v>
      </c>
      <c r="SKN2724" s="283">
        <v>42420.65</v>
      </c>
      <c r="SKO2724" s="284">
        <v>1474117.59</v>
      </c>
      <c r="SKP2724" s="697">
        <v>43639</v>
      </c>
      <c r="SKQ2724" s="697">
        <v>43601</v>
      </c>
      <c r="SKR2724" s="12" t="s">
        <v>3508</v>
      </c>
      <c r="SKS2724" s="12" t="s">
        <v>285</v>
      </c>
      <c r="SKT2724" s="12" t="s">
        <v>3416</v>
      </c>
      <c r="SKU2724" s="12" t="s">
        <v>37</v>
      </c>
      <c r="SKV2724" s="283">
        <v>42420.65</v>
      </c>
      <c r="SKW2724" s="284">
        <v>1474117.59</v>
      </c>
      <c r="SKX2724" s="697">
        <v>43639</v>
      </c>
      <c r="SKY2724" s="697">
        <v>43601</v>
      </c>
      <c r="SKZ2724" s="12" t="s">
        <v>3508</v>
      </c>
      <c r="SLA2724" s="12" t="s">
        <v>285</v>
      </c>
      <c r="SLB2724" s="12" t="s">
        <v>3416</v>
      </c>
      <c r="SLC2724" s="12" t="s">
        <v>37</v>
      </c>
      <c r="SLD2724" s="283">
        <v>42420.65</v>
      </c>
      <c r="SLE2724" s="284">
        <v>1474117.59</v>
      </c>
      <c r="SLF2724" s="697">
        <v>43639</v>
      </c>
      <c r="SLG2724" s="697">
        <v>43601</v>
      </c>
      <c r="SLH2724" s="12" t="s">
        <v>3508</v>
      </c>
      <c r="SLI2724" s="12" t="s">
        <v>285</v>
      </c>
      <c r="SLJ2724" s="12" t="s">
        <v>3416</v>
      </c>
      <c r="SLK2724" s="12" t="s">
        <v>37</v>
      </c>
      <c r="SLL2724" s="283">
        <v>42420.65</v>
      </c>
      <c r="SLM2724" s="284">
        <v>1474117.59</v>
      </c>
      <c r="SLN2724" s="697">
        <v>43639</v>
      </c>
      <c r="SLO2724" s="697">
        <v>43601</v>
      </c>
      <c r="SLP2724" s="12" t="s">
        <v>3508</v>
      </c>
      <c r="SLQ2724" s="12" t="s">
        <v>285</v>
      </c>
      <c r="SLR2724" s="12" t="s">
        <v>3416</v>
      </c>
      <c r="SLS2724" s="12" t="s">
        <v>37</v>
      </c>
      <c r="SLT2724" s="283">
        <v>42420.65</v>
      </c>
      <c r="SLU2724" s="284">
        <v>1474117.59</v>
      </c>
      <c r="SLV2724" s="697">
        <v>43639</v>
      </c>
      <c r="SLW2724" s="697">
        <v>43601</v>
      </c>
      <c r="SLX2724" s="12" t="s">
        <v>3508</v>
      </c>
      <c r="SLY2724" s="12" t="s">
        <v>285</v>
      </c>
      <c r="SLZ2724" s="12" t="s">
        <v>3416</v>
      </c>
      <c r="SMA2724" s="12" t="s">
        <v>37</v>
      </c>
      <c r="SMB2724" s="283">
        <v>42420.65</v>
      </c>
      <c r="SMC2724" s="284">
        <v>1474117.59</v>
      </c>
      <c r="SMD2724" s="697">
        <v>43639</v>
      </c>
      <c r="SME2724" s="697">
        <v>43601</v>
      </c>
      <c r="SMF2724" s="12" t="s">
        <v>3508</v>
      </c>
      <c r="SMG2724" s="12" t="s">
        <v>285</v>
      </c>
      <c r="SMH2724" s="12" t="s">
        <v>3416</v>
      </c>
      <c r="SMI2724" s="12" t="s">
        <v>37</v>
      </c>
      <c r="SMJ2724" s="283">
        <v>42420.65</v>
      </c>
      <c r="SMK2724" s="284">
        <v>1474117.59</v>
      </c>
      <c r="SML2724" s="697">
        <v>43639</v>
      </c>
      <c r="SMM2724" s="697">
        <v>43601</v>
      </c>
      <c r="SMN2724" s="12" t="s">
        <v>3508</v>
      </c>
      <c r="SMO2724" s="12" t="s">
        <v>285</v>
      </c>
      <c r="SMP2724" s="12" t="s">
        <v>3416</v>
      </c>
      <c r="SMQ2724" s="12" t="s">
        <v>37</v>
      </c>
      <c r="SMR2724" s="283">
        <v>42420.65</v>
      </c>
      <c r="SMS2724" s="284">
        <v>1474117.59</v>
      </c>
      <c r="SMT2724" s="697">
        <v>43639</v>
      </c>
      <c r="SMU2724" s="697">
        <v>43601</v>
      </c>
      <c r="SMV2724" s="12" t="s">
        <v>3508</v>
      </c>
      <c r="SMW2724" s="12" t="s">
        <v>285</v>
      </c>
      <c r="SMX2724" s="12" t="s">
        <v>3416</v>
      </c>
      <c r="SMY2724" s="12" t="s">
        <v>37</v>
      </c>
      <c r="SMZ2724" s="283">
        <v>42420.65</v>
      </c>
      <c r="SNA2724" s="284">
        <v>1474117.59</v>
      </c>
      <c r="SNB2724" s="697">
        <v>43639</v>
      </c>
      <c r="SNC2724" s="697">
        <v>43601</v>
      </c>
      <c r="SND2724" s="12" t="s">
        <v>3508</v>
      </c>
      <c r="SNE2724" s="12" t="s">
        <v>285</v>
      </c>
      <c r="SNF2724" s="12" t="s">
        <v>3416</v>
      </c>
      <c r="SNG2724" s="12" t="s">
        <v>37</v>
      </c>
      <c r="SNH2724" s="283">
        <v>42420.65</v>
      </c>
      <c r="SNI2724" s="284">
        <v>1474117.59</v>
      </c>
      <c r="SNJ2724" s="697">
        <v>43639</v>
      </c>
      <c r="SNK2724" s="697">
        <v>43601</v>
      </c>
      <c r="SNL2724" s="12" t="s">
        <v>3508</v>
      </c>
      <c r="SNM2724" s="12" t="s">
        <v>285</v>
      </c>
      <c r="SNN2724" s="12" t="s">
        <v>3416</v>
      </c>
      <c r="SNO2724" s="12" t="s">
        <v>37</v>
      </c>
      <c r="SNP2724" s="283">
        <v>42420.65</v>
      </c>
      <c r="SNQ2724" s="284">
        <v>1474117.59</v>
      </c>
      <c r="SNR2724" s="697">
        <v>43639</v>
      </c>
      <c r="SNS2724" s="697">
        <v>43601</v>
      </c>
      <c r="SNT2724" s="12" t="s">
        <v>3508</v>
      </c>
      <c r="SNU2724" s="12" t="s">
        <v>285</v>
      </c>
      <c r="SNV2724" s="12" t="s">
        <v>3416</v>
      </c>
      <c r="SNW2724" s="12" t="s">
        <v>37</v>
      </c>
      <c r="SNX2724" s="283">
        <v>42420.65</v>
      </c>
      <c r="SNY2724" s="284">
        <v>1474117.59</v>
      </c>
      <c r="SNZ2724" s="697">
        <v>43639</v>
      </c>
      <c r="SOA2724" s="697">
        <v>43601</v>
      </c>
      <c r="SOB2724" s="12" t="s">
        <v>3508</v>
      </c>
      <c r="SOC2724" s="12" t="s">
        <v>285</v>
      </c>
      <c r="SOD2724" s="12" t="s">
        <v>3416</v>
      </c>
      <c r="SOE2724" s="12" t="s">
        <v>37</v>
      </c>
      <c r="SOF2724" s="283">
        <v>42420.65</v>
      </c>
      <c r="SOG2724" s="284">
        <v>1474117.59</v>
      </c>
      <c r="SOH2724" s="697">
        <v>43639</v>
      </c>
      <c r="SOI2724" s="697">
        <v>43601</v>
      </c>
      <c r="SOJ2724" s="12" t="s">
        <v>3508</v>
      </c>
      <c r="SOK2724" s="12" t="s">
        <v>285</v>
      </c>
      <c r="SOL2724" s="12" t="s">
        <v>3416</v>
      </c>
      <c r="SOM2724" s="12" t="s">
        <v>37</v>
      </c>
      <c r="SON2724" s="283">
        <v>42420.65</v>
      </c>
      <c r="SOO2724" s="284">
        <v>1474117.59</v>
      </c>
      <c r="SOP2724" s="697">
        <v>43639</v>
      </c>
      <c r="SOQ2724" s="697">
        <v>43601</v>
      </c>
      <c r="SOR2724" s="12" t="s">
        <v>3508</v>
      </c>
      <c r="SOS2724" s="12" t="s">
        <v>285</v>
      </c>
      <c r="SOT2724" s="12" t="s">
        <v>3416</v>
      </c>
      <c r="SOU2724" s="12" t="s">
        <v>37</v>
      </c>
      <c r="SOV2724" s="283">
        <v>42420.65</v>
      </c>
      <c r="SOW2724" s="284">
        <v>1474117.59</v>
      </c>
      <c r="SOX2724" s="697">
        <v>43639</v>
      </c>
      <c r="SOY2724" s="697">
        <v>43601</v>
      </c>
      <c r="SOZ2724" s="12" t="s">
        <v>3508</v>
      </c>
      <c r="SPA2724" s="12" t="s">
        <v>285</v>
      </c>
      <c r="SPB2724" s="12" t="s">
        <v>3416</v>
      </c>
      <c r="SPC2724" s="12" t="s">
        <v>37</v>
      </c>
      <c r="SPD2724" s="283">
        <v>42420.65</v>
      </c>
      <c r="SPE2724" s="284">
        <v>1474117.59</v>
      </c>
      <c r="SPF2724" s="697">
        <v>43639</v>
      </c>
      <c r="SPG2724" s="697">
        <v>43601</v>
      </c>
      <c r="SPH2724" s="12" t="s">
        <v>3508</v>
      </c>
      <c r="SPI2724" s="12" t="s">
        <v>285</v>
      </c>
      <c r="SPJ2724" s="12" t="s">
        <v>3416</v>
      </c>
      <c r="SPK2724" s="12" t="s">
        <v>37</v>
      </c>
      <c r="SPL2724" s="283">
        <v>42420.65</v>
      </c>
      <c r="SPM2724" s="284">
        <v>1474117.59</v>
      </c>
      <c r="SPN2724" s="697">
        <v>43639</v>
      </c>
      <c r="SPO2724" s="697">
        <v>43601</v>
      </c>
      <c r="SPP2724" s="12" t="s">
        <v>3508</v>
      </c>
      <c r="SPQ2724" s="12" t="s">
        <v>285</v>
      </c>
      <c r="SPR2724" s="12" t="s">
        <v>3416</v>
      </c>
      <c r="SPS2724" s="12" t="s">
        <v>37</v>
      </c>
      <c r="SPT2724" s="283">
        <v>42420.65</v>
      </c>
      <c r="SPU2724" s="284">
        <v>1474117.59</v>
      </c>
      <c r="SPV2724" s="697">
        <v>43639</v>
      </c>
      <c r="SPW2724" s="697">
        <v>43601</v>
      </c>
      <c r="SPX2724" s="12" t="s">
        <v>3508</v>
      </c>
      <c r="SPY2724" s="12" t="s">
        <v>285</v>
      </c>
      <c r="SPZ2724" s="12" t="s">
        <v>3416</v>
      </c>
      <c r="SQA2724" s="12" t="s">
        <v>37</v>
      </c>
      <c r="SQB2724" s="283">
        <v>42420.65</v>
      </c>
      <c r="SQC2724" s="284">
        <v>1474117.59</v>
      </c>
      <c r="SQD2724" s="697">
        <v>43639</v>
      </c>
      <c r="SQE2724" s="697">
        <v>43601</v>
      </c>
      <c r="SQF2724" s="12" t="s">
        <v>3508</v>
      </c>
      <c r="SQG2724" s="12" t="s">
        <v>285</v>
      </c>
      <c r="SQH2724" s="12" t="s">
        <v>3416</v>
      </c>
      <c r="SQI2724" s="12" t="s">
        <v>37</v>
      </c>
      <c r="SQJ2724" s="283">
        <v>42420.65</v>
      </c>
      <c r="SQK2724" s="284">
        <v>1474117.59</v>
      </c>
      <c r="SQL2724" s="697">
        <v>43639</v>
      </c>
      <c r="SQM2724" s="697">
        <v>43601</v>
      </c>
      <c r="SQN2724" s="12" t="s">
        <v>3508</v>
      </c>
      <c r="SQO2724" s="12" t="s">
        <v>285</v>
      </c>
      <c r="SQP2724" s="12" t="s">
        <v>3416</v>
      </c>
      <c r="SQQ2724" s="12" t="s">
        <v>37</v>
      </c>
      <c r="SQR2724" s="283">
        <v>42420.65</v>
      </c>
      <c r="SQS2724" s="284">
        <v>1474117.59</v>
      </c>
      <c r="SQT2724" s="697">
        <v>43639</v>
      </c>
      <c r="SQU2724" s="697">
        <v>43601</v>
      </c>
      <c r="SQV2724" s="12" t="s">
        <v>3508</v>
      </c>
      <c r="SQW2724" s="12" t="s">
        <v>285</v>
      </c>
      <c r="SQX2724" s="12" t="s">
        <v>3416</v>
      </c>
      <c r="SQY2724" s="12" t="s">
        <v>37</v>
      </c>
      <c r="SQZ2724" s="283">
        <v>42420.65</v>
      </c>
      <c r="SRA2724" s="284">
        <v>1474117.59</v>
      </c>
      <c r="SRB2724" s="697">
        <v>43639</v>
      </c>
      <c r="SRC2724" s="697">
        <v>43601</v>
      </c>
      <c r="SRD2724" s="12" t="s">
        <v>3508</v>
      </c>
      <c r="SRE2724" s="12" t="s">
        <v>285</v>
      </c>
      <c r="SRF2724" s="12" t="s">
        <v>3416</v>
      </c>
      <c r="SRG2724" s="12" t="s">
        <v>37</v>
      </c>
      <c r="SRH2724" s="283">
        <v>42420.65</v>
      </c>
      <c r="SRI2724" s="284">
        <v>1474117.59</v>
      </c>
      <c r="SRJ2724" s="697">
        <v>43639</v>
      </c>
      <c r="SRK2724" s="697">
        <v>43601</v>
      </c>
      <c r="SRL2724" s="12" t="s">
        <v>3508</v>
      </c>
      <c r="SRM2724" s="12" t="s">
        <v>285</v>
      </c>
      <c r="SRN2724" s="12" t="s">
        <v>3416</v>
      </c>
      <c r="SRO2724" s="12" t="s">
        <v>37</v>
      </c>
      <c r="SRP2724" s="283">
        <v>42420.65</v>
      </c>
      <c r="SRQ2724" s="284">
        <v>1474117.59</v>
      </c>
      <c r="SRR2724" s="697">
        <v>43639</v>
      </c>
      <c r="SRS2724" s="697">
        <v>43601</v>
      </c>
      <c r="SRT2724" s="12" t="s">
        <v>3508</v>
      </c>
      <c r="SRU2724" s="12" t="s">
        <v>285</v>
      </c>
      <c r="SRV2724" s="12" t="s">
        <v>3416</v>
      </c>
      <c r="SRW2724" s="12" t="s">
        <v>37</v>
      </c>
      <c r="SRX2724" s="283">
        <v>42420.65</v>
      </c>
      <c r="SRY2724" s="284">
        <v>1474117.59</v>
      </c>
      <c r="SRZ2724" s="697">
        <v>43639</v>
      </c>
      <c r="SSA2724" s="697">
        <v>43601</v>
      </c>
      <c r="SSB2724" s="12" t="s">
        <v>3508</v>
      </c>
      <c r="SSC2724" s="12" t="s">
        <v>285</v>
      </c>
      <c r="SSD2724" s="12" t="s">
        <v>3416</v>
      </c>
      <c r="SSE2724" s="12" t="s">
        <v>37</v>
      </c>
      <c r="SSF2724" s="283">
        <v>42420.65</v>
      </c>
      <c r="SSG2724" s="284">
        <v>1474117.59</v>
      </c>
      <c r="SSH2724" s="697">
        <v>43639</v>
      </c>
      <c r="SSI2724" s="697">
        <v>43601</v>
      </c>
      <c r="SSJ2724" s="12" t="s">
        <v>3508</v>
      </c>
      <c r="SSK2724" s="12" t="s">
        <v>285</v>
      </c>
      <c r="SSL2724" s="12" t="s">
        <v>3416</v>
      </c>
      <c r="SSM2724" s="12" t="s">
        <v>37</v>
      </c>
      <c r="SSN2724" s="283">
        <v>42420.65</v>
      </c>
      <c r="SSO2724" s="284">
        <v>1474117.59</v>
      </c>
      <c r="SSP2724" s="697">
        <v>43639</v>
      </c>
      <c r="SSQ2724" s="697">
        <v>43601</v>
      </c>
      <c r="SSR2724" s="12" t="s">
        <v>3508</v>
      </c>
      <c r="SSS2724" s="12" t="s">
        <v>285</v>
      </c>
      <c r="SST2724" s="12" t="s">
        <v>3416</v>
      </c>
      <c r="SSU2724" s="12" t="s">
        <v>37</v>
      </c>
      <c r="SSV2724" s="283">
        <v>42420.65</v>
      </c>
      <c r="SSW2724" s="284">
        <v>1474117.59</v>
      </c>
      <c r="SSX2724" s="697">
        <v>43639</v>
      </c>
      <c r="SSY2724" s="697">
        <v>43601</v>
      </c>
      <c r="SSZ2724" s="12" t="s">
        <v>3508</v>
      </c>
      <c r="STA2724" s="12" t="s">
        <v>285</v>
      </c>
      <c r="STB2724" s="12" t="s">
        <v>3416</v>
      </c>
      <c r="STC2724" s="12" t="s">
        <v>37</v>
      </c>
      <c r="STD2724" s="283">
        <v>42420.65</v>
      </c>
      <c r="STE2724" s="284">
        <v>1474117.59</v>
      </c>
      <c r="STF2724" s="697">
        <v>43639</v>
      </c>
      <c r="STG2724" s="697">
        <v>43601</v>
      </c>
      <c r="STH2724" s="12" t="s">
        <v>3508</v>
      </c>
      <c r="STI2724" s="12" t="s">
        <v>285</v>
      </c>
      <c r="STJ2724" s="12" t="s">
        <v>3416</v>
      </c>
      <c r="STK2724" s="12" t="s">
        <v>37</v>
      </c>
      <c r="STL2724" s="283">
        <v>42420.65</v>
      </c>
      <c r="STM2724" s="284">
        <v>1474117.59</v>
      </c>
      <c r="STN2724" s="697">
        <v>43639</v>
      </c>
      <c r="STO2724" s="697">
        <v>43601</v>
      </c>
      <c r="STP2724" s="12" t="s">
        <v>3508</v>
      </c>
      <c r="STQ2724" s="12" t="s">
        <v>285</v>
      </c>
      <c r="STR2724" s="12" t="s">
        <v>3416</v>
      </c>
      <c r="STS2724" s="12" t="s">
        <v>37</v>
      </c>
      <c r="STT2724" s="283">
        <v>42420.65</v>
      </c>
      <c r="STU2724" s="284">
        <v>1474117.59</v>
      </c>
      <c r="STV2724" s="697">
        <v>43639</v>
      </c>
      <c r="STW2724" s="697">
        <v>43601</v>
      </c>
      <c r="STX2724" s="12" t="s">
        <v>3508</v>
      </c>
      <c r="STY2724" s="12" t="s">
        <v>285</v>
      </c>
      <c r="STZ2724" s="12" t="s">
        <v>3416</v>
      </c>
      <c r="SUA2724" s="12" t="s">
        <v>37</v>
      </c>
      <c r="SUB2724" s="283">
        <v>42420.65</v>
      </c>
      <c r="SUC2724" s="284">
        <v>1474117.59</v>
      </c>
      <c r="SUD2724" s="697">
        <v>43639</v>
      </c>
      <c r="SUE2724" s="697">
        <v>43601</v>
      </c>
      <c r="SUF2724" s="12" t="s">
        <v>3508</v>
      </c>
      <c r="SUG2724" s="12" t="s">
        <v>285</v>
      </c>
      <c r="SUH2724" s="12" t="s">
        <v>3416</v>
      </c>
      <c r="SUI2724" s="12" t="s">
        <v>37</v>
      </c>
      <c r="SUJ2724" s="283">
        <v>42420.65</v>
      </c>
      <c r="SUK2724" s="284">
        <v>1474117.59</v>
      </c>
      <c r="SUL2724" s="697">
        <v>43639</v>
      </c>
      <c r="SUM2724" s="697">
        <v>43601</v>
      </c>
      <c r="SUN2724" s="12" t="s">
        <v>3508</v>
      </c>
      <c r="SUO2724" s="12" t="s">
        <v>285</v>
      </c>
      <c r="SUP2724" s="12" t="s">
        <v>3416</v>
      </c>
      <c r="SUQ2724" s="12" t="s">
        <v>37</v>
      </c>
      <c r="SUR2724" s="283">
        <v>42420.65</v>
      </c>
      <c r="SUS2724" s="284">
        <v>1474117.59</v>
      </c>
      <c r="SUT2724" s="697">
        <v>43639</v>
      </c>
      <c r="SUU2724" s="697">
        <v>43601</v>
      </c>
      <c r="SUV2724" s="12" t="s">
        <v>3508</v>
      </c>
      <c r="SUW2724" s="12" t="s">
        <v>285</v>
      </c>
      <c r="SUX2724" s="12" t="s">
        <v>3416</v>
      </c>
      <c r="SUY2724" s="12" t="s">
        <v>37</v>
      </c>
      <c r="SUZ2724" s="283">
        <v>42420.65</v>
      </c>
      <c r="SVA2724" s="284">
        <v>1474117.59</v>
      </c>
      <c r="SVB2724" s="697">
        <v>43639</v>
      </c>
      <c r="SVC2724" s="697">
        <v>43601</v>
      </c>
      <c r="SVD2724" s="12" t="s">
        <v>3508</v>
      </c>
      <c r="SVE2724" s="12" t="s">
        <v>285</v>
      </c>
      <c r="SVF2724" s="12" t="s">
        <v>3416</v>
      </c>
      <c r="SVG2724" s="12" t="s">
        <v>37</v>
      </c>
      <c r="SVH2724" s="283">
        <v>42420.65</v>
      </c>
      <c r="SVI2724" s="284">
        <v>1474117.59</v>
      </c>
      <c r="SVJ2724" s="697">
        <v>43639</v>
      </c>
      <c r="SVK2724" s="697">
        <v>43601</v>
      </c>
      <c r="SVL2724" s="12" t="s">
        <v>3508</v>
      </c>
      <c r="SVM2724" s="12" t="s">
        <v>285</v>
      </c>
      <c r="SVN2724" s="12" t="s">
        <v>3416</v>
      </c>
      <c r="SVO2724" s="12" t="s">
        <v>37</v>
      </c>
      <c r="SVP2724" s="283">
        <v>42420.65</v>
      </c>
      <c r="SVQ2724" s="284">
        <v>1474117.59</v>
      </c>
      <c r="SVR2724" s="697">
        <v>43639</v>
      </c>
      <c r="SVS2724" s="697">
        <v>43601</v>
      </c>
      <c r="SVT2724" s="12" t="s">
        <v>3508</v>
      </c>
      <c r="SVU2724" s="12" t="s">
        <v>285</v>
      </c>
      <c r="SVV2724" s="12" t="s">
        <v>3416</v>
      </c>
      <c r="SVW2724" s="12" t="s">
        <v>37</v>
      </c>
      <c r="SVX2724" s="283">
        <v>42420.65</v>
      </c>
      <c r="SVY2724" s="284">
        <v>1474117.59</v>
      </c>
      <c r="SVZ2724" s="697">
        <v>43639</v>
      </c>
      <c r="SWA2724" s="697">
        <v>43601</v>
      </c>
      <c r="SWB2724" s="12" t="s">
        <v>3508</v>
      </c>
      <c r="SWC2724" s="12" t="s">
        <v>285</v>
      </c>
      <c r="SWD2724" s="12" t="s">
        <v>3416</v>
      </c>
      <c r="SWE2724" s="12" t="s">
        <v>37</v>
      </c>
      <c r="SWF2724" s="283">
        <v>42420.65</v>
      </c>
      <c r="SWG2724" s="284">
        <v>1474117.59</v>
      </c>
      <c r="SWH2724" s="697">
        <v>43639</v>
      </c>
      <c r="SWI2724" s="697">
        <v>43601</v>
      </c>
      <c r="SWJ2724" s="12" t="s">
        <v>3508</v>
      </c>
      <c r="SWK2724" s="12" t="s">
        <v>285</v>
      </c>
      <c r="SWL2724" s="12" t="s">
        <v>3416</v>
      </c>
      <c r="SWM2724" s="12" t="s">
        <v>37</v>
      </c>
      <c r="SWN2724" s="283">
        <v>42420.65</v>
      </c>
      <c r="SWO2724" s="284">
        <v>1474117.59</v>
      </c>
      <c r="SWP2724" s="697">
        <v>43639</v>
      </c>
      <c r="SWQ2724" s="697">
        <v>43601</v>
      </c>
      <c r="SWR2724" s="12" t="s">
        <v>3508</v>
      </c>
      <c r="SWS2724" s="12" t="s">
        <v>285</v>
      </c>
      <c r="SWT2724" s="12" t="s">
        <v>3416</v>
      </c>
      <c r="SWU2724" s="12" t="s">
        <v>37</v>
      </c>
      <c r="SWV2724" s="283">
        <v>42420.65</v>
      </c>
      <c r="SWW2724" s="284">
        <v>1474117.59</v>
      </c>
      <c r="SWX2724" s="697">
        <v>43639</v>
      </c>
      <c r="SWY2724" s="697">
        <v>43601</v>
      </c>
      <c r="SWZ2724" s="12" t="s">
        <v>3508</v>
      </c>
      <c r="SXA2724" s="12" t="s">
        <v>285</v>
      </c>
      <c r="SXB2724" s="12" t="s">
        <v>3416</v>
      </c>
      <c r="SXC2724" s="12" t="s">
        <v>37</v>
      </c>
      <c r="SXD2724" s="283">
        <v>42420.65</v>
      </c>
      <c r="SXE2724" s="284">
        <v>1474117.59</v>
      </c>
      <c r="SXF2724" s="697">
        <v>43639</v>
      </c>
      <c r="SXG2724" s="697">
        <v>43601</v>
      </c>
      <c r="SXH2724" s="12" t="s">
        <v>3508</v>
      </c>
      <c r="SXI2724" s="12" t="s">
        <v>285</v>
      </c>
      <c r="SXJ2724" s="12" t="s">
        <v>3416</v>
      </c>
      <c r="SXK2724" s="12" t="s">
        <v>37</v>
      </c>
      <c r="SXL2724" s="283">
        <v>42420.65</v>
      </c>
      <c r="SXM2724" s="284">
        <v>1474117.59</v>
      </c>
      <c r="SXN2724" s="697">
        <v>43639</v>
      </c>
      <c r="SXO2724" s="697">
        <v>43601</v>
      </c>
      <c r="SXP2724" s="12" t="s">
        <v>3508</v>
      </c>
      <c r="SXQ2724" s="12" t="s">
        <v>285</v>
      </c>
      <c r="SXR2724" s="12" t="s">
        <v>3416</v>
      </c>
      <c r="SXS2724" s="12" t="s">
        <v>37</v>
      </c>
      <c r="SXT2724" s="283">
        <v>42420.65</v>
      </c>
      <c r="SXU2724" s="284">
        <v>1474117.59</v>
      </c>
      <c r="SXV2724" s="697">
        <v>43639</v>
      </c>
      <c r="SXW2724" s="697">
        <v>43601</v>
      </c>
      <c r="SXX2724" s="12" t="s">
        <v>3508</v>
      </c>
      <c r="SXY2724" s="12" t="s">
        <v>285</v>
      </c>
      <c r="SXZ2724" s="12" t="s">
        <v>3416</v>
      </c>
      <c r="SYA2724" s="12" t="s">
        <v>37</v>
      </c>
      <c r="SYB2724" s="283">
        <v>42420.65</v>
      </c>
      <c r="SYC2724" s="284">
        <v>1474117.59</v>
      </c>
      <c r="SYD2724" s="697">
        <v>43639</v>
      </c>
      <c r="SYE2724" s="697">
        <v>43601</v>
      </c>
      <c r="SYF2724" s="12" t="s">
        <v>3508</v>
      </c>
      <c r="SYG2724" s="12" t="s">
        <v>285</v>
      </c>
      <c r="SYH2724" s="12" t="s">
        <v>3416</v>
      </c>
      <c r="SYI2724" s="12" t="s">
        <v>37</v>
      </c>
      <c r="SYJ2724" s="283">
        <v>42420.65</v>
      </c>
      <c r="SYK2724" s="284">
        <v>1474117.59</v>
      </c>
      <c r="SYL2724" s="697">
        <v>43639</v>
      </c>
      <c r="SYM2724" s="697">
        <v>43601</v>
      </c>
      <c r="SYN2724" s="12" t="s">
        <v>3508</v>
      </c>
      <c r="SYO2724" s="12" t="s">
        <v>285</v>
      </c>
      <c r="SYP2724" s="12" t="s">
        <v>3416</v>
      </c>
      <c r="SYQ2724" s="12" t="s">
        <v>37</v>
      </c>
      <c r="SYR2724" s="283">
        <v>42420.65</v>
      </c>
      <c r="SYS2724" s="284">
        <v>1474117.59</v>
      </c>
      <c r="SYT2724" s="697">
        <v>43639</v>
      </c>
      <c r="SYU2724" s="697">
        <v>43601</v>
      </c>
      <c r="SYV2724" s="12" t="s">
        <v>3508</v>
      </c>
      <c r="SYW2724" s="12" t="s">
        <v>285</v>
      </c>
      <c r="SYX2724" s="12" t="s">
        <v>3416</v>
      </c>
      <c r="SYY2724" s="12" t="s">
        <v>37</v>
      </c>
      <c r="SYZ2724" s="283">
        <v>42420.65</v>
      </c>
      <c r="SZA2724" s="284">
        <v>1474117.59</v>
      </c>
      <c r="SZB2724" s="697">
        <v>43639</v>
      </c>
      <c r="SZC2724" s="697">
        <v>43601</v>
      </c>
      <c r="SZD2724" s="12" t="s">
        <v>3508</v>
      </c>
      <c r="SZE2724" s="12" t="s">
        <v>285</v>
      </c>
      <c r="SZF2724" s="12" t="s">
        <v>3416</v>
      </c>
      <c r="SZG2724" s="12" t="s">
        <v>37</v>
      </c>
      <c r="SZH2724" s="283">
        <v>42420.65</v>
      </c>
      <c r="SZI2724" s="284">
        <v>1474117.59</v>
      </c>
      <c r="SZJ2724" s="697">
        <v>43639</v>
      </c>
      <c r="SZK2724" s="697">
        <v>43601</v>
      </c>
      <c r="SZL2724" s="12" t="s">
        <v>3508</v>
      </c>
      <c r="SZM2724" s="12" t="s">
        <v>285</v>
      </c>
      <c r="SZN2724" s="12" t="s">
        <v>3416</v>
      </c>
      <c r="SZO2724" s="12" t="s">
        <v>37</v>
      </c>
      <c r="SZP2724" s="283">
        <v>42420.65</v>
      </c>
      <c r="SZQ2724" s="284">
        <v>1474117.59</v>
      </c>
      <c r="SZR2724" s="697">
        <v>43639</v>
      </c>
      <c r="SZS2724" s="697">
        <v>43601</v>
      </c>
      <c r="SZT2724" s="12" t="s">
        <v>3508</v>
      </c>
      <c r="SZU2724" s="12" t="s">
        <v>285</v>
      </c>
      <c r="SZV2724" s="12" t="s">
        <v>3416</v>
      </c>
      <c r="SZW2724" s="12" t="s">
        <v>37</v>
      </c>
      <c r="SZX2724" s="283">
        <v>42420.65</v>
      </c>
      <c r="SZY2724" s="284">
        <v>1474117.59</v>
      </c>
      <c r="SZZ2724" s="697">
        <v>43639</v>
      </c>
      <c r="TAA2724" s="697">
        <v>43601</v>
      </c>
      <c r="TAB2724" s="12" t="s">
        <v>3508</v>
      </c>
      <c r="TAC2724" s="12" t="s">
        <v>285</v>
      </c>
      <c r="TAD2724" s="12" t="s">
        <v>3416</v>
      </c>
      <c r="TAE2724" s="12" t="s">
        <v>37</v>
      </c>
      <c r="TAF2724" s="283">
        <v>42420.65</v>
      </c>
      <c r="TAG2724" s="284">
        <v>1474117.59</v>
      </c>
      <c r="TAH2724" s="697">
        <v>43639</v>
      </c>
      <c r="TAI2724" s="697">
        <v>43601</v>
      </c>
      <c r="TAJ2724" s="12" t="s">
        <v>3508</v>
      </c>
      <c r="TAK2724" s="12" t="s">
        <v>285</v>
      </c>
      <c r="TAL2724" s="12" t="s">
        <v>3416</v>
      </c>
      <c r="TAM2724" s="12" t="s">
        <v>37</v>
      </c>
      <c r="TAN2724" s="283">
        <v>42420.65</v>
      </c>
      <c r="TAO2724" s="284">
        <v>1474117.59</v>
      </c>
      <c r="TAP2724" s="697">
        <v>43639</v>
      </c>
      <c r="TAQ2724" s="697">
        <v>43601</v>
      </c>
      <c r="TAR2724" s="12" t="s">
        <v>3508</v>
      </c>
      <c r="TAS2724" s="12" t="s">
        <v>285</v>
      </c>
      <c r="TAT2724" s="12" t="s">
        <v>3416</v>
      </c>
      <c r="TAU2724" s="12" t="s">
        <v>37</v>
      </c>
      <c r="TAV2724" s="283">
        <v>42420.65</v>
      </c>
      <c r="TAW2724" s="284">
        <v>1474117.59</v>
      </c>
      <c r="TAX2724" s="697">
        <v>43639</v>
      </c>
      <c r="TAY2724" s="697">
        <v>43601</v>
      </c>
      <c r="TAZ2724" s="12" t="s">
        <v>3508</v>
      </c>
      <c r="TBA2724" s="12" t="s">
        <v>285</v>
      </c>
      <c r="TBB2724" s="12" t="s">
        <v>3416</v>
      </c>
      <c r="TBC2724" s="12" t="s">
        <v>37</v>
      </c>
      <c r="TBD2724" s="283">
        <v>42420.65</v>
      </c>
      <c r="TBE2724" s="284">
        <v>1474117.59</v>
      </c>
      <c r="TBF2724" s="697">
        <v>43639</v>
      </c>
      <c r="TBG2724" s="697">
        <v>43601</v>
      </c>
      <c r="TBH2724" s="12" t="s">
        <v>3508</v>
      </c>
      <c r="TBI2724" s="12" t="s">
        <v>285</v>
      </c>
      <c r="TBJ2724" s="12" t="s">
        <v>3416</v>
      </c>
      <c r="TBK2724" s="12" t="s">
        <v>37</v>
      </c>
      <c r="TBL2724" s="283">
        <v>42420.65</v>
      </c>
      <c r="TBM2724" s="284">
        <v>1474117.59</v>
      </c>
      <c r="TBN2724" s="697">
        <v>43639</v>
      </c>
      <c r="TBO2724" s="697">
        <v>43601</v>
      </c>
      <c r="TBP2724" s="12" t="s">
        <v>3508</v>
      </c>
      <c r="TBQ2724" s="12" t="s">
        <v>285</v>
      </c>
      <c r="TBR2724" s="12" t="s">
        <v>3416</v>
      </c>
      <c r="TBS2724" s="12" t="s">
        <v>37</v>
      </c>
      <c r="TBT2724" s="283">
        <v>42420.65</v>
      </c>
      <c r="TBU2724" s="284">
        <v>1474117.59</v>
      </c>
      <c r="TBV2724" s="697">
        <v>43639</v>
      </c>
      <c r="TBW2724" s="697">
        <v>43601</v>
      </c>
      <c r="TBX2724" s="12" t="s">
        <v>3508</v>
      </c>
      <c r="TBY2724" s="12" t="s">
        <v>285</v>
      </c>
      <c r="TBZ2724" s="12" t="s">
        <v>3416</v>
      </c>
      <c r="TCA2724" s="12" t="s">
        <v>37</v>
      </c>
      <c r="TCB2724" s="283">
        <v>42420.65</v>
      </c>
      <c r="TCC2724" s="284">
        <v>1474117.59</v>
      </c>
      <c r="TCD2724" s="697">
        <v>43639</v>
      </c>
      <c r="TCE2724" s="697">
        <v>43601</v>
      </c>
      <c r="TCF2724" s="12" t="s">
        <v>3508</v>
      </c>
      <c r="TCG2724" s="12" t="s">
        <v>285</v>
      </c>
      <c r="TCH2724" s="12" t="s">
        <v>3416</v>
      </c>
      <c r="TCI2724" s="12" t="s">
        <v>37</v>
      </c>
      <c r="TCJ2724" s="283">
        <v>42420.65</v>
      </c>
      <c r="TCK2724" s="284">
        <v>1474117.59</v>
      </c>
      <c r="TCL2724" s="697">
        <v>43639</v>
      </c>
      <c r="TCM2724" s="697">
        <v>43601</v>
      </c>
      <c r="TCN2724" s="12" t="s">
        <v>3508</v>
      </c>
      <c r="TCO2724" s="12" t="s">
        <v>285</v>
      </c>
      <c r="TCP2724" s="12" t="s">
        <v>3416</v>
      </c>
      <c r="TCQ2724" s="12" t="s">
        <v>37</v>
      </c>
      <c r="TCR2724" s="283">
        <v>42420.65</v>
      </c>
      <c r="TCS2724" s="284">
        <v>1474117.59</v>
      </c>
      <c r="TCT2724" s="697">
        <v>43639</v>
      </c>
      <c r="TCU2724" s="697">
        <v>43601</v>
      </c>
      <c r="TCV2724" s="12" t="s">
        <v>3508</v>
      </c>
      <c r="TCW2724" s="12" t="s">
        <v>285</v>
      </c>
      <c r="TCX2724" s="12" t="s">
        <v>3416</v>
      </c>
      <c r="TCY2724" s="12" t="s">
        <v>37</v>
      </c>
      <c r="TCZ2724" s="283">
        <v>42420.65</v>
      </c>
      <c r="TDA2724" s="284">
        <v>1474117.59</v>
      </c>
      <c r="TDB2724" s="697">
        <v>43639</v>
      </c>
      <c r="TDC2724" s="697">
        <v>43601</v>
      </c>
      <c r="TDD2724" s="12" t="s">
        <v>3508</v>
      </c>
      <c r="TDE2724" s="12" t="s">
        <v>285</v>
      </c>
      <c r="TDF2724" s="12" t="s">
        <v>3416</v>
      </c>
      <c r="TDG2724" s="12" t="s">
        <v>37</v>
      </c>
      <c r="TDH2724" s="283">
        <v>42420.65</v>
      </c>
      <c r="TDI2724" s="284">
        <v>1474117.59</v>
      </c>
      <c r="TDJ2724" s="697">
        <v>43639</v>
      </c>
      <c r="TDK2724" s="697">
        <v>43601</v>
      </c>
      <c r="TDL2724" s="12" t="s">
        <v>3508</v>
      </c>
      <c r="TDM2724" s="12" t="s">
        <v>285</v>
      </c>
      <c r="TDN2724" s="12" t="s">
        <v>3416</v>
      </c>
      <c r="TDO2724" s="12" t="s">
        <v>37</v>
      </c>
      <c r="TDP2724" s="283">
        <v>42420.65</v>
      </c>
      <c r="TDQ2724" s="284">
        <v>1474117.59</v>
      </c>
      <c r="TDR2724" s="697">
        <v>43639</v>
      </c>
      <c r="TDS2724" s="697">
        <v>43601</v>
      </c>
      <c r="TDT2724" s="12" t="s">
        <v>3508</v>
      </c>
      <c r="TDU2724" s="12" t="s">
        <v>285</v>
      </c>
      <c r="TDV2724" s="12" t="s">
        <v>3416</v>
      </c>
      <c r="TDW2724" s="12" t="s">
        <v>37</v>
      </c>
      <c r="TDX2724" s="283">
        <v>42420.65</v>
      </c>
      <c r="TDY2724" s="284">
        <v>1474117.59</v>
      </c>
      <c r="TDZ2724" s="697">
        <v>43639</v>
      </c>
      <c r="TEA2724" s="697">
        <v>43601</v>
      </c>
      <c r="TEB2724" s="12" t="s">
        <v>3508</v>
      </c>
      <c r="TEC2724" s="12" t="s">
        <v>285</v>
      </c>
      <c r="TED2724" s="12" t="s">
        <v>3416</v>
      </c>
      <c r="TEE2724" s="12" t="s">
        <v>37</v>
      </c>
      <c r="TEF2724" s="283">
        <v>42420.65</v>
      </c>
      <c r="TEG2724" s="284">
        <v>1474117.59</v>
      </c>
      <c r="TEH2724" s="697">
        <v>43639</v>
      </c>
      <c r="TEI2724" s="697">
        <v>43601</v>
      </c>
      <c r="TEJ2724" s="12" t="s">
        <v>3508</v>
      </c>
      <c r="TEK2724" s="12" t="s">
        <v>285</v>
      </c>
      <c r="TEL2724" s="12" t="s">
        <v>3416</v>
      </c>
      <c r="TEM2724" s="12" t="s">
        <v>37</v>
      </c>
      <c r="TEN2724" s="283">
        <v>42420.65</v>
      </c>
      <c r="TEO2724" s="284">
        <v>1474117.59</v>
      </c>
      <c r="TEP2724" s="697">
        <v>43639</v>
      </c>
      <c r="TEQ2724" s="697">
        <v>43601</v>
      </c>
      <c r="TER2724" s="12" t="s">
        <v>3508</v>
      </c>
      <c r="TES2724" s="12" t="s">
        <v>285</v>
      </c>
      <c r="TET2724" s="12" t="s">
        <v>3416</v>
      </c>
      <c r="TEU2724" s="12" t="s">
        <v>37</v>
      </c>
      <c r="TEV2724" s="283">
        <v>42420.65</v>
      </c>
      <c r="TEW2724" s="284">
        <v>1474117.59</v>
      </c>
      <c r="TEX2724" s="697">
        <v>43639</v>
      </c>
      <c r="TEY2724" s="697">
        <v>43601</v>
      </c>
      <c r="TEZ2724" s="12" t="s">
        <v>3508</v>
      </c>
      <c r="TFA2724" s="12" t="s">
        <v>285</v>
      </c>
      <c r="TFB2724" s="12" t="s">
        <v>3416</v>
      </c>
      <c r="TFC2724" s="12" t="s">
        <v>37</v>
      </c>
      <c r="TFD2724" s="283">
        <v>42420.65</v>
      </c>
      <c r="TFE2724" s="284">
        <v>1474117.59</v>
      </c>
      <c r="TFF2724" s="697">
        <v>43639</v>
      </c>
      <c r="TFG2724" s="697">
        <v>43601</v>
      </c>
      <c r="TFH2724" s="12" t="s">
        <v>3508</v>
      </c>
      <c r="TFI2724" s="12" t="s">
        <v>285</v>
      </c>
      <c r="TFJ2724" s="12" t="s">
        <v>3416</v>
      </c>
      <c r="TFK2724" s="12" t="s">
        <v>37</v>
      </c>
      <c r="TFL2724" s="283">
        <v>42420.65</v>
      </c>
      <c r="TFM2724" s="284">
        <v>1474117.59</v>
      </c>
      <c r="TFN2724" s="697">
        <v>43639</v>
      </c>
      <c r="TFO2724" s="697">
        <v>43601</v>
      </c>
      <c r="TFP2724" s="12" t="s">
        <v>3508</v>
      </c>
      <c r="TFQ2724" s="12" t="s">
        <v>285</v>
      </c>
      <c r="TFR2724" s="12" t="s">
        <v>3416</v>
      </c>
      <c r="TFS2724" s="12" t="s">
        <v>37</v>
      </c>
      <c r="TFT2724" s="283">
        <v>42420.65</v>
      </c>
      <c r="TFU2724" s="284">
        <v>1474117.59</v>
      </c>
      <c r="TFV2724" s="697">
        <v>43639</v>
      </c>
      <c r="TFW2724" s="697">
        <v>43601</v>
      </c>
      <c r="TFX2724" s="12" t="s">
        <v>3508</v>
      </c>
      <c r="TFY2724" s="12" t="s">
        <v>285</v>
      </c>
      <c r="TFZ2724" s="12" t="s">
        <v>3416</v>
      </c>
      <c r="TGA2724" s="12" t="s">
        <v>37</v>
      </c>
      <c r="TGB2724" s="283">
        <v>42420.65</v>
      </c>
      <c r="TGC2724" s="284">
        <v>1474117.59</v>
      </c>
      <c r="TGD2724" s="697">
        <v>43639</v>
      </c>
      <c r="TGE2724" s="697">
        <v>43601</v>
      </c>
      <c r="TGF2724" s="12" t="s">
        <v>3508</v>
      </c>
      <c r="TGG2724" s="12" t="s">
        <v>285</v>
      </c>
      <c r="TGH2724" s="12" t="s">
        <v>3416</v>
      </c>
      <c r="TGI2724" s="12" t="s">
        <v>37</v>
      </c>
      <c r="TGJ2724" s="283">
        <v>42420.65</v>
      </c>
      <c r="TGK2724" s="284">
        <v>1474117.59</v>
      </c>
      <c r="TGL2724" s="697">
        <v>43639</v>
      </c>
      <c r="TGM2724" s="697">
        <v>43601</v>
      </c>
      <c r="TGN2724" s="12" t="s">
        <v>3508</v>
      </c>
      <c r="TGO2724" s="12" t="s">
        <v>285</v>
      </c>
      <c r="TGP2724" s="12" t="s">
        <v>3416</v>
      </c>
      <c r="TGQ2724" s="12" t="s">
        <v>37</v>
      </c>
      <c r="TGR2724" s="283">
        <v>42420.65</v>
      </c>
      <c r="TGS2724" s="284">
        <v>1474117.59</v>
      </c>
      <c r="TGT2724" s="697">
        <v>43639</v>
      </c>
      <c r="TGU2724" s="697">
        <v>43601</v>
      </c>
      <c r="TGV2724" s="12" t="s">
        <v>3508</v>
      </c>
      <c r="TGW2724" s="12" t="s">
        <v>285</v>
      </c>
      <c r="TGX2724" s="12" t="s">
        <v>3416</v>
      </c>
      <c r="TGY2724" s="12" t="s">
        <v>37</v>
      </c>
      <c r="TGZ2724" s="283">
        <v>42420.65</v>
      </c>
      <c r="THA2724" s="284">
        <v>1474117.59</v>
      </c>
      <c r="THB2724" s="697">
        <v>43639</v>
      </c>
      <c r="THC2724" s="697">
        <v>43601</v>
      </c>
      <c r="THD2724" s="12" t="s">
        <v>3508</v>
      </c>
      <c r="THE2724" s="12" t="s">
        <v>285</v>
      </c>
      <c r="THF2724" s="12" t="s">
        <v>3416</v>
      </c>
      <c r="THG2724" s="12" t="s">
        <v>37</v>
      </c>
      <c r="THH2724" s="283">
        <v>42420.65</v>
      </c>
      <c r="THI2724" s="284">
        <v>1474117.59</v>
      </c>
      <c r="THJ2724" s="697">
        <v>43639</v>
      </c>
      <c r="THK2724" s="697">
        <v>43601</v>
      </c>
      <c r="THL2724" s="12" t="s">
        <v>3508</v>
      </c>
      <c r="THM2724" s="12" t="s">
        <v>285</v>
      </c>
      <c r="THN2724" s="12" t="s">
        <v>3416</v>
      </c>
      <c r="THO2724" s="12" t="s">
        <v>37</v>
      </c>
      <c r="THP2724" s="283">
        <v>42420.65</v>
      </c>
      <c r="THQ2724" s="284">
        <v>1474117.59</v>
      </c>
      <c r="THR2724" s="697">
        <v>43639</v>
      </c>
      <c r="THS2724" s="697">
        <v>43601</v>
      </c>
      <c r="THT2724" s="12" t="s">
        <v>3508</v>
      </c>
      <c r="THU2724" s="12" t="s">
        <v>285</v>
      </c>
      <c r="THV2724" s="12" t="s">
        <v>3416</v>
      </c>
      <c r="THW2724" s="12" t="s">
        <v>37</v>
      </c>
      <c r="THX2724" s="283">
        <v>42420.65</v>
      </c>
      <c r="THY2724" s="284">
        <v>1474117.59</v>
      </c>
      <c r="THZ2724" s="697">
        <v>43639</v>
      </c>
      <c r="TIA2724" s="697">
        <v>43601</v>
      </c>
      <c r="TIB2724" s="12" t="s">
        <v>3508</v>
      </c>
      <c r="TIC2724" s="12" t="s">
        <v>285</v>
      </c>
      <c r="TID2724" s="12" t="s">
        <v>3416</v>
      </c>
      <c r="TIE2724" s="12" t="s">
        <v>37</v>
      </c>
      <c r="TIF2724" s="283">
        <v>42420.65</v>
      </c>
      <c r="TIG2724" s="284">
        <v>1474117.59</v>
      </c>
      <c r="TIH2724" s="697">
        <v>43639</v>
      </c>
      <c r="TII2724" s="697">
        <v>43601</v>
      </c>
      <c r="TIJ2724" s="12" t="s">
        <v>3508</v>
      </c>
      <c r="TIK2724" s="12" t="s">
        <v>285</v>
      </c>
      <c r="TIL2724" s="12" t="s">
        <v>3416</v>
      </c>
      <c r="TIM2724" s="12" t="s">
        <v>37</v>
      </c>
      <c r="TIN2724" s="283">
        <v>42420.65</v>
      </c>
      <c r="TIO2724" s="284">
        <v>1474117.59</v>
      </c>
      <c r="TIP2724" s="697">
        <v>43639</v>
      </c>
      <c r="TIQ2724" s="697">
        <v>43601</v>
      </c>
      <c r="TIR2724" s="12" t="s">
        <v>3508</v>
      </c>
      <c r="TIS2724" s="12" t="s">
        <v>285</v>
      </c>
      <c r="TIT2724" s="12" t="s">
        <v>3416</v>
      </c>
      <c r="TIU2724" s="12" t="s">
        <v>37</v>
      </c>
      <c r="TIV2724" s="283">
        <v>42420.65</v>
      </c>
      <c r="TIW2724" s="284">
        <v>1474117.59</v>
      </c>
      <c r="TIX2724" s="697">
        <v>43639</v>
      </c>
      <c r="TIY2724" s="697">
        <v>43601</v>
      </c>
      <c r="TIZ2724" s="12" t="s">
        <v>3508</v>
      </c>
      <c r="TJA2724" s="12" t="s">
        <v>285</v>
      </c>
      <c r="TJB2724" s="12" t="s">
        <v>3416</v>
      </c>
      <c r="TJC2724" s="12" t="s">
        <v>37</v>
      </c>
      <c r="TJD2724" s="283">
        <v>42420.65</v>
      </c>
      <c r="TJE2724" s="284">
        <v>1474117.59</v>
      </c>
      <c r="TJF2724" s="697">
        <v>43639</v>
      </c>
      <c r="TJG2724" s="697">
        <v>43601</v>
      </c>
      <c r="TJH2724" s="12" t="s">
        <v>3508</v>
      </c>
      <c r="TJI2724" s="12" t="s">
        <v>285</v>
      </c>
      <c r="TJJ2724" s="12" t="s">
        <v>3416</v>
      </c>
      <c r="TJK2724" s="12" t="s">
        <v>37</v>
      </c>
      <c r="TJL2724" s="283">
        <v>42420.65</v>
      </c>
      <c r="TJM2724" s="284">
        <v>1474117.59</v>
      </c>
      <c r="TJN2724" s="697">
        <v>43639</v>
      </c>
      <c r="TJO2724" s="697">
        <v>43601</v>
      </c>
      <c r="TJP2724" s="12" t="s">
        <v>3508</v>
      </c>
      <c r="TJQ2724" s="12" t="s">
        <v>285</v>
      </c>
      <c r="TJR2724" s="12" t="s">
        <v>3416</v>
      </c>
      <c r="TJS2724" s="12" t="s">
        <v>37</v>
      </c>
      <c r="TJT2724" s="283">
        <v>42420.65</v>
      </c>
      <c r="TJU2724" s="284">
        <v>1474117.59</v>
      </c>
      <c r="TJV2724" s="697">
        <v>43639</v>
      </c>
      <c r="TJW2724" s="697">
        <v>43601</v>
      </c>
      <c r="TJX2724" s="12" t="s">
        <v>3508</v>
      </c>
      <c r="TJY2724" s="12" t="s">
        <v>285</v>
      </c>
      <c r="TJZ2724" s="12" t="s">
        <v>3416</v>
      </c>
      <c r="TKA2724" s="12" t="s">
        <v>37</v>
      </c>
      <c r="TKB2724" s="283">
        <v>42420.65</v>
      </c>
      <c r="TKC2724" s="284">
        <v>1474117.59</v>
      </c>
      <c r="TKD2724" s="697">
        <v>43639</v>
      </c>
      <c r="TKE2724" s="697">
        <v>43601</v>
      </c>
      <c r="TKF2724" s="12" t="s">
        <v>3508</v>
      </c>
      <c r="TKG2724" s="12" t="s">
        <v>285</v>
      </c>
      <c r="TKH2724" s="12" t="s">
        <v>3416</v>
      </c>
      <c r="TKI2724" s="12" t="s">
        <v>37</v>
      </c>
      <c r="TKJ2724" s="283">
        <v>42420.65</v>
      </c>
      <c r="TKK2724" s="284">
        <v>1474117.59</v>
      </c>
      <c r="TKL2724" s="697">
        <v>43639</v>
      </c>
      <c r="TKM2724" s="697">
        <v>43601</v>
      </c>
      <c r="TKN2724" s="12" t="s">
        <v>3508</v>
      </c>
      <c r="TKO2724" s="12" t="s">
        <v>285</v>
      </c>
      <c r="TKP2724" s="12" t="s">
        <v>3416</v>
      </c>
      <c r="TKQ2724" s="12" t="s">
        <v>37</v>
      </c>
      <c r="TKR2724" s="283">
        <v>42420.65</v>
      </c>
      <c r="TKS2724" s="284">
        <v>1474117.59</v>
      </c>
      <c r="TKT2724" s="697">
        <v>43639</v>
      </c>
      <c r="TKU2724" s="697">
        <v>43601</v>
      </c>
      <c r="TKV2724" s="12" t="s">
        <v>3508</v>
      </c>
      <c r="TKW2724" s="12" t="s">
        <v>285</v>
      </c>
      <c r="TKX2724" s="12" t="s">
        <v>3416</v>
      </c>
      <c r="TKY2724" s="12" t="s">
        <v>37</v>
      </c>
      <c r="TKZ2724" s="283">
        <v>42420.65</v>
      </c>
      <c r="TLA2724" s="284">
        <v>1474117.59</v>
      </c>
      <c r="TLB2724" s="697">
        <v>43639</v>
      </c>
      <c r="TLC2724" s="697">
        <v>43601</v>
      </c>
      <c r="TLD2724" s="12" t="s">
        <v>3508</v>
      </c>
      <c r="TLE2724" s="12" t="s">
        <v>285</v>
      </c>
      <c r="TLF2724" s="12" t="s">
        <v>3416</v>
      </c>
      <c r="TLG2724" s="12" t="s">
        <v>37</v>
      </c>
      <c r="TLH2724" s="283">
        <v>42420.65</v>
      </c>
      <c r="TLI2724" s="284">
        <v>1474117.59</v>
      </c>
      <c r="TLJ2724" s="697">
        <v>43639</v>
      </c>
      <c r="TLK2724" s="697">
        <v>43601</v>
      </c>
      <c r="TLL2724" s="12" t="s">
        <v>3508</v>
      </c>
      <c r="TLM2724" s="12" t="s">
        <v>285</v>
      </c>
      <c r="TLN2724" s="12" t="s">
        <v>3416</v>
      </c>
      <c r="TLO2724" s="12" t="s">
        <v>37</v>
      </c>
      <c r="TLP2724" s="283">
        <v>42420.65</v>
      </c>
      <c r="TLQ2724" s="284">
        <v>1474117.59</v>
      </c>
      <c r="TLR2724" s="697">
        <v>43639</v>
      </c>
      <c r="TLS2724" s="697">
        <v>43601</v>
      </c>
      <c r="TLT2724" s="12" t="s">
        <v>3508</v>
      </c>
      <c r="TLU2724" s="12" t="s">
        <v>285</v>
      </c>
      <c r="TLV2724" s="12" t="s">
        <v>3416</v>
      </c>
      <c r="TLW2724" s="12" t="s">
        <v>37</v>
      </c>
      <c r="TLX2724" s="283">
        <v>42420.65</v>
      </c>
      <c r="TLY2724" s="284">
        <v>1474117.59</v>
      </c>
      <c r="TLZ2724" s="697">
        <v>43639</v>
      </c>
      <c r="TMA2724" s="697">
        <v>43601</v>
      </c>
      <c r="TMB2724" s="12" t="s">
        <v>3508</v>
      </c>
      <c r="TMC2724" s="12" t="s">
        <v>285</v>
      </c>
      <c r="TMD2724" s="12" t="s">
        <v>3416</v>
      </c>
      <c r="TME2724" s="12" t="s">
        <v>37</v>
      </c>
      <c r="TMF2724" s="283">
        <v>42420.65</v>
      </c>
      <c r="TMG2724" s="284">
        <v>1474117.59</v>
      </c>
      <c r="TMH2724" s="697">
        <v>43639</v>
      </c>
      <c r="TMI2724" s="697">
        <v>43601</v>
      </c>
      <c r="TMJ2724" s="12" t="s">
        <v>3508</v>
      </c>
      <c r="TMK2724" s="12" t="s">
        <v>285</v>
      </c>
      <c r="TML2724" s="12" t="s">
        <v>3416</v>
      </c>
      <c r="TMM2724" s="12" t="s">
        <v>37</v>
      </c>
      <c r="TMN2724" s="283">
        <v>42420.65</v>
      </c>
      <c r="TMO2724" s="284">
        <v>1474117.59</v>
      </c>
      <c r="TMP2724" s="697">
        <v>43639</v>
      </c>
      <c r="TMQ2724" s="697">
        <v>43601</v>
      </c>
      <c r="TMR2724" s="12" t="s">
        <v>3508</v>
      </c>
      <c r="TMS2724" s="12" t="s">
        <v>285</v>
      </c>
      <c r="TMT2724" s="12" t="s">
        <v>3416</v>
      </c>
      <c r="TMU2724" s="12" t="s">
        <v>37</v>
      </c>
      <c r="TMV2724" s="283">
        <v>42420.65</v>
      </c>
      <c r="TMW2724" s="284">
        <v>1474117.59</v>
      </c>
      <c r="TMX2724" s="697">
        <v>43639</v>
      </c>
      <c r="TMY2724" s="697">
        <v>43601</v>
      </c>
      <c r="TMZ2724" s="12" t="s">
        <v>3508</v>
      </c>
      <c r="TNA2724" s="12" t="s">
        <v>285</v>
      </c>
      <c r="TNB2724" s="12" t="s">
        <v>3416</v>
      </c>
      <c r="TNC2724" s="12" t="s">
        <v>37</v>
      </c>
      <c r="TND2724" s="283">
        <v>42420.65</v>
      </c>
      <c r="TNE2724" s="284">
        <v>1474117.59</v>
      </c>
      <c r="TNF2724" s="697">
        <v>43639</v>
      </c>
      <c r="TNG2724" s="697">
        <v>43601</v>
      </c>
      <c r="TNH2724" s="12" t="s">
        <v>3508</v>
      </c>
      <c r="TNI2724" s="12" t="s">
        <v>285</v>
      </c>
      <c r="TNJ2724" s="12" t="s">
        <v>3416</v>
      </c>
      <c r="TNK2724" s="12" t="s">
        <v>37</v>
      </c>
      <c r="TNL2724" s="283">
        <v>42420.65</v>
      </c>
      <c r="TNM2724" s="284">
        <v>1474117.59</v>
      </c>
      <c r="TNN2724" s="697">
        <v>43639</v>
      </c>
      <c r="TNO2724" s="697">
        <v>43601</v>
      </c>
      <c r="TNP2724" s="12" t="s">
        <v>3508</v>
      </c>
      <c r="TNQ2724" s="12" t="s">
        <v>285</v>
      </c>
      <c r="TNR2724" s="12" t="s">
        <v>3416</v>
      </c>
      <c r="TNS2724" s="12" t="s">
        <v>37</v>
      </c>
      <c r="TNT2724" s="283">
        <v>42420.65</v>
      </c>
      <c r="TNU2724" s="284">
        <v>1474117.59</v>
      </c>
      <c r="TNV2724" s="697">
        <v>43639</v>
      </c>
      <c r="TNW2724" s="697">
        <v>43601</v>
      </c>
      <c r="TNX2724" s="12" t="s">
        <v>3508</v>
      </c>
      <c r="TNY2724" s="12" t="s">
        <v>285</v>
      </c>
      <c r="TNZ2724" s="12" t="s">
        <v>3416</v>
      </c>
      <c r="TOA2724" s="12" t="s">
        <v>37</v>
      </c>
      <c r="TOB2724" s="283">
        <v>42420.65</v>
      </c>
      <c r="TOC2724" s="284">
        <v>1474117.59</v>
      </c>
      <c r="TOD2724" s="697">
        <v>43639</v>
      </c>
      <c r="TOE2724" s="697">
        <v>43601</v>
      </c>
      <c r="TOF2724" s="12" t="s">
        <v>3508</v>
      </c>
      <c r="TOG2724" s="12" t="s">
        <v>285</v>
      </c>
      <c r="TOH2724" s="12" t="s">
        <v>3416</v>
      </c>
      <c r="TOI2724" s="12" t="s">
        <v>37</v>
      </c>
      <c r="TOJ2724" s="283">
        <v>42420.65</v>
      </c>
      <c r="TOK2724" s="284">
        <v>1474117.59</v>
      </c>
      <c r="TOL2724" s="697">
        <v>43639</v>
      </c>
      <c r="TOM2724" s="697">
        <v>43601</v>
      </c>
      <c r="TON2724" s="12" t="s">
        <v>3508</v>
      </c>
      <c r="TOO2724" s="12" t="s">
        <v>285</v>
      </c>
      <c r="TOP2724" s="12" t="s">
        <v>3416</v>
      </c>
      <c r="TOQ2724" s="12" t="s">
        <v>37</v>
      </c>
      <c r="TOR2724" s="283">
        <v>42420.65</v>
      </c>
      <c r="TOS2724" s="284">
        <v>1474117.59</v>
      </c>
      <c r="TOT2724" s="697">
        <v>43639</v>
      </c>
      <c r="TOU2724" s="697">
        <v>43601</v>
      </c>
      <c r="TOV2724" s="12" t="s">
        <v>3508</v>
      </c>
      <c r="TOW2724" s="12" t="s">
        <v>285</v>
      </c>
      <c r="TOX2724" s="12" t="s">
        <v>3416</v>
      </c>
      <c r="TOY2724" s="12" t="s">
        <v>37</v>
      </c>
      <c r="TOZ2724" s="283">
        <v>42420.65</v>
      </c>
      <c r="TPA2724" s="284">
        <v>1474117.59</v>
      </c>
      <c r="TPB2724" s="697">
        <v>43639</v>
      </c>
      <c r="TPC2724" s="697">
        <v>43601</v>
      </c>
      <c r="TPD2724" s="12" t="s">
        <v>3508</v>
      </c>
      <c r="TPE2724" s="12" t="s">
        <v>285</v>
      </c>
      <c r="TPF2724" s="12" t="s">
        <v>3416</v>
      </c>
      <c r="TPG2724" s="12" t="s">
        <v>37</v>
      </c>
      <c r="TPH2724" s="283">
        <v>42420.65</v>
      </c>
      <c r="TPI2724" s="284">
        <v>1474117.59</v>
      </c>
      <c r="TPJ2724" s="697">
        <v>43639</v>
      </c>
      <c r="TPK2724" s="697">
        <v>43601</v>
      </c>
      <c r="TPL2724" s="12" t="s">
        <v>3508</v>
      </c>
      <c r="TPM2724" s="12" t="s">
        <v>285</v>
      </c>
      <c r="TPN2724" s="12" t="s">
        <v>3416</v>
      </c>
      <c r="TPO2724" s="12" t="s">
        <v>37</v>
      </c>
      <c r="TPP2724" s="283">
        <v>42420.65</v>
      </c>
      <c r="TPQ2724" s="284">
        <v>1474117.59</v>
      </c>
      <c r="TPR2724" s="697">
        <v>43639</v>
      </c>
      <c r="TPS2724" s="697">
        <v>43601</v>
      </c>
      <c r="TPT2724" s="12" t="s">
        <v>3508</v>
      </c>
      <c r="TPU2724" s="12" t="s">
        <v>285</v>
      </c>
      <c r="TPV2724" s="12" t="s">
        <v>3416</v>
      </c>
      <c r="TPW2724" s="12" t="s">
        <v>37</v>
      </c>
      <c r="TPX2724" s="283">
        <v>42420.65</v>
      </c>
      <c r="TPY2724" s="284">
        <v>1474117.59</v>
      </c>
      <c r="TPZ2724" s="697">
        <v>43639</v>
      </c>
      <c r="TQA2724" s="697">
        <v>43601</v>
      </c>
      <c r="TQB2724" s="12" t="s">
        <v>3508</v>
      </c>
      <c r="TQC2724" s="12" t="s">
        <v>285</v>
      </c>
      <c r="TQD2724" s="12" t="s">
        <v>3416</v>
      </c>
      <c r="TQE2724" s="12" t="s">
        <v>37</v>
      </c>
      <c r="TQF2724" s="283">
        <v>42420.65</v>
      </c>
      <c r="TQG2724" s="284">
        <v>1474117.59</v>
      </c>
      <c r="TQH2724" s="697">
        <v>43639</v>
      </c>
      <c r="TQI2724" s="697">
        <v>43601</v>
      </c>
      <c r="TQJ2724" s="12" t="s">
        <v>3508</v>
      </c>
      <c r="TQK2724" s="12" t="s">
        <v>285</v>
      </c>
      <c r="TQL2724" s="12" t="s">
        <v>3416</v>
      </c>
      <c r="TQM2724" s="12" t="s">
        <v>37</v>
      </c>
      <c r="TQN2724" s="283">
        <v>42420.65</v>
      </c>
      <c r="TQO2724" s="284">
        <v>1474117.59</v>
      </c>
      <c r="TQP2724" s="697">
        <v>43639</v>
      </c>
      <c r="TQQ2724" s="697">
        <v>43601</v>
      </c>
      <c r="TQR2724" s="12" t="s">
        <v>3508</v>
      </c>
      <c r="TQS2724" s="12" t="s">
        <v>285</v>
      </c>
      <c r="TQT2724" s="12" t="s">
        <v>3416</v>
      </c>
      <c r="TQU2724" s="12" t="s">
        <v>37</v>
      </c>
      <c r="TQV2724" s="283">
        <v>42420.65</v>
      </c>
      <c r="TQW2724" s="284">
        <v>1474117.59</v>
      </c>
      <c r="TQX2724" s="697">
        <v>43639</v>
      </c>
      <c r="TQY2724" s="697">
        <v>43601</v>
      </c>
      <c r="TQZ2724" s="12" t="s">
        <v>3508</v>
      </c>
      <c r="TRA2724" s="12" t="s">
        <v>285</v>
      </c>
      <c r="TRB2724" s="12" t="s">
        <v>3416</v>
      </c>
      <c r="TRC2724" s="12" t="s">
        <v>37</v>
      </c>
      <c r="TRD2724" s="283">
        <v>42420.65</v>
      </c>
      <c r="TRE2724" s="284">
        <v>1474117.59</v>
      </c>
      <c r="TRF2724" s="697">
        <v>43639</v>
      </c>
      <c r="TRG2724" s="697">
        <v>43601</v>
      </c>
      <c r="TRH2724" s="12" t="s">
        <v>3508</v>
      </c>
      <c r="TRI2724" s="12" t="s">
        <v>285</v>
      </c>
      <c r="TRJ2724" s="12" t="s">
        <v>3416</v>
      </c>
      <c r="TRK2724" s="12" t="s">
        <v>37</v>
      </c>
      <c r="TRL2724" s="283">
        <v>42420.65</v>
      </c>
      <c r="TRM2724" s="284">
        <v>1474117.59</v>
      </c>
      <c r="TRN2724" s="697">
        <v>43639</v>
      </c>
      <c r="TRO2724" s="697">
        <v>43601</v>
      </c>
      <c r="TRP2724" s="12" t="s">
        <v>3508</v>
      </c>
      <c r="TRQ2724" s="12" t="s">
        <v>285</v>
      </c>
      <c r="TRR2724" s="12" t="s">
        <v>3416</v>
      </c>
      <c r="TRS2724" s="12" t="s">
        <v>37</v>
      </c>
      <c r="TRT2724" s="283">
        <v>42420.65</v>
      </c>
      <c r="TRU2724" s="284">
        <v>1474117.59</v>
      </c>
      <c r="TRV2724" s="697">
        <v>43639</v>
      </c>
      <c r="TRW2724" s="697">
        <v>43601</v>
      </c>
      <c r="TRX2724" s="12" t="s">
        <v>3508</v>
      </c>
      <c r="TRY2724" s="12" t="s">
        <v>285</v>
      </c>
      <c r="TRZ2724" s="12" t="s">
        <v>3416</v>
      </c>
      <c r="TSA2724" s="12" t="s">
        <v>37</v>
      </c>
      <c r="TSB2724" s="283">
        <v>42420.65</v>
      </c>
      <c r="TSC2724" s="284">
        <v>1474117.59</v>
      </c>
      <c r="TSD2724" s="697">
        <v>43639</v>
      </c>
      <c r="TSE2724" s="697">
        <v>43601</v>
      </c>
      <c r="TSF2724" s="12" t="s">
        <v>3508</v>
      </c>
      <c r="TSG2724" s="12" t="s">
        <v>285</v>
      </c>
      <c r="TSH2724" s="12" t="s">
        <v>3416</v>
      </c>
      <c r="TSI2724" s="12" t="s">
        <v>37</v>
      </c>
      <c r="TSJ2724" s="283">
        <v>42420.65</v>
      </c>
      <c r="TSK2724" s="284">
        <v>1474117.59</v>
      </c>
      <c r="TSL2724" s="697">
        <v>43639</v>
      </c>
      <c r="TSM2724" s="697">
        <v>43601</v>
      </c>
      <c r="TSN2724" s="12" t="s">
        <v>3508</v>
      </c>
      <c r="TSO2724" s="12" t="s">
        <v>285</v>
      </c>
      <c r="TSP2724" s="12" t="s">
        <v>3416</v>
      </c>
      <c r="TSQ2724" s="12" t="s">
        <v>37</v>
      </c>
      <c r="TSR2724" s="283">
        <v>42420.65</v>
      </c>
      <c r="TSS2724" s="284">
        <v>1474117.59</v>
      </c>
      <c r="TST2724" s="697">
        <v>43639</v>
      </c>
      <c r="TSU2724" s="697">
        <v>43601</v>
      </c>
      <c r="TSV2724" s="12" t="s">
        <v>3508</v>
      </c>
      <c r="TSW2724" s="12" t="s">
        <v>285</v>
      </c>
      <c r="TSX2724" s="12" t="s">
        <v>3416</v>
      </c>
      <c r="TSY2724" s="12" t="s">
        <v>37</v>
      </c>
      <c r="TSZ2724" s="283">
        <v>42420.65</v>
      </c>
      <c r="TTA2724" s="284">
        <v>1474117.59</v>
      </c>
      <c r="TTB2724" s="697">
        <v>43639</v>
      </c>
      <c r="TTC2724" s="697">
        <v>43601</v>
      </c>
      <c r="TTD2724" s="12" t="s">
        <v>3508</v>
      </c>
      <c r="TTE2724" s="12" t="s">
        <v>285</v>
      </c>
      <c r="TTF2724" s="12" t="s">
        <v>3416</v>
      </c>
      <c r="TTG2724" s="12" t="s">
        <v>37</v>
      </c>
      <c r="TTH2724" s="283">
        <v>42420.65</v>
      </c>
      <c r="TTI2724" s="284">
        <v>1474117.59</v>
      </c>
      <c r="TTJ2724" s="697">
        <v>43639</v>
      </c>
      <c r="TTK2724" s="697">
        <v>43601</v>
      </c>
      <c r="TTL2724" s="12" t="s">
        <v>3508</v>
      </c>
      <c r="TTM2724" s="12" t="s">
        <v>285</v>
      </c>
      <c r="TTN2724" s="12" t="s">
        <v>3416</v>
      </c>
      <c r="TTO2724" s="12" t="s">
        <v>37</v>
      </c>
      <c r="TTP2724" s="283">
        <v>42420.65</v>
      </c>
      <c r="TTQ2724" s="284">
        <v>1474117.59</v>
      </c>
      <c r="TTR2724" s="697">
        <v>43639</v>
      </c>
      <c r="TTS2724" s="697">
        <v>43601</v>
      </c>
      <c r="TTT2724" s="12" t="s">
        <v>3508</v>
      </c>
      <c r="TTU2724" s="12" t="s">
        <v>285</v>
      </c>
      <c r="TTV2724" s="12" t="s">
        <v>3416</v>
      </c>
      <c r="TTW2724" s="12" t="s">
        <v>37</v>
      </c>
      <c r="TTX2724" s="283">
        <v>42420.65</v>
      </c>
      <c r="TTY2724" s="284">
        <v>1474117.59</v>
      </c>
      <c r="TTZ2724" s="697">
        <v>43639</v>
      </c>
      <c r="TUA2724" s="697">
        <v>43601</v>
      </c>
      <c r="TUB2724" s="12" t="s">
        <v>3508</v>
      </c>
      <c r="TUC2724" s="12" t="s">
        <v>285</v>
      </c>
      <c r="TUD2724" s="12" t="s">
        <v>3416</v>
      </c>
      <c r="TUE2724" s="12" t="s">
        <v>37</v>
      </c>
      <c r="TUF2724" s="283">
        <v>42420.65</v>
      </c>
      <c r="TUG2724" s="284">
        <v>1474117.59</v>
      </c>
      <c r="TUH2724" s="697">
        <v>43639</v>
      </c>
      <c r="TUI2724" s="697">
        <v>43601</v>
      </c>
      <c r="TUJ2724" s="12" t="s">
        <v>3508</v>
      </c>
      <c r="TUK2724" s="12" t="s">
        <v>285</v>
      </c>
      <c r="TUL2724" s="12" t="s">
        <v>3416</v>
      </c>
      <c r="TUM2724" s="12" t="s">
        <v>37</v>
      </c>
      <c r="TUN2724" s="283">
        <v>42420.65</v>
      </c>
      <c r="TUO2724" s="284">
        <v>1474117.59</v>
      </c>
      <c r="TUP2724" s="697">
        <v>43639</v>
      </c>
      <c r="TUQ2724" s="697">
        <v>43601</v>
      </c>
      <c r="TUR2724" s="12" t="s">
        <v>3508</v>
      </c>
      <c r="TUS2724" s="12" t="s">
        <v>285</v>
      </c>
      <c r="TUT2724" s="12" t="s">
        <v>3416</v>
      </c>
      <c r="TUU2724" s="12" t="s">
        <v>37</v>
      </c>
      <c r="TUV2724" s="283">
        <v>42420.65</v>
      </c>
      <c r="TUW2724" s="284">
        <v>1474117.59</v>
      </c>
      <c r="TUX2724" s="697">
        <v>43639</v>
      </c>
      <c r="TUY2724" s="697">
        <v>43601</v>
      </c>
      <c r="TUZ2724" s="12" t="s">
        <v>3508</v>
      </c>
      <c r="TVA2724" s="12" t="s">
        <v>285</v>
      </c>
      <c r="TVB2724" s="12" t="s">
        <v>3416</v>
      </c>
      <c r="TVC2724" s="12" t="s">
        <v>37</v>
      </c>
      <c r="TVD2724" s="283">
        <v>42420.65</v>
      </c>
      <c r="TVE2724" s="284">
        <v>1474117.59</v>
      </c>
      <c r="TVF2724" s="697">
        <v>43639</v>
      </c>
      <c r="TVG2724" s="697">
        <v>43601</v>
      </c>
      <c r="TVH2724" s="12" t="s">
        <v>3508</v>
      </c>
      <c r="TVI2724" s="12" t="s">
        <v>285</v>
      </c>
      <c r="TVJ2724" s="12" t="s">
        <v>3416</v>
      </c>
      <c r="TVK2724" s="12" t="s">
        <v>37</v>
      </c>
      <c r="TVL2724" s="283">
        <v>42420.65</v>
      </c>
      <c r="TVM2724" s="284">
        <v>1474117.59</v>
      </c>
      <c r="TVN2724" s="697">
        <v>43639</v>
      </c>
      <c r="TVO2724" s="697">
        <v>43601</v>
      </c>
      <c r="TVP2724" s="12" t="s">
        <v>3508</v>
      </c>
      <c r="TVQ2724" s="12" t="s">
        <v>285</v>
      </c>
      <c r="TVR2724" s="12" t="s">
        <v>3416</v>
      </c>
      <c r="TVS2724" s="12" t="s">
        <v>37</v>
      </c>
      <c r="TVT2724" s="283">
        <v>42420.65</v>
      </c>
      <c r="TVU2724" s="284">
        <v>1474117.59</v>
      </c>
      <c r="TVV2724" s="697">
        <v>43639</v>
      </c>
      <c r="TVW2724" s="697">
        <v>43601</v>
      </c>
      <c r="TVX2724" s="12" t="s">
        <v>3508</v>
      </c>
      <c r="TVY2724" s="12" t="s">
        <v>285</v>
      </c>
      <c r="TVZ2724" s="12" t="s">
        <v>3416</v>
      </c>
      <c r="TWA2724" s="12" t="s">
        <v>37</v>
      </c>
      <c r="TWB2724" s="283">
        <v>42420.65</v>
      </c>
      <c r="TWC2724" s="284">
        <v>1474117.59</v>
      </c>
      <c r="TWD2724" s="697">
        <v>43639</v>
      </c>
      <c r="TWE2724" s="697">
        <v>43601</v>
      </c>
      <c r="TWF2724" s="12" t="s">
        <v>3508</v>
      </c>
      <c r="TWG2724" s="12" t="s">
        <v>285</v>
      </c>
      <c r="TWH2724" s="12" t="s">
        <v>3416</v>
      </c>
      <c r="TWI2724" s="12" t="s">
        <v>37</v>
      </c>
      <c r="TWJ2724" s="283">
        <v>42420.65</v>
      </c>
      <c r="TWK2724" s="284">
        <v>1474117.59</v>
      </c>
      <c r="TWL2724" s="697">
        <v>43639</v>
      </c>
      <c r="TWM2724" s="697">
        <v>43601</v>
      </c>
      <c r="TWN2724" s="12" t="s">
        <v>3508</v>
      </c>
      <c r="TWO2724" s="12" t="s">
        <v>285</v>
      </c>
      <c r="TWP2724" s="12" t="s">
        <v>3416</v>
      </c>
      <c r="TWQ2724" s="12" t="s">
        <v>37</v>
      </c>
      <c r="TWR2724" s="283">
        <v>42420.65</v>
      </c>
      <c r="TWS2724" s="284">
        <v>1474117.59</v>
      </c>
      <c r="TWT2724" s="697">
        <v>43639</v>
      </c>
      <c r="TWU2724" s="697">
        <v>43601</v>
      </c>
      <c r="TWV2724" s="12" t="s">
        <v>3508</v>
      </c>
      <c r="TWW2724" s="12" t="s">
        <v>285</v>
      </c>
      <c r="TWX2724" s="12" t="s">
        <v>3416</v>
      </c>
      <c r="TWY2724" s="12" t="s">
        <v>37</v>
      </c>
      <c r="TWZ2724" s="283">
        <v>42420.65</v>
      </c>
      <c r="TXA2724" s="284">
        <v>1474117.59</v>
      </c>
      <c r="TXB2724" s="697">
        <v>43639</v>
      </c>
      <c r="TXC2724" s="697">
        <v>43601</v>
      </c>
      <c r="TXD2724" s="12" t="s">
        <v>3508</v>
      </c>
      <c r="TXE2724" s="12" t="s">
        <v>285</v>
      </c>
      <c r="TXF2724" s="12" t="s">
        <v>3416</v>
      </c>
      <c r="TXG2724" s="12" t="s">
        <v>37</v>
      </c>
      <c r="TXH2724" s="283">
        <v>42420.65</v>
      </c>
      <c r="TXI2724" s="284">
        <v>1474117.59</v>
      </c>
      <c r="TXJ2724" s="697">
        <v>43639</v>
      </c>
      <c r="TXK2724" s="697">
        <v>43601</v>
      </c>
      <c r="TXL2724" s="12" t="s">
        <v>3508</v>
      </c>
      <c r="TXM2724" s="12" t="s">
        <v>285</v>
      </c>
      <c r="TXN2724" s="12" t="s">
        <v>3416</v>
      </c>
      <c r="TXO2724" s="12" t="s">
        <v>37</v>
      </c>
      <c r="TXP2724" s="283">
        <v>42420.65</v>
      </c>
      <c r="TXQ2724" s="284">
        <v>1474117.59</v>
      </c>
      <c r="TXR2724" s="697">
        <v>43639</v>
      </c>
      <c r="TXS2724" s="697">
        <v>43601</v>
      </c>
      <c r="TXT2724" s="12" t="s">
        <v>3508</v>
      </c>
      <c r="TXU2724" s="12" t="s">
        <v>285</v>
      </c>
      <c r="TXV2724" s="12" t="s">
        <v>3416</v>
      </c>
      <c r="TXW2724" s="12" t="s">
        <v>37</v>
      </c>
      <c r="TXX2724" s="283">
        <v>42420.65</v>
      </c>
      <c r="TXY2724" s="284">
        <v>1474117.59</v>
      </c>
      <c r="TXZ2724" s="697">
        <v>43639</v>
      </c>
      <c r="TYA2724" s="697">
        <v>43601</v>
      </c>
      <c r="TYB2724" s="12" t="s">
        <v>3508</v>
      </c>
      <c r="TYC2724" s="12" t="s">
        <v>285</v>
      </c>
      <c r="TYD2724" s="12" t="s">
        <v>3416</v>
      </c>
      <c r="TYE2724" s="12" t="s">
        <v>37</v>
      </c>
      <c r="TYF2724" s="283">
        <v>42420.65</v>
      </c>
      <c r="TYG2724" s="284">
        <v>1474117.59</v>
      </c>
      <c r="TYH2724" s="697">
        <v>43639</v>
      </c>
      <c r="TYI2724" s="697">
        <v>43601</v>
      </c>
      <c r="TYJ2724" s="12" t="s">
        <v>3508</v>
      </c>
      <c r="TYK2724" s="12" t="s">
        <v>285</v>
      </c>
      <c r="TYL2724" s="12" t="s">
        <v>3416</v>
      </c>
      <c r="TYM2724" s="12" t="s">
        <v>37</v>
      </c>
      <c r="TYN2724" s="283">
        <v>42420.65</v>
      </c>
      <c r="TYO2724" s="284">
        <v>1474117.59</v>
      </c>
      <c r="TYP2724" s="697">
        <v>43639</v>
      </c>
      <c r="TYQ2724" s="697">
        <v>43601</v>
      </c>
      <c r="TYR2724" s="12" t="s">
        <v>3508</v>
      </c>
      <c r="TYS2724" s="12" t="s">
        <v>285</v>
      </c>
      <c r="TYT2724" s="12" t="s">
        <v>3416</v>
      </c>
      <c r="TYU2724" s="12" t="s">
        <v>37</v>
      </c>
      <c r="TYV2724" s="283">
        <v>42420.65</v>
      </c>
      <c r="TYW2724" s="284">
        <v>1474117.59</v>
      </c>
      <c r="TYX2724" s="697">
        <v>43639</v>
      </c>
      <c r="TYY2724" s="697">
        <v>43601</v>
      </c>
      <c r="TYZ2724" s="12" t="s">
        <v>3508</v>
      </c>
      <c r="TZA2724" s="12" t="s">
        <v>285</v>
      </c>
      <c r="TZB2724" s="12" t="s">
        <v>3416</v>
      </c>
      <c r="TZC2724" s="12" t="s">
        <v>37</v>
      </c>
      <c r="TZD2724" s="283">
        <v>42420.65</v>
      </c>
      <c r="TZE2724" s="284">
        <v>1474117.59</v>
      </c>
      <c r="TZF2724" s="697">
        <v>43639</v>
      </c>
      <c r="TZG2724" s="697">
        <v>43601</v>
      </c>
      <c r="TZH2724" s="12" t="s">
        <v>3508</v>
      </c>
      <c r="TZI2724" s="12" t="s">
        <v>285</v>
      </c>
      <c r="TZJ2724" s="12" t="s">
        <v>3416</v>
      </c>
      <c r="TZK2724" s="12" t="s">
        <v>37</v>
      </c>
      <c r="TZL2724" s="283">
        <v>42420.65</v>
      </c>
      <c r="TZM2724" s="284">
        <v>1474117.59</v>
      </c>
      <c r="TZN2724" s="697">
        <v>43639</v>
      </c>
      <c r="TZO2724" s="697">
        <v>43601</v>
      </c>
      <c r="TZP2724" s="12" t="s">
        <v>3508</v>
      </c>
      <c r="TZQ2724" s="12" t="s">
        <v>285</v>
      </c>
      <c r="TZR2724" s="12" t="s">
        <v>3416</v>
      </c>
      <c r="TZS2724" s="12" t="s">
        <v>37</v>
      </c>
      <c r="TZT2724" s="283">
        <v>42420.65</v>
      </c>
      <c r="TZU2724" s="284">
        <v>1474117.59</v>
      </c>
      <c r="TZV2724" s="697">
        <v>43639</v>
      </c>
      <c r="TZW2724" s="697">
        <v>43601</v>
      </c>
      <c r="TZX2724" s="12" t="s">
        <v>3508</v>
      </c>
      <c r="TZY2724" s="12" t="s">
        <v>285</v>
      </c>
      <c r="TZZ2724" s="12" t="s">
        <v>3416</v>
      </c>
      <c r="UAA2724" s="12" t="s">
        <v>37</v>
      </c>
      <c r="UAB2724" s="283">
        <v>42420.65</v>
      </c>
      <c r="UAC2724" s="284">
        <v>1474117.59</v>
      </c>
      <c r="UAD2724" s="697">
        <v>43639</v>
      </c>
      <c r="UAE2724" s="697">
        <v>43601</v>
      </c>
      <c r="UAF2724" s="12" t="s">
        <v>3508</v>
      </c>
      <c r="UAG2724" s="12" t="s">
        <v>285</v>
      </c>
      <c r="UAH2724" s="12" t="s">
        <v>3416</v>
      </c>
      <c r="UAI2724" s="12" t="s">
        <v>37</v>
      </c>
      <c r="UAJ2724" s="283">
        <v>42420.65</v>
      </c>
      <c r="UAK2724" s="284">
        <v>1474117.59</v>
      </c>
      <c r="UAL2724" s="697">
        <v>43639</v>
      </c>
      <c r="UAM2724" s="697">
        <v>43601</v>
      </c>
      <c r="UAN2724" s="12" t="s">
        <v>3508</v>
      </c>
      <c r="UAO2724" s="12" t="s">
        <v>285</v>
      </c>
      <c r="UAP2724" s="12" t="s">
        <v>3416</v>
      </c>
      <c r="UAQ2724" s="12" t="s">
        <v>37</v>
      </c>
      <c r="UAR2724" s="283">
        <v>42420.65</v>
      </c>
      <c r="UAS2724" s="284">
        <v>1474117.59</v>
      </c>
      <c r="UAT2724" s="697">
        <v>43639</v>
      </c>
      <c r="UAU2724" s="697">
        <v>43601</v>
      </c>
      <c r="UAV2724" s="12" t="s">
        <v>3508</v>
      </c>
      <c r="UAW2724" s="12" t="s">
        <v>285</v>
      </c>
      <c r="UAX2724" s="12" t="s">
        <v>3416</v>
      </c>
      <c r="UAY2724" s="12" t="s">
        <v>37</v>
      </c>
      <c r="UAZ2724" s="283">
        <v>42420.65</v>
      </c>
      <c r="UBA2724" s="284">
        <v>1474117.59</v>
      </c>
      <c r="UBB2724" s="697">
        <v>43639</v>
      </c>
      <c r="UBC2724" s="697">
        <v>43601</v>
      </c>
      <c r="UBD2724" s="12" t="s">
        <v>3508</v>
      </c>
      <c r="UBE2724" s="12" t="s">
        <v>285</v>
      </c>
      <c r="UBF2724" s="12" t="s">
        <v>3416</v>
      </c>
      <c r="UBG2724" s="12" t="s">
        <v>37</v>
      </c>
      <c r="UBH2724" s="283">
        <v>42420.65</v>
      </c>
      <c r="UBI2724" s="284">
        <v>1474117.59</v>
      </c>
      <c r="UBJ2724" s="697">
        <v>43639</v>
      </c>
      <c r="UBK2724" s="697">
        <v>43601</v>
      </c>
      <c r="UBL2724" s="12" t="s">
        <v>3508</v>
      </c>
      <c r="UBM2724" s="12" t="s">
        <v>285</v>
      </c>
      <c r="UBN2724" s="12" t="s">
        <v>3416</v>
      </c>
      <c r="UBO2724" s="12" t="s">
        <v>37</v>
      </c>
      <c r="UBP2724" s="283">
        <v>42420.65</v>
      </c>
      <c r="UBQ2724" s="284">
        <v>1474117.59</v>
      </c>
      <c r="UBR2724" s="697">
        <v>43639</v>
      </c>
      <c r="UBS2724" s="697">
        <v>43601</v>
      </c>
      <c r="UBT2724" s="12" t="s">
        <v>3508</v>
      </c>
      <c r="UBU2724" s="12" t="s">
        <v>285</v>
      </c>
      <c r="UBV2724" s="12" t="s">
        <v>3416</v>
      </c>
      <c r="UBW2724" s="12" t="s">
        <v>37</v>
      </c>
      <c r="UBX2724" s="283">
        <v>42420.65</v>
      </c>
      <c r="UBY2724" s="284">
        <v>1474117.59</v>
      </c>
      <c r="UBZ2724" s="697">
        <v>43639</v>
      </c>
      <c r="UCA2724" s="697">
        <v>43601</v>
      </c>
      <c r="UCB2724" s="12" t="s">
        <v>3508</v>
      </c>
      <c r="UCC2724" s="12" t="s">
        <v>285</v>
      </c>
      <c r="UCD2724" s="12" t="s">
        <v>3416</v>
      </c>
      <c r="UCE2724" s="12" t="s">
        <v>37</v>
      </c>
      <c r="UCF2724" s="283">
        <v>42420.65</v>
      </c>
      <c r="UCG2724" s="284">
        <v>1474117.59</v>
      </c>
      <c r="UCH2724" s="697">
        <v>43639</v>
      </c>
      <c r="UCI2724" s="697">
        <v>43601</v>
      </c>
      <c r="UCJ2724" s="12" t="s">
        <v>3508</v>
      </c>
      <c r="UCK2724" s="12" t="s">
        <v>285</v>
      </c>
      <c r="UCL2724" s="12" t="s">
        <v>3416</v>
      </c>
      <c r="UCM2724" s="12" t="s">
        <v>37</v>
      </c>
      <c r="UCN2724" s="283">
        <v>42420.65</v>
      </c>
      <c r="UCO2724" s="284">
        <v>1474117.59</v>
      </c>
      <c r="UCP2724" s="697">
        <v>43639</v>
      </c>
      <c r="UCQ2724" s="697">
        <v>43601</v>
      </c>
      <c r="UCR2724" s="12" t="s">
        <v>3508</v>
      </c>
      <c r="UCS2724" s="12" t="s">
        <v>285</v>
      </c>
      <c r="UCT2724" s="12" t="s">
        <v>3416</v>
      </c>
      <c r="UCU2724" s="12" t="s">
        <v>37</v>
      </c>
      <c r="UCV2724" s="283">
        <v>42420.65</v>
      </c>
      <c r="UCW2724" s="284">
        <v>1474117.59</v>
      </c>
      <c r="UCX2724" s="697">
        <v>43639</v>
      </c>
      <c r="UCY2724" s="697">
        <v>43601</v>
      </c>
      <c r="UCZ2724" s="12" t="s">
        <v>3508</v>
      </c>
      <c r="UDA2724" s="12" t="s">
        <v>285</v>
      </c>
      <c r="UDB2724" s="12" t="s">
        <v>3416</v>
      </c>
      <c r="UDC2724" s="12" t="s">
        <v>37</v>
      </c>
      <c r="UDD2724" s="283">
        <v>42420.65</v>
      </c>
      <c r="UDE2724" s="284">
        <v>1474117.59</v>
      </c>
      <c r="UDF2724" s="697">
        <v>43639</v>
      </c>
      <c r="UDG2724" s="697">
        <v>43601</v>
      </c>
      <c r="UDH2724" s="12" t="s">
        <v>3508</v>
      </c>
      <c r="UDI2724" s="12" t="s">
        <v>285</v>
      </c>
      <c r="UDJ2724" s="12" t="s">
        <v>3416</v>
      </c>
      <c r="UDK2724" s="12" t="s">
        <v>37</v>
      </c>
      <c r="UDL2724" s="283">
        <v>42420.65</v>
      </c>
      <c r="UDM2724" s="284">
        <v>1474117.59</v>
      </c>
      <c r="UDN2724" s="697">
        <v>43639</v>
      </c>
      <c r="UDO2724" s="697">
        <v>43601</v>
      </c>
      <c r="UDP2724" s="12" t="s">
        <v>3508</v>
      </c>
      <c r="UDQ2724" s="12" t="s">
        <v>285</v>
      </c>
      <c r="UDR2724" s="12" t="s">
        <v>3416</v>
      </c>
      <c r="UDS2724" s="12" t="s">
        <v>37</v>
      </c>
      <c r="UDT2724" s="283">
        <v>42420.65</v>
      </c>
      <c r="UDU2724" s="284">
        <v>1474117.59</v>
      </c>
      <c r="UDV2724" s="697">
        <v>43639</v>
      </c>
      <c r="UDW2724" s="697">
        <v>43601</v>
      </c>
      <c r="UDX2724" s="12" t="s">
        <v>3508</v>
      </c>
      <c r="UDY2724" s="12" t="s">
        <v>285</v>
      </c>
      <c r="UDZ2724" s="12" t="s">
        <v>3416</v>
      </c>
      <c r="UEA2724" s="12" t="s">
        <v>37</v>
      </c>
      <c r="UEB2724" s="283">
        <v>42420.65</v>
      </c>
      <c r="UEC2724" s="284">
        <v>1474117.59</v>
      </c>
      <c r="UED2724" s="697">
        <v>43639</v>
      </c>
      <c r="UEE2724" s="697">
        <v>43601</v>
      </c>
      <c r="UEF2724" s="12" t="s">
        <v>3508</v>
      </c>
      <c r="UEG2724" s="12" t="s">
        <v>285</v>
      </c>
      <c r="UEH2724" s="12" t="s">
        <v>3416</v>
      </c>
      <c r="UEI2724" s="12" t="s">
        <v>37</v>
      </c>
      <c r="UEJ2724" s="283">
        <v>42420.65</v>
      </c>
      <c r="UEK2724" s="284">
        <v>1474117.59</v>
      </c>
      <c r="UEL2724" s="697">
        <v>43639</v>
      </c>
      <c r="UEM2724" s="697">
        <v>43601</v>
      </c>
      <c r="UEN2724" s="12" t="s">
        <v>3508</v>
      </c>
      <c r="UEO2724" s="12" t="s">
        <v>285</v>
      </c>
      <c r="UEP2724" s="12" t="s">
        <v>3416</v>
      </c>
      <c r="UEQ2724" s="12" t="s">
        <v>37</v>
      </c>
      <c r="UER2724" s="283">
        <v>42420.65</v>
      </c>
      <c r="UES2724" s="284">
        <v>1474117.59</v>
      </c>
      <c r="UET2724" s="697">
        <v>43639</v>
      </c>
      <c r="UEU2724" s="697">
        <v>43601</v>
      </c>
      <c r="UEV2724" s="12" t="s">
        <v>3508</v>
      </c>
      <c r="UEW2724" s="12" t="s">
        <v>285</v>
      </c>
      <c r="UEX2724" s="12" t="s">
        <v>3416</v>
      </c>
      <c r="UEY2724" s="12" t="s">
        <v>37</v>
      </c>
      <c r="UEZ2724" s="283">
        <v>42420.65</v>
      </c>
      <c r="UFA2724" s="284">
        <v>1474117.59</v>
      </c>
      <c r="UFB2724" s="697">
        <v>43639</v>
      </c>
      <c r="UFC2724" s="697">
        <v>43601</v>
      </c>
      <c r="UFD2724" s="12" t="s">
        <v>3508</v>
      </c>
      <c r="UFE2724" s="12" t="s">
        <v>285</v>
      </c>
      <c r="UFF2724" s="12" t="s">
        <v>3416</v>
      </c>
      <c r="UFG2724" s="12" t="s">
        <v>37</v>
      </c>
      <c r="UFH2724" s="283">
        <v>42420.65</v>
      </c>
      <c r="UFI2724" s="284">
        <v>1474117.59</v>
      </c>
      <c r="UFJ2724" s="697">
        <v>43639</v>
      </c>
      <c r="UFK2724" s="697">
        <v>43601</v>
      </c>
      <c r="UFL2724" s="12" t="s">
        <v>3508</v>
      </c>
      <c r="UFM2724" s="12" t="s">
        <v>285</v>
      </c>
      <c r="UFN2724" s="12" t="s">
        <v>3416</v>
      </c>
      <c r="UFO2724" s="12" t="s">
        <v>37</v>
      </c>
      <c r="UFP2724" s="283">
        <v>42420.65</v>
      </c>
      <c r="UFQ2724" s="284">
        <v>1474117.59</v>
      </c>
      <c r="UFR2724" s="697">
        <v>43639</v>
      </c>
      <c r="UFS2724" s="697">
        <v>43601</v>
      </c>
      <c r="UFT2724" s="12" t="s">
        <v>3508</v>
      </c>
      <c r="UFU2724" s="12" t="s">
        <v>285</v>
      </c>
      <c r="UFV2724" s="12" t="s">
        <v>3416</v>
      </c>
      <c r="UFW2724" s="12" t="s">
        <v>37</v>
      </c>
      <c r="UFX2724" s="283">
        <v>42420.65</v>
      </c>
      <c r="UFY2724" s="284">
        <v>1474117.59</v>
      </c>
      <c r="UFZ2724" s="697">
        <v>43639</v>
      </c>
      <c r="UGA2724" s="697">
        <v>43601</v>
      </c>
      <c r="UGB2724" s="12" t="s">
        <v>3508</v>
      </c>
      <c r="UGC2724" s="12" t="s">
        <v>285</v>
      </c>
      <c r="UGD2724" s="12" t="s">
        <v>3416</v>
      </c>
      <c r="UGE2724" s="12" t="s">
        <v>37</v>
      </c>
      <c r="UGF2724" s="283">
        <v>42420.65</v>
      </c>
      <c r="UGG2724" s="284">
        <v>1474117.59</v>
      </c>
      <c r="UGH2724" s="697">
        <v>43639</v>
      </c>
      <c r="UGI2724" s="697">
        <v>43601</v>
      </c>
      <c r="UGJ2724" s="12" t="s">
        <v>3508</v>
      </c>
      <c r="UGK2724" s="12" t="s">
        <v>285</v>
      </c>
      <c r="UGL2724" s="12" t="s">
        <v>3416</v>
      </c>
      <c r="UGM2724" s="12" t="s">
        <v>37</v>
      </c>
      <c r="UGN2724" s="283">
        <v>42420.65</v>
      </c>
      <c r="UGO2724" s="284">
        <v>1474117.59</v>
      </c>
      <c r="UGP2724" s="697">
        <v>43639</v>
      </c>
      <c r="UGQ2724" s="697">
        <v>43601</v>
      </c>
      <c r="UGR2724" s="12" t="s">
        <v>3508</v>
      </c>
      <c r="UGS2724" s="12" t="s">
        <v>285</v>
      </c>
      <c r="UGT2724" s="12" t="s">
        <v>3416</v>
      </c>
      <c r="UGU2724" s="12" t="s">
        <v>37</v>
      </c>
      <c r="UGV2724" s="283">
        <v>42420.65</v>
      </c>
      <c r="UGW2724" s="284">
        <v>1474117.59</v>
      </c>
      <c r="UGX2724" s="697">
        <v>43639</v>
      </c>
      <c r="UGY2724" s="697">
        <v>43601</v>
      </c>
      <c r="UGZ2724" s="12" t="s">
        <v>3508</v>
      </c>
      <c r="UHA2724" s="12" t="s">
        <v>285</v>
      </c>
      <c r="UHB2724" s="12" t="s">
        <v>3416</v>
      </c>
      <c r="UHC2724" s="12" t="s">
        <v>37</v>
      </c>
      <c r="UHD2724" s="283">
        <v>42420.65</v>
      </c>
      <c r="UHE2724" s="284">
        <v>1474117.59</v>
      </c>
      <c r="UHF2724" s="697">
        <v>43639</v>
      </c>
      <c r="UHG2724" s="697">
        <v>43601</v>
      </c>
      <c r="UHH2724" s="12" t="s">
        <v>3508</v>
      </c>
      <c r="UHI2724" s="12" t="s">
        <v>285</v>
      </c>
      <c r="UHJ2724" s="12" t="s">
        <v>3416</v>
      </c>
      <c r="UHK2724" s="12" t="s">
        <v>37</v>
      </c>
      <c r="UHL2724" s="283">
        <v>42420.65</v>
      </c>
      <c r="UHM2724" s="284">
        <v>1474117.59</v>
      </c>
      <c r="UHN2724" s="697">
        <v>43639</v>
      </c>
      <c r="UHO2724" s="697">
        <v>43601</v>
      </c>
      <c r="UHP2724" s="12" t="s">
        <v>3508</v>
      </c>
      <c r="UHQ2724" s="12" t="s">
        <v>285</v>
      </c>
      <c r="UHR2724" s="12" t="s">
        <v>3416</v>
      </c>
      <c r="UHS2724" s="12" t="s">
        <v>37</v>
      </c>
      <c r="UHT2724" s="283">
        <v>42420.65</v>
      </c>
      <c r="UHU2724" s="284">
        <v>1474117.59</v>
      </c>
      <c r="UHV2724" s="697">
        <v>43639</v>
      </c>
      <c r="UHW2724" s="697">
        <v>43601</v>
      </c>
      <c r="UHX2724" s="12" t="s">
        <v>3508</v>
      </c>
      <c r="UHY2724" s="12" t="s">
        <v>285</v>
      </c>
      <c r="UHZ2724" s="12" t="s">
        <v>3416</v>
      </c>
      <c r="UIA2724" s="12" t="s">
        <v>37</v>
      </c>
      <c r="UIB2724" s="283">
        <v>42420.65</v>
      </c>
      <c r="UIC2724" s="284">
        <v>1474117.59</v>
      </c>
      <c r="UID2724" s="697">
        <v>43639</v>
      </c>
      <c r="UIE2724" s="697">
        <v>43601</v>
      </c>
      <c r="UIF2724" s="12" t="s">
        <v>3508</v>
      </c>
      <c r="UIG2724" s="12" t="s">
        <v>285</v>
      </c>
      <c r="UIH2724" s="12" t="s">
        <v>3416</v>
      </c>
      <c r="UII2724" s="12" t="s">
        <v>37</v>
      </c>
      <c r="UIJ2724" s="283">
        <v>42420.65</v>
      </c>
      <c r="UIK2724" s="284">
        <v>1474117.59</v>
      </c>
      <c r="UIL2724" s="697">
        <v>43639</v>
      </c>
      <c r="UIM2724" s="697">
        <v>43601</v>
      </c>
      <c r="UIN2724" s="12" t="s">
        <v>3508</v>
      </c>
      <c r="UIO2724" s="12" t="s">
        <v>285</v>
      </c>
      <c r="UIP2724" s="12" t="s">
        <v>3416</v>
      </c>
      <c r="UIQ2724" s="12" t="s">
        <v>37</v>
      </c>
      <c r="UIR2724" s="283">
        <v>42420.65</v>
      </c>
      <c r="UIS2724" s="284">
        <v>1474117.59</v>
      </c>
      <c r="UIT2724" s="697">
        <v>43639</v>
      </c>
      <c r="UIU2724" s="697">
        <v>43601</v>
      </c>
      <c r="UIV2724" s="12" t="s">
        <v>3508</v>
      </c>
      <c r="UIW2724" s="12" t="s">
        <v>285</v>
      </c>
      <c r="UIX2724" s="12" t="s">
        <v>3416</v>
      </c>
      <c r="UIY2724" s="12" t="s">
        <v>37</v>
      </c>
      <c r="UIZ2724" s="283">
        <v>42420.65</v>
      </c>
      <c r="UJA2724" s="284">
        <v>1474117.59</v>
      </c>
      <c r="UJB2724" s="697">
        <v>43639</v>
      </c>
      <c r="UJC2724" s="697">
        <v>43601</v>
      </c>
      <c r="UJD2724" s="12" t="s">
        <v>3508</v>
      </c>
      <c r="UJE2724" s="12" t="s">
        <v>285</v>
      </c>
      <c r="UJF2724" s="12" t="s">
        <v>3416</v>
      </c>
      <c r="UJG2724" s="12" t="s">
        <v>37</v>
      </c>
      <c r="UJH2724" s="283">
        <v>42420.65</v>
      </c>
      <c r="UJI2724" s="284">
        <v>1474117.59</v>
      </c>
      <c r="UJJ2724" s="697">
        <v>43639</v>
      </c>
      <c r="UJK2724" s="697">
        <v>43601</v>
      </c>
      <c r="UJL2724" s="12" t="s">
        <v>3508</v>
      </c>
      <c r="UJM2724" s="12" t="s">
        <v>285</v>
      </c>
      <c r="UJN2724" s="12" t="s">
        <v>3416</v>
      </c>
      <c r="UJO2724" s="12" t="s">
        <v>37</v>
      </c>
      <c r="UJP2724" s="283">
        <v>42420.65</v>
      </c>
      <c r="UJQ2724" s="284">
        <v>1474117.59</v>
      </c>
      <c r="UJR2724" s="697">
        <v>43639</v>
      </c>
      <c r="UJS2724" s="697">
        <v>43601</v>
      </c>
      <c r="UJT2724" s="12" t="s">
        <v>3508</v>
      </c>
      <c r="UJU2724" s="12" t="s">
        <v>285</v>
      </c>
      <c r="UJV2724" s="12" t="s">
        <v>3416</v>
      </c>
      <c r="UJW2724" s="12" t="s">
        <v>37</v>
      </c>
      <c r="UJX2724" s="283">
        <v>42420.65</v>
      </c>
      <c r="UJY2724" s="284">
        <v>1474117.59</v>
      </c>
      <c r="UJZ2724" s="697">
        <v>43639</v>
      </c>
      <c r="UKA2724" s="697">
        <v>43601</v>
      </c>
      <c r="UKB2724" s="12" t="s">
        <v>3508</v>
      </c>
      <c r="UKC2724" s="12" t="s">
        <v>285</v>
      </c>
      <c r="UKD2724" s="12" t="s">
        <v>3416</v>
      </c>
      <c r="UKE2724" s="12" t="s">
        <v>37</v>
      </c>
      <c r="UKF2724" s="283">
        <v>42420.65</v>
      </c>
      <c r="UKG2724" s="284">
        <v>1474117.59</v>
      </c>
      <c r="UKH2724" s="697">
        <v>43639</v>
      </c>
      <c r="UKI2724" s="697">
        <v>43601</v>
      </c>
      <c r="UKJ2724" s="12" t="s">
        <v>3508</v>
      </c>
      <c r="UKK2724" s="12" t="s">
        <v>285</v>
      </c>
      <c r="UKL2724" s="12" t="s">
        <v>3416</v>
      </c>
      <c r="UKM2724" s="12" t="s">
        <v>37</v>
      </c>
      <c r="UKN2724" s="283">
        <v>42420.65</v>
      </c>
      <c r="UKO2724" s="284">
        <v>1474117.59</v>
      </c>
      <c r="UKP2724" s="697">
        <v>43639</v>
      </c>
      <c r="UKQ2724" s="697">
        <v>43601</v>
      </c>
      <c r="UKR2724" s="12" t="s">
        <v>3508</v>
      </c>
      <c r="UKS2724" s="12" t="s">
        <v>285</v>
      </c>
      <c r="UKT2724" s="12" t="s">
        <v>3416</v>
      </c>
      <c r="UKU2724" s="12" t="s">
        <v>37</v>
      </c>
      <c r="UKV2724" s="283">
        <v>42420.65</v>
      </c>
      <c r="UKW2724" s="284">
        <v>1474117.59</v>
      </c>
      <c r="UKX2724" s="697">
        <v>43639</v>
      </c>
      <c r="UKY2724" s="697">
        <v>43601</v>
      </c>
      <c r="UKZ2724" s="12" t="s">
        <v>3508</v>
      </c>
      <c r="ULA2724" s="12" t="s">
        <v>285</v>
      </c>
      <c r="ULB2724" s="12" t="s">
        <v>3416</v>
      </c>
      <c r="ULC2724" s="12" t="s">
        <v>37</v>
      </c>
      <c r="ULD2724" s="283">
        <v>42420.65</v>
      </c>
      <c r="ULE2724" s="284">
        <v>1474117.59</v>
      </c>
      <c r="ULF2724" s="697">
        <v>43639</v>
      </c>
      <c r="ULG2724" s="697">
        <v>43601</v>
      </c>
      <c r="ULH2724" s="12" t="s">
        <v>3508</v>
      </c>
      <c r="ULI2724" s="12" t="s">
        <v>285</v>
      </c>
      <c r="ULJ2724" s="12" t="s">
        <v>3416</v>
      </c>
      <c r="ULK2724" s="12" t="s">
        <v>37</v>
      </c>
      <c r="ULL2724" s="283">
        <v>42420.65</v>
      </c>
      <c r="ULM2724" s="284">
        <v>1474117.59</v>
      </c>
      <c r="ULN2724" s="697">
        <v>43639</v>
      </c>
      <c r="ULO2724" s="697">
        <v>43601</v>
      </c>
      <c r="ULP2724" s="12" t="s">
        <v>3508</v>
      </c>
      <c r="ULQ2724" s="12" t="s">
        <v>285</v>
      </c>
      <c r="ULR2724" s="12" t="s">
        <v>3416</v>
      </c>
      <c r="ULS2724" s="12" t="s">
        <v>37</v>
      </c>
      <c r="ULT2724" s="283">
        <v>42420.65</v>
      </c>
      <c r="ULU2724" s="284">
        <v>1474117.59</v>
      </c>
      <c r="ULV2724" s="697">
        <v>43639</v>
      </c>
      <c r="ULW2724" s="697">
        <v>43601</v>
      </c>
      <c r="ULX2724" s="12" t="s">
        <v>3508</v>
      </c>
      <c r="ULY2724" s="12" t="s">
        <v>285</v>
      </c>
      <c r="ULZ2724" s="12" t="s">
        <v>3416</v>
      </c>
      <c r="UMA2724" s="12" t="s">
        <v>37</v>
      </c>
      <c r="UMB2724" s="283">
        <v>42420.65</v>
      </c>
      <c r="UMC2724" s="284">
        <v>1474117.59</v>
      </c>
      <c r="UMD2724" s="697">
        <v>43639</v>
      </c>
      <c r="UME2724" s="697">
        <v>43601</v>
      </c>
      <c r="UMF2724" s="12" t="s">
        <v>3508</v>
      </c>
      <c r="UMG2724" s="12" t="s">
        <v>285</v>
      </c>
      <c r="UMH2724" s="12" t="s">
        <v>3416</v>
      </c>
      <c r="UMI2724" s="12" t="s">
        <v>37</v>
      </c>
      <c r="UMJ2724" s="283">
        <v>42420.65</v>
      </c>
      <c r="UMK2724" s="284">
        <v>1474117.59</v>
      </c>
      <c r="UML2724" s="697">
        <v>43639</v>
      </c>
      <c r="UMM2724" s="697">
        <v>43601</v>
      </c>
      <c r="UMN2724" s="12" t="s">
        <v>3508</v>
      </c>
      <c r="UMO2724" s="12" t="s">
        <v>285</v>
      </c>
      <c r="UMP2724" s="12" t="s">
        <v>3416</v>
      </c>
      <c r="UMQ2724" s="12" t="s">
        <v>37</v>
      </c>
      <c r="UMR2724" s="283">
        <v>42420.65</v>
      </c>
      <c r="UMS2724" s="284">
        <v>1474117.59</v>
      </c>
      <c r="UMT2724" s="697">
        <v>43639</v>
      </c>
      <c r="UMU2724" s="697">
        <v>43601</v>
      </c>
      <c r="UMV2724" s="12" t="s">
        <v>3508</v>
      </c>
      <c r="UMW2724" s="12" t="s">
        <v>285</v>
      </c>
      <c r="UMX2724" s="12" t="s">
        <v>3416</v>
      </c>
      <c r="UMY2724" s="12" t="s">
        <v>37</v>
      </c>
      <c r="UMZ2724" s="283">
        <v>42420.65</v>
      </c>
      <c r="UNA2724" s="284">
        <v>1474117.59</v>
      </c>
      <c r="UNB2724" s="697">
        <v>43639</v>
      </c>
      <c r="UNC2724" s="697">
        <v>43601</v>
      </c>
      <c r="UND2724" s="12" t="s">
        <v>3508</v>
      </c>
      <c r="UNE2724" s="12" t="s">
        <v>285</v>
      </c>
      <c r="UNF2724" s="12" t="s">
        <v>3416</v>
      </c>
      <c r="UNG2724" s="12" t="s">
        <v>37</v>
      </c>
      <c r="UNH2724" s="283">
        <v>42420.65</v>
      </c>
      <c r="UNI2724" s="284">
        <v>1474117.59</v>
      </c>
      <c r="UNJ2724" s="697">
        <v>43639</v>
      </c>
      <c r="UNK2724" s="697">
        <v>43601</v>
      </c>
      <c r="UNL2724" s="12" t="s">
        <v>3508</v>
      </c>
      <c r="UNM2724" s="12" t="s">
        <v>285</v>
      </c>
      <c r="UNN2724" s="12" t="s">
        <v>3416</v>
      </c>
      <c r="UNO2724" s="12" t="s">
        <v>37</v>
      </c>
      <c r="UNP2724" s="283">
        <v>42420.65</v>
      </c>
      <c r="UNQ2724" s="284">
        <v>1474117.59</v>
      </c>
      <c r="UNR2724" s="697">
        <v>43639</v>
      </c>
      <c r="UNS2724" s="697">
        <v>43601</v>
      </c>
      <c r="UNT2724" s="12" t="s">
        <v>3508</v>
      </c>
      <c r="UNU2724" s="12" t="s">
        <v>285</v>
      </c>
      <c r="UNV2724" s="12" t="s">
        <v>3416</v>
      </c>
      <c r="UNW2724" s="12" t="s">
        <v>37</v>
      </c>
      <c r="UNX2724" s="283">
        <v>42420.65</v>
      </c>
      <c r="UNY2724" s="284">
        <v>1474117.59</v>
      </c>
      <c r="UNZ2724" s="697">
        <v>43639</v>
      </c>
      <c r="UOA2724" s="697">
        <v>43601</v>
      </c>
      <c r="UOB2724" s="12" t="s">
        <v>3508</v>
      </c>
      <c r="UOC2724" s="12" t="s">
        <v>285</v>
      </c>
      <c r="UOD2724" s="12" t="s">
        <v>3416</v>
      </c>
      <c r="UOE2724" s="12" t="s">
        <v>37</v>
      </c>
      <c r="UOF2724" s="283">
        <v>42420.65</v>
      </c>
      <c r="UOG2724" s="284">
        <v>1474117.59</v>
      </c>
      <c r="UOH2724" s="697">
        <v>43639</v>
      </c>
      <c r="UOI2724" s="697">
        <v>43601</v>
      </c>
      <c r="UOJ2724" s="12" t="s">
        <v>3508</v>
      </c>
      <c r="UOK2724" s="12" t="s">
        <v>285</v>
      </c>
      <c r="UOL2724" s="12" t="s">
        <v>3416</v>
      </c>
      <c r="UOM2724" s="12" t="s">
        <v>37</v>
      </c>
      <c r="UON2724" s="283">
        <v>42420.65</v>
      </c>
      <c r="UOO2724" s="284">
        <v>1474117.59</v>
      </c>
      <c r="UOP2724" s="697">
        <v>43639</v>
      </c>
      <c r="UOQ2724" s="697">
        <v>43601</v>
      </c>
      <c r="UOR2724" s="12" t="s">
        <v>3508</v>
      </c>
      <c r="UOS2724" s="12" t="s">
        <v>285</v>
      </c>
      <c r="UOT2724" s="12" t="s">
        <v>3416</v>
      </c>
      <c r="UOU2724" s="12" t="s">
        <v>37</v>
      </c>
      <c r="UOV2724" s="283">
        <v>42420.65</v>
      </c>
      <c r="UOW2724" s="284">
        <v>1474117.59</v>
      </c>
      <c r="UOX2724" s="697">
        <v>43639</v>
      </c>
      <c r="UOY2724" s="697">
        <v>43601</v>
      </c>
      <c r="UOZ2724" s="12" t="s">
        <v>3508</v>
      </c>
      <c r="UPA2724" s="12" t="s">
        <v>285</v>
      </c>
      <c r="UPB2724" s="12" t="s">
        <v>3416</v>
      </c>
      <c r="UPC2724" s="12" t="s">
        <v>37</v>
      </c>
      <c r="UPD2724" s="283">
        <v>42420.65</v>
      </c>
      <c r="UPE2724" s="284">
        <v>1474117.59</v>
      </c>
      <c r="UPF2724" s="697">
        <v>43639</v>
      </c>
      <c r="UPG2724" s="697">
        <v>43601</v>
      </c>
      <c r="UPH2724" s="12" t="s">
        <v>3508</v>
      </c>
      <c r="UPI2724" s="12" t="s">
        <v>285</v>
      </c>
      <c r="UPJ2724" s="12" t="s">
        <v>3416</v>
      </c>
      <c r="UPK2724" s="12" t="s">
        <v>37</v>
      </c>
      <c r="UPL2724" s="283">
        <v>42420.65</v>
      </c>
      <c r="UPM2724" s="284">
        <v>1474117.59</v>
      </c>
      <c r="UPN2724" s="697">
        <v>43639</v>
      </c>
      <c r="UPO2724" s="697">
        <v>43601</v>
      </c>
      <c r="UPP2724" s="12" t="s">
        <v>3508</v>
      </c>
      <c r="UPQ2724" s="12" t="s">
        <v>285</v>
      </c>
      <c r="UPR2724" s="12" t="s">
        <v>3416</v>
      </c>
      <c r="UPS2724" s="12" t="s">
        <v>37</v>
      </c>
      <c r="UPT2724" s="283">
        <v>42420.65</v>
      </c>
      <c r="UPU2724" s="284">
        <v>1474117.59</v>
      </c>
      <c r="UPV2724" s="697">
        <v>43639</v>
      </c>
      <c r="UPW2724" s="697">
        <v>43601</v>
      </c>
      <c r="UPX2724" s="12" t="s">
        <v>3508</v>
      </c>
      <c r="UPY2724" s="12" t="s">
        <v>285</v>
      </c>
      <c r="UPZ2724" s="12" t="s">
        <v>3416</v>
      </c>
      <c r="UQA2724" s="12" t="s">
        <v>37</v>
      </c>
      <c r="UQB2724" s="283">
        <v>42420.65</v>
      </c>
      <c r="UQC2724" s="284">
        <v>1474117.59</v>
      </c>
      <c r="UQD2724" s="697">
        <v>43639</v>
      </c>
      <c r="UQE2724" s="697">
        <v>43601</v>
      </c>
      <c r="UQF2724" s="12" t="s">
        <v>3508</v>
      </c>
      <c r="UQG2724" s="12" t="s">
        <v>285</v>
      </c>
      <c r="UQH2724" s="12" t="s">
        <v>3416</v>
      </c>
      <c r="UQI2724" s="12" t="s">
        <v>37</v>
      </c>
      <c r="UQJ2724" s="283">
        <v>42420.65</v>
      </c>
      <c r="UQK2724" s="284">
        <v>1474117.59</v>
      </c>
      <c r="UQL2724" s="697">
        <v>43639</v>
      </c>
      <c r="UQM2724" s="697">
        <v>43601</v>
      </c>
      <c r="UQN2724" s="12" t="s">
        <v>3508</v>
      </c>
      <c r="UQO2724" s="12" t="s">
        <v>285</v>
      </c>
      <c r="UQP2724" s="12" t="s">
        <v>3416</v>
      </c>
      <c r="UQQ2724" s="12" t="s">
        <v>37</v>
      </c>
      <c r="UQR2724" s="283">
        <v>42420.65</v>
      </c>
      <c r="UQS2724" s="284">
        <v>1474117.59</v>
      </c>
      <c r="UQT2724" s="697">
        <v>43639</v>
      </c>
      <c r="UQU2724" s="697">
        <v>43601</v>
      </c>
      <c r="UQV2724" s="12" t="s">
        <v>3508</v>
      </c>
      <c r="UQW2724" s="12" t="s">
        <v>285</v>
      </c>
      <c r="UQX2724" s="12" t="s">
        <v>3416</v>
      </c>
      <c r="UQY2724" s="12" t="s">
        <v>37</v>
      </c>
      <c r="UQZ2724" s="283">
        <v>42420.65</v>
      </c>
      <c r="URA2724" s="284">
        <v>1474117.59</v>
      </c>
      <c r="URB2724" s="697">
        <v>43639</v>
      </c>
      <c r="URC2724" s="697">
        <v>43601</v>
      </c>
      <c r="URD2724" s="12" t="s">
        <v>3508</v>
      </c>
      <c r="URE2724" s="12" t="s">
        <v>285</v>
      </c>
      <c r="URF2724" s="12" t="s">
        <v>3416</v>
      </c>
      <c r="URG2724" s="12" t="s">
        <v>37</v>
      </c>
      <c r="URH2724" s="283">
        <v>42420.65</v>
      </c>
      <c r="URI2724" s="284">
        <v>1474117.59</v>
      </c>
      <c r="URJ2724" s="697">
        <v>43639</v>
      </c>
      <c r="URK2724" s="697">
        <v>43601</v>
      </c>
      <c r="URL2724" s="12" t="s">
        <v>3508</v>
      </c>
      <c r="URM2724" s="12" t="s">
        <v>285</v>
      </c>
      <c r="URN2724" s="12" t="s">
        <v>3416</v>
      </c>
      <c r="URO2724" s="12" t="s">
        <v>37</v>
      </c>
      <c r="URP2724" s="283">
        <v>42420.65</v>
      </c>
      <c r="URQ2724" s="284">
        <v>1474117.59</v>
      </c>
      <c r="URR2724" s="697">
        <v>43639</v>
      </c>
      <c r="URS2724" s="697">
        <v>43601</v>
      </c>
      <c r="URT2724" s="12" t="s">
        <v>3508</v>
      </c>
      <c r="URU2724" s="12" t="s">
        <v>285</v>
      </c>
      <c r="URV2724" s="12" t="s">
        <v>3416</v>
      </c>
      <c r="URW2724" s="12" t="s">
        <v>37</v>
      </c>
      <c r="URX2724" s="283">
        <v>42420.65</v>
      </c>
      <c r="URY2724" s="284">
        <v>1474117.59</v>
      </c>
      <c r="URZ2724" s="697">
        <v>43639</v>
      </c>
      <c r="USA2724" s="697">
        <v>43601</v>
      </c>
      <c r="USB2724" s="12" t="s">
        <v>3508</v>
      </c>
      <c r="USC2724" s="12" t="s">
        <v>285</v>
      </c>
      <c r="USD2724" s="12" t="s">
        <v>3416</v>
      </c>
      <c r="USE2724" s="12" t="s">
        <v>37</v>
      </c>
      <c r="USF2724" s="283">
        <v>42420.65</v>
      </c>
      <c r="USG2724" s="284">
        <v>1474117.59</v>
      </c>
      <c r="USH2724" s="697">
        <v>43639</v>
      </c>
      <c r="USI2724" s="697">
        <v>43601</v>
      </c>
      <c r="USJ2724" s="12" t="s">
        <v>3508</v>
      </c>
      <c r="USK2724" s="12" t="s">
        <v>285</v>
      </c>
      <c r="USL2724" s="12" t="s">
        <v>3416</v>
      </c>
      <c r="USM2724" s="12" t="s">
        <v>37</v>
      </c>
      <c r="USN2724" s="283">
        <v>42420.65</v>
      </c>
      <c r="USO2724" s="284">
        <v>1474117.59</v>
      </c>
      <c r="USP2724" s="697">
        <v>43639</v>
      </c>
      <c r="USQ2724" s="697">
        <v>43601</v>
      </c>
      <c r="USR2724" s="12" t="s">
        <v>3508</v>
      </c>
      <c r="USS2724" s="12" t="s">
        <v>285</v>
      </c>
      <c r="UST2724" s="12" t="s">
        <v>3416</v>
      </c>
      <c r="USU2724" s="12" t="s">
        <v>37</v>
      </c>
      <c r="USV2724" s="283">
        <v>42420.65</v>
      </c>
      <c r="USW2724" s="284">
        <v>1474117.59</v>
      </c>
      <c r="USX2724" s="697">
        <v>43639</v>
      </c>
      <c r="USY2724" s="697">
        <v>43601</v>
      </c>
      <c r="USZ2724" s="12" t="s">
        <v>3508</v>
      </c>
      <c r="UTA2724" s="12" t="s">
        <v>285</v>
      </c>
      <c r="UTB2724" s="12" t="s">
        <v>3416</v>
      </c>
      <c r="UTC2724" s="12" t="s">
        <v>37</v>
      </c>
      <c r="UTD2724" s="283">
        <v>42420.65</v>
      </c>
      <c r="UTE2724" s="284">
        <v>1474117.59</v>
      </c>
      <c r="UTF2724" s="697">
        <v>43639</v>
      </c>
      <c r="UTG2724" s="697">
        <v>43601</v>
      </c>
      <c r="UTH2724" s="12" t="s">
        <v>3508</v>
      </c>
      <c r="UTI2724" s="12" t="s">
        <v>285</v>
      </c>
      <c r="UTJ2724" s="12" t="s">
        <v>3416</v>
      </c>
      <c r="UTK2724" s="12" t="s">
        <v>37</v>
      </c>
      <c r="UTL2724" s="283">
        <v>42420.65</v>
      </c>
      <c r="UTM2724" s="284">
        <v>1474117.59</v>
      </c>
      <c r="UTN2724" s="697">
        <v>43639</v>
      </c>
      <c r="UTO2724" s="697">
        <v>43601</v>
      </c>
      <c r="UTP2724" s="12" t="s">
        <v>3508</v>
      </c>
      <c r="UTQ2724" s="12" t="s">
        <v>285</v>
      </c>
      <c r="UTR2724" s="12" t="s">
        <v>3416</v>
      </c>
      <c r="UTS2724" s="12" t="s">
        <v>37</v>
      </c>
      <c r="UTT2724" s="283">
        <v>42420.65</v>
      </c>
      <c r="UTU2724" s="284">
        <v>1474117.59</v>
      </c>
      <c r="UTV2724" s="697">
        <v>43639</v>
      </c>
      <c r="UTW2724" s="697">
        <v>43601</v>
      </c>
      <c r="UTX2724" s="12" t="s">
        <v>3508</v>
      </c>
      <c r="UTY2724" s="12" t="s">
        <v>285</v>
      </c>
      <c r="UTZ2724" s="12" t="s">
        <v>3416</v>
      </c>
      <c r="UUA2724" s="12" t="s">
        <v>37</v>
      </c>
      <c r="UUB2724" s="283">
        <v>42420.65</v>
      </c>
      <c r="UUC2724" s="284">
        <v>1474117.59</v>
      </c>
      <c r="UUD2724" s="697">
        <v>43639</v>
      </c>
      <c r="UUE2724" s="697">
        <v>43601</v>
      </c>
      <c r="UUF2724" s="12" t="s">
        <v>3508</v>
      </c>
      <c r="UUG2724" s="12" t="s">
        <v>285</v>
      </c>
      <c r="UUH2724" s="12" t="s">
        <v>3416</v>
      </c>
      <c r="UUI2724" s="12" t="s">
        <v>37</v>
      </c>
      <c r="UUJ2724" s="283">
        <v>42420.65</v>
      </c>
      <c r="UUK2724" s="284">
        <v>1474117.59</v>
      </c>
      <c r="UUL2724" s="697">
        <v>43639</v>
      </c>
      <c r="UUM2724" s="697">
        <v>43601</v>
      </c>
      <c r="UUN2724" s="12" t="s">
        <v>3508</v>
      </c>
      <c r="UUO2724" s="12" t="s">
        <v>285</v>
      </c>
      <c r="UUP2724" s="12" t="s">
        <v>3416</v>
      </c>
      <c r="UUQ2724" s="12" t="s">
        <v>37</v>
      </c>
      <c r="UUR2724" s="283">
        <v>42420.65</v>
      </c>
      <c r="UUS2724" s="284">
        <v>1474117.59</v>
      </c>
      <c r="UUT2724" s="697">
        <v>43639</v>
      </c>
      <c r="UUU2724" s="697">
        <v>43601</v>
      </c>
      <c r="UUV2724" s="12" t="s">
        <v>3508</v>
      </c>
      <c r="UUW2724" s="12" t="s">
        <v>285</v>
      </c>
      <c r="UUX2724" s="12" t="s">
        <v>3416</v>
      </c>
      <c r="UUY2724" s="12" t="s">
        <v>37</v>
      </c>
      <c r="UUZ2724" s="283">
        <v>42420.65</v>
      </c>
      <c r="UVA2724" s="284">
        <v>1474117.59</v>
      </c>
      <c r="UVB2724" s="697">
        <v>43639</v>
      </c>
      <c r="UVC2724" s="697">
        <v>43601</v>
      </c>
      <c r="UVD2724" s="12" t="s">
        <v>3508</v>
      </c>
      <c r="UVE2724" s="12" t="s">
        <v>285</v>
      </c>
      <c r="UVF2724" s="12" t="s">
        <v>3416</v>
      </c>
      <c r="UVG2724" s="12" t="s">
        <v>37</v>
      </c>
      <c r="UVH2724" s="283">
        <v>42420.65</v>
      </c>
      <c r="UVI2724" s="284">
        <v>1474117.59</v>
      </c>
      <c r="UVJ2724" s="697">
        <v>43639</v>
      </c>
      <c r="UVK2724" s="697">
        <v>43601</v>
      </c>
      <c r="UVL2724" s="12" t="s">
        <v>3508</v>
      </c>
      <c r="UVM2724" s="12" t="s">
        <v>285</v>
      </c>
      <c r="UVN2724" s="12" t="s">
        <v>3416</v>
      </c>
      <c r="UVO2724" s="12" t="s">
        <v>37</v>
      </c>
      <c r="UVP2724" s="283">
        <v>42420.65</v>
      </c>
      <c r="UVQ2724" s="284">
        <v>1474117.59</v>
      </c>
      <c r="UVR2724" s="697">
        <v>43639</v>
      </c>
      <c r="UVS2724" s="697">
        <v>43601</v>
      </c>
      <c r="UVT2724" s="12" t="s">
        <v>3508</v>
      </c>
      <c r="UVU2724" s="12" t="s">
        <v>285</v>
      </c>
      <c r="UVV2724" s="12" t="s">
        <v>3416</v>
      </c>
      <c r="UVW2724" s="12" t="s">
        <v>37</v>
      </c>
      <c r="UVX2724" s="283">
        <v>42420.65</v>
      </c>
      <c r="UVY2724" s="284">
        <v>1474117.59</v>
      </c>
      <c r="UVZ2724" s="697">
        <v>43639</v>
      </c>
      <c r="UWA2724" s="697">
        <v>43601</v>
      </c>
      <c r="UWB2724" s="12" t="s">
        <v>3508</v>
      </c>
      <c r="UWC2724" s="12" t="s">
        <v>285</v>
      </c>
      <c r="UWD2724" s="12" t="s">
        <v>3416</v>
      </c>
      <c r="UWE2724" s="12" t="s">
        <v>37</v>
      </c>
      <c r="UWF2724" s="283">
        <v>42420.65</v>
      </c>
      <c r="UWG2724" s="284">
        <v>1474117.59</v>
      </c>
      <c r="UWH2724" s="697">
        <v>43639</v>
      </c>
      <c r="UWI2724" s="697">
        <v>43601</v>
      </c>
      <c r="UWJ2724" s="12" t="s">
        <v>3508</v>
      </c>
      <c r="UWK2724" s="12" t="s">
        <v>285</v>
      </c>
      <c r="UWL2724" s="12" t="s">
        <v>3416</v>
      </c>
      <c r="UWM2724" s="12" t="s">
        <v>37</v>
      </c>
      <c r="UWN2724" s="283">
        <v>42420.65</v>
      </c>
      <c r="UWO2724" s="284">
        <v>1474117.59</v>
      </c>
      <c r="UWP2724" s="697">
        <v>43639</v>
      </c>
      <c r="UWQ2724" s="697">
        <v>43601</v>
      </c>
      <c r="UWR2724" s="12" t="s">
        <v>3508</v>
      </c>
      <c r="UWS2724" s="12" t="s">
        <v>285</v>
      </c>
      <c r="UWT2724" s="12" t="s">
        <v>3416</v>
      </c>
      <c r="UWU2724" s="12" t="s">
        <v>37</v>
      </c>
      <c r="UWV2724" s="283">
        <v>42420.65</v>
      </c>
      <c r="UWW2724" s="284">
        <v>1474117.59</v>
      </c>
      <c r="UWX2724" s="697">
        <v>43639</v>
      </c>
      <c r="UWY2724" s="697">
        <v>43601</v>
      </c>
      <c r="UWZ2724" s="12" t="s">
        <v>3508</v>
      </c>
      <c r="UXA2724" s="12" t="s">
        <v>285</v>
      </c>
      <c r="UXB2724" s="12" t="s">
        <v>3416</v>
      </c>
      <c r="UXC2724" s="12" t="s">
        <v>37</v>
      </c>
      <c r="UXD2724" s="283">
        <v>42420.65</v>
      </c>
      <c r="UXE2724" s="284">
        <v>1474117.59</v>
      </c>
      <c r="UXF2724" s="697">
        <v>43639</v>
      </c>
      <c r="UXG2724" s="697">
        <v>43601</v>
      </c>
      <c r="UXH2724" s="12" t="s">
        <v>3508</v>
      </c>
      <c r="UXI2724" s="12" t="s">
        <v>285</v>
      </c>
      <c r="UXJ2724" s="12" t="s">
        <v>3416</v>
      </c>
      <c r="UXK2724" s="12" t="s">
        <v>37</v>
      </c>
      <c r="UXL2724" s="283">
        <v>42420.65</v>
      </c>
      <c r="UXM2724" s="284">
        <v>1474117.59</v>
      </c>
      <c r="UXN2724" s="697">
        <v>43639</v>
      </c>
      <c r="UXO2724" s="697">
        <v>43601</v>
      </c>
      <c r="UXP2724" s="12" t="s">
        <v>3508</v>
      </c>
      <c r="UXQ2724" s="12" t="s">
        <v>285</v>
      </c>
      <c r="UXR2724" s="12" t="s">
        <v>3416</v>
      </c>
      <c r="UXS2724" s="12" t="s">
        <v>37</v>
      </c>
      <c r="UXT2724" s="283">
        <v>42420.65</v>
      </c>
      <c r="UXU2724" s="284">
        <v>1474117.59</v>
      </c>
      <c r="UXV2724" s="697">
        <v>43639</v>
      </c>
      <c r="UXW2724" s="697">
        <v>43601</v>
      </c>
      <c r="UXX2724" s="12" t="s">
        <v>3508</v>
      </c>
      <c r="UXY2724" s="12" t="s">
        <v>285</v>
      </c>
      <c r="UXZ2724" s="12" t="s">
        <v>3416</v>
      </c>
      <c r="UYA2724" s="12" t="s">
        <v>37</v>
      </c>
      <c r="UYB2724" s="283">
        <v>42420.65</v>
      </c>
      <c r="UYC2724" s="284">
        <v>1474117.59</v>
      </c>
      <c r="UYD2724" s="697">
        <v>43639</v>
      </c>
      <c r="UYE2724" s="697">
        <v>43601</v>
      </c>
      <c r="UYF2724" s="12" t="s">
        <v>3508</v>
      </c>
      <c r="UYG2724" s="12" t="s">
        <v>285</v>
      </c>
      <c r="UYH2724" s="12" t="s">
        <v>3416</v>
      </c>
      <c r="UYI2724" s="12" t="s">
        <v>37</v>
      </c>
      <c r="UYJ2724" s="283">
        <v>42420.65</v>
      </c>
      <c r="UYK2724" s="284">
        <v>1474117.59</v>
      </c>
      <c r="UYL2724" s="697">
        <v>43639</v>
      </c>
      <c r="UYM2724" s="697">
        <v>43601</v>
      </c>
      <c r="UYN2724" s="12" t="s">
        <v>3508</v>
      </c>
      <c r="UYO2724" s="12" t="s">
        <v>285</v>
      </c>
      <c r="UYP2724" s="12" t="s">
        <v>3416</v>
      </c>
      <c r="UYQ2724" s="12" t="s">
        <v>37</v>
      </c>
      <c r="UYR2724" s="283">
        <v>42420.65</v>
      </c>
      <c r="UYS2724" s="284">
        <v>1474117.59</v>
      </c>
      <c r="UYT2724" s="697">
        <v>43639</v>
      </c>
      <c r="UYU2724" s="697">
        <v>43601</v>
      </c>
      <c r="UYV2724" s="12" t="s">
        <v>3508</v>
      </c>
      <c r="UYW2724" s="12" t="s">
        <v>285</v>
      </c>
      <c r="UYX2724" s="12" t="s">
        <v>3416</v>
      </c>
      <c r="UYY2724" s="12" t="s">
        <v>37</v>
      </c>
      <c r="UYZ2724" s="283">
        <v>42420.65</v>
      </c>
      <c r="UZA2724" s="284">
        <v>1474117.59</v>
      </c>
      <c r="UZB2724" s="697">
        <v>43639</v>
      </c>
      <c r="UZC2724" s="697">
        <v>43601</v>
      </c>
      <c r="UZD2724" s="12" t="s">
        <v>3508</v>
      </c>
      <c r="UZE2724" s="12" t="s">
        <v>285</v>
      </c>
      <c r="UZF2724" s="12" t="s">
        <v>3416</v>
      </c>
      <c r="UZG2724" s="12" t="s">
        <v>37</v>
      </c>
      <c r="UZH2724" s="283">
        <v>42420.65</v>
      </c>
      <c r="UZI2724" s="284">
        <v>1474117.59</v>
      </c>
      <c r="UZJ2724" s="697">
        <v>43639</v>
      </c>
      <c r="UZK2724" s="697">
        <v>43601</v>
      </c>
      <c r="UZL2724" s="12" t="s">
        <v>3508</v>
      </c>
      <c r="UZM2724" s="12" t="s">
        <v>285</v>
      </c>
      <c r="UZN2724" s="12" t="s">
        <v>3416</v>
      </c>
      <c r="UZO2724" s="12" t="s">
        <v>37</v>
      </c>
      <c r="UZP2724" s="283">
        <v>42420.65</v>
      </c>
      <c r="UZQ2724" s="284">
        <v>1474117.59</v>
      </c>
      <c r="UZR2724" s="697">
        <v>43639</v>
      </c>
      <c r="UZS2724" s="697">
        <v>43601</v>
      </c>
      <c r="UZT2724" s="12" t="s">
        <v>3508</v>
      </c>
      <c r="UZU2724" s="12" t="s">
        <v>285</v>
      </c>
      <c r="UZV2724" s="12" t="s">
        <v>3416</v>
      </c>
      <c r="UZW2724" s="12" t="s">
        <v>37</v>
      </c>
      <c r="UZX2724" s="283">
        <v>42420.65</v>
      </c>
      <c r="UZY2724" s="284">
        <v>1474117.59</v>
      </c>
      <c r="UZZ2724" s="697">
        <v>43639</v>
      </c>
      <c r="VAA2724" s="697">
        <v>43601</v>
      </c>
      <c r="VAB2724" s="12" t="s">
        <v>3508</v>
      </c>
      <c r="VAC2724" s="12" t="s">
        <v>285</v>
      </c>
      <c r="VAD2724" s="12" t="s">
        <v>3416</v>
      </c>
      <c r="VAE2724" s="12" t="s">
        <v>37</v>
      </c>
      <c r="VAF2724" s="283">
        <v>42420.65</v>
      </c>
      <c r="VAG2724" s="284">
        <v>1474117.59</v>
      </c>
      <c r="VAH2724" s="697">
        <v>43639</v>
      </c>
      <c r="VAI2724" s="697">
        <v>43601</v>
      </c>
      <c r="VAJ2724" s="12" t="s">
        <v>3508</v>
      </c>
      <c r="VAK2724" s="12" t="s">
        <v>285</v>
      </c>
      <c r="VAL2724" s="12" t="s">
        <v>3416</v>
      </c>
      <c r="VAM2724" s="12" t="s">
        <v>37</v>
      </c>
      <c r="VAN2724" s="283">
        <v>42420.65</v>
      </c>
      <c r="VAO2724" s="284">
        <v>1474117.59</v>
      </c>
      <c r="VAP2724" s="697">
        <v>43639</v>
      </c>
      <c r="VAQ2724" s="697">
        <v>43601</v>
      </c>
      <c r="VAR2724" s="12" t="s">
        <v>3508</v>
      </c>
      <c r="VAS2724" s="12" t="s">
        <v>285</v>
      </c>
      <c r="VAT2724" s="12" t="s">
        <v>3416</v>
      </c>
      <c r="VAU2724" s="12" t="s">
        <v>37</v>
      </c>
      <c r="VAV2724" s="283">
        <v>42420.65</v>
      </c>
      <c r="VAW2724" s="284">
        <v>1474117.59</v>
      </c>
      <c r="VAX2724" s="697">
        <v>43639</v>
      </c>
      <c r="VAY2724" s="697">
        <v>43601</v>
      </c>
      <c r="VAZ2724" s="12" t="s">
        <v>3508</v>
      </c>
      <c r="VBA2724" s="12" t="s">
        <v>285</v>
      </c>
      <c r="VBB2724" s="12" t="s">
        <v>3416</v>
      </c>
      <c r="VBC2724" s="12" t="s">
        <v>37</v>
      </c>
      <c r="VBD2724" s="283">
        <v>42420.65</v>
      </c>
      <c r="VBE2724" s="284">
        <v>1474117.59</v>
      </c>
      <c r="VBF2724" s="697">
        <v>43639</v>
      </c>
      <c r="VBG2724" s="697">
        <v>43601</v>
      </c>
      <c r="VBH2724" s="12" t="s">
        <v>3508</v>
      </c>
      <c r="VBI2724" s="12" t="s">
        <v>285</v>
      </c>
      <c r="VBJ2724" s="12" t="s">
        <v>3416</v>
      </c>
      <c r="VBK2724" s="12" t="s">
        <v>37</v>
      </c>
      <c r="VBL2724" s="283">
        <v>42420.65</v>
      </c>
      <c r="VBM2724" s="284">
        <v>1474117.59</v>
      </c>
      <c r="VBN2724" s="697">
        <v>43639</v>
      </c>
      <c r="VBO2724" s="697">
        <v>43601</v>
      </c>
      <c r="VBP2724" s="12" t="s">
        <v>3508</v>
      </c>
      <c r="VBQ2724" s="12" t="s">
        <v>285</v>
      </c>
      <c r="VBR2724" s="12" t="s">
        <v>3416</v>
      </c>
      <c r="VBS2724" s="12" t="s">
        <v>37</v>
      </c>
      <c r="VBT2724" s="283">
        <v>42420.65</v>
      </c>
      <c r="VBU2724" s="284">
        <v>1474117.59</v>
      </c>
      <c r="VBV2724" s="697">
        <v>43639</v>
      </c>
      <c r="VBW2724" s="697">
        <v>43601</v>
      </c>
      <c r="VBX2724" s="12" t="s">
        <v>3508</v>
      </c>
      <c r="VBY2724" s="12" t="s">
        <v>285</v>
      </c>
      <c r="VBZ2724" s="12" t="s">
        <v>3416</v>
      </c>
      <c r="VCA2724" s="12" t="s">
        <v>37</v>
      </c>
      <c r="VCB2724" s="283">
        <v>42420.65</v>
      </c>
      <c r="VCC2724" s="284">
        <v>1474117.59</v>
      </c>
      <c r="VCD2724" s="697">
        <v>43639</v>
      </c>
      <c r="VCE2724" s="697">
        <v>43601</v>
      </c>
      <c r="VCF2724" s="12" t="s">
        <v>3508</v>
      </c>
      <c r="VCG2724" s="12" t="s">
        <v>285</v>
      </c>
      <c r="VCH2724" s="12" t="s">
        <v>3416</v>
      </c>
      <c r="VCI2724" s="12" t="s">
        <v>37</v>
      </c>
      <c r="VCJ2724" s="283">
        <v>42420.65</v>
      </c>
      <c r="VCK2724" s="284">
        <v>1474117.59</v>
      </c>
      <c r="VCL2724" s="697">
        <v>43639</v>
      </c>
      <c r="VCM2724" s="697">
        <v>43601</v>
      </c>
      <c r="VCN2724" s="12" t="s">
        <v>3508</v>
      </c>
      <c r="VCO2724" s="12" t="s">
        <v>285</v>
      </c>
      <c r="VCP2724" s="12" t="s">
        <v>3416</v>
      </c>
      <c r="VCQ2724" s="12" t="s">
        <v>37</v>
      </c>
      <c r="VCR2724" s="283">
        <v>42420.65</v>
      </c>
      <c r="VCS2724" s="284">
        <v>1474117.59</v>
      </c>
      <c r="VCT2724" s="697">
        <v>43639</v>
      </c>
      <c r="VCU2724" s="697">
        <v>43601</v>
      </c>
      <c r="VCV2724" s="12" t="s">
        <v>3508</v>
      </c>
      <c r="VCW2724" s="12" t="s">
        <v>285</v>
      </c>
      <c r="VCX2724" s="12" t="s">
        <v>3416</v>
      </c>
      <c r="VCY2724" s="12" t="s">
        <v>37</v>
      </c>
      <c r="VCZ2724" s="283">
        <v>42420.65</v>
      </c>
      <c r="VDA2724" s="284">
        <v>1474117.59</v>
      </c>
      <c r="VDB2724" s="697">
        <v>43639</v>
      </c>
      <c r="VDC2724" s="697">
        <v>43601</v>
      </c>
      <c r="VDD2724" s="12" t="s">
        <v>3508</v>
      </c>
      <c r="VDE2724" s="12" t="s">
        <v>285</v>
      </c>
      <c r="VDF2724" s="12" t="s">
        <v>3416</v>
      </c>
      <c r="VDG2724" s="12" t="s">
        <v>37</v>
      </c>
      <c r="VDH2724" s="283">
        <v>42420.65</v>
      </c>
      <c r="VDI2724" s="284">
        <v>1474117.59</v>
      </c>
      <c r="VDJ2724" s="697">
        <v>43639</v>
      </c>
      <c r="VDK2724" s="697">
        <v>43601</v>
      </c>
      <c r="VDL2724" s="12" t="s">
        <v>3508</v>
      </c>
      <c r="VDM2724" s="12" t="s">
        <v>285</v>
      </c>
      <c r="VDN2724" s="12" t="s">
        <v>3416</v>
      </c>
      <c r="VDO2724" s="12" t="s">
        <v>37</v>
      </c>
      <c r="VDP2724" s="283">
        <v>42420.65</v>
      </c>
      <c r="VDQ2724" s="284">
        <v>1474117.59</v>
      </c>
      <c r="VDR2724" s="697">
        <v>43639</v>
      </c>
      <c r="VDS2724" s="697">
        <v>43601</v>
      </c>
      <c r="VDT2724" s="12" t="s">
        <v>3508</v>
      </c>
      <c r="VDU2724" s="12" t="s">
        <v>285</v>
      </c>
      <c r="VDV2724" s="12" t="s">
        <v>3416</v>
      </c>
      <c r="VDW2724" s="12" t="s">
        <v>37</v>
      </c>
      <c r="VDX2724" s="283">
        <v>42420.65</v>
      </c>
      <c r="VDY2724" s="284">
        <v>1474117.59</v>
      </c>
      <c r="VDZ2724" s="697">
        <v>43639</v>
      </c>
      <c r="VEA2724" s="697">
        <v>43601</v>
      </c>
      <c r="VEB2724" s="12" t="s">
        <v>3508</v>
      </c>
      <c r="VEC2724" s="12" t="s">
        <v>285</v>
      </c>
      <c r="VED2724" s="12" t="s">
        <v>3416</v>
      </c>
      <c r="VEE2724" s="12" t="s">
        <v>37</v>
      </c>
      <c r="VEF2724" s="283">
        <v>42420.65</v>
      </c>
      <c r="VEG2724" s="284">
        <v>1474117.59</v>
      </c>
      <c r="VEH2724" s="697">
        <v>43639</v>
      </c>
      <c r="VEI2724" s="697">
        <v>43601</v>
      </c>
      <c r="VEJ2724" s="12" t="s">
        <v>3508</v>
      </c>
      <c r="VEK2724" s="12" t="s">
        <v>285</v>
      </c>
      <c r="VEL2724" s="12" t="s">
        <v>3416</v>
      </c>
      <c r="VEM2724" s="12" t="s">
        <v>37</v>
      </c>
      <c r="VEN2724" s="283">
        <v>42420.65</v>
      </c>
      <c r="VEO2724" s="284">
        <v>1474117.59</v>
      </c>
      <c r="VEP2724" s="697">
        <v>43639</v>
      </c>
      <c r="VEQ2724" s="697">
        <v>43601</v>
      </c>
      <c r="VER2724" s="12" t="s">
        <v>3508</v>
      </c>
      <c r="VES2724" s="12" t="s">
        <v>285</v>
      </c>
      <c r="VET2724" s="12" t="s">
        <v>3416</v>
      </c>
      <c r="VEU2724" s="12" t="s">
        <v>37</v>
      </c>
      <c r="VEV2724" s="283">
        <v>42420.65</v>
      </c>
      <c r="VEW2724" s="284">
        <v>1474117.59</v>
      </c>
      <c r="VEX2724" s="697">
        <v>43639</v>
      </c>
      <c r="VEY2724" s="697">
        <v>43601</v>
      </c>
      <c r="VEZ2724" s="12" t="s">
        <v>3508</v>
      </c>
      <c r="VFA2724" s="12" t="s">
        <v>285</v>
      </c>
      <c r="VFB2724" s="12" t="s">
        <v>3416</v>
      </c>
      <c r="VFC2724" s="12" t="s">
        <v>37</v>
      </c>
      <c r="VFD2724" s="283">
        <v>42420.65</v>
      </c>
      <c r="VFE2724" s="284">
        <v>1474117.59</v>
      </c>
      <c r="VFF2724" s="697">
        <v>43639</v>
      </c>
      <c r="VFG2724" s="697">
        <v>43601</v>
      </c>
      <c r="VFH2724" s="12" t="s">
        <v>3508</v>
      </c>
      <c r="VFI2724" s="12" t="s">
        <v>285</v>
      </c>
      <c r="VFJ2724" s="12" t="s">
        <v>3416</v>
      </c>
      <c r="VFK2724" s="12" t="s">
        <v>37</v>
      </c>
      <c r="VFL2724" s="283">
        <v>42420.65</v>
      </c>
      <c r="VFM2724" s="284">
        <v>1474117.59</v>
      </c>
      <c r="VFN2724" s="697">
        <v>43639</v>
      </c>
      <c r="VFO2724" s="697">
        <v>43601</v>
      </c>
      <c r="VFP2724" s="12" t="s">
        <v>3508</v>
      </c>
      <c r="VFQ2724" s="12" t="s">
        <v>285</v>
      </c>
      <c r="VFR2724" s="12" t="s">
        <v>3416</v>
      </c>
      <c r="VFS2724" s="12" t="s">
        <v>37</v>
      </c>
      <c r="VFT2724" s="283">
        <v>42420.65</v>
      </c>
      <c r="VFU2724" s="284">
        <v>1474117.59</v>
      </c>
      <c r="VFV2724" s="697">
        <v>43639</v>
      </c>
      <c r="VFW2724" s="697">
        <v>43601</v>
      </c>
      <c r="VFX2724" s="12" t="s">
        <v>3508</v>
      </c>
      <c r="VFY2724" s="12" t="s">
        <v>285</v>
      </c>
      <c r="VFZ2724" s="12" t="s">
        <v>3416</v>
      </c>
      <c r="VGA2724" s="12" t="s">
        <v>37</v>
      </c>
      <c r="VGB2724" s="283">
        <v>42420.65</v>
      </c>
      <c r="VGC2724" s="284">
        <v>1474117.59</v>
      </c>
      <c r="VGD2724" s="697">
        <v>43639</v>
      </c>
      <c r="VGE2724" s="697">
        <v>43601</v>
      </c>
      <c r="VGF2724" s="12" t="s">
        <v>3508</v>
      </c>
      <c r="VGG2724" s="12" t="s">
        <v>285</v>
      </c>
      <c r="VGH2724" s="12" t="s">
        <v>3416</v>
      </c>
      <c r="VGI2724" s="12" t="s">
        <v>37</v>
      </c>
      <c r="VGJ2724" s="283">
        <v>42420.65</v>
      </c>
      <c r="VGK2724" s="284">
        <v>1474117.59</v>
      </c>
      <c r="VGL2724" s="697">
        <v>43639</v>
      </c>
      <c r="VGM2724" s="697">
        <v>43601</v>
      </c>
      <c r="VGN2724" s="12" t="s">
        <v>3508</v>
      </c>
      <c r="VGO2724" s="12" t="s">
        <v>285</v>
      </c>
      <c r="VGP2724" s="12" t="s">
        <v>3416</v>
      </c>
      <c r="VGQ2724" s="12" t="s">
        <v>37</v>
      </c>
      <c r="VGR2724" s="283">
        <v>42420.65</v>
      </c>
      <c r="VGS2724" s="284">
        <v>1474117.59</v>
      </c>
      <c r="VGT2724" s="697">
        <v>43639</v>
      </c>
      <c r="VGU2724" s="697">
        <v>43601</v>
      </c>
      <c r="VGV2724" s="12" t="s">
        <v>3508</v>
      </c>
      <c r="VGW2724" s="12" t="s">
        <v>285</v>
      </c>
      <c r="VGX2724" s="12" t="s">
        <v>3416</v>
      </c>
      <c r="VGY2724" s="12" t="s">
        <v>37</v>
      </c>
      <c r="VGZ2724" s="283">
        <v>42420.65</v>
      </c>
      <c r="VHA2724" s="284">
        <v>1474117.59</v>
      </c>
      <c r="VHB2724" s="697">
        <v>43639</v>
      </c>
      <c r="VHC2724" s="697">
        <v>43601</v>
      </c>
      <c r="VHD2724" s="12" t="s">
        <v>3508</v>
      </c>
      <c r="VHE2724" s="12" t="s">
        <v>285</v>
      </c>
      <c r="VHF2724" s="12" t="s">
        <v>3416</v>
      </c>
      <c r="VHG2724" s="12" t="s">
        <v>37</v>
      </c>
      <c r="VHH2724" s="283">
        <v>42420.65</v>
      </c>
      <c r="VHI2724" s="284">
        <v>1474117.59</v>
      </c>
      <c r="VHJ2724" s="697">
        <v>43639</v>
      </c>
      <c r="VHK2724" s="697">
        <v>43601</v>
      </c>
      <c r="VHL2724" s="12" t="s">
        <v>3508</v>
      </c>
      <c r="VHM2724" s="12" t="s">
        <v>285</v>
      </c>
      <c r="VHN2724" s="12" t="s">
        <v>3416</v>
      </c>
      <c r="VHO2724" s="12" t="s">
        <v>37</v>
      </c>
      <c r="VHP2724" s="283">
        <v>42420.65</v>
      </c>
      <c r="VHQ2724" s="284">
        <v>1474117.59</v>
      </c>
      <c r="VHR2724" s="697">
        <v>43639</v>
      </c>
      <c r="VHS2724" s="697">
        <v>43601</v>
      </c>
      <c r="VHT2724" s="12" t="s">
        <v>3508</v>
      </c>
      <c r="VHU2724" s="12" t="s">
        <v>285</v>
      </c>
      <c r="VHV2724" s="12" t="s">
        <v>3416</v>
      </c>
      <c r="VHW2724" s="12" t="s">
        <v>37</v>
      </c>
      <c r="VHX2724" s="283">
        <v>42420.65</v>
      </c>
      <c r="VHY2724" s="284">
        <v>1474117.59</v>
      </c>
      <c r="VHZ2724" s="697">
        <v>43639</v>
      </c>
      <c r="VIA2724" s="697">
        <v>43601</v>
      </c>
      <c r="VIB2724" s="12" t="s">
        <v>3508</v>
      </c>
      <c r="VIC2724" s="12" t="s">
        <v>285</v>
      </c>
      <c r="VID2724" s="12" t="s">
        <v>3416</v>
      </c>
      <c r="VIE2724" s="12" t="s">
        <v>37</v>
      </c>
      <c r="VIF2724" s="283">
        <v>42420.65</v>
      </c>
      <c r="VIG2724" s="284">
        <v>1474117.59</v>
      </c>
      <c r="VIH2724" s="697">
        <v>43639</v>
      </c>
      <c r="VII2724" s="697">
        <v>43601</v>
      </c>
      <c r="VIJ2724" s="12" t="s">
        <v>3508</v>
      </c>
      <c r="VIK2724" s="12" t="s">
        <v>285</v>
      </c>
      <c r="VIL2724" s="12" t="s">
        <v>3416</v>
      </c>
      <c r="VIM2724" s="12" t="s">
        <v>37</v>
      </c>
      <c r="VIN2724" s="283">
        <v>42420.65</v>
      </c>
      <c r="VIO2724" s="284">
        <v>1474117.59</v>
      </c>
      <c r="VIP2724" s="697">
        <v>43639</v>
      </c>
      <c r="VIQ2724" s="697">
        <v>43601</v>
      </c>
      <c r="VIR2724" s="12" t="s">
        <v>3508</v>
      </c>
      <c r="VIS2724" s="12" t="s">
        <v>285</v>
      </c>
      <c r="VIT2724" s="12" t="s">
        <v>3416</v>
      </c>
      <c r="VIU2724" s="12" t="s">
        <v>37</v>
      </c>
      <c r="VIV2724" s="283">
        <v>42420.65</v>
      </c>
      <c r="VIW2724" s="284">
        <v>1474117.59</v>
      </c>
      <c r="VIX2724" s="697">
        <v>43639</v>
      </c>
      <c r="VIY2724" s="697">
        <v>43601</v>
      </c>
      <c r="VIZ2724" s="12" t="s">
        <v>3508</v>
      </c>
      <c r="VJA2724" s="12" t="s">
        <v>285</v>
      </c>
      <c r="VJB2724" s="12" t="s">
        <v>3416</v>
      </c>
      <c r="VJC2724" s="12" t="s">
        <v>37</v>
      </c>
      <c r="VJD2724" s="283">
        <v>42420.65</v>
      </c>
      <c r="VJE2724" s="284">
        <v>1474117.59</v>
      </c>
      <c r="VJF2724" s="697">
        <v>43639</v>
      </c>
      <c r="VJG2724" s="697">
        <v>43601</v>
      </c>
      <c r="VJH2724" s="12" t="s">
        <v>3508</v>
      </c>
      <c r="VJI2724" s="12" t="s">
        <v>285</v>
      </c>
      <c r="VJJ2724" s="12" t="s">
        <v>3416</v>
      </c>
      <c r="VJK2724" s="12" t="s">
        <v>37</v>
      </c>
      <c r="VJL2724" s="283">
        <v>42420.65</v>
      </c>
      <c r="VJM2724" s="284">
        <v>1474117.59</v>
      </c>
      <c r="VJN2724" s="697">
        <v>43639</v>
      </c>
      <c r="VJO2724" s="697">
        <v>43601</v>
      </c>
      <c r="VJP2724" s="12" t="s">
        <v>3508</v>
      </c>
      <c r="VJQ2724" s="12" t="s">
        <v>285</v>
      </c>
      <c r="VJR2724" s="12" t="s">
        <v>3416</v>
      </c>
      <c r="VJS2724" s="12" t="s">
        <v>37</v>
      </c>
      <c r="VJT2724" s="283">
        <v>42420.65</v>
      </c>
      <c r="VJU2724" s="284">
        <v>1474117.59</v>
      </c>
      <c r="VJV2724" s="697">
        <v>43639</v>
      </c>
      <c r="VJW2724" s="697">
        <v>43601</v>
      </c>
      <c r="VJX2724" s="12" t="s">
        <v>3508</v>
      </c>
      <c r="VJY2724" s="12" t="s">
        <v>285</v>
      </c>
      <c r="VJZ2724" s="12" t="s">
        <v>3416</v>
      </c>
      <c r="VKA2724" s="12" t="s">
        <v>37</v>
      </c>
      <c r="VKB2724" s="283">
        <v>42420.65</v>
      </c>
      <c r="VKC2724" s="284">
        <v>1474117.59</v>
      </c>
      <c r="VKD2724" s="697">
        <v>43639</v>
      </c>
      <c r="VKE2724" s="697">
        <v>43601</v>
      </c>
      <c r="VKF2724" s="12" t="s">
        <v>3508</v>
      </c>
      <c r="VKG2724" s="12" t="s">
        <v>285</v>
      </c>
      <c r="VKH2724" s="12" t="s">
        <v>3416</v>
      </c>
      <c r="VKI2724" s="12" t="s">
        <v>37</v>
      </c>
      <c r="VKJ2724" s="283">
        <v>42420.65</v>
      </c>
      <c r="VKK2724" s="284">
        <v>1474117.59</v>
      </c>
      <c r="VKL2724" s="697">
        <v>43639</v>
      </c>
      <c r="VKM2724" s="697">
        <v>43601</v>
      </c>
      <c r="VKN2724" s="12" t="s">
        <v>3508</v>
      </c>
      <c r="VKO2724" s="12" t="s">
        <v>285</v>
      </c>
      <c r="VKP2724" s="12" t="s">
        <v>3416</v>
      </c>
      <c r="VKQ2724" s="12" t="s">
        <v>37</v>
      </c>
      <c r="VKR2724" s="283">
        <v>42420.65</v>
      </c>
      <c r="VKS2724" s="284">
        <v>1474117.59</v>
      </c>
      <c r="VKT2724" s="697">
        <v>43639</v>
      </c>
      <c r="VKU2724" s="697">
        <v>43601</v>
      </c>
      <c r="VKV2724" s="12" t="s">
        <v>3508</v>
      </c>
      <c r="VKW2724" s="12" t="s">
        <v>285</v>
      </c>
      <c r="VKX2724" s="12" t="s">
        <v>3416</v>
      </c>
      <c r="VKY2724" s="12" t="s">
        <v>37</v>
      </c>
      <c r="VKZ2724" s="283">
        <v>42420.65</v>
      </c>
      <c r="VLA2724" s="284">
        <v>1474117.59</v>
      </c>
      <c r="VLB2724" s="697">
        <v>43639</v>
      </c>
      <c r="VLC2724" s="697">
        <v>43601</v>
      </c>
      <c r="VLD2724" s="12" t="s">
        <v>3508</v>
      </c>
      <c r="VLE2724" s="12" t="s">
        <v>285</v>
      </c>
      <c r="VLF2724" s="12" t="s">
        <v>3416</v>
      </c>
      <c r="VLG2724" s="12" t="s">
        <v>37</v>
      </c>
      <c r="VLH2724" s="283">
        <v>42420.65</v>
      </c>
      <c r="VLI2724" s="284">
        <v>1474117.59</v>
      </c>
      <c r="VLJ2724" s="697">
        <v>43639</v>
      </c>
      <c r="VLK2724" s="697">
        <v>43601</v>
      </c>
      <c r="VLL2724" s="12" t="s">
        <v>3508</v>
      </c>
      <c r="VLM2724" s="12" t="s">
        <v>285</v>
      </c>
      <c r="VLN2724" s="12" t="s">
        <v>3416</v>
      </c>
      <c r="VLO2724" s="12" t="s">
        <v>37</v>
      </c>
      <c r="VLP2724" s="283">
        <v>42420.65</v>
      </c>
      <c r="VLQ2724" s="284">
        <v>1474117.59</v>
      </c>
      <c r="VLR2724" s="697">
        <v>43639</v>
      </c>
      <c r="VLS2724" s="697">
        <v>43601</v>
      </c>
      <c r="VLT2724" s="12" t="s">
        <v>3508</v>
      </c>
      <c r="VLU2724" s="12" t="s">
        <v>285</v>
      </c>
      <c r="VLV2724" s="12" t="s">
        <v>3416</v>
      </c>
      <c r="VLW2724" s="12" t="s">
        <v>37</v>
      </c>
      <c r="VLX2724" s="283">
        <v>42420.65</v>
      </c>
      <c r="VLY2724" s="284">
        <v>1474117.59</v>
      </c>
      <c r="VLZ2724" s="697">
        <v>43639</v>
      </c>
      <c r="VMA2724" s="697">
        <v>43601</v>
      </c>
      <c r="VMB2724" s="12" t="s">
        <v>3508</v>
      </c>
      <c r="VMC2724" s="12" t="s">
        <v>285</v>
      </c>
      <c r="VMD2724" s="12" t="s">
        <v>3416</v>
      </c>
      <c r="VME2724" s="12" t="s">
        <v>37</v>
      </c>
      <c r="VMF2724" s="283">
        <v>42420.65</v>
      </c>
      <c r="VMG2724" s="284">
        <v>1474117.59</v>
      </c>
      <c r="VMH2724" s="697">
        <v>43639</v>
      </c>
      <c r="VMI2724" s="697">
        <v>43601</v>
      </c>
      <c r="VMJ2724" s="12" t="s">
        <v>3508</v>
      </c>
      <c r="VMK2724" s="12" t="s">
        <v>285</v>
      </c>
      <c r="VML2724" s="12" t="s">
        <v>3416</v>
      </c>
      <c r="VMM2724" s="12" t="s">
        <v>37</v>
      </c>
      <c r="VMN2724" s="283">
        <v>42420.65</v>
      </c>
      <c r="VMO2724" s="284">
        <v>1474117.59</v>
      </c>
      <c r="VMP2724" s="697">
        <v>43639</v>
      </c>
      <c r="VMQ2724" s="697">
        <v>43601</v>
      </c>
      <c r="VMR2724" s="12" t="s">
        <v>3508</v>
      </c>
      <c r="VMS2724" s="12" t="s">
        <v>285</v>
      </c>
      <c r="VMT2724" s="12" t="s">
        <v>3416</v>
      </c>
      <c r="VMU2724" s="12" t="s">
        <v>37</v>
      </c>
      <c r="VMV2724" s="283">
        <v>42420.65</v>
      </c>
      <c r="VMW2724" s="284">
        <v>1474117.59</v>
      </c>
      <c r="VMX2724" s="697">
        <v>43639</v>
      </c>
      <c r="VMY2724" s="697">
        <v>43601</v>
      </c>
      <c r="VMZ2724" s="12" t="s">
        <v>3508</v>
      </c>
      <c r="VNA2724" s="12" t="s">
        <v>285</v>
      </c>
      <c r="VNB2724" s="12" t="s">
        <v>3416</v>
      </c>
      <c r="VNC2724" s="12" t="s">
        <v>37</v>
      </c>
      <c r="VND2724" s="283">
        <v>42420.65</v>
      </c>
      <c r="VNE2724" s="284">
        <v>1474117.59</v>
      </c>
      <c r="VNF2724" s="697">
        <v>43639</v>
      </c>
      <c r="VNG2724" s="697">
        <v>43601</v>
      </c>
      <c r="VNH2724" s="12" t="s">
        <v>3508</v>
      </c>
      <c r="VNI2724" s="12" t="s">
        <v>285</v>
      </c>
      <c r="VNJ2724" s="12" t="s">
        <v>3416</v>
      </c>
      <c r="VNK2724" s="12" t="s">
        <v>37</v>
      </c>
      <c r="VNL2724" s="283">
        <v>42420.65</v>
      </c>
      <c r="VNM2724" s="284">
        <v>1474117.59</v>
      </c>
      <c r="VNN2724" s="697">
        <v>43639</v>
      </c>
      <c r="VNO2724" s="697">
        <v>43601</v>
      </c>
      <c r="VNP2724" s="12" t="s">
        <v>3508</v>
      </c>
      <c r="VNQ2724" s="12" t="s">
        <v>285</v>
      </c>
      <c r="VNR2724" s="12" t="s">
        <v>3416</v>
      </c>
      <c r="VNS2724" s="12" t="s">
        <v>37</v>
      </c>
      <c r="VNT2724" s="283">
        <v>42420.65</v>
      </c>
      <c r="VNU2724" s="284">
        <v>1474117.59</v>
      </c>
      <c r="VNV2724" s="697">
        <v>43639</v>
      </c>
      <c r="VNW2724" s="697">
        <v>43601</v>
      </c>
      <c r="VNX2724" s="12" t="s">
        <v>3508</v>
      </c>
      <c r="VNY2724" s="12" t="s">
        <v>285</v>
      </c>
      <c r="VNZ2724" s="12" t="s">
        <v>3416</v>
      </c>
      <c r="VOA2724" s="12" t="s">
        <v>37</v>
      </c>
      <c r="VOB2724" s="283">
        <v>42420.65</v>
      </c>
      <c r="VOC2724" s="284">
        <v>1474117.59</v>
      </c>
      <c r="VOD2724" s="697">
        <v>43639</v>
      </c>
      <c r="VOE2724" s="697">
        <v>43601</v>
      </c>
      <c r="VOF2724" s="12" t="s">
        <v>3508</v>
      </c>
      <c r="VOG2724" s="12" t="s">
        <v>285</v>
      </c>
      <c r="VOH2724" s="12" t="s">
        <v>3416</v>
      </c>
      <c r="VOI2724" s="12" t="s">
        <v>37</v>
      </c>
      <c r="VOJ2724" s="283">
        <v>42420.65</v>
      </c>
      <c r="VOK2724" s="284">
        <v>1474117.59</v>
      </c>
      <c r="VOL2724" s="697">
        <v>43639</v>
      </c>
      <c r="VOM2724" s="697">
        <v>43601</v>
      </c>
      <c r="VON2724" s="12" t="s">
        <v>3508</v>
      </c>
      <c r="VOO2724" s="12" t="s">
        <v>285</v>
      </c>
      <c r="VOP2724" s="12" t="s">
        <v>3416</v>
      </c>
      <c r="VOQ2724" s="12" t="s">
        <v>37</v>
      </c>
      <c r="VOR2724" s="283">
        <v>42420.65</v>
      </c>
      <c r="VOS2724" s="284">
        <v>1474117.59</v>
      </c>
      <c r="VOT2724" s="697">
        <v>43639</v>
      </c>
      <c r="VOU2724" s="697">
        <v>43601</v>
      </c>
      <c r="VOV2724" s="12" t="s">
        <v>3508</v>
      </c>
      <c r="VOW2724" s="12" t="s">
        <v>285</v>
      </c>
      <c r="VOX2724" s="12" t="s">
        <v>3416</v>
      </c>
      <c r="VOY2724" s="12" t="s">
        <v>37</v>
      </c>
      <c r="VOZ2724" s="283">
        <v>42420.65</v>
      </c>
      <c r="VPA2724" s="284">
        <v>1474117.59</v>
      </c>
      <c r="VPB2724" s="697">
        <v>43639</v>
      </c>
      <c r="VPC2724" s="697">
        <v>43601</v>
      </c>
      <c r="VPD2724" s="12" t="s">
        <v>3508</v>
      </c>
      <c r="VPE2724" s="12" t="s">
        <v>285</v>
      </c>
      <c r="VPF2724" s="12" t="s">
        <v>3416</v>
      </c>
      <c r="VPG2724" s="12" t="s">
        <v>37</v>
      </c>
      <c r="VPH2724" s="283">
        <v>42420.65</v>
      </c>
      <c r="VPI2724" s="284">
        <v>1474117.59</v>
      </c>
      <c r="VPJ2724" s="697">
        <v>43639</v>
      </c>
      <c r="VPK2724" s="697">
        <v>43601</v>
      </c>
      <c r="VPL2724" s="12" t="s">
        <v>3508</v>
      </c>
      <c r="VPM2724" s="12" t="s">
        <v>285</v>
      </c>
      <c r="VPN2724" s="12" t="s">
        <v>3416</v>
      </c>
      <c r="VPO2724" s="12" t="s">
        <v>37</v>
      </c>
      <c r="VPP2724" s="283">
        <v>42420.65</v>
      </c>
      <c r="VPQ2724" s="284">
        <v>1474117.59</v>
      </c>
      <c r="VPR2724" s="697">
        <v>43639</v>
      </c>
      <c r="VPS2724" s="697">
        <v>43601</v>
      </c>
      <c r="VPT2724" s="12" t="s">
        <v>3508</v>
      </c>
      <c r="VPU2724" s="12" t="s">
        <v>285</v>
      </c>
      <c r="VPV2724" s="12" t="s">
        <v>3416</v>
      </c>
      <c r="VPW2724" s="12" t="s">
        <v>37</v>
      </c>
      <c r="VPX2724" s="283">
        <v>42420.65</v>
      </c>
      <c r="VPY2724" s="284">
        <v>1474117.59</v>
      </c>
      <c r="VPZ2724" s="697">
        <v>43639</v>
      </c>
      <c r="VQA2724" s="697">
        <v>43601</v>
      </c>
      <c r="VQB2724" s="12" t="s">
        <v>3508</v>
      </c>
      <c r="VQC2724" s="12" t="s">
        <v>285</v>
      </c>
      <c r="VQD2724" s="12" t="s">
        <v>3416</v>
      </c>
      <c r="VQE2724" s="12" t="s">
        <v>37</v>
      </c>
      <c r="VQF2724" s="283">
        <v>42420.65</v>
      </c>
      <c r="VQG2724" s="284">
        <v>1474117.59</v>
      </c>
      <c r="VQH2724" s="697">
        <v>43639</v>
      </c>
      <c r="VQI2724" s="697">
        <v>43601</v>
      </c>
      <c r="VQJ2724" s="12" t="s">
        <v>3508</v>
      </c>
      <c r="VQK2724" s="12" t="s">
        <v>285</v>
      </c>
      <c r="VQL2724" s="12" t="s">
        <v>3416</v>
      </c>
      <c r="VQM2724" s="12" t="s">
        <v>37</v>
      </c>
      <c r="VQN2724" s="283">
        <v>42420.65</v>
      </c>
      <c r="VQO2724" s="284">
        <v>1474117.59</v>
      </c>
      <c r="VQP2724" s="697">
        <v>43639</v>
      </c>
      <c r="VQQ2724" s="697">
        <v>43601</v>
      </c>
      <c r="VQR2724" s="12" t="s">
        <v>3508</v>
      </c>
      <c r="VQS2724" s="12" t="s">
        <v>285</v>
      </c>
      <c r="VQT2724" s="12" t="s">
        <v>3416</v>
      </c>
      <c r="VQU2724" s="12" t="s">
        <v>37</v>
      </c>
      <c r="VQV2724" s="283">
        <v>42420.65</v>
      </c>
      <c r="VQW2724" s="284">
        <v>1474117.59</v>
      </c>
      <c r="VQX2724" s="697">
        <v>43639</v>
      </c>
      <c r="VQY2724" s="697">
        <v>43601</v>
      </c>
      <c r="VQZ2724" s="12" t="s">
        <v>3508</v>
      </c>
      <c r="VRA2724" s="12" t="s">
        <v>285</v>
      </c>
      <c r="VRB2724" s="12" t="s">
        <v>3416</v>
      </c>
      <c r="VRC2724" s="12" t="s">
        <v>37</v>
      </c>
      <c r="VRD2724" s="283">
        <v>42420.65</v>
      </c>
      <c r="VRE2724" s="284">
        <v>1474117.59</v>
      </c>
      <c r="VRF2724" s="697">
        <v>43639</v>
      </c>
      <c r="VRG2724" s="697">
        <v>43601</v>
      </c>
      <c r="VRH2724" s="12" t="s">
        <v>3508</v>
      </c>
      <c r="VRI2724" s="12" t="s">
        <v>285</v>
      </c>
      <c r="VRJ2724" s="12" t="s">
        <v>3416</v>
      </c>
      <c r="VRK2724" s="12" t="s">
        <v>37</v>
      </c>
      <c r="VRL2724" s="283">
        <v>42420.65</v>
      </c>
      <c r="VRM2724" s="284">
        <v>1474117.59</v>
      </c>
      <c r="VRN2724" s="697">
        <v>43639</v>
      </c>
      <c r="VRO2724" s="697">
        <v>43601</v>
      </c>
      <c r="VRP2724" s="12" t="s">
        <v>3508</v>
      </c>
      <c r="VRQ2724" s="12" t="s">
        <v>285</v>
      </c>
      <c r="VRR2724" s="12" t="s">
        <v>3416</v>
      </c>
      <c r="VRS2724" s="12" t="s">
        <v>37</v>
      </c>
      <c r="VRT2724" s="283">
        <v>42420.65</v>
      </c>
      <c r="VRU2724" s="284">
        <v>1474117.59</v>
      </c>
      <c r="VRV2724" s="697">
        <v>43639</v>
      </c>
      <c r="VRW2724" s="697">
        <v>43601</v>
      </c>
      <c r="VRX2724" s="12" t="s">
        <v>3508</v>
      </c>
      <c r="VRY2724" s="12" t="s">
        <v>285</v>
      </c>
      <c r="VRZ2724" s="12" t="s">
        <v>3416</v>
      </c>
      <c r="VSA2724" s="12" t="s">
        <v>37</v>
      </c>
      <c r="VSB2724" s="283">
        <v>42420.65</v>
      </c>
      <c r="VSC2724" s="284">
        <v>1474117.59</v>
      </c>
      <c r="VSD2724" s="697">
        <v>43639</v>
      </c>
      <c r="VSE2724" s="697">
        <v>43601</v>
      </c>
      <c r="VSF2724" s="12" t="s">
        <v>3508</v>
      </c>
      <c r="VSG2724" s="12" t="s">
        <v>285</v>
      </c>
      <c r="VSH2724" s="12" t="s">
        <v>3416</v>
      </c>
      <c r="VSI2724" s="12" t="s">
        <v>37</v>
      </c>
      <c r="VSJ2724" s="283">
        <v>42420.65</v>
      </c>
      <c r="VSK2724" s="284">
        <v>1474117.59</v>
      </c>
      <c r="VSL2724" s="697">
        <v>43639</v>
      </c>
      <c r="VSM2724" s="697">
        <v>43601</v>
      </c>
      <c r="VSN2724" s="12" t="s">
        <v>3508</v>
      </c>
      <c r="VSO2724" s="12" t="s">
        <v>285</v>
      </c>
      <c r="VSP2724" s="12" t="s">
        <v>3416</v>
      </c>
      <c r="VSQ2724" s="12" t="s">
        <v>37</v>
      </c>
      <c r="VSR2724" s="283">
        <v>42420.65</v>
      </c>
      <c r="VSS2724" s="284">
        <v>1474117.59</v>
      </c>
      <c r="VST2724" s="697">
        <v>43639</v>
      </c>
      <c r="VSU2724" s="697">
        <v>43601</v>
      </c>
      <c r="VSV2724" s="12" t="s">
        <v>3508</v>
      </c>
      <c r="VSW2724" s="12" t="s">
        <v>285</v>
      </c>
      <c r="VSX2724" s="12" t="s">
        <v>3416</v>
      </c>
      <c r="VSY2724" s="12" t="s">
        <v>37</v>
      </c>
      <c r="VSZ2724" s="283">
        <v>42420.65</v>
      </c>
      <c r="VTA2724" s="284">
        <v>1474117.59</v>
      </c>
      <c r="VTB2724" s="697">
        <v>43639</v>
      </c>
      <c r="VTC2724" s="697">
        <v>43601</v>
      </c>
      <c r="VTD2724" s="12" t="s">
        <v>3508</v>
      </c>
      <c r="VTE2724" s="12" t="s">
        <v>285</v>
      </c>
      <c r="VTF2724" s="12" t="s">
        <v>3416</v>
      </c>
      <c r="VTG2724" s="12" t="s">
        <v>37</v>
      </c>
      <c r="VTH2724" s="283">
        <v>42420.65</v>
      </c>
      <c r="VTI2724" s="284">
        <v>1474117.59</v>
      </c>
      <c r="VTJ2724" s="697">
        <v>43639</v>
      </c>
      <c r="VTK2724" s="697">
        <v>43601</v>
      </c>
      <c r="VTL2724" s="12" t="s">
        <v>3508</v>
      </c>
      <c r="VTM2724" s="12" t="s">
        <v>285</v>
      </c>
      <c r="VTN2724" s="12" t="s">
        <v>3416</v>
      </c>
      <c r="VTO2724" s="12" t="s">
        <v>37</v>
      </c>
      <c r="VTP2724" s="283">
        <v>42420.65</v>
      </c>
      <c r="VTQ2724" s="284">
        <v>1474117.59</v>
      </c>
      <c r="VTR2724" s="697">
        <v>43639</v>
      </c>
      <c r="VTS2724" s="697">
        <v>43601</v>
      </c>
      <c r="VTT2724" s="12" t="s">
        <v>3508</v>
      </c>
      <c r="VTU2724" s="12" t="s">
        <v>285</v>
      </c>
      <c r="VTV2724" s="12" t="s">
        <v>3416</v>
      </c>
      <c r="VTW2724" s="12" t="s">
        <v>37</v>
      </c>
      <c r="VTX2724" s="283">
        <v>42420.65</v>
      </c>
      <c r="VTY2724" s="284">
        <v>1474117.59</v>
      </c>
      <c r="VTZ2724" s="697">
        <v>43639</v>
      </c>
      <c r="VUA2724" s="697">
        <v>43601</v>
      </c>
      <c r="VUB2724" s="12" t="s">
        <v>3508</v>
      </c>
      <c r="VUC2724" s="12" t="s">
        <v>285</v>
      </c>
      <c r="VUD2724" s="12" t="s">
        <v>3416</v>
      </c>
      <c r="VUE2724" s="12" t="s">
        <v>37</v>
      </c>
      <c r="VUF2724" s="283">
        <v>42420.65</v>
      </c>
      <c r="VUG2724" s="284">
        <v>1474117.59</v>
      </c>
      <c r="VUH2724" s="697">
        <v>43639</v>
      </c>
      <c r="VUI2724" s="697">
        <v>43601</v>
      </c>
      <c r="VUJ2724" s="12" t="s">
        <v>3508</v>
      </c>
      <c r="VUK2724" s="12" t="s">
        <v>285</v>
      </c>
      <c r="VUL2724" s="12" t="s">
        <v>3416</v>
      </c>
      <c r="VUM2724" s="12" t="s">
        <v>37</v>
      </c>
      <c r="VUN2724" s="283">
        <v>42420.65</v>
      </c>
      <c r="VUO2724" s="284">
        <v>1474117.59</v>
      </c>
      <c r="VUP2724" s="697">
        <v>43639</v>
      </c>
      <c r="VUQ2724" s="697">
        <v>43601</v>
      </c>
      <c r="VUR2724" s="12" t="s">
        <v>3508</v>
      </c>
      <c r="VUS2724" s="12" t="s">
        <v>285</v>
      </c>
      <c r="VUT2724" s="12" t="s">
        <v>3416</v>
      </c>
      <c r="VUU2724" s="12" t="s">
        <v>37</v>
      </c>
      <c r="VUV2724" s="283">
        <v>42420.65</v>
      </c>
      <c r="VUW2724" s="284">
        <v>1474117.59</v>
      </c>
      <c r="VUX2724" s="697">
        <v>43639</v>
      </c>
      <c r="VUY2724" s="697">
        <v>43601</v>
      </c>
      <c r="VUZ2724" s="12" t="s">
        <v>3508</v>
      </c>
      <c r="VVA2724" s="12" t="s">
        <v>285</v>
      </c>
      <c r="VVB2724" s="12" t="s">
        <v>3416</v>
      </c>
      <c r="VVC2724" s="12" t="s">
        <v>37</v>
      </c>
      <c r="VVD2724" s="283">
        <v>42420.65</v>
      </c>
      <c r="VVE2724" s="284">
        <v>1474117.59</v>
      </c>
      <c r="VVF2724" s="697">
        <v>43639</v>
      </c>
      <c r="VVG2724" s="697">
        <v>43601</v>
      </c>
      <c r="VVH2724" s="12" t="s">
        <v>3508</v>
      </c>
      <c r="VVI2724" s="12" t="s">
        <v>285</v>
      </c>
      <c r="VVJ2724" s="12" t="s">
        <v>3416</v>
      </c>
      <c r="VVK2724" s="12" t="s">
        <v>37</v>
      </c>
      <c r="VVL2724" s="283">
        <v>42420.65</v>
      </c>
      <c r="VVM2724" s="284">
        <v>1474117.59</v>
      </c>
      <c r="VVN2724" s="697">
        <v>43639</v>
      </c>
      <c r="VVO2724" s="697">
        <v>43601</v>
      </c>
      <c r="VVP2724" s="12" t="s">
        <v>3508</v>
      </c>
      <c r="VVQ2724" s="12" t="s">
        <v>285</v>
      </c>
      <c r="VVR2724" s="12" t="s">
        <v>3416</v>
      </c>
      <c r="VVS2724" s="12" t="s">
        <v>37</v>
      </c>
      <c r="VVT2724" s="283">
        <v>42420.65</v>
      </c>
      <c r="VVU2724" s="284">
        <v>1474117.59</v>
      </c>
      <c r="VVV2724" s="697">
        <v>43639</v>
      </c>
      <c r="VVW2724" s="697">
        <v>43601</v>
      </c>
      <c r="VVX2724" s="12" t="s">
        <v>3508</v>
      </c>
      <c r="VVY2724" s="12" t="s">
        <v>285</v>
      </c>
      <c r="VVZ2724" s="12" t="s">
        <v>3416</v>
      </c>
      <c r="VWA2724" s="12" t="s">
        <v>37</v>
      </c>
      <c r="VWB2724" s="283">
        <v>42420.65</v>
      </c>
      <c r="VWC2724" s="284">
        <v>1474117.59</v>
      </c>
      <c r="VWD2724" s="697">
        <v>43639</v>
      </c>
      <c r="VWE2724" s="697">
        <v>43601</v>
      </c>
      <c r="VWF2724" s="12" t="s">
        <v>3508</v>
      </c>
      <c r="VWG2724" s="12" t="s">
        <v>285</v>
      </c>
      <c r="VWH2724" s="12" t="s">
        <v>3416</v>
      </c>
      <c r="VWI2724" s="12" t="s">
        <v>37</v>
      </c>
      <c r="VWJ2724" s="283">
        <v>42420.65</v>
      </c>
      <c r="VWK2724" s="284">
        <v>1474117.59</v>
      </c>
      <c r="VWL2724" s="697">
        <v>43639</v>
      </c>
      <c r="VWM2724" s="697">
        <v>43601</v>
      </c>
      <c r="VWN2724" s="12" t="s">
        <v>3508</v>
      </c>
      <c r="VWO2724" s="12" t="s">
        <v>285</v>
      </c>
      <c r="VWP2724" s="12" t="s">
        <v>3416</v>
      </c>
      <c r="VWQ2724" s="12" t="s">
        <v>37</v>
      </c>
      <c r="VWR2724" s="283">
        <v>42420.65</v>
      </c>
      <c r="VWS2724" s="284">
        <v>1474117.59</v>
      </c>
      <c r="VWT2724" s="697">
        <v>43639</v>
      </c>
      <c r="VWU2724" s="697">
        <v>43601</v>
      </c>
      <c r="VWV2724" s="12" t="s">
        <v>3508</v>
      </c>
      <c r="VWW2724" s="12" t="s">
        <v>285</v>
      </c>
      <c r="VWX2724" s="12" t="s">
        <v>3416</v>
      </c>
      <c r="VWY2724" s="12" t="s">
        <v>37</v>
      </c>
      <c r="VWZ2724" s="283">
        <v>42420.65</v>
      </c>
      <c r="VXA2724" s="284">
        <v>1474117.59</v>
      </c>
      <c r="VXB2724" s="697">
        <v>43639</v>
      </c>
      <c r="VXC2724" s="697">
        <v>43601</v>
      </c>
      <c r="VXD2724" s="12" t="s">
        <v>3508</v>
      </c>
      <c r="VXE2724" s="12" t="s">
        <v>285</v>
      </c>
      <c r="VXF2724" s="12" t="s">
        <v>3416</v>
      </c>
      <c r="VXG2724" s="12" t="s">
        <v>37</v>
      </c>
      <c r="VXH2724" s="283">
        <v>42420.65</v>
      </c>
      <c r="VXI2724" s="284">
        <v>1474117.59</v>
      </c>
      <c r="VXJ2724" s="697">
        <v>43639</v>
      </c>
      <c r="VXK2724" s="697">
        <v>43601</v>
      </c>
      <c r="VXL2724" s="12" t="s">
        <v>3508</v>
      </c>
      <c r="VXM2724" s="12" t="s">
        <v>285</v>
      </c>
      <c r="VXN2724" s="12" t="s">
        <v>3416</v>
      </c>
      <c r="VXO2724" s="12" t="s">
        <v>37</v>
      </c>
      <c r="VXP2724" s="283">
        <v>42420.65</v>
      </c>
      <c r="VXQ2724" s="284">
        <v>1474117.59</v>
      </c>
      <c r="VXR2724" s="697">
        <v>43639</v>
      </c>
      <c r="VXS2724" s="697">
        <v>43601</v>
      </c>
      <c r="VXT2724" s="12" t="s">
        <v>3508</v>
      </c>
      <c r="VXU2724" s="12" t="s">
        <v>285</v>
      </c>
      <c r="VXV2724" s="12" t="s">
        <v>3416</v>
      </c>
      <c r="VXW2724" s="12" t="s">
        <v>37</v>
      </c>
      <c r="VXX2724" s="283">
        <v>42420.65</v>
      </c>
      <c r="VXY2724" s="284">
        <v>1474117.59</v>
      </c>
      <c r="VXZ2724" s="697">
        <v>43639</v>
      </c>
      <c r="VYA2724" s="697">
        <v>43601</v>
      </c>
      <c r="VYB2724" s="12" t="s">
        <v>3508</v>
      </c>
      <c r="VYC2724" s="12" t="s">
        <v>285</v>
      </c>
      <c r="VYD2724" s="12" t="s">
        <v>3416</v>
      </c>
      <c r="VYE2724" s="12" t="s">
        <v>37</v>
      </c>
      <c r="VYF2724" s="283">
        <v>42420.65</v>
      </c>
      <c r="VYG2724" s="284">
        <v>1474117.59</v>
      </c>
      <c r="VYH2724" s="697">
        <v>43639</v>
      </c>
      <c r="VYI2724" s="697">
        <v>43601</v>
      </c>
      <c r="VYJ2724" s="12" t="s">
        <v>3508</v>
      </c>
      <c r="VYK2724" s="12" t="s">
        <v>285</v>
      </c>
      <c r="VYL2724" s="12" t="s">
        <v>3416</v>
      </c>
      <c r="VYM2724" s="12" t="s">
        <v>37</v>
      </c>
      <c r="VYN2724" s="283">
        <v>42420.65</v>
      </c>
      <c r="VYO2724" s="284">
        <v>1474117.59</v>
      </c>
      <c r="VYP2724" s="697">
        <v>43639</v>
      </c>
      <c r="VYQ2724" s="697">
        <v>43601</v>
      </c>
      <c r="VYR2724" s="12" t="s">
        <v>3508</v>
      </c>
      <c r="VYS2724" s="12" t="s">
        <v>285</v>
      </c>
      <c r="VYT2724" s="12" t="s">
        <v>3416</v>
      </c>
      <c r="VYU2724" s="12" t="s">
        <v>37</v>
      </c>
      <c r="VYV2724" s="283">
        <v>42420.65</v>
      </c>
      <c r="VYW2724" s="284">
        <v>1474117.59</v>
      </c>
      <c r="VYX2724" s="697">
        <v>43639</v>
      </c>
      <c r="VYY2724" s="697">
        <v>43601</v>
      </c>
      <c r="VYZ2724" s="12" t="s">
        <v>3508</v>
      </c>
      <c r="VZA2724" s="12" t="s">
        <v>285</v>
      </c>
      <c r="VZB2724" s="12" t="s">
        <v>3416</v>
      </c>
      <c r="VZC2724" s="12" t="s">
        <v>37</v>
      </c>
      <c r="VZD2724" s="283">
        <v>42420.65</v>
      </c>
      <c r="VZE2724" s="284">
        <v>1474117.59</v>
      </c>
      <c r="VZF2724" s="697">
        <v>43639</v>
      </c>
      <c r="VZG2724" s="697">
        <v>43601</v>
      </c>
      <c r="VZH2724" s="12" t="s">
        <v>3508</v>
      </c>
      <c r="VZI2724" s="12" t="s">
        <v>285</v>
      </c>
      <c r="VZJ2724" s="12" t="s">
        <v>3416</v>
      </c>
      <c r="VZK2724" s="12" t="s">
        <v>37</v>
      </c>
      <c r="VZL2724" s="283">
        <v>42420.65</v>
      </c>
      <c r="VZM2724" s="284">
        <v>1474117.59</v>
      </c>
      <c r="VZN2724" s="697">
        <v>43639</v>
      </c>
      <c r="VZO2724" s="697">
        <v>43601</v>
      </c>
      <c r="VZP2724" s="12" t="s">
        <v>3508</v>
      </c>
      <c r="VZQ2724" s="12" t="s">
        <v>285</v>
      </c>
      <c r="VZR2724" s="12" t="s">
        <v>3416</v>
      </c>
      <c r="VZS2724" s="12" t="s">
        <v>37</v>
      </c>
      <c r="VZT2724" s="283">
        <v>42420.65</v>
      </c>
      <c r="VZU2724" s="284">
        <v>1474117.59</v>
      </c>
      <c r="VZV2724" s="697">
        <v>43639</v>
      </c>
      <c r="VZW2724" s="697">
        <v>43601</v>
      </c>
      <c r="VZX2724" s="12" t="s">
        <v>3508</v>
      </c>
      <c r="VZY2724" s="12" t="s">
        <v>285</v>
      </c>
      <c r="VZZ2724" s="12" t="s">
        <v>3416</v>
      </c>
      <c r="WAA2724" s="12" t="s">
        <v>37</v>
      </c>
      <c r="WAB2724" s="283">
        <v>42420.65</v>
      </c>
      <c r="WAC2724" s="284">
        <v>1474117.59</v>
      </c>
      <c r="WAD2724" s="697">
        <v>43639</v>
      </c>
      <c r="WAE2724" s="697">
        <v>43601</v>
      </c>
      <c r="WAF2724" s="12" t="s">
        <v>3508</v>
      </c>
      <c r="WAG2724" s="12" t="s">
        <v>285</v>
      </c>
      <c r="WAH2724" s="12" t="s">
        <v>3416</v>
      </c>
      <c r="WAI2724" s="12" t="s">
        <v>37</v>
      </c>
      <c r="WAJ2724" s="283">
        <v>42420.65</v>
      </c>
      <c r="WAK2724" s="284">
        <v>1474117.59</v>
      </c>
      <c r="WAL2724" s="697">
        <v>43639</v>
      </c>
      <c r="WAM2724" s="697">
        <v>43601</v>
      </c>
      <c r="WAN2724" s="12" t="s">
        <v>3508</v>
      </c>
      <c r="WAO2724" s="12" t="s">
        <v>285</v>
      </c>
      <c r="WAP2724" s="12" t="s">
        <v>3416</v>
      </c>
      <c r="WAQ2724" s="12" t="s">
        <v>37</v>
      </c>
      <c r="WAR2724" s="283">
        <v>42420.65</v>
      </c>
      <c r="WAS2724" s="284">
        <v>1474117.59</v>
      </c>
      <c r="WAT2724" s="697">
        <v>43639</v>
      </c>
      <c r="WAU2724" s="697">
        <v>43601</v>
      </c>
      <c r="WAV2724" s="12" t="s">
        <v>3508</v>
      </c>
      <c r="WAW2724" s="12" t="s">
        <v>285</v>
      </c>
      <c r="WAX2724" s="12" t="s">
        <v>3416</v>
      </c>
      <c r="WAY2724" s="12" t="s">
        <v>37</v>
      </c>
      <c r="WAZ2724" s="283">
        <v>42420.65</v>
      </c>
      <c r="WBA2724" s="284">
        <v>1474117.59</v>
      </c>
      <c r="WBB2724" s="697">
        <v>43639</v>
      </c>
      <c r="WBC2724" s="697">
        <v>43601</v>
      </c>
      <c r="WBD2724" s="12" t="s">
        <v>3508</v>
      </c>
      <c r="WBE2724" s="12" t="s">
        <v>285</v>
      </c>
      <c r="WBF2724" s="12" t="s">
        <v>3416</v>
      </c>
      <c r="WBG2724" s="12" t="s">
        <v>37</v>
      </c>
      <c r="WBH2724" s="283">
        <v>42420.65</v>
      </c>
      <c r="WBI2724" s="284">
        <v>1474117.59</v>
      </c>
      <c r="WBJ2724" s="697">
        <v>43639</v>
      </c>
      <c r="WBK2724" s="697">
        <v>43601</v>
      </c>
      <c r="WBL2724" s="12" t="s">
        <v>3508</v>
      </c>
      <c r="WBM2724" s="12" t="s">
        <v>285</v>
      </c>
      <c r="WBN2724" s="12" t="s">
        <v>3416</v>
      </c>
      <c r="WBO2724" s="12" t="s">
        <v>37</v>
      </c>
      <c r="WBP2724" s="283">
        <v>42420.65</v>
      </c>
      <c r="WBQ2724" s="284">
        <v>1474117.59</v>
      </c>
      <c r="WBR2724" s="697">
        <v>43639</v>
      </c>
      <c r="WBS2724" s="697">
        <v>43601</v>
      </c>
      <c r="WBT2724" s="12" t="s">
        <v>3508</v>
      </c>
      <c r="WBU2724" s="12" t="s">
        <v>285</v>
      </c>
      <c r="WBV2724" s="12" t="s">
        <v>3416</v>
      </c>
      <c r="WBW2724" s="12" t="s">
        <v>37</v>
      </c>
      <c r="WBX2724" s="283">
        <v>42420.65</v>
      </c>
      <c r="WBY2724" s="284">
        <v>1474117.59</v>
      </c>
      <c r="WBZ2724" s="697">
        <v>43639</v>
      </c>
      <c r="WCA2724" s="697">
        <v>43601</v>
      </c>
      <c r="WCB2724" s="12" t="s">
        <v>3508</v>
      </c>
      <c r="WCC2724" s="12" t="s">
        <v>285</v>
      </c>
      <c r="WCD2724" s="12" t="s">
        <v>3416</v>
      </c>
      <c r="WCE2724" s="12" t="s">
        <v>37</v>
      </c>
      <c r="WCF2724" s="283">
        <v>42420.65</v>
      </c>
      <c r="WCG2724" s="284">
        <v>1474117.59</v>
      </c>
      <c r="WCH2724" s="697">
        <v>43639</v>
      </c>
      <c r="WCI2724" s="697">
        <v>43601</v>
      </c>
      <c r="WCJ2724" s="12" t="s">
        <v>3508</v>
      </c>
      <c r="WCK2724" s="12" t="s">
        <v>285</v>
      </c>
      <c r="WCL2724" s="12" t="s">
        <v>3416</v>
      </c>
      <c r="WCM2724" s="12" t="s">
        <v>37</v>
      </c>
      <c r="WCN2724" s="283">
        <v>42420.65</v>
      </c>
      <c r="WCO2724" s="284">
        <v>1474117.59</v>
      </c>
      <c r="WCP2724" s="697">
        <v>43639</v>
      </c>
      <c r="WCQ2724" s="697">
        <v>43601</v>
      </c>
      <c r="WCR2724" s="12" t="s">
        <v>3508</v>
      </c>
      <c r="WCS2724" s="12" t="s">
        <v>285</v>
      </c>
      <c r="WCT2724" s="12" t="s">
        <v>3416</v>
      </c>
      <c r="WCU2724" s="12" t="s">
        <v>37</v>
      </c>
      <c r="WCV2724" s="283">
        <v>42420.65</v>
      </c>
      <c r="WCW2724" s="284">
        <v>1474117.59</v>
      </c>
      <c r="WCX2724" s="697">
        <v>43639</v>
      </c>
      <c r="WCY2724" s="697">
        <v>43601</v>
      </c>
      <c r="WCZ2724" s="12" t="s">
        <v>3508</v>
      </c>
      <c r="WDA2724" s="12" t="s">
        <v>285</v>
      </c>
      <c r="WDB2724" s="12" t="s">
        <v>3416</v>
      </c>
      <c r="WDC2724" s="12" t="s">
        <v>37</v>
      </c>
      <c r="WDD2724" s="283">
        <v>42420.65</v>
      </c>
      <c r="WDE2724" s="284">
        <v>1474117.59</v>
      </c>
      <c r="WDF2724" s="697">
        <v>43639</v>
      </c>
      <c r="WDG2724" s="697">
        <v>43601</v>
      </c>
      <c r="WDH2724" s="12" t="s">
        <v>3508</v>
      </c>
      <c r="WDI2724" s="12" t="s">
        <v>285</v>
      </c>
      <c r="WDJ2724" s="12" t="s">
        <v>3416</v>
      </c>
      <c r="WDK2724" s="12" t="s">
        <v>37</v>
      </c>
      <c r="WDL2724" s="283">
        <v>42420.65</v>
      </c>
      <c r="WDM2724" s="284">
        <v>1474117.59</v>
      </c>
      <c r="WDN2724" s="697">
        <v>43639</v>
      </c>
      <c r="WDO2724" s="697">
        <v>43601</v>
      </c>
      <c r="WDP2724" s="12" t="s">
        <v>3508</v>
      </c>
      <c r="WDQ2724" s="12" t="s">
        <v>285</v>
      </c>
      <c r="WDR2724" s="12" t="s">
        <v>3416</v>
      </c>
      <c r="WDS2724" s="12" t="s">
        <v>37</v>
      </c>
      <c r="WDT2724" s="283">
        <v>42420.65</v>
      </c>
      <c r="WDU2724" s="284">
        <v>1474117.59</v>
      </c>
      <c r="WDV2724" s="697">
        <v>43639</v>
      </c>
      <c r="WDW2724" s="697">
        <v>43601</v>
      </c>
      <c r="WDX2724" s="12" t="s">
        <v>3508</v>
      </c>
      <c r="WDY2724" s="12" t="s">
        <v>285</v>
      </c>
      <c r="WDZ2724" s="12" t="s">
        <v>3416</v>
      </c>
      <c r="WEA2724" s="12" t="s">
        <v>37</v>
      </c>
      <c r="WEB2724" s="283">
        <v>42420.65</v>
      </c>
      <c r="WEC2724" s="284">
        <v>1474117.59</v>
      </c>
      <c r="WED2724" s="697">
        <v>43639</v>
      </c>
      <c r="WEE2724" s="697">
        <v>43601</v>
      </c>
      <c r="WEF2724" s="12" t="s">
        <v>3508</v>
      </c>
      <c r="WEG2724" s="12" t="s">
        <v>285</v>
      </c>
      <c r="WEH2724" s="12" t="s">
        <v>3416</v>
      </c>
      <c r="WEI2724" s="12" t="s">
        <v>37</v>
      </c>
      <c r="WEJ2724" s="283">
        <v>42420.65</v>
      </c>
      <c r="WEK2724" s="284">
        <v>1474117.59</v>
      </c>
      <c r="WEL2724" s="697">
        <v>43639</v>
      </c>
      <c r="WEM2724" s="697">
        <v>43601</v>
      </c>
      <c r="WEN2724" s="12" t="s">
        <v>3508</v>
      </c>
      <c r="WEO2724" s="12" t="s">
        <v>285</v>
      </c>
      <c r="WEP2724" s="12" t="s">
        <v>3416</v>
      </c>
      <c r="WEQ2724" s="12" t="s">
        <v>37</v>
      </c>
      <c r="WER2724" s="283">
        <v>42420.65</v>
      </c>
      <c r="WES2724" s="284">
        <v>1474117.59</v>
      </c>
      <c r="WET2724" s="697">
        <v>43639</v>
      </c>
      <c r="WEU2724" s="697">
        <v>43601</v>
      </c>
      <c r="WEV2724" s="12" t="s">
        <v>3508</v>
      </c>
      <c r="WEW2724" s="12" t="s">
        <v>285</v>
      </c>
      <c r="WEX2724" s="12" t="s">
        <v>3416</v>
      </c>
      <c r="WEY2724" s="12" t="s">
        <v>37</v>
      </c>
      <c r="WEZ2724" s="283">
        <v>42420.65</v>
      </c>
      <c r="WFA2724" s="284">
        <v>1474117.59</v>
      </c>
      <c r="WFB2724" s="697">
        <v>43639</v>
      </c>
      <c r="WFC2724" s="697">
        <v>43601</v>
      </c>
      <c r="WFD2724" s="12" t="s">
        <v>3508</v>
      </c>
      <c r="WFE2724" s="12" t="s">
        <v>285</v>
      </c>
      <c r="WFF2724" s="12" t="s">
        <v>3416</v>
      </c>
      <c r="WFG2724" s="12" t="s">
        <v>37</v>
      </c>
      <c r="WFH2724" s="283">
        <v>42420.65</v>
      </c>
      <c r="WFI2724" s="284">
        <v>1474117.59</v>
      </c>
      <c r="WFJ2724" s="697">
        <v>43639</v>
      </c>
      <c r="WFK2724" s="697">
        <v>43601</v>
      </c>
      <c r="WFL2724" s="12" t="s">
        <v>3508</v>
      </c>
      <c r="WFM2724" s="12" t="s">
        <v>285</v>
      </c>
      <c r="WFN2724" s="12" t="s">
        <v>3416</v>
      </c>
      <c r="WFO2724" s="12" t="s">
        <v>37</v>
      </c>
      <c r="WFP2724" s="283">
        <v>42420.65</v>
      </c>
      <c r="WFQ2724" s="284">
        <v>1474117.59</v>
      </c>
      <c r="WFR2724" s="697">
        <v>43639</v>
      </c>
      <c r="WFS2724" s="697">
        <v>43601</v>
      </c>
      <c r="WFT2724" s="12" t="s">
        <v>3508</v>
      </c>
      <c r="WFU2724" s="12" t="s">
        <v>285</v>
      </c>
      <c r="WFV2724" s="12" t="s">
        <v>3416</v>
      </c>
      <c r="WFW2724" s="12" t="s">
        <v>37</v>
      </c>
      <c r="WFX2724" s="283">
        <v>42420.65</v>
      </c>
      <c r="WFY2724" s="284">
        <v>1474117.59</v>
      </c>
      <c r="WFZ2724" s="697">
        <v>43639</v>
      </c>
      <c r="WGA2724" s="697">
        <v>43601</v>
      </c>
      <c r="WGB2724" s="12" t="s">
        <v>3508</v>
      </c>
      <c r="WGC2724" s="12" t="s">
        <v>285</v>
      </c>
      <c r="WGD2724" s="12" t="s">
        <v>3416</v>
      </c>
      <c r="WGE2724" s="12" t="s">
        <v>37</v>
      </c>
      <c r="WGF2724" s="283">
        <v>42420.65</v>
      </c>
      <c r="WGG2724" s="284">
        <v>1474117.59</v>
      </c>
      <c r="WGH2724" s="697">
        <v>43639</v>
      </c>
      <c r="WGI2724" s="697">
        <v>43601</v>
      </c>
      <c r="WGJ2724" s="12" t="s">
        <v>3508</v>
      </c>
      <c r="WGK2724" s="12" t="s">
        <v>285</v>
      </c>
      <c r="WGL2724" s="12" t="s">
        <v>3416</v>
      </c>
      <c r="WGM2724" s="12" t="s">
        <v>37</v>
      </c>
      <c r="WGN2724" s="283">
        <v>42420.65</v>
      </c>
      <c r="WGO2724" s="284">
        <v>1474117.59</v>
      </c>
      <c r="WGP2724" s="697">
        <v>43639</v>
      </c>
      <c r="WGQ2724" s="697">
        <v>43601</v>
      </c>
      <c r="WGR2724" s="12" t="s">
        <v>3508</v>
      </c>
      <c r="WGS2724" s="12" t="s">
        <v>285</v>
      </c>
      <c r="WGT2724" s="12" t="s">
        <v>3416</v>
      </c>
      <c r="WGU2724" s="12" t="s">
        <v>37</v>
      </c>
      <c r="WGV2724" s="283">
        <v>42420.65</v>
      </c>
      <c r="WGW2724" s="284">
        <v>1474117.59</v>
      </c>
      <c r="WGX2724" s="697">
        <v>43639</v>
      </c>
      <c r="WGY2724" s="697">
        <v>43601</v>
      </c>
      <c r="WGZ2724" s="12" t="s">
        <v>3508</v>
      </c>
      <c r="WHA2724" s="12" t="s">
        <v>285</v>
      </c>
      <c r="WHB2724" s="12" t="s">
        <v>3416</v>
      </c>
      <c r="WHC2724" s="12" t="s">
        <v>37</v>
      </c>
      <c r="WHD2724" s="283">
        <v>42420.65</v>
      </c>
      <c r="WHE2724" s="284">
        <v>1474117.59</v>
      </c>
      <c r="WHF2724" s="697">
        <v>43639</v>
      </c>
      <c r="WHG2724" s="697">
        <v>43601</v>
      </c>
      <c r="WHH2724" s="12" t="s">
        <v>3508</v>
      </c>
      <c r="WHI2724" s="12" t="s">
        <v>285</v>
      </c>
      <c r="WHJ2724" s="12" t="s">
        <v>3416</v>
      </c>
      <c r="WHK2724" s="12" t="s">
        <v>37</v>
      </c>
      <c r="WHL2724" s="283">
        <v>42420.65</v>
      </c>
      <c r="WHM2724" s="284">
        <v>1474117.59</v>
      </c>
      <c r="WHN2724" s="697">
        <v>43639</v>
      </c>
      <c r="WHO2724" s="697">
        <v>43601</v>
      </c>
      <c r="WHP2724" s="12" t="s">
        <v>3508</v>
      </c>
      <c r="WHQ2724" s="12" t="s">
        <v>285</v>
      </c>
      <c r="WHR2724" s="12" t="s">
        <v>3416</v>
      </c>
      <c r="WHS2724" s="12" t="s">
        <v>37</v>
      </c>
      <c r="WHT2724" s="283">
        <v>42420.65</v>
      </c>
      <c r="WHU2724" s="284">
        <v>1474117.59</v>
      </c>
      <c r="WHV2724" s="697">
        <v>43639</v>
      </c>
      <c r="WHW2724" s="697">
        <v>43601</v>
      </c>
      <c r="WHX2724" s="12" t="s">
        <v>3508</v>
      </c>
      <c r="WHY2724" s="12" t="s">
        <v>285</v>
      </c>
      <c r="WHZ2724" s="12" t="s">
        <v>3416</v>
      </c>
      <c r="WIA2724" s="12" t="s">
        <v>37</v>
      </c>
      <c r="WIB2724" s="283">
        <v>42420.65</v>
      </c>
      <c r="WIC2724" s="284">
        <v>1474117.59</v>
      </c>
      <c r="WID2724" s="697">
        <v>43639</v>
      </c>
      <c r="WIE2724" s="697">
        <v>43601</v>
      </c>
      <c r="WIF2724" s="12" t="s">
        <v>3508</v>
      </c>
      <c r="WIG2724" s="12" t="s">
        <v>285</v>
      </c>
      <c r="WIH2724" s="12" t="s">
        <v>3416</v>
      </c>
      <c r="WII2724" s="12" t="s">
        <v>37</v>
      </c>
      <c r="WIJ2724" s="283">
        <v>42420.65</v>
      </c>
      <c r="WIK2724" s="284">
        <v>1474117.59</v>
      </c>
      <c r="WIL2724" s="697">
        <v>43639</v>
      </c>
      <c r="WIM2724" s="697">
        <v>43601</v>
      </c>
      <c r="WIN2724" s="12" t="s">
        <v>3508</v>
      </c>
      <c r="WIO2724" s="12" t="s">
        <v>285</v>
      </c>
      <c r="WIP2724" s="12" t="s">
        <v>3416</v>
      </c>
      <c r="WIQ2724" s="12" t="s">
        <v>37</v>
      </c>
      <c r="WIR2724" s="283">
        <v>42420.65</v>
      </c>
      <c r="WIS2724" s="284">
        <v>1474117.59</v>
      </c>
      <c r="WIT2724" s="697">
        <v>43639</v>
      </c>
      <c r="WIU2724" s="697">
        <v>43601</v>
      </c>
      <c r="WIV2724" s="12" t="s">
        <v>3508</v>
      </c>
      <c r="WIW2724" s="12" t="s">
        <v>285</v>
      </c>
      <c r="WIX2724" s="12" t="s">
        <v>3416</v>
      </c>
      <c r="WIY2724" s="12" t="s">
        <v>37</v>
      </c>
      <c r="WIZ2724" s="283">
        <v>42420.65</v>
      </c>
      <c r="WJA2724" s="284">
        <v>1474117.59</v>
      </c>
      <c r="WJB2724" s="697">
        <v>43639</v>
      </c>
      <c r="WJC2724" s="697">
        <v>43601</v>
      </c>
      <c r="WJD2724" s="12" t="s">
        <v>3508</v>
      </c>
      <c r="WJE2724" s="12" t="s">
        <v>285</v>
      </c>
      <c r="WJF2724" s="12" t="s">
        <v>3416</v>
      </c>
      <c r="WJG2724" s="12" t="s">
        <v>37</v>
      </c>
      <c r="WJH2724" s="283">
        <v>42420.65</v>
      </c>
      <c r="WJI2724" s="284">
        <v>1474117.59</v>
      </c>
      <c r="WJJ2724" s="697">
        <v>43639</v>
      </c>
      <c r="WJK2724" s="697">
        <v>43601</v>
      </c>
      <c r="WJL2724" s="12" t="s">
        <v>3508</v>
      </c>
      <c r="WJM2724" s="12" t="s">
        <v>285</v>
      </c>
      <c r="WJN2724" s="12" t="s">
        <v>3416</v>
      </c>
      <c r="WJO2724" s="12" t="s">
        <v>37</v>
      </c>
      <c r="WJP2724" s="283">
        <v>42420.65</v>
      </c>
      <c r="WJQ2724" s="284">
        <v>1474117.59</v>
      </c>
      <c r="WJR2724" s="697">
        <v>43639</v>
      </c>
      <c r="WJS2724" s="697">
        <v>43601</v>
      </c>
      <c r="WJT2724" s="12" t="s">
        <v>3508</v>
      </c>
      <c r="WJU2724" s="12" t="s">
        <v>285</v>
      </c>
      <c r="WJV2724" s="12" t="s">
        <v>3416</v>
      </c>
      <c r="WJW2724" s="12" t="s">
        <v>37</v>
      </c>
      <c r="WJX2724" s="283">
        <v>42420.65</v>
      </c>
      <c r="WJY2724" s="284">
        <v>1474117.59</v>
      </c>
      <c r="WJZ2724" s="697">
        <v>43639</v>
      </c>
      <c r="WKA2724" s="697">
        <v>43601</v>
      </c>
      <c r="WKB2724" s="12" t="s">
        <v>3508</v>
      </c>
      <c r="WKC2724" s="12" t="s">
        <v>285</v>
      </c>
      <c r="WKD2724" s="12" t="s">
        <v>3416</v>
      </c>
      <c r="WKE2724" s="12" t="s">
        <v>37</v>
      </c>
      <c r="WKF2724" s="283">
        <v>42420.65</v>
      </c>
      <c r="WKG2724" s="284">
        <v>1474117.59</v>
      </c>
      <c r="WKH2724" s="697">
        <v>43639</v>
      </c>
      <c r="WKI2724" s="697">
        <v>43601</v>
      </c>
      <c r="WKJ2724" s="12" t="s">
        <v>3508</v>
      </c>
      <c r="WKK2724" s="12" t="s">
        <v>285</v>
      </c>
      <c r="WKL2724" s="12" t="s">
        <v>3416</v>
      </c>
      <c r="WKM2724" s="12" t="s">
        <v>37</v>
      </c>
      <c r="WKN2724" s="283">
        <v>42420.65</v>
      </c>
      <c r="WKO2724" s="284">
        <v>1474117.59</v>
      </c>
      <c r="WKP2724" s="697">
        <v>43639</v>
      </c>
      <c r="WKQ2724" s="697">
        <v>43601</v>
      </c>
      <c r="WKR2724" s="12" t="s">
        <v>3508</v>
      </c>
      <c r="WKS2724" s="12" t="s">
        <v>285</v>
      </c>
      <c r="WKT2724" s="12" t="s">
        <v>3416</v>
      </c>
      <c r="WKU2724" s="12" t="s">
        <v>37</v>
      </c>
      <c r="WKV2724" s="283">
        <v>42420.65</v>
      </c>
      <c r="WKW2724" s="284">
        <v>1474117.59</v>
      </c>
      <c r="WKX2724" s="697">
        <v>43639</v>
      </c>
      <c r="WKY2724" s="697">
        <v>43601</v>
      </c>
      <c r="WKZ2724" s="12" t="s">
        <v>3508</v>
      </c>
      <c r="WLA2724" s="12" t="s">
        <v>285</v>
      </c>
      <c r="WLB2724" s="12" t="s">
        <v>3416</v>
      </c>
      <c r="WLC2724" s="12" t="s">
        <v>37</v>
      </c>
      <c r="WLD2724" s="283">
        <v>42420.65</v>
      </c>
      <c r="WLE2724" s="284">
        <v>1474117.59</v>
      </c>
      <c r="WLF2724" s="697">
        <v>43639</v>
      </c>
      <c r="WLG2724" s="697">
        <v>43601</v>
      </c>
      <c r="WLH2724" s="12" t="s">
        <v>3508</v>
      </c>
      <c r="WLI2724" s="12" t="s">
        <v>285</v>
      </c>
      <c r="WLJ2724" s="12" t="s">
        <v>3416</v>
      </c>
      <c r="WLK2724" s="12" t="s">
        <v>37</v>
      </c>
      <c r="WLL2724" s="283">
        <v>42420.65</v>
      </c>
      <c r="WLM2724" s="284">
        <v>1474117.59</v>
      </c>
      <c r="WLN2724" s="697">
        <v>43639</v>
      </c>
      <c r="WLO2724" s="697">
        <v>43601</v>
      </c>
      <c r="WLP2724" s="12" t="s">
        <v>3508</v>
      </c>
      <c r="WLQ2724" s="12" t="s">
        <v>285</v>
      </c>
      <c r="WLR2724" s="12" t="s">
        <v>3416</v>
      </c>
      <c r="WLS2724" s="12" t="s">
        <v>37</v>
      </c>
      <c r="WLT2724" s="283">
        <v>42420.65</v>
      </c>
      <c r="WLU2724" s="284">
        <v>1474117.59</v>
      </c>
      <c r="WLV2724" s="697">
        <v>43639</v>
      </c>
      <c r="WLW2724" s="697">
        <v>43601</v>
      </c>
      <c r="WLX2724" s="12" t="s">
        <v>3508</v>
      </c>
      <c r="WLY2724" s="12" t="s">
        <v>285</v>
      </c>
      <c r="WLZ2724" s="12" t="s">
        <v>3416</v>
      </c>
      <c r="WMA2724" s="12" t="s">
        <v>37</v>
      </c>
      <c r="WMB2724" s="283">
        <v>42420.65</v>
      </c>
      <c r="WMC2724" s="284">
        <v>1474117.59</v>
      </c>
      <c r="WMD2724" s="697">
        <v>43639</v>
      </c>
      <c r="WME2724" s="697">
        <v>43601</v>
      </c>
      <c r="WMF2724" s="12" t="s">
        <v>3508</v>
      </c>
      <c r="WMG2724" s="12" t="s">
        <v>285</v>
      </c>
      <c r="WMH2724" s="12" t="s">
        <v>3416</v>
      </c>
      <c r="WMI2724" s="12" t="s">
        <v>37</v>
      </c>
      <c r="WMJ2724" s="283">
        <v>42420.65</v>
      </c>
      <c r="WMK2724" s="284">
        <v>1474117.59</v>
      </c>
      <c r="WML2724" s="697">
        <v>43639</v>
      </c>
      <c r="WMM2724" s="697">
        <v>43601</v>
      </c>
      <c r="WMN2724" s="12" t="s">
        <v>3508</v>
      </c>
      <c r="WMO2724" s="12" t="s">
        <v>285</v>
      </c>
      <c r="WMP2724" s="12" t="s">
        <v>3416</v>
      </c>
      <c r="WMQ2724" s="12" t="s">
        <v>37</v>
      </c>
      <c r="WMR2724" s="283">
        <v>42420.65</v>
      </c>
      <c r="WMS2724" s="284">
        <v>1474117.59</v>
      </c>
      <c r="WMT2724" s="697">
        <v>43639</v>
      </c>
      <c r="WMU2724" s="697">
        <v>43601</v>
      </c>
      <c r="WMV2724" s="12" t="s">
        <v>3508</v>
      </c>
      <c r="WMW2724" s="12" t="s">
        <v>285</v>
      </c>
      <c r="WMX2724" s="12" t="s">
        <v>3416</v>
      </c>
      <c r="WMY2724" s="12" t="s">
        <v>37</v>
      </c>
      <c r="WMZ2724" s="283">
        <v>42420.65</v>
      </c>
      <c r="WNA2724" s="284">
        <v>1474117.59</v>
      </c>
      <c r="WNB2724" s="697">
        <v>43639</v>
      </c>
      <c r="WNC2724" s="697">
        <v>43601</v>
      </c>
      <c r="WND2724" s="12" t="s">
        <v>3508</v>
      </c>
      <c r="WNE2724" s="12" t="s">
        <v>285</v>
      </c>
      <c r="WNF2724" s="12" t="s">
        <v>3416</v>
      </c>
      <c r="WNG2724" s="12" t="s">
        <v>37</v>
      </c>
      <c r="WNH2724" s="283">
        <v>42420.65</v>
      </c>
      <c r="WNI2724" s="284">
        <v>1474117.59</v>
      </c>
      <c r="WNJ2724" s="697">
        <v>43639</v>
      </c>
      <c r="WNK2724" s="697">
        <v>43601</v>
      </c>
      <c r="WNL2724" s="12" t="s">
        <v>3508</v>
      </c>
      <c r="WNM2724" s="12" t="s">
        <v>285</v>
      </c>
      <c r="WNN2724" s="12" t="s">
        <v>3416</v>
      </c>
      <c r="WNO2724" s="12" t="s">
        <v>37</v>
      </c>
      <c r="WNP2724" s="283">
        <v>42420.65</v>
      </c>
      <c r="WNQ2724" s="284">
        <v>1474117.59</v>
      </c>
      <c r="WNR2724" s="697">
        <v>43639</v>
      </c>
      <c r="WNS2724" s="697">
        <v>43601</v>
      </c>
      <c r="WNT2724" s="12" t="s">
        <v>3508</v>
      </c>
      <c r="WNU2724" s="12" t="s">
        <v>285</v>
      </c>
      <c r="WNV2724" s="12" t="s">
        <v>3416</v>
      </c>
      <c r="WNW2724" s="12" t="s">
        <v>37</v>
      </c>
      <c r="WNX2724" s="283">
        <v>42420.65</v>
      </c>
      <c r="WNY2724" s="284">
        <v>1474117.59</v>
      </c>
      <c r="WNZ2724" s="697">
        <v>43639</v>
      </c>
      <c r="WOA2724" s="697">
        <v>43601</v>
      </c>
      <c r="WOB2724" s="12" t="s">
        <v>3508</v>
      </c>
      <c r="WOC2724" s="12" t="s">
        <v>285</v>
      </c>
      <c r="WOD2724" s="12" t="s">
        <v>3416</v>
      </c>
      <c r="WOE2724" s="12" t="s">
        <v>37</v>
      </c>
      <c r="WOF2724" s="283">
        <v>42420.65</v>
      </c>
      <c r="WOG2724" s="284">
        <v>1474117.59</v>
      </c>
      <c r="WOH2724" s="697">
        <v>43639</v>
      </c>
      <c r="WOI2724" s="697">
        <v>43601</v>
      </c>
      <c r="WOJ2724" s="12" t="s">
        <v>3508</v>
      </c>
      <c r="WOK2724" s="12" t="s">
        <v>285</v>
      </c>
      <c r="WOL2724" s="12" t="s">
        <v>3416</v>
      </c>
      <c r="WOM2724" s="12" t="s">
        <v>37</v>
      </c>
      <c r="WON2724" s="283">
        <v>42420.65</v>
      </c>
      <c r="WOO2724" s="284">
        <v>1474117.59</v>
      </c>
      <c r="WOP2724" s="697">
        <v>43639</v>
      </c>
      <c r="WOQ2724" s="697">
        <v>43601</v>
      </c>
      <c r="WOR2724" s="12" t="s">
        <v>3508</v>
      </c>
      <c r="WOS2724" s="12" t="s">
        <v>285</v>
      </c>
      <c r="WOT2724" s="12" t="s">
        <v>3416</v>
      </c>
      <c r="WOU2724" s="12" t="s">
        <v>37</v>
      </c>
      <c r="WOV2724" s="283">
        <v>42420.65</v>
      </c>
      <c r="WOW2724" s="284">
        <v>1474117.59</v>
      </c>
      <c r="WOX2724" s="697">
        <v>43639</v>
      </c>
      <c r="WOY2724" s="697">
        <v>43601</v>
      </c>
      <c r="WOZ2724" s="12" t="s">
        <v>3508</v>
      </c>
      <c r="WPA2724" s="12" t="s">
        <v>285</v>
      </c>
      <c r="WPB2724" s="12" t="s">
        <v>3416</v>
      </c>
      <c r="WPC2724" s="12" t="s">
        <v>37</v>
      </c>
      <c r="WPD2724" s="283">
        <v>42420.65</v>
      </c>
      <c r="WPE2724" s="284">
        <v>1474117.59</v>
      </c>
      <c r="WPF2724" s="697">
        <v>43639</v>
      </c>
      <c r="WPG2724" s="697">
        <v>43601</v>
      </c>
      <c r="WPH2724" s="12" t="s">
        <v>3508</v>
      </c>
      <c r="WPI2724" s="12" t="s">
        <v>285</v>
      </c>
      <c r="WPJ2724" s="12" t="s">
        <v>3416</v>
      </c>
      <c r="WPK2724" s="12" t="s">
        <v>37</v>
      </c>
      <c r="WPL2724" s="283">
        <v>42420.65</v>
      </c>
      <c r="WPM2724" s="284">
        <v>1474117.59</v>
      </c>
      <c r="WPN2724" s="697">
        <v>43639</v>
      </c>
      <c r="WPO2724" s="697">
        <v>43601</v>
      </c>
      <c r="WPP2724" s="12" t="s">
        <v>3508</v>
      </c>
      <c r="WPQ2724" s="12" t="s">
        <v>285</v>
      </c>
      <c r="WPR2724" s="12" t="s">
        <v>3416</v>
      </c>
      <c r="WPS2724" s="12" t="s">
        <v>37</v>
      </c>
      <c r="WPT2724" s="283">
        <v>42420.65</v>
      </c>
      <c r="WPU2724" s="284">
        <v>1474117.59</v>
      </c>
      <c r="WPV2724" s="697">
        <v>43639</v>
      </c>
      <c r="WPW2724" s="697">
        <v>43601</v>
      </c>
      <c r="WPX2724" s="12" t="s">
        <v>3508</v>
      </c>
      <c r="WPY2724" s="12" t="s">
        <v>285</v>
      </c>
      <c r="WPZ2724" s="12" t="s">
        <v>3416</v>
      </c>
      <c r="WQA2724" s="12" t="s">
        <v>37</v>
      </c>
      <c r="WQB2724" s="283">
        <v>42420.65</v>
      </c>
      <c r="WQC2724" s="284">
        <v>1474117.59</v>
      </c>
      <c r="WQD2724" s="697">
        <v>43639</v>
      </c>
      <c r="WQE2724" s="697">
        <v>43601</v>
      </c>
      <c r="WQF2724" s="12" t="s">
        <v>3508</v>
      </c>
      <c r="WQG2724" s="12" t="s">
        <v>285</v>
      </c>
      <c r="WQH2724" s="12" t="s">
        <v>3416</v>
      </c>
      <c r="WQI2724" s="12" t="s">
        <v>37</v>
      </c>
      <c r="WQJ2724" s="283">
        <v>42420.65</v>
      </c>
      <c r="WQK2724" s="284">
        <v>1474117.59</v>
      </c>
      <c r="WQL2724" s="697">
        <v>43639</v>
      </c>
      <c r="WQM2724" s="697">
        <v>43601</v>
      </c>
      <c r="WQN2724" s="12" t="s">
        <v>3508</v>
      </c>
      <c r="WQO2724" s="12" t="s">
        <v>285</v>
      </c>
      <c r="WQP2724" s="12" t="s">
        <v>3416</v>
      </c>
      <c r="WQQ2724" s="12" t="s">
        <v>37</v>
      </c>
      <c r="WQR2724" s="283">
        <v>42420.65</v>
      </c>
      <c r="WQS2724" s="284">
        <v>1474117.59</v>
      </c>
      <c r="WQT2724" s="697">
        <v>43639</v>
      </c>
      <c r="WQU2724" s="697">
        <v>43601</v>
      </c>
      <c r="WQV2724" s="12" t="s">
        <v>3508</v>
      </c>
      <c r="WQW2724" s="12" t="s">
        <v>285</v>
      </c>
      <c r="WQX2724" s="12" t="s">
        <v>3416</v>
      </c>
      <c r="WQY2724" s="12" t="s">
        <v>37</v>
      </c>
      <c r="WQZ2724" s="283">
        <v>42420.65</v>
      </c>
      <c r="WRA2724" s="284">
        <v>1474117.59</v>
      </c>
      <c r="WRB2724" s="697">
        <v>43639</v>
      </c>
      <c r="WRC2724" s="697">
        <v>43601</v>
      </c>
      <c r="WRD2724" s="12" t="s">
        <v>3508</v>
      </c>
      <c r="WRE2724" s="12" t="s">
        <v>285</v>
      </c>
      <c r="WRF2724" s="12" t="s">
        <v>3416</v>
      </c>
      <c r="WRG2724" s="12" t="s">
        <v>37</v>
      </c>
      <c r="WRH2724" s="283">
        <v>42420.65</v>
      </c>
      <c r="WRI2724" s="284">
        <v>1474117.59</v>
      </c>
      <c r="WRJ2724" s="697">
        <v>43639</v>
      </c>
      <c r="WRK2724" s="697">
        <v>43601</v>
      </c>
      <c r="WRL2724" s="12" t="s">
        <v>3508</v>
      </c>
      <c r="WRM2724" s="12" t="s">
        <v>285</v>
      </c>
      <c r="WRN2724" s="12" t="s">
        <v>3416</v>
      </c>
      <c r="WRO2724" s="12" t="s">
        <v>37</v>
      </c>
      <c r="WRP2724" s="283">
        <v>42420.65</v>
      </c>
      <c r="WRQ2724" s="284">
        <v>1474117.59</v>
      </c>
      <c r="WRR2724" s="697">
        <v>43639</v>
      </c>
      <c r="WRS2724" s="697">
        <v>43601</v>
      </c>
      <c r="WRT2724" s="12" t="s">
        <v>3508</v>
      </c>
      <c r="WRU2724" s="12" t="s">
        <v>285</v>
      </c>
      <c r="WRV2724" s="12" t="s">
        <v>3416</v>
      </c>
      <c r="WRW2724" s="12" t="s">
        <v>37</v>
      </c>
      <c r="WRX2724" s="283">
        <v>42420.65</v>
      </c>
      <c r="WRY2724" s="284">
        <v>1474117.59</v>
      </c>
      <c r="WRZ2724" s="697">
        <v>43639</v>
      </c>
      <c r="WSA2724" s="697">
        <v>43601</v>
      </c>
      <c r="WSB2724" s="12" t="s">
        <v>3508</v>
      </c>
      <c r="WSC2724" s="12" t="s">
        <v>285</v>
      </c>
      <c r="WSD2724" s="12" t="s">
        <v>3416</v>
      </c>
      <c r="WSE2724" s="12" t="s">
        <v>37</v>
      </c>
      <c r="WSF2724" s="283">
        <v>42420.65</v>
      </c>
      <c r="WSG2724" s="284">
        <v>1474117.59</v>
      </c>
      <c r="WSH2724" s="697">
        <v>43639</v>
      </c>
      <c r="WSI2724" s="697">
        <v>43601</v>
      </c>
      <c r="WSJ2724" s="12" t="s">
        <v>3508</v>
      </c>
      <c r="WSK2724" s="12" t="s">
        <v>285</v>
      </c>
      <c r="WSL2724" s="12" t="s">
        <v>3416</v>
      </c>
      <c r="WSM2724" s="12" t="s">
        <v>37</v>
      </c>
      <c r="WSN2724" s="283">
        <v>42420.65</v>
      </c>
      <c r="WSO2724" s="284">
        <v>1474117.59</v>
      </c>
      <c r="WSP2724" s="697">
        <v>43639</v>
      </c>
      <c r="WSQ2724" s="697">
        <v>43601</v>
      </c>
      <c r="WSR2724" s="12" t="s">
        <v>3508</v>
      </c>
      <c r="WSS2724" s="12" t="s">
        <v>285</v>
      </c>
      <c r="WST2724" s="12" t="s">
        <v>3416</v>
      </c>
      <c r="WSU2724" s="12" t="s">
        <v>37</v>
      </c>
      <c r="WSV2724" s="283">
        <v>42420.65</v>
      </c>
      <c r="WSW2724" s="284">
        <v>1474117.59</v>
      </c>
      <c r="WSX2724" s="697">
        <v>43639</v>
      </c>
      <c r="WSY2724" s="697">
        <v>43601</v>
      </c>
      <c r="WSZ2724" s="12" t="s">
        <v>3508</v>
      </c>
      <c r="WTA2724" s="12" t="s">
        <v>285</v>
      </c>
      <c r="WTB2724" s="12" t="s">
        <v>3416</v>
      </c>
      <c r="WTC2724" s="12" t="s">
        <v>37</v>
      </c>
      <c r="WTD2724" s="283">
        <v>42420.65</v>
      </c>
      <c r="WTE2724" s="284">
        <v>1474117.59</v>
      </c>
      <c r="WTF2724" s="697">
        <v>43639</v>
      </c>
      <c r="WTG2724" s="697">
        <v>43601</v>
      </c>
      <c r="WTH2724" s="12" t="s">
        <v>3508</v>
      </c>
      <c r="WTI2724" s="12" t="s">
        <v>285</v>
      </c>
      <c r="WTJ2724" s="12" t="s">
        <v>3416</v>
      </c>
      <c r="WTK2724" s="12" t="s">
        <v>37</v>
      </c>
      <c r="WTL2724" s="283">
        <v>42420.65</v>
      </c>
      <c r="WTM2724" s="284">
        <v>1474117.59</v>
      </c>
      <c r="WTN2724" s="697">
        <v>43639</v>
      </c>
      <c r="WTO2724" s="697">
        <v>43601</v>
      </c>
      <c r="WTP2724" s="12" t="s">
        <v>3508</v>
      </c>
      <c r="WTQ2724" s="12" t="s">
        <v>285</v>
      </c>
      <c r="WTR2724" s="12" t="s">
        <v>3416</v>
      </c>
      <c r="WTS2724" s="12" t="s">
        <v>37</v>
      </c>
      <c r="WTT2724" s="283">
        <v>42420.65</v>
      </c>
      <c r="WTU2724" s="284">
        <v>1474117.59</v>
      </c>
      <c r="WTV2724" s="697">
        <v>43639</v>
      </c>
      <c r="WTW2724" s="697">
        <v>43601</v>
      </c>
      <c r="WTX2724" s="12" t="s">
        <v>3508</v>
      </c>
      <c r="WTY2724" s="12" t="s">
        <v>285</v>
      </c>
      <c r="WTZ2724" s="12" t="s">
        <v>3416</v>
      </c>
      <c r="WUA2724" s="12" t="s">
        <v>37</v>
      </c>
      <c r="WUB2724" s="283">
        <v>42420.65</v>
      </c>
      <c r="WUC2724" s="284">
        <v>1474117.59</v>
      </c>
      <c r="WUD2724" s="697">
        <v>43639</v>
      </c>
      <c r="WUE2724" s="697">
        <v>43601</v>
      </c>
      <c r="WUF2724" s="12" t="s">
        <v>3508</v>
      </c>
      <c r="WUG2724" s="12" t="s">
        <v>285</v>
      </c>
      <c r="WUH2724" s="12" t="s">
        <v>3416</v>
      </c>
      <c r="WUI2724" s="12" t="s">
        <v>37</v>
      </c>
      <c r="WUJ2724" s="283">
        <v>42420.65</v>
      </c>
      <c r="WUK2724" s="284">
        <v>1474117.59</v>
      </c>
      <c r="WUL2724" s="697">
        <v>43639</v>
      </c>
      <c r="WUM2724" s="697">
        <v>43601</v>
      </c>
      <c r="WUN2724" s="12" t="s">
        <v>3508</v>
      </c>
      <c r="WUO2724" s="12" t="s">
        <v>285</v>
      </c>
      <c r="WUP2724" s="12" t="s">
        <v>3416</v>
      </c>
      <c r="WUQ2724" s="12" t="s">
        <v>37</v>
      </c>
      <c r="WUR2724" s="283">
        <v>42420.65</v>
      </c>
      <c r="WUS2724" s="284">
        <v>1474117.59</v>
      </c>
      <c r="WUT2724" s="697">
        <v>43639</v>
      </c>
      <c r="WUU2724" s="697">
        <v>43601</v>
      </c>
      <c r="WUV2724" s="12" t="s">
        <v>3508</v>
      </c>
      <c r="WUW2724" s="12" t="s">
        <v>285</v>
      </c>
      <c r="WUX2724" s="12" t="s">
        <v>3416</v>
      </c>
      <c r="WUY2724" s="12" t="s">
        <v>37</v>
      </c>
      <c r="WUZ2724" s="283">
        <v>42420.65</v>
      </c>
      <c r="WVA2724" s="284">
        <v>1474117.59</v>
      </c>
      <c r="WVB2724" s="697">
        <v>43639</v>
      </c>
      <c r="WVC2724" s="697">
        <v>43601</v>
      </c>
      <c r="WVD2724" s="12" t="s">
        <v>3508</v>
      </c>
      <c r="WVE2724" s="12" t="s">
        <v>285</v>
      </c>
      <c r="WVF2724" s="12" t="s">
        <v>3416</v>
      </c>
      <c r="WVG2724" s="12" t="s">
        <v>37</v>
      </c>
      <c r="WVH2724" s="283">
        <v>42420.65</v>
      </c>
      <c r="WVI2724" s="284">
        <v>1474117.59</v>
      </c>
      <c r="WVJ2724" s="697">
        <v>43639</v>
      </c>
      <c r="WVK2724" s="697">
        <v>43601</v>
      </c>
      <c r="WVL2724" s="12" t="s">
        <v>3508</v>
      </c>
      <c r="WVM2724" s="12" t="s">
        <v>285</v>
      </c>
      <c r="WVN2724" s="12" t="s">
        <v>3416</v>
      </c>
      <c r="WVO2724" s="12" t="s">
        <v>37</v>
      </c>
      <c r="WVP2724" s="283">
        <v>42420.65</v>
      </c>
      <c r="WVQ2724" s="284">
        <v>1474117.59</v>
      </c>
      <c r="WVR2724" s="697">
        <v>43639</v>
      </c>
      <c r="WVS2724" s="697">
        <v>43601</v>
      </c>
      <c r="WVT2724" s="12" t="s">
        <v>3508</v>
      </c>
      <c r="WVU2724" s="12" t="s">
        <v>285</v>
      </c>
      <c r="WVV2724" s="12" t="s">
        <v>3416</v>
      </c>
      <c r="WVW2724" s="12" t="s">
        <v>37</v>
      </c>
      <c r="WVX2724" s="283">
        <v>42420.65</v>
      </c>
      <c r="WVY2724" s="284">
        <v>1474117.59</v>
      </c>
      <c r="WVZ2724" s="697">
        <v>43639</v>
      </c>
      <c r="WWA2724" s="697">
        <v>43601</v>
      </c>
      <c r="WWB2724" s="12" t="s">
        <v>3508</v>
      </c>
      <c r="WWC2724" s="12" t="s">
        <v>285</v>
      </c>
      <c r="WWD2724" s="12" t="s">
        <v>3416</v>
      </c>
      <c r="WWE2724" s="12" t="s">
        <v>37</v>
      </c>
      <c r="WWF2724" s="283">
        <v>42420.65</v>
      </c>
      <c r="WWG2724" s="284">
        <v>1474117.59</v>
      </c>
      <c r="WWH2724" s="697">
        <v>43639</v>
      </c>
      <c r="WWI2724" s="697">
        <v>43601</v>
      </c>
      <c r="WWJ2724" s="12" t="s">
        <v>3508</v>
      </c>
      <c r="WWK2724" s="12" t="s">
        <v>285</v>
      </c>
      <c r="WWL2724" s="12" t="s">
        <v>3416</v>
      </c>
      <c r="WWM2724" s="12" t="s">
        <v>37</v>
      </c>
      <c r="WWN2724" s="283">
        <v>42420.65</v>
      </c>
      <c r="WWO2724" s="284">
        <v>1474117.59</v>
      </c>
      <c r="WWP2724" s="697">
        <v>43639</v>
      </c>
      <c r="WWQ2724" s="697">
        <v>43601</v>
      </c>
      <c r="WWR2724" s="12" t="s">
        <v>3508</v>
      </c>
      <c r="WWS2724" s="12" t="s">
        <v>285</v>
      </c>
      <c r="WWT2724" s="12" t="s">
        <v>3416</v>
      </c>
      <c r="WWU2724" s="12" t="s">
        <v>37</v>
      </c>
      <c r="WWV2724" s="283">
        <v>42420.65</v>
      </c>
      <c r="WWW2724" s="284">
        <v>1474117.59</v>
      </c>
      <c r="WWX2724" s="697">
        <v>43639</v>
      </c>
      <c r="WWY2724" s="697">
        <v>43601</v>
      </c>
      <c r="WWZ2724" s="12" t="s">
        <v>3508</v>
      </c>
      <c r="WXA2724" s="12" t="s">
        <v>285</v>
      </c>
      <c r="WXB2724" s="12" t="s">
        <v>3416</v>
      </c>
      <c r="WXC2724" s="12" t="s">
        <v>37</v>
      </c>
      <c r="WXD2724" s="283">
        <v>42420.65</v>
      </c>
      <c r="WXE2724" s="284">
        <v>1474117.59</v>
      </c>
      <c r="WXF2724" s="697">
        <v>43639</v>
      </c>
      <c r="WXG2724" s="697">
        <v>43601</v>
      </c>
      <c r="WXH2724" s="12" t="s">
        <v>3508</v>
      </c>
      <c r="WXI2724" s="12" t="s">
        <v>285</v>
      </c>
      <c r="WXJ2724" s="12" t="s">
        <v>3416</v>
      </c>
      <c r="WXK2724" s="12" t="s">
        <v>37</v>
      </c>
      <c r="WXL2724" s="283">
        <v>42420.65</v>
      </c>
      <c r="WXM2724" s="284">
        <v>1474117.59</v>
      </c>
      <c r="WXN2724" s="697">
        <v>43639</v>
      </c>
      <c r="WXO2724" s="697">
        <v>43601</v>
      </c>
      <c r="WXP2724" s="12" t="s">
        <v>3508</v>
      </c>
      <c r="WXQ2724" s="12" t="s">
        <v>285</v>
      </c>
      <c r="WXR2724" s="12" t="s">
        <v>3416</v>
      </c>
      <c r="WXS2724" s="12" t="s">
        <v>37</v>
      </c>
      <c r="WXT2724" s="283">
        <v>42420.65</v>
      </c>
      <c r="WXU2724" s="284">
        <v>1474117.59</v>
      </c>
      <c r="WXV2724" s="697">
        <v>43639</v>
      </c>
      <c r="WXW2724" s="697">
        <v>43601</v>
      </c>
      <c r="WXX2724" s="12" t="s">
        <v>3508</v>
      </c>
      <c r="WXY2724" s="12" t="s">
        <v>285</v>
      </c>
      <c r="WXZ2724" s="12" t="s">
        <v>3416</v>
      </c>
      <c r="WYA2724" s="12" t="s">
        <v>37</v>
      </c>
      <c r="WYB2724" s="283">
        <v>42420.65</v>
      </c>
      <c r="WYC2724" s="284">
        <v>1474117.59</v>
      </c>
      <c r="WYD2724" s="697">
        <v>43639</v>
      </c>
      <c r="WYE2724" s="697">
        <v>43601</v>
      </c>
      <c r="WYF2724" s="12" t="s">
        <v>3508</v>
      </c>
      <c r="WYG2724" s="12" t="s">
        <v>285</v>
      </c>
      <c r="WYH2724" s="12" t="s">
        <v>3416</v>
      </c>
      <c r="WYI2724" s="12" t="s">
        <v>37</v>
      </c>
      <c r="WYJ2724" s="283">
        <v>42420.65</v>
      </c>
      <c r="WYK2724" s="284">
        <v>1474117.59</v>
      </c>
      <c r="WYL2724" s="697">
        <v>43639</v>
      </c>
      <c r="WYM2724" s="697">
        <v>43601</v>
      </c>
      <c r="WYN2724" s="12" t="s">
        <v>3508</v>
      </c>
      <c r="WYO2724" s="12" t="s">
        <v>285</v>
      </c>
      <c r="WYP2724" s="12" t="s">
        <v>3416</v>
      </c>
      <c r="WYQ2724" s="12" t="s">
        <v>37</v>
      </c>
      <c r="WYR2724" s="283">
        <v>42420.65</v>
      </c>
      <c r="WYS2724" s="284">
        <v>1474117.59</v>
      </c>
      <c r="WYT2724" s="697">
        <v>43639</v>
      </c>
      <c r="WYU2724" s="697">
        <v>43601</v>
      </c>
      <c r="WYV2724" s="12" t="s">
        <v>3508</v>
      </c>
      <c r="WYW2724" s="12" t="s">
        <v>285</v>
      </c>
      <c r="WYX2724" s="12" t="s">
        <v>3416</v>
      </c>
      <c r="WYY2724" s="12" t="s">
        <v>37</v>
      </c>
      <c r="WYZ2724" s="283">
        <v>42420.65</v>
      </c>
      <c r="WZA2724" s="284">
        <v>1474117.59</v>
      </c>
      <c r="WZB2724" s="697">
        <v>43639</v>
      </c>
      <c r="WZC2724" s="697">
        <v>43601</v>
      </c>
      <c r="WZD2724" s="12" t="s">
        <v>3508</v>
      </c>
      <c r="WZE2724" s="12" t="s">
        <v>285</v>
      </c>
      <c r="WZF2724" s="12" t="s">
        <v>3416</v>
      </c>
      <c r="WZG2724" s="12" t="s">
        <v>37</v>
      </c>
      <c r="WZH2724" s="283">
        <v>42420.65</v>
      </c>
      <c r="WZI2724" s="284">
        <v>1474117.59</v>
      </c>
      <c r="WZJ2724" s="697">
        <v>43639</v>
      </c>
      <c r="WZK2724" s="697">
        <v>43601</v>
      </c>
      <c r="WZL2724" s="12" t="s">
        <v>3508</v>
      </c>
      <c r="WZM2724" s="12" t="s">
        <v>285</v>
      </c>
      <c r="WZN2724" s="12" t="s">
        <v>3416</v>
      </c>
      <c r="WZO2724" s="12" t="s">
        <v>37</v>
      </c>
      <c r="WZP2724" s="283">
        <v>42420.65</v>
      </c>
      <c r="WZQ2724" s="284">
        <v>1474117.59</v>
      </c>
      <c r="WZR2724" s="697">
        <v>43639</v>
      </c>
      <c r="WZS2724" s="697">
        <v>43601</v>
      </c>
      <c r="WZT2724" s="12" t="s">
        <v>3508</v>
      </c>
      <c r="WZU2724" s="12" t="s">
        <v>285</v>
      </c>
      <c r="WZV2724" s="12" t="s">
        <v>3416</v>
      </c>
      <c r="WZW2724" s="12" t="s">
        <v>37</v>
      </c>
      <c r="WZX2724" s="283">
        <v>42420.65</v>
      </c>
      <c r="WZY2724" s="284">
        <v>1474117.59</v>
      </c>
      <c r="WZZ2724" s="697">
        <v>43639</v>
      </c>
      <c r="XAA2724" s="697">
        <v>43601</v>
      </c>
      <c r="XAB2724" s="12" t="s">
        <v>3508</v>
      </c>
      <c r="XAC2724" s="12" t="s">
        <v>285</v>
      </c>
      <c r="XAD2724" s="12" t="s">
        <v>3416</v>
      </c>
      <c r="XAE2724" s="12" t="s">
        <v>37</v>
      </c>
      <c r="XAF2724" s="283">
        <v>42420.65</v>
      </c>
      <c r="XAG2724" s="284">
        <v>1474117.59</v>
      </c>
      <c r="XAH2724" s="697">
        <v>43639</v>
      </c>
      <c r="XAI2724" s="697">
        <v>43601</v>
      </c>
      <c r="XAJ2724" s="12" t="s">
        <v>3508</v>
      </c>
      <c r="XAK2724" s="12" t="s">
        <v>285</v>
      </c>
      <c r="XAL2724" s="12" t="s">
        <v>3416</v>
      </c>
      <c r="XAM2724" s="12" t="s">
        <v>37</v>
      </c>
      <c r="XAN2724" s="283">
        <v>42420.65</v>
      </c>
      <c r="XAO2724" s="284">
        <v>1474117.59</v>
      </c>
      <c r="XAP2724" s="697">
        <v>43639</v>
      </c>
      <c r="XAQ2724" s="697">
        <v>43601</v>
      </c>
      <c r="XAR2724" s="12" t="s">
        <v>3508</v>
      </c>
      <c r="XAS2724" s="12" t="s">
        <v>285</v>
      </c>
      <c r="XAT2724" s="12" t="s">
        <v>3416</v>
      </c>
      <c r="XAU2724" s="12" t="s">
        <v>37</v>
      </c>
      <c r="XAV2724" s="283">
        <v>42420.65</v>
      </c>
      <c r="XAW2724" s="284">
        <v>1474117.59</v>
      </c>
      <c r="XAX2724" s="697">
        <v>43639</v>
      </c>
      <c r="XAY2724" s="697">
        <v>43601</v>
      </c>
      <c r="XAZ2724" s="12" t="s">
        <v>3508</v>
      </c>
      <c r="XBA2724" s="12" t="s">
        <v>285</v>
      </c>
      <c r="XBB2724" s="12" t="s">
        <v>3416</v>
      </c>
      <c r="XBC2724" s="12" t="s">
        <v>37</v>
      </c>
      <c r="XBD2724" s="283">
        <v>42420.65</v>
      </c>
      <c r="XBE2724" s="284">
        <v>1474117.59</v>
      </c>
      <c r="XBF2724" s="697">
        <v>43639</v>
      </c>
      <c r="XBG2724" s="697">
        <v>43601</v>
      </c>
      <c r="XBH2724" s="12" t="s">
        <v>3508</v>
      </c>
      <c r="XBI2724" s="12" t="s">
        <v>285</v>
      </c>
      <c r="XBJ2724" s="12" t="s">
        <v>3416</v>
      </c>
      <c r="XBK2724" s="12" t="s">
        <v>37</v>
      </c>
      <c r="XBL2724" s="283">
        <v>42420.65</v>
      </c>
      <c r="XBM2724" s="284">
        <v>1474117.59</v>
      </c>
      <c r="XBN2724" s="697">
        <v>43639</v>
      </c>
      <c r="XBO2724" s="697">
        <v>43601</v>
      </c>
      <c r="XBP2724" s="12" t="s">
        <v>3508</v>
      </c>
      <c r="XBQ2724" s="12" t="s">
        <v>285</v>
      </c>
      <c r="XBR2724" s="12" t="s">
        <v>3416</v>
      </c>
      <c r="XBS2724" s="12" t="s">
        <v>37</v>
      </c>
      <c r="XBT2724" s="283">
        <v>42420.65</v>
      </c>
      <c r="XBU2724" s="284">
        <v>1474117.59</v>
      </c>
      <c r="XBV2724" s="697">
        <v>43639</v>
      </c>
      <c r="XBW2724" s="697">
        <v>43601</v>
      </c>
      <c r="XBX2724" s="12" t="s">
        <v>3508</v>
      </c>
      <c r="XBY2724" s="12" t="s">
        <v>285</v>
      </c>
      <c r="XBZ2724" s="12" t="s">
        <v>3416</v>
      </c>
      <c r="XCA2724" s="12" t="s">
        <v>37</v>
      </c>
      <c r="XCB2724" s="283">
        <v>42420.65</v>
      </c>
      <c r="XCC2724" s="284">
        <v>1474117.59</v>
      </c>
      <c r="XCD2724" s="697">
        <v>43639</v>
      </c>
      <c r="XCE2724" s="697">
        <v>43601</v>
      </c>
      <c r="XCF2724" s="12" t="s">
        <v>3508</v>
      </c>
      <c r="XCG2724" s="12" t="s">
        <v>285</v>
      </c>
      <c r="XCH2724" s="12" t="s">
        <v>3416</v>
      </c>
      <c r="XCI2724" s="12" t="s">
        <v>37</v>
      </c>
      <c r="XCJ2724" s="283">
        <v>42420.65</v>
      </c>
      <c r="XCK2724" s="284">
        <v>1474117.59</v>
      </c>
      <c r="XCL2724" s="697">
        <v>43639</v>
      </c>
      <c r="XCM2724" s="697">
        <v>43601</v>
      </c>
      <c r="XCN2724" s="12" t="s">
        <v>3508</v>
      </c>
      <c r="XCO2724" s="12" t="s">
        <v>285</v>
      </c>
      <c r="XCP2724" s="12" t="s">
        <v>3416</v>
      </c>
      <c r="XCQ2724" s="12" t="s">
        <v>37</v>
      </c>
      <c r="XCR2724" s="283">
        <v>42420.65</v>
      </c>
      <c r="XCS2724" s="284">
        <v>1474117.59</v>
      </c>
      <c r="XCT2724" s="697">
        <v>43639</v>
      </c>
      <c r="XCU2724" s="697">
        <v>43601</v>
      </c>
      <c r="XCV2724" s="12" t="s">
        <v>3508</v>
      </c>
      <c r="XCW2724" s="12" t="s">
        <v>285</v>
      </c>
      <c r="XCX2724" s="12" t="s">
        <v>3416</v>
      </c>
      <c r="XCY2724" s="12" t="s">
        <v>37</v>
      </c>
      <c r="XCZ2724" s="283">
        <v>42420.65</v>
      </c>
      <c r="XDA2724" s="284">
        <v>1474117.59</v>
      </c>
      <c r="XDB2724" s="697">
        <v>43639</v>
      </c>
      <c r="XDC2724" s="697">
        <v>43601</v>
      </c>
      <c r="XDD2724" s="12" t="s">
        <v>3508</v>
      </c>
      <c r="XDE2724" s="12" t="s">
        <v>285</v>
      </c>
      <c r="XDF2724" s="12" t="s">
        <v>3416</v>
      </c>
      <c r="XDG2724" s="12" t="s">
        <v>37</v>
      </c>
      <c r="XDH2724" s="283">
        <v>42420.65</v>
      </c>
      <c r="XDI2724" s="284">
        <v>1474117.59</v>
      </c>
      <c r="XDJ2724" s="697">
        <v>43639</v>
      </c>
      <c r="XDK2724" s="697">
        <v>43601</v>
      </c>
      <c r="XDL2724" s="12" t="s">
        <v>3508</v>
      </c>
      <c r="XDM2724" s="12" t="s">
        <v>285</v>
      </c>
      <c r="XDN2724" s="12" t="s">
        <v>3416</v>
      </c>
      <c r="XDO2724" s="12" t="s">
        <v>37</v>
      </c>
      <c r="XDP2724" s="283">
        <v>42420.65</v>
      </c>
      <c r="XDQ2724" s="284">
        <v>1474117.59</v>
      </c>
      <c r="XDR2724" s="697">
        <v>43639</v>
      </c>
      <c r="XDS2724" s="697">
        <v>43601</v>
      </c>
      <c r="XDT2724" s="12" t="s">
        <v>3508</v>
      </c>
      <c r="XDU2724" s="12" t="s">
        <v>285</v>
      </c>
      <c r="XDV2724" s="12" t="s">
        <v>3416</v>
      </c>
      <c r="XDW2724" s="12" t="s">
        <v>37</v>
      </c>
      <c r="XDX2724" s="283">
        <v>42420.65</v>
      </c>
      <c r="XDY2724" s="284">
        <v>1474117.59</v>
      </c>
      <c r="XDZ2724" s="697">
        <v>43639</v>
      </c>
      <c r="XEA2724" s="697">
        <v>43601</v>
      </c>
      <c r="XEB2724" s="12" t="s">
        <v>3508</v>
      </c>
      <c r="XEC2724" s="12" t="s">
        <v>285</v>
      </c>
      <c r="XED2724" s="12" t="s">
        <v>3416</v>
      </c>
      <c r="XEE2724" s="12" t="s">
        <v>37</v>
      </c>
      <c r="XEF2724" s="283">
        <v>42420.65</v>
      </c>
      <c r="XEG2724" s="284">
        <v>1474117.59</v>
      </c>
      <c r="XEH2724" s="697">
        <v>43639</v>
      </c>
      <c r="XEI2724" s="697">
        <v>43601</v>
      </c>
      <c r="XEJ2724" s="12" t="s">
        <v>3508</v>
      </c>
      <c r="XEK2724" s="12" t="s">
        <v>285</v>
      </c>
      <c r="XEL2724" s="12" t="s">
        <v>3416</v>
      </c>
      <c r="XEM2724" s="12" t="s">
        <v>37</v>
      </c>
      <c r="XEN2724" s="283">
        <v>42420.65</v>
      </c>
      <c r="XEO2724" s="284">
        <v>1474117.59</v>
      </c>
      <c r="XEP2724" s="697">
        <v>43639</v>
      </c>
      <c r="XEQ2724" s="697">
        <v>43601</v>
      </c>
      <c r="XER2724" s="12" t="s">
        <v>3508</v>
      </c>
      <c r="XES2724" s="12" t="s">
        <v>285</v>
      </c>
      <c r="XET2724" s="12" t="s">
        <v>3416</v>
      </c>
      <c r="XEU2724" s="12" t="s">
        <v>37</v>
      </c>
      <c r="XEV2724" s="283">
        <v>42420.65</v>
      </c>
      <c r="XEW2724" s="284">
        <v>1474117.59</v>
      </c>
      <c r="XEX2724" s="697">
        <v>43639</v>
      </c>
    </row>
    <row r="2725" spans="1:16378" ht="15" customHeight="1">
      <c r="A2725" s="700">
        <v>43564</v>
      </c>
      <c r="B2725" s="216" t="s">
        <v>3449</v>
      </c>
      <c r="C2725" s="216" t="s">
        <v>285</v>
      </c>
      <c r="D2725" s="654" t="s">
        <v>3095</v>
      </c>
      <c r="E2725" s="216" t="s">
        <v>37</v>
      </c>
      <c r="F2725" s="637">
        <v>140552.41</v>
      </c>
      <c r="G2725" s="637">
        <f>F2725*34.56</f>
        <v>4857491.2896000007</v>
      </c>
      <c r="H2725" s="1078" t="s">
        <v>3589</v>
      </c>
      <c r="I2725" s="1328"/>
    </row>
    <row r="2726" spans="1:16378" ht="15" customHeight="1">
      <c r="A2726" s="680">
        <v>43535</v>
      </c>
      <c r="B2726" s="196" t="s">
        <v>3385</v>
      </c>
      <c r="C2726" s="171" t="s">
        <v>2039</v>
      </c>
      <c r="D2726" s="171" t="s">
        <v>1671</v>
      </c>
      <c r="E2726" s="171" t="s">
        <v>1533</v>
      </c>
      <c r="F2726" s="171"/>
      <c r="G2726" s="187">
        <v>1053187.52</v>
      </c>
      <c r="H2726" s="201" t="s">
        <v>3590</v>
      </c>
      <c r="I2726" s="201"/>
    </row>
    <row r="2727" spans="1:16378" ht="15" customHeight="1">
      <c r="A2727" s="700">
        <v>43601</v>
      </c>
      <c r="B2727" s="458" t="s">
        <v>3509</v>
      </c>
      <c r="C2727" s="216" t="s">
        <v>285</v>
      </c>
      <c r="D2727" s="691" t="s">
        <v>3416</v>
      </c>
      <c r="E2727" s="216" t="s">
        <v>3592</v>
      </c>
      <c r="F2727" s="637">
        <v>264827.63</v>
      </c>
      <c r="G2727" s="637">
        <v>9202760.1400000006</v>
      </c>
      <c r="H2727" s="1078" t="s">
        <v>3591</v>
      </c>
      <c r="I2727" s="1321"/>
    </row>
    <row r="2728" spans="1:16378" ht="15" customHeight="1">
      <c r="A2728" s="481">
        <v>43640</v>
      </c>
      <c r="B2728" s="216" t="s">
        <v>3554</v>
      </c>
      <c r="C2728" s="216" t="s">
        <v>1614</v>
      </c>
      <c r="D2728" s="193" t="s">
        <v>3559</v>
      </c>
      <c r="E2728" s="216" t="s">
        <v>37</v>
      </c>
      <c r="F2728" s="637">
        <v>19872.79</v>
      </c>
      <c r="G2728" s="637">
        <v>697534.93</v>
      </c>
      <c r="H2728" s="704" t="s">
        <v>3604</v>
      </c>
      <c r="I2728" s="1315"/>
    </row>
    <row r="2729" spans="1:16378" ht="15" customHeight="1">
      <c r="A2729" s="680">
        <v>43539</v>
      </c>
      <c r="B2729" s="196" t="s">
        <v>3391</v>
      </c>
      <c r="C2729" s="171" t="s">
        <v>2039</v>
      </c>
      <c r="D2729" s="171" t="s">
        <v>1671</v>
      </c>
      <c r="E2729" s="171" t="s">
        <v>1533</v>
      </c>
      <c r="F2729" s="461"/>
      <c r="G2729" s="187">
        <v>494545.73</v>
      </c>
      <c r="H2729" s="201" t="s">
        <v>3604</v>
      </c>
      <c r="I2729" s="1315"/>
    </row>
    <row r="2730" spans="1:16378" ht="15" customHeight="1">
      <c r="A2730" s="680">
        <v>43539</v>
      </c>
      <c r="B2730" s="196" t="s">
        <v>3392</v>
      </c>
      <c r="C2730" s="171" t="s">
        <v>2039</v>
      </c>
      <c r="D2730" s="171" t="s">
        <v>1671</v>
      </c>
      <c r="E2730" s="171" t="s">
        <v>1533</v>
      </c>
      <c r="F2730" s="461"/>
      <c r="G2730" s="187">
        <v>1259158.03</v>
      </c>
      <c r="H2730" s="201" t="s">
        <v>3604</v>
      </c>
      <c r="I2730" s="1315"/>
    </row>
    <row r="2731" spans="1:16378" ht="15" customHeight="1">
      <c r="A2731" s="680">
        <v>43539</v>
      </c>
      <c r="B2731" s="196" t="s">
        <v>3393</v>
      </c>
      <c r="C2731" s="171" t="s">
        <v>2039</v>
      </c>
      <c r="D2731" s="171" t="s">
        <v>1671</v>
      </c>
      <c r="E2731" s="171" t="s">
        <v>1533</v>
      </c>
      <c r="F2731" s="461"/>
      <c r="G2731" s="187">
        <v>1099987.24</v>
      </c>
      <c r="H2731" s="201" t="s">
        <v>3604</v>
      </c>
      <c r="I2731" s="1315"/>
    </row>
    <row r="2732" spans="1:16378" ht="15" customHeight="1">
      <c r="A2732" s="680">
        <v>43539</v>
      </c>
      <c r="B2732" s="196" t="s">
        <v>3394</v>
      </c>
      <c r="C2732" s="171" t="s">
        <v>2039</v>
      </c>
      <c r="D2732" s="171" t="s">
        <v>1671</v>
      </c>
      <c r="E2732" s="171" t="s">
        <v>1533</v>
      </c>
      <c r="F2732" s="461"/>
      <c r="G2732" s="187">
        <v>1085831.43</v>
      </c>
      <c r="H2732" s="201" t="s">
        <v>3604</v>
      </c>
      <c r="I2732" s="1315"/>
    </row>
    <row r="2733" spans="1:16378" s="690" customFormat="1" ht="12.75">
      <c r="A2733" s="481">
        <v>43570</v>
      </c>
      <c r="B2733" s="426" t="s">
        <v>3460</v>
      </c>
      <c r="C2733" s="216" t="s">
        <v>3070</v>
      </c>
      <c r="D2733" s="216" t="s">
        <v>3419</v>
      </c>
      <c r="E2733" s="216" t="s">
        <v>1533</v>
      </c>
      <c r="F2733" s="639">
        <v>434716.8</v>
      </c>
      <c r="G2733" s="203">
        <f>A2733+90</f>
        <v>43660</v>
      </c>
      <c r="H2733" s="203" t="s">
        <v>3605</v>
      </c>
      <c r="I2733" s="723"/>
    </row>
    <row r="2734" spans="1:16378" s="690" customFormat="1" ht="12.75">
      <c r="A2734" s="481">
        <v>43572</v>
      </c>
      <c r="B2734" s="426" t="s">
        <v>3467</v>
      </c>
      <c r="C2734" s="216" t="s">
        <v>3070</v>
      </c>
      <c r="D2734" s="216" t="s">
        <v>3419</v>
      </c>
      <c r="E2734" s="216" t="s">
        <v>1533</v>
      </c>
      <c r="F2734" s="639">
        <v>580950</v>
      </c>
      <c r="G2734" s="203">
        <f>A2734+90</f>
        <v>43662</v>
      </c>
      <c r="H2734" s="203" t="s">
        <v>3610</v>
      </c>
      <c r="I2734" s="650"/>
    </row>
    <row r="2735" spans="1:16378" s="690" customFormat="1" ht="12.75">
      <c r="A2735" s="481">
        <v>43572</v>
      </c>
      <c r="B2735" s="426" t="s">
        <v>3468</v>
      </c>
      <c r="C2735" s="216" t="s">
        <v>3070</v>
      </c>
      <c r="D2735" s="216" t="s">
        <v>3419</v>
      </c>
      <c r="E2735" s="216" t="s">
        <v>1533</v>
      </c>
      <c r="F2735" s="639">
        <v>71050</v>
      </c>
      <c r="G2735" s="203">
        <f>A2735+90</f>
        <v>43662</v>
      </c>
      <c r="H2735" s="203" t="s">
        <v>3610</v>
      </c>
      <c r="I2735" s="650"/>
    </row>
    <row r="2736" spans="1:16378" s="91" customFormat="1" ht="12.75">
      <c r="A2736" s="649">
        <v>43602</v>
      </c>
      <c r="B2736" s="458" t="s">
        <v>3511</v>
      </c>
      <c r="C2736" s="458" t="s">
        <v>35</v>
      </c>
      <c r="D2736" s="1257" t="s">
        <v>381</v>
      </c>
      <c r="E2736" s="458" t="s">
        <v>38</v>
      </c>
      <c r="F2736" s="591">
        <v>55683.3</v>
      </c>
      <c r="G2736" s="591">
        <v>2161068.87</v>
      </c>
      <c r="H2736" s="1038" t="s">
        <v>3611</v>
      </c>
      <c r="I2736" s="1341"/>
    </row>
    <row r="2737" spans="1:28" s="91" customFormat="1" ht="21.75" customHeight="1">
      <c r="A2737" s="481">
        <v>43640</v>
      </c>
      <c r="B2737" s="216" t="s">
        <v>3552</v>
      </c>
      <c r="C2737" s="216" t="s">
        <v>1614</v>
      </c>
      <c r="D2737" s="193" t="s">
        <v>3559</v>
      </c>
      <c r="E2737" s="216" t="s">
        <v>37</v>
      </c>
      <c r="F2737" s="637">
        <v>156829.79</v>
      </c>
      <c r="G2737" s="637">
        <v>5504725.6299999999</v>
      </c>
      <c r="H2737" s="1038" t="s">
        <v>3612</v>
      </c>
      <c r="I2737" s="1341"/>
    </row>
    <row r="2738" spans="1:28" s="91" customFormat="1" ht="21.75" customHeight="1">
      <c r="A2738" s="481">
        <v>43640</v>
      </c>
      <c r="B2738" s="216" t="s">
        <v>3553</v>
      </c>
      <c r="C2738" s="216" t="s">
        <v>1614</v>
      </c>
      <c r="D2738" s="193" t="s">
        <v>3559</v>
      </c>
      <c r="E2738" s="216" t="s">
        <v>37</v>
      </c>
      <c r="F2738" s="637">
        <v>134270.18</v>
      </c>
      <c r="G2738" s="637">
        <v>4712883.32</v>
      </c>
      <c r="H2738" s="1038" t="s">
        <v>3612</v>
      </c>
      <c r="I2738" s="1341"/>
    </row>
    <row r="2739" spans="1:28" s="91" customFormat="1" ht="21.75" customHeight="1">
      <c r="A2739" s="481">
        <v>43640</v>
      </c>
      <c r="B2739" s="216" t="s">
        <v>3554</v>
      </c>
      <c r="C2739" s="216" t="s">
        <v>1614</v>
      </c>
      <c r="D2739" s="193" t="s">
        <v>3559</v>
      </c>
      <c r="E2739" s="216" t="s">
        <v>37</v>
      </c>
      <c r="F2739" s="637">
        <v>19872.79</v>
      </c>
      <c r="G2739" s="637">
        <v>697534.93</v>
      </c>
      <c r="H2739" s="1038" t="s">
        <v>3612</v>
      </c>
      <c r="I2739" s="1341"/>
    </row>
    <row r="2740" spans="1:28" s="91" customFormat="1" ht="21.75" customHeight="1">
      <c r="A2740" s="481">
        <v>43640</v>
      </c>
      <c r="B2740" s="216" t="s">
        <v>3555</v>
      </c>
      <c r="C2740" s="216" t="s">
        <v>1614</v>
      </c>
      <c r="D2740" s="193" t="s">
        <v>3559</v>
      </c>
      <c r="E2740" s="216" t="s">
        <v>37</v>
      </c>
      <c r="F2740" s="637">
        <v>2247.36</v>
      </c>
      <c r="G2740" s="637">
        <v>78882.34</v>
      </c>
      <c r="H2740" s="1038" t="s">
        <v>3612</v>
      </c>
      <c r="I2740" s="1341"/>
    </row>
    <row r="2741" spans="1:28" s="91" customFormat="1" ht="27.75" customHeight="1">
      <c r="A2741" s="700">
        <v>43601</v>
      </c>
      <c r="B2741" s="458" t="s">
        <v>3507</v>
      </c>
      <c r="C2741" s="216" t="s">
        <v>285</v>
      </c>
      <c r="D2741" s="691" t="s">
        <v>2613</v>
      </c>
      <c r="E2741" s="216" t="s">
        <v>37</v>
      </c>
      <c r="F2741" s="637">
        <v>94177.62</v>
      </c>
      <c r="G2741" s="637">
        <v>3272672.3</v>
      </c>
      <c r="H2741" s="1078" t="s">
        <v>3613</v>
      </c>
      <c r="I2741" s="1321"/>
      <c r="J2741" s="158"/>
      <c r="K2741" s="903"/>
      <c r="L2741" s="904"/>
      <c r="M2741" s="905"/>
      <c r="N2741" s="509"/>
      <c r="O2741" s="517"/>
      <c r="P2741" s="689"/>
      <c r="Q2741" s="906"/>
      <c r="R2741" s="157"/>
      <c r="S2741" s="157"/>
      <c r="T2741" s="157"/>
      <c r="U2741" s="157"/>
      <c r="V2741" s="157"/>
      <c r="W2741" s="157"/>
      <c r="X2741" s="157"/>
      <c r="Y2741" s="157"/>
      <c r="Z2741" s="157"/>
      <c r="AA2741" s="157"/>
      <c r="AB2741" s="157"/>
    </row>
    <row r="2742" spans="1:28" s="91" customFormat="1" ht="27.75" customHeight="1">
      <c r="A2742" s="630">
        <v>43614</v>
      </c>
      <c r="B2742" s="216" t="s">
        <v>3525</v>
      </c>
      <c r="C2742" s="216" t="s">
        <v>285</v>
      </c>
      <c r="D2742" s="654" t="s">
        <v>3284</v>
      </c>
      <c r="E2742" s="216" t="s">
        <v>37</v>
      </c>
      <c r="F2742" s="637">
        <v>124584.57</v>
      </c>
      <c r="G2742" s="637">
        <v>4376655.9400000004</v>
      </c>
      <c r="H2742" s="1078" t="s">
        <v>3613</v>
      </c>
      <c r="I2742" s="1341"/>
      <c r="J2742" s="157"/>
      <c r="K2742" s="157"/>
      <c r="L2742" s="157"/>
      <c r="M2742" s="157"/>
      <c r="N2742" s="157"/>
      <c r="O2742" s="157"/>
      <c r="P2742" s="157"/>
      <c r="Q2742" s="157"/>
      <c r="R2742" s="157"/>
      <c r="S2742" s="157"/>
      <c r="T2742" s="157"/>
      <c r="U2742" s="157"/>
      <c r="V2742" s="157"/>
      <c r="W2742" s="157"/>
      <c r="X2742" s="157"/>
      <c r="Y2742" s="157"/>
      <c r="Z2742" s="157"/>
      <c r="AA2742" s="157"/>
      <c r="AB2742" s="157"/>
    </row>
    <row r="2743" spans="1:28" s="91" customFormat="1" ht="27.75" customHeight="1">
      <c r="A2743" s="630">
        <v>43612</v>
      </c>
      <c r="B2743" s="216" t="s">
        <v>3533</v>
      </c>
      <c r="C2743" s="216" t="s">
        <v>285</v>
      </c>
      <c r="D2743" s="654" t="s">
        <v>3284</v>
      </c>
      <c r="E2743" s="216" t="s">
        <v>11</v>
      </c>
      <c r="F2743" s="637">
        <v>129979.42</v>
      </c>
      <c r="G2743" s="637">
        <v>4550579.49</v>
      </c>
      <c r="H2743" s="1078" t="s">
        <v>3613</v>
      </c>
      <c r="I2743" s="1341"/>
      <c r="J2743" s="157"/>
      <c r="K2743" s="157"/>
      <c r="L2743" s="157"/>
      <c r="M2743" s="157"/>
      <c r="N2743" s="157"/>
      <c r="O2743" s="157"/>
      <c r="P2743" s="157"/>
      <c r="Q2743" s="157"/>
      <c r="R2743" s="157"/>
      <c r="S2743" s="157"/>
      <c r="T2743" s="157"/>
      <c r="U2743" s="157"/>
      <c r="V2743" s="157"/>
      <c r="W2743" s="157"/>
      <c r="X2743" s="157"/>
      <c r="Y2743" s="157"/>
      <c r="Z2743" s="157"/>
      <c r="AA2743" s="157"/>
      <c r="AB2743" s="157"/>
    </row>
    <row r="2744" spans="1:28" s="91" customFormat="1" ht="50.25" customHeight="1">
      <c r="A2744" s="630">
        <v>43623</v>
      </c>
      <c r="B2744" s="216" t="s">
        <v>3543</v>
      </c>
      <c r="C2744" s="216" t="s">
        <v>285</v>
      </c>
      <c r="D2744" s="654" t="s">
        <v>3095</v>
      </c>
      <c r="E2744" s="216" t="s">
        <v>11</v>
      </c>
      <c r="F2744" s="637">
        <v>176166.95</v>
      </c>
      <c r="G2744" s="637">
        <v>6179936.6100000003</v>
      </c>
      <c r="H2744" s="1078" t="s">
        <v>3614</v>
      </c>
      <c r="I2744" s="1328"/>
      <c r="J2744" s="110"/>
      <c r="K2744" s="907"/>
      <c r="L2744" s="904"/>
      <c r="M2744" s="905"/>
      <c r="N2744" s="509"/>
      <c r="O2744" s="517"/>
      <c r="P2744" s="493"/>
      <c r="Q2744" s="906"/>
      <c r="R2744" s="157"/>
      <c r="S2744" s="157"/>
      <c r="T2744" s="157"/>
      <c r="U2744" s="157"/>
      <c r="V2744" s="157"/>
      <c r="W2744" s="157"/>
      <c r="X2744" s="157"/>
      <c r="Y2744" s="157"/>
      <c r="Z2744" s="157"/>
      <c r="AA2744" s="157"/>
      <c r="AB2744" s="157"/>
    </row>
    <row r="2745" spans="1:28" s="91" customFormat="1" ht="50.25" customHeight="1">
      <c r="A2745" s="700">
        <v>43623</v>
      </c>
      <c r="B2745" s="458" t="s">
        <v>3541</v>
      </c>
      <c r="C2745" s="216" t="s">
        <v>285</v>
      </c>
      <c r="D2745" s="691" t="s">
        <v>3542</v>
      </c>
      <c r="E2745" s="458" t="s">
        <v>11</v>
      </c>
      <c r="F2745" s="637">
        <v>37530.379999999997</v>
      </c>
      <c r="G2745" s="637">
        <f>F2745*35.11</f>
        <v>1317691.6417999999</v>
      </c>
      <c r="H2745" s="1078" t="s">
        <v>3613</v>
      </c>
      <c r="I2745" s="1341"/>
      <c r="J2745" s="157"/>
      <c r="K2745" s="157"/>
      <c r="L2745" s="157"/>
      <c r="M2745" s="157"/>
      <c r="N2745" s="157"/>
      <c r="O2745" s="157"/>
      <c r="P2745" s="157"/>
      <c r="Q2745" s="157"/>
      <c r="R2745" s="157"/>
      <c r="S2745" s="157"/>
      <c r="T2745" s="157"/>
      <c r="U2745" s="157"/>
      <c r="V2745" s="157"/>
      <c r="W2745" s="157"/>
      <c r="X2745" s="157"/>
      <c r="Y2745" s="157"/>
      <c r="Z2745" s="157"/>
      <c r="AA2745" s="157"/>
      <c r="AB2745" s="157"/>
    </row>
    <row r="2746" spans="1:28" s="91" customFormat="1" ht="27.75" customHeight="1">
      <c r="A2746" s="700">
        <v>43601</v>
      </c>
      <c r="B2746" s="458" t="s">
        <v>3504</v>
      </c>
      <c r="C2746" s="216" t="s">
        <v>285</v>
      </c>
      <c r="D2746" s="691" t="s">
        <v>3416</v>
      </c>
      <c r="E2746" s="216" t="s">
        <v>37</v>
      </c>
      <c r="F2746" s="637">
        <v>38250.97</v>
      </c>
      <c r="G2746" s="637">
        <v>1329221.21</v>
      </c>
      <c r="H2746" s="499" t="s">
        <v>3613</v>
      </c>
      <c r="I2746" s="1341"/>
      <c r="J2746" s="157"/>
      <c r="K2746" s="157"/>
      <c r="L2746" s="157"/>
      <c r="M2746" s="157"/>
      <c r="N2746" s="157"/>
      <c r="O2746" s="157"/>
      <c r="P2746" s="157"/>
      <c r="Q2746" s="157"/>
      <c r="R2746" s="157"/>
      <c r="S2746" s="157"/>
      <c r="T2746" s="157"/>
      <c r="U2746" s="157"/>
      <c r="V2746" s="157"/>
      <c r="W2746" s="157"/>
      <c r="X2746" s="157"/>
      <c r="Y2746" s="157"/>
      <c r="Z2746" s="157"/>
      <c r="AA2746" s="157"/>
      <c r="AB2746" s="157"/>
    </row>
    <row r="2747" spans="1:28" s="91" customFormat="1" ht="21.75" customHeight="1">
      <c r="A2747" s="481">
        <v>43640</v>
      </c>
      <c r="B2747" s="216" t="s">
        <v>3558</v>
      </c>
      <c r="C2747" s="216" t="s">
        <v>1614</v>
      </c>
      <c r="D2747" s="193" t="s">
        <v>3559</v>
      </c>
      <c r="E2747" s="216" t="s">
        <v>37</v>
      </c>
      <c r="F2747" s="637">
        <v>2674.46</v>
      </c>
      <c r="G2747" s="637">
        <v>93873.55</v>
      </c>
      <c r="H2747" s="704" t="s">
        <v>3614</v>
      </c>
      <c r="I2747" s="171"/>
      <c r="J2747" s="908"/>
      <c r="K2747" s="903"/>
      <c r="L2747" s="904"/>
      <c r="M2747" s="905"/>
      <c r="N2747" s="509"/>
      <c r="O2747" s="517"/>
      <c r="P2747" s="157"/>
      <c r="Q2747" s="157"/>
      <c r="R2747" s="157"/>
      <c r="S2747" s="157"/>
      <c r="T2747" s="157"/>
      <c r="U2747" s="157"/>
      <c r="V2747" s="157"/>
      <c r="W2747" s="157"/>
      <c r="X2747" s="157"/>
      <c r="Y2747" s="157"/>
      <c r="Z2747" s="157"/>
      <c r="AA2747" s="157"/>
      <c r="AB2747" s="157"/>
    </row>
    <row r="2748" spans="1:28" s="690" customFormat="1" ht="12.75">
      <c r="A2748" s="224">
        <v>43607</v>
      </c>
      <c r="B2748" s="216" t="s">
        <v>3516</v>
      </c>
      <c r="C2748" s="216" t="s">
        <v>3194</v>
      </c>
      <c r="D2748" s="216" t="s">
        <v>3517</v>
      </c>
      <c r="E2748" s="216" t="s">
        <v>1533</v>
      </c>
      <c r="F2748" s="650"/>
      <c r="G2748" s="639">
        <v>1971008</v>
      </c>
      <c r="H2748" s="723" t="s">
        <v>3628</v>
      </c>
      <c r="I2748" s="650"/>
      <c r="J2748" s="493"/>
      <c r="K2748" s="493"/>
      <c r="L2748" s="493"/>
      <c r="M2748" s="493"/>
      <c r="N2748" s="493"/>
      <c r="O2748" s="493"/>
      <c r="P2748" s="493"/>
      <c r="Q2748" s="493"/>
      <c r="R2748" s="493"/>
      <c r="S2748" s="493"/>
      <c r="T2748" s="493"/>
      <c r="U2748" s="493"/>
      <c r="V2748" s="493"/>
      <c r="W2748" s="493"/>
      <c r="X2748" s="493"/>
      <c r="Y2748" s="493"/>
      <c r="Z2748" s="493"/>
      <c r="AA2748" s="493"/>
      <c r="AB2748" s="493"/>
    </row>
    <row r="2749" spans="1:28" ht="15" customHeight="1">
      <c r="A2749" s="680">
        <v>43549</v>
      </c>
      <c r="B2749" s="196" t="s">
        <v>3407</v>
      </c>
      <c r="C2749" s="171" t="s">
        <v>2039</v>
      </c>
      <c r="D2749" s="171" t="s">
        <v>1671</v>
      </c>
      <c r="E2749" s="171" t="s">
        <v>1533</v>
      </c>
      <c r="F2749" s="171"/>
      <c r="G2749" s="187">
        <v>1070609.3999999999</v>
      </c>
      <c r="H2749" s="201" t="s">
        <v>3631</v>
      </c>
      <c r="I2749" s="234"/>
    </row>
    <row r="2750" spans="1:28" ht="15" customHeight="1">
      <c r="A2750" s="630">
        <v>43549</v>
      </c>
      <c r="B2750" s="204" t="s">
        <v>3408</v>
      </c>
      <c r="C2750" s="204" t="s">
        <v>2092</v>
      </c>
      <c r="D2750" s="204" t="s">
        <v>1671</v>
      </c>
      <c r="E2750" s="204" t="s">
        <v>37</v>
      </c>
      <c r="F2750" s="639">
        <v>13348.14</v>
      </c>
      <c r="G2750" s="639">
        <v>457841.2</v>
      </c>
      <c r="H2750" s="1080" t="s">
        <v>3631</v>
      </c>
      <c r="I2750" s="1342"/>
    </row>
    <row r="2751" spans="1:28" ht="15" customHeight="1">
      <c r="A2751" s="481">
        <v>43580</v>
      </c>
      <c r="B2751" s="426" t="s">
        <v>3483</v>
      </c>
      <c r="C2751" s="216" t="s">
        <v>3070</v>
      </c>
      <c r="D2751" s="216" t="s">
        <v>3419</v>
      </c>
      <c r="E2751" s="216" t="s">
        <v>1533</v>
      </c>
      <c r="F2751" s="461"/>
      <c r="G2751" s="1326">
        <v>205240</v>
      </c>
      <c r="H2751" s="203" t="s">
        <v>3632</v>
      </c>
    </row>
    <row r="2752" spans="1:28" ht="15" customHeight="1">
      <c r="A2752" s="680">
        <v>43551</v>
      </c>
      <c r="B2752" s="196" t="s">
        <v>3420</v>
      </c>
      <c r="C2752" s="171" t="s">
        <v>2039</v>
      </c>
      <c r="D2752" s="171" t="s">
        <v>1671</v>
      </c>
      <c r="E2752" s="171" t="s">
        <v>1533</v>
      </c>
      <c r="F2752" s="171"/>
      <c r="G2752" s="187">
        <v>667745.81999999995</v>
      </c>
      <c r="H2752" s="201">
        <v>43671</v>
      </c>
    </row>
    <row r="2753" spans="1:11" ht="15" customHeight="1">
      <c r="A2753" s="680">
        <v>43551</v>
      </c>
      <c r="B2753" s="196" t="s">
        <v>3421</v>
      </c>
      <c r="C2753" s="171" t="s">
        <v>2039</v>
      </c>
      <c r="D2753" s="171" t="s">
        <v>1671</v>
      </c>
      <c r="E2753" s="171" t="s">
        <v>1533</v>
      </c>
      <c r="F2753" s="171"/>
      <c r="G2753" s="187">
        <v>242927.1</v>
      </c>
      <c r="H2753" s="201">
        <v>43671</v>
      </c>
    </row>
    <row r="2754" spans="1:11" ht="15" customHeight="1">
      <c r="A2754" s="680">
        <v>43551</v>
      </c>
      <c r="B2754" s="196" t="s">
        <v>3422</v>
      </c>
      <c r="C2754" s="171" t="s">
        <v>2039</v>
      </c>
      <c r="D2754" s="171" t="s">
        <v>1671</v>
      </c>
      <c r="E2754" s="171" t="s">
        <v>1533</v>
      </c>
      <c r="F2754" s="171"/>
      <c r="G2754" s="187">
        <v>98834.68</v>
      </c>
      <c r="H2754" s="201">
        <v>43671</v>
      </c>
    </row>
    <row r="2755" spans="1:11" s="91" customFormat="1" ht="15.75" customHeight="1">
      <c r="A2755" s="714">
        <v>43654</v>
      </c>
      <c r="B2755" s="1343" t="s">
        <v>3588</v>
      </c>
      <c r="C2755" s="1343" t="s">
        <v>285</v>
      </c>
      <c r="D2755" s="746" t="s">
        <v>3581</v>
      </c>
      <c r="E2755" s="1343" t="s">
        <v>11</v>
      </c>
      <c r="F2755" s="1344">
        <v>73391.77</v>
      </c>
      <c r="G2755" s="1344">
        <v>2612747.0099999998</v>
      </c>
      <c r="H2755" s="1078">
        <v>43672</v>
      </c>
      <c r="I2755" s="424"/>
      <c r="J2755" s="282"/>
    </row>
    <row r="2756" spans="1:11" s="91" customFormat="1" ht="50.25" customHeight="1">
      <c r="A2756" s="714">
        <v>43654</v>
      </c>
      <c r="B2756" s="1343" t="s">
        <v>3585</v>
      </c>
      <c r="C2756" s="1343" t="s">
        <v>285</v>
      </c>
      <c r="D2756" s="746" t="s">
        <v>3581</v>
      </c>
      <c r="E2756" s="1343" t="s">
        <v>11</v>
      </c>
      <c r="F2756" s="1344">
        <v>52383.85</v>
      </c>
      <c r="G2756" s="1344">
        <v>1864865.06</v>
      </c>
      <c r="H2756" s="1078">
        <v>43672</v>
      </c>
      <c r="I2756" s="424"/>
      <c r="J2756" s="282"/>
    </row>
    <row r="2757" spans="1:11" ht="15" customHeight="1">
      <c r="A2757" s="714">
        <v>43601</v>
      </c>
      <c r="B2757" s="1343" t="s">
        <v>3505</v>
      </c>
      <c r="C2757" s="1345" t="s">
        <v>285</v>
      </c>
      <c r="D2757" s="746" t="s">
        <v>2613</v>
      </c>
      <c r="E2757" s="1345" t="s">
        <v>37</v>
      </c>
      <c r="F2757" s="1344">
        <v>55762.01</v>
      </c>
      <c r="G2757" s="1344">
        <v>1937729.85</v>
      </c>
      <c r="H2757" s="647" t="s">
        <v>3579</v>
      </c>
    </row>
    <row r="2758" spans="1:11" ht="15" customHeight="1">
      <c r="A2758" s="714">
        <v>43605</v>
      </c>
      <c r="B2758" s="1343" t="s">
        <v>3514</v>
      </c>
      <c r="C2758" s="1343" t="s">
        <v>285</v>
      </c>
      <c r="D2758" s="746" t="s">
        <v>3416</v>
      </c>
      <c r="E2758" s="1343" t="s">
        <v>11</v>
      </c>
      <c r="F2758" s="1344">
        <v>314873.59999999998</v>
      </c>
      <c r="G2758" s="1344">
        <v>11001683.58</v>
      </c>
      <c r="H2758" s="647" t="s">
        <v>3579</v>
      </c>
    </row>
    <row r="2759" spans="1:11" ht="15" customHeight="1">
      <c r="A2759" s="680">
        <v>43557</v>
      </c>
      <c r="B2759" s="196" t="s">
        <v>3446</v>
      </c>
      <c r="C2759" s="171" t="s">
        <v>2039</v>
      </c>
      <c r="D2759" s="171" t="s">
        <v>1671</v>
      </c>
      <c r="E2759" s="171" t="s">
        <v>1533</v>
      </c>
      <c r="F2759" s="171"/>
      <c r="G2759" s="187">
        <v>1258611.07</v>
      </c>
      <c r="H2759" s="647" t="s">
        <v>3579</v>
      </c>
    </row>
    <row r="2760" spans="1:11" ht="15" customHeight="1">
      <c r="A2760" s="1192">
        <v>43640</v>
      </c>
      <c r="B2760" s="1345" t="s">
        <v>3556</v>
      </c>
      <c r="C2760" s="1345" t="s">
        <v>1614</v>
      </c>
      <c r="D2760" s="1345" t="s">
        <v>3559</v>
      </c>
      <c r="E2760" s="1345" t="s">
        <v>37</v>
      </c>
      <c r="F2760" s="1344">
        <v>77318.539999999994</v>
      </c>
      <c r="G2760" s="1344">
        <v>2713880.75</v>
      </c>
      <c r="H2760" s="647" t="s">
        <v>3579</v>
      </c>
    </row>
    <row r="2761" spans="1:11" ht="15" customHeight="1">
      <c r="A2761" s="1192">
        <v>43640</v>
      </c>
      <c r="B2761" s="1345" t="s">
        <v>3557</v>
      </c>
      <c r="C2761" s="1345" t="s">
        <v>1614</v>
      </c>
      <c r="D2761" s="1345" t="s">
        <v>3559</v>
      </c>
      <c r="E2761" s="1345" t="s">
        <v>37</v>
      </c>
      <c r="F2761" s="1344">
        <v>12520.7</v>
      </c>
      <c r="G2761" s="1344">
        <v>439476.57</v>
      </c>
      <c r="H2761" s="647" t="s">
        <v>3579</v>
      </c>
      <c r="J2761" s="911"/>
      <c r="K2761" s="911"/>
    </row>
    <row r="2762" spans="1:11" ht="15" customHeight="1">
      <c r="A2762" s="714">
        <v>43642</v>
      </c>
      <c r="B2762" s="1343" t="s">
        <v>3563</v>
      </c>
      <c r="C2762" s="1343" t="s">
        <v>285</v>
      </c>
      <c r="D2762" s="746" t="s">
        <v>3567</v>
      </c>
      <c r="E2762" s="1343" t="s">
        <v>37</v>
      </c>
      <c r="F2762" s="1344">
        <v>120610.12</v>
      </c>
      <c r="G2762" s="1344">
        <v>4238239.62</v>
      </c>
      <c r="H2762" s="1078" t="s">
        <v>3579</v>
      </c>
    </row>
    <row r="2763" spans="1:11" ht="15" customHeight="1">
      <c r="A2763" s="714">
        <v>43643</v>
      </c>
      <c r="B2763" s="1343" t="s">
        <v>3575</v>
      </c>
      <c r="C2763" s="1343" t="s">
        <v>285</v>
      </c>
      <c r="D2763" s="746" t="s">
        <v>3284</v>
      </c>
      <c r="E2763" s="1343" t="s">
        <v>11</v>
      </c>
      <c r="F2763" s="1344">
        <v>10437.08</v>
      </c>
      <c r="G2763" s="1346">
        <v>366758.99</v>
      </c>
      <c r="H2763" s="1083" t="s">
        <v>3579</v>
      </c>
    </row>
    <row r="2764" spans="1:11" ht="15" customHeight="1">
      <c r="A2764" s="918"/>
      <c r="B2764" s="918"/>
      <c r="C2764" s="918"/>
      <c r="D2764" s="918"/>
      <c r="E2764" s="918"/>
      <c r="F2764" s="919"/>
      <c r="G2764" s="920"/>
      <c r="H2764" s="1084"/>
    </row>
    <row r="2765" spans="1:11" ht="15" customHeight="1">
      <c r="A2765" s="918"/>
      <c r="B2765" s="921">
        <v>43678</v>
      </c>
      <c r="C2765" s="918"/>
      <c r="D2765" s="918"/>
      <c r="E2765" s="918"/>
      <c r="F2765" s="922"/>
      <c r="G2765" s="920"/>
      <c r="H2765" s="1084"/>
    </row>
    <row r="2766" spans="1:11" ht="15" customHeight="1">
      <c r="A2766" s="627">
        <v>43558</v>
      </c>
      <c r="B2766" s="171" t="s">
        <v>3439</v>
      </c>
      <c r="C2766" s="171" t="s">
        <v>2039</v>
      </c>
      <c r="D2766" s="171" t="s">
        <v>1671</v>
      </c>
      <c r="E2766" s="171" t="s">
        <v>1533</v>
      </c>
      <c r="F2766" s="187"/>
      <c r="G2766" s="349">
        <v>2050715.52</v>
      </c>
      <c r="H2766" s="348">
        <v>43678</v>
      </c>
      <c r="I2766" s="1315"/>
    </row>
    <row r="2767" spans="1:11" ht="15" customHeight="1">
      <c r="A2767" s="627">
        <v>43558</v>
      </c>
      <c r="B2767" s="171" t="s">
        <v>3440</v>
      </c>
      <c r="C2767" s="171" t="s">
        <v>2039</v>
      </c>
      <c r="D2767" s="171" t="s">
        <v>1671</v>
      </c>
      <c r="E2767" s="171" t="s">
        <v>1533</v>
      </c>
      <c r="F2767" s="187">
        <v>696858.75</v>
      </c>
      <c r="G2767" s="349"/>
      <c r="H2767" s="348">
        <v>43678</v>
      </c>
      <c r="I2767" s="1315"/>
    </row>
    <row r="2768" spans="1:11" ht="15" customHeight="1">
      <c r="A2768" s="630">
        <v>43558</v>
      </c>
      <c r="B2768" s="204" t="s">
        <v>3441</v>
      </c>
      <c r="C2768" s="204" t="s">
        <v>2092</v>
      </c>
      <c r="D2768" s="204" t="s">
        <v>1671</v>
      </c>
      <c r="E2768" s="204" t="s">
        <v>37</v>
      </c>
      <c r="F2768" s="639">
        <v>2512.62</v>
      </c>
      <c r="G2768" s="639">
        <v>86685.39</v>
      </c>
      <c r="H2768" s="1080">
        <f>A2768+120</f>
        <v>43678</v>
      </c>
      <c r="I2768" s="1315"/>
    </row>
    <row r="2769" spans="1:9" ht="15" customHeight="1">
      <c r="A2769" s="680">
        <v>43559</v>
      </c>
      <c r="B2769" s="196" t="s">
        <v>3443</v>
      </c>
      <c r="C2769" s="171" t="s">
        <v>2039</v>
      </c>
      <c r="D2769" s="171" t="s">
        <v>1671</v>
      </c>
      <c r="E2769" s="171" t="s">
        <v>1533</v>
      </c>
      <c r="F2769" s="171"/>
      <c r="G2769" s="187">
        <v>1021329.7</v>
      </c>
      <c r="H2769" s="201">
        <v>43679</v>
      </c>
      <c r="I2769" s="1315"/>
    </row>
    <row r="2770" spans="1:9" ht="15" customHeight="1">
      <c r="A2770" s="680">
        <v>43559</v>
      </c>
      <c r="B2770" s="196" t="s">
        <v>3442</v>
      </c>
      <c r="C2770" s="171" t="s">
        <v>2039</v>
      </c>
      <c r="D2770" s="171" t="s">
        <v>1671</v>
      </c>
      <c r="E2770" s="171" t="s">
        <v>1533</v>
      </c>
      <c r="F2770" s="171"/>
      <c r="G2770" s="187">
        <v>772728.95</v>
      </c>
      <c r="H2770" s="201">
        <v>43679</v>
      </c>
      <c r="I2770" s="1315"/>
    </row>
    <row r="2771" spans="1:9" ht="15" customHeight="1">
      <c r="A2771" s="680">
        <v>43559</v>
      </c>
      <c r="B2771" s="196" t="s">
        <v>3444</v>
      </c>
      <c r="C2771" s="171" t="s">
        <v>2039</v>
      </c>
      <c r="D2771" s="171" t="s">
        <v>1671</v>
      </c>
      <c r="E2771" s="171" t="s">
        <v>1533</v>
      </c>
      <c r="F2771" s="171"/>
      <c r="G2771" s="187">
        <v>4123105.19</v>
      </c>
      <c r="H2771" s="201">
        <v>43679</v>
      </c>
      <c r="I2771" s="1315"/>
    </row>
    <row r="2772" spans="1:9" ht="15" customHeight="1">
      <c r="A2772" s="630">
        <v>43559</v>
      </c>
      <c r="B2772" s="204" t="s">
        <v>3445</v>
      </c>
      <c r="C2772" s="204" t="s">
        <v>2092</v>
      </c>
      <c r="D2772" s="204" t="s">
        <v>1671</v>
      </c>
      <c r="E2772" s="204" t="s">
        <v>37</v>
      </c>
      <c r="F2772" s="639">
        <v>6453.83</v>
      </c>
      <c r="G2772" s="639">
        <v>222398.98</v>
      </c>
      <c r="H2772" s="1080">
        <f>A2772+120</f>
        <v>43679</v>
      </c>
      <c r="I2772" s="1315"/>
    </row>
    <row r="2773" spans="1:9" ht="15" customHeight="1">
      <c r="A2773" s="1192">
        <v>43643</v>
      </c>
      <c r="B2773" s="1345" t="s">
        <v>3572</v>
      </c>
      <c r="C2773" s="1345" t="s">
        <v>1614</v>
      </c>
      <c r="D2773" s="1345" t="s">
        <v>3559</v>
      </c>
      <c r="E2773" s="1345" t="s">
        <v>37</v>
      </c>
      <c r="F2773" s="1344">
        <v>17208.45</v>
      </c>
      <c r="G2773" s="1344">
        <v>604704.93000000005</v>
      </c>
      <c r="H2773" s="647">
        <v>43679</v>
      </c>
      <c r="I2773" s="1315"/>
    </row>
    <row r="2774" spans="1:9" ht="15" customHeight="1">
      <c r="A2774" s="1192">
        <v>43643</v>
      </c>
      <c r="B2774" s="1345" t="s">
        <v>3573</v>
      </c>
      <c r="C2774" s="1345" t="s">
        <v>1614</v>
      </c>
      <c r="D2774" s="1345" t="s">
        <v>3559</v>
      </c>
      <c r="E2774" s="1345" t="s">
        <v>37</v>
      </c>
      <c r="F2774" s="1344">
        <v>2643.6</v>
      </c>
      <c r="G2774" s="1344">
        <v>92896.1</v>
      </c>
      <c r="H2774" s="647">
        <v>43682</v>
      </c>
      <c r="I2774" s="1315"/>
    </row>
    <row r="2775" spans="1:9" ht="15" customHeight="1">
      <c r="A2775" s="636">
        <v>43608</v>
      </c>
      <c r="B2775" s="1345" t="s">
        <v>3519</v>
      </c>
      <c r="C2775" s="1345" t="s">
        <v>285</v>
      </c>
      <c r="D2775" s="915" t="s">
        <v>3520</v>
      </c>
      <c r="E2775" s="1345" t="s">
        <v>37</v>
      </c>
      <c r="F2775" s="1344">
        <v>210310.22</v>
      </c>
      <c r="G2775" s="1344">
        <v>7360857.7000000002</v>
      </c>
      <c r="H2775" s="1078">
        <v>43684</v>
      </c>
      <c r="I2775" s="915" t="s">
        <v>3655</v>
      </c>
    </row>
    <row r="2776" spans="1:9" s="91" customFormat="1" ht="25.5">
      <c r="A2776" s="714">
        <v>43657</v>
      </c>
      <c r="B2776" s="1343" t="s">
        <v>3603</v>
      </c>
      <c r="C2776" s="1345" t="s">
        <v>285</v>
      </c>
      <c r="D2776" s="746" t="s">
        <v>2873</v>
      </c>
      <c r="E2776" s="1345" t="s">
        <v>14</v>
      </c>
      <c r="F2776" s="1344">
        <v>3747.47</v>
      </c>
      <c r="G2776" s="1344">
        <v>149111.82999999999</v>
      </c>
      <c r="H2776" s="1078">
        <v>43684</v>
      </c>
      <c r="I2776" s="1341"/>
    </row>
    <row r="2777" spans="1:9" ht="15" customHeight="1">
      <c r="A2777" s="714">
        <v>43642</v>
      </c>
      <c r="B2777" s="1343" t="s">
        <v>3570</v>
      </c>
      <c r="C2777" s="1343" t="s">
        <v>285</v>
      </c>
      <c r="D2777" s="746" t="s">
        <v>3095</v>
      </c>
      <c r="E2777" s="1343" t="s">
        <v>11</v>
      </c>
      <c r="F2777" s="1344">
        <v>567546.94999999995</v>
      </c>
      <c r="G2777" s="1344">
        <v>19943599.82</v>
      </c>
      <c r="H2777" s="1078">
        <v>43684</v>
      </c>
      <c r="I2777" s="1315"/>
    </row>
    <row r="2778" spans="1:9" ht="15" customHeight="1">
      <c r="A2778" s="714">
        <v>43678</v>
      </c>
      <c r="B2778" s="1343" t="s">
        <v>3514</v>
      </c>
      <c r="C2778" s="1343" t="s">
        <v>285</v>
      </c>
      <c r="D2778" s="746" t="s">
        <v>3416</v>
      </c>
      <c r="E2778" s="1343" t="s">
        <v>11</v>
      </c>
      <c r="F2778" s="1344">
        <v>314873.59999999998</v>
      </c>
      <c r="G2778" s="1346">
        <v>11247284.99</v>
      </c>
      <c r="H2778" s="1083">
        <v>43684</v>
      </c>
      <c r="I2778" s="1315"/>
    </row>
    <row r="2779" spans="1:9" ht="15" customHeight="1">
      <c r="A2779" s="714">
        <v>43623</v>
      </c>
      <c r="B2779" s="1343" t="s">
        <v>3539</v>
      </c>
      <c r="C2779" s="1345" t="s">
        <v>285</v>
      </c>
      <c r="D2779" s="746" t="s">
        <v>2613</v>
      </c>
      <c r="E2779" s="1345" t="s">
        <v>37</v>
      </c>
      <c r="F2779" s="1344">
        <v>30195.41</v>
      </c>
      <c r="G2779" s="1344">
        <v>1059254.98</v>
      </c>
      <c r="H2779" s="1078">
        <v>43684</v>
      </c>
      <c r="I2779" s="1315"/>
    </row>
    <row r="2780" spans="1:9" ht="15" customHeight="1">
      <c r="A2780" s="630">
        <v>43564</v>
      </c>
      <c r="B2780" s="204" t="s">
        <v>3453</v>
      </c>
      <c r="C2780" s="204" t="s">
        <v>2092</v>
      </c>
      <c r="D2780" s="204" t="s">
        <v>1671</v>
      </c>
      <c r="E2780" s="204" t="s">
        <v>37</v>
      </c>
      <c r="F2780" s="639">
        <v>24301.439999999999</v>
      </c>
      <c r="G2780" s="639">
        <v>834997.48</v>
      </c>
      <c r="H2780" s="1068">
        <f>A2780+120</f>
        <v>43684</v>
      </c>
      <c r="I2780" s="1315"/>
    </row>
    <row r="2781" spans="1:9" ht="15" customHeight="1">
      <c r="A2781" s="714">
        <v>43657</v>
      </c>
      <c r="B2781" s="1343" t="s">
        <v>3594</v>
      </c>
      <c r="C2781" s="1343" t="s">
        <v>285</v>
      </c>
      <c r="D2781" s="746" t="s">
        <v>1243</v>
      </c>
      <c r="E2781" s="1343" t="s">
        <v>11</v>
      </c>
      <c r="F2781" s="1344">
        <v>107255.52</v>
      </c>
      <c r="G2781" s="1344">
        <v>3804353.29</v>
      </c>
      <c r="H2781" s="1078">
        <v>43686</v>
      </c>
      <c r="I2781" s="1315"/>
    </row>
    <row r="2782" spans="1:9" ht="15" customHeight="1">
      <c r="A2782" s="714">
        <v>43657</v>
      </c>
      <c r="B2782" s="1343" t="s">
        <v>3596</v>
      </c>
      <c r="C2782" s="1343" t="s">
        <v>285</v>
      </c>
      <c r="D2782" s="746" t="s">
        <v>3095</v>
      </c>
      <c r="E2782" s="1343" t="s">
        <v>11</v>
      </c>
      <c r="F2782" s="1344">
        <v>51892.800000000003</v>
      </c>
      <c r="G2782" s="1344">
        <v>1840637.62</v>
      </c>
      <c r="H2782" s="1078">
        <v>43686</v>
      </c>
      <c r="I2782" s="1315"/>
    </row>
    <row r="2783" spans="1:9" ht="15" customHeight="1">
      <c r="A2783" s="630">
        <v>43567</v>
      </c>
      <c r="B2783" s="204" t="s">
        <v>3457</v>
      </c>
      <c r="C2783" s="204" t="s">
        <v>2092</v>
      </c>
      <c r="D2783" s="204" t="s">
        <v>1671</v>
      </c>
      <c r="E2783" s="204" t="s">
        <v>37</v>
      </c>
      <c r="F2783" s="639">
        <v>3750.53</v>
      </c>
      <c r="G2783" s="639">
        <v>129205.75999999999</v>
      </c>
      <c r="H2783" s="1068">
        <v>43689</v>
      </c>
      <c r="I2783" s="1315"/>
    </row>
    <row r="2784" spans="1:9" ht="15" customHeight="1">
      <c r="A2784" s="630">
        <v>43570</v>
      </c>
      <c r="B2784" s="204" t="s">
        <v>3459</v>
      </c>
      <c r="C2784" s="204" t="s">
        <v>2092</v>
      </c>
      <c r="D2784" s="204" t="s">
        <v>1671</v>
      </c>
      <c r="E2784" s="204" t="s">
        <v>37</v>
      </c>
      <c r="F2784" s="639">
        <v>21883.06</v>
      </c>
      <c r="G2784" s="639">
        <v>751901.94</v>
      </c>
      <c r="H2784" s="1080">
        <f t="shared" ref="H2784" si="9">A2784+120</f>
        <v>43690</v>
      </c>
      <c r="I2784" s="1315"/>
    </row>
    <row r="2785" spans="1:9" ht="15" customHeight="1">
      <c r="A2785" s="630">
        <v>43573</v>
      </c>
      <c r="B2785" s="466" t="s">
        <v>3478</v>
      </c>
      <c r="C2785" s="216" t="s">
        <v>2039</v>
      </c>
      <c r="D2785" s="193" t="s">
        <v>1671</v>
      </c>
      <c r="E2785" s="216" t="s">
        <v>38</v>
      </c>
      <c r="F2785" s="637">
        <v>11056.23</v>
      </c>
      <c r="G2785" s="637">
        <v>426991.6</v>
      </c>
      <c r="H2785" s="1068">
        <f>A2785+120</f>
        <v>43693</v>
      </c>
      <c r="I2785" s="1315"/>
    </row>
    <row r="2786" spans="1:9" ht="15" customHeight="1">
      <c r="A2786" s="627">
        <v>43573</v>
      </c>
      <c r="B2786" s="171" t="s">
        <v>3471</v>
      </c>
      <c r="C2786" s="171" t="s">
        <v>2039</v>
      </c>
      <c r="D2786" s="171" t="s">
        <v>1671</v>
      </c>
      <c r="E2786" s="171" t="s">
        <v>1533</v>
      </c>
      <c r="F2786" s="171"/>
      <c r="G2786" s="187">
        <v>1000158.84</v>
      </c>
      <c r="H2786" s="1068">
        <f t="shared" ref="H2786:H2792" si="10">A2786+120</f>
        <v>43693</v>
      </c>
      <c r="I2786" s="1315"/>
    </row>
    <row r="2787" spans="1:9" ht="15" customHeight="1">
      <c r="A2787" s="627">
        <v>43573</v>
      </c>
      <c r="B2787" s="171" t="s">
        <v>3472</v>
      </c>
      <c r="C2787" s="171" t="s">
        <v>2039</v>
      </c>
      <c r="D2787" s="171" t="s">
        <v>1671</v>
      </c>
      <c r="E2787" s="171" t="s">
        <v>1533</v>
      </c>
      <c r="F2787" s="171"/>
      <c r="G2787" s="187">
        <v>1000072.88</v>
      </c>
      <c r="H2787" s="1068">
        <f t="shared" si="10"/>
        <v>43693</v>
      </c>
      <c r="I2787" s="1315"/>
    </row>
    <row r="2788" spans="1:9" ht="15" customHeight="1">
      <c r="A2788" s="630">
        <v>43573</v>
      </c>
      <c r="B2788" s="204" t="s">
        <v>3473</v>
      </c>
      <c r="C2788" s="204" t="s">
        <v>2092</v>
      </c>
      <c r="D2788" s="204" t="s">
        <v>1671</v>
      </c>
      <c r="E2788" s="204" t="s">
        <v>37</v>
      </c>
      <c r="F2788" s="639">
        <v>11049.21</v>
      </c>
      <c r="G2788" s="639">
        <v>379761.35</v>
      </c>
      <c r="H2788" s="1068">
        <f t="shared" si="10"/>
        <v>43693</v>
      </c>
      <c r="I2788" s="1315"/>
    </row>
    <row r="2789" spans="1:9" ht="15" customHeight="1">
      <c r="A2789" s="630">
        <v>43573</v>
      </c>
      <c r="B2789" s="204" t="s">
        <v>3474</v>
      </c>
      <c r="C2789" s="204" t="s">
        <v>2092</v>
      </c>
      <c r="D2789" s="204" t="s">
        <v>1671</v>
      </c>
      <c r="E2789" s="204" t="s">
        <v>37</v>
      </c>
      <c r="F2789" s="639">
        <v>11049.48</v>
      </c>
      <c r="G2789" s="639">
        <v>379770.63</v>
      </c>
      <c r="H2789" s="1068">
        <f t="shared" si="10"/>
        <v>43693</v>
      </c>
      <c r="I2789" s="1315"/>
    </row>
    <row r="2790" spans="1:9" ht="15" customHeight="1">
      <c r="A2790" s="630">
        <v>43573</v>
      </c>
      <c r="B2790" s="204" t="s">
        <v>3475</v>
      </c>
      <c r="C2790" s="204" t="s">
        <v>2092</v>
      </c>
      <c r="D2790" s="204" t="s">
        <v>1671</v>
      </c>
      <c r="E2790" s="204" t="s">
        <v>37</v>
      </c>
      <c r="F2790" s="639">
        <v>11070.74</v>
      </c>
      <c r="G2790" s="639">
        <v>380501.33</v>
      </c>
      <c r="H2790" s="1068">
        <f t="shared" si="10"/>
        <v>43693</v>
      </c>
      <c r="I2790" s="1315"/>
    </row>
    <row r="2791" spans="1:9" ht="15" customHeight="1">
      <c r="A2791" s="630">
        <v>43573</v>
      </c>
      <c r="B2791" s="204" t="s">
        <v>3476</v>
      </c>
      <c r="C2791" s="204" t="s">
        <v>2092</v>
      </c>
      <c r="D2791" s="204" t="s">
        <v>1671</v>
      </c>
      <c r="E2791" s="204" t="s">
        <v>37</v>
      </c>
      <c r="F2791" s="639">
        <v>11048.77</v>
      </c>
      <c r="G2791" s="639">
        <v>379746.22</v>
      </c>
      <c r="H2791" s="1068">
        <f t="shared" si="10"/>
        <v>43693</v>
      </c>
      <c r="I2791" s="1315"/>
    </row>
    <row r="2792" spans="1:9" ht="15" customHeight="1">
      <c r="A2792" s="630">
        <v>43573</v>
      </c>
      <c r="B2792" s="204" t="s">
        <v>3477</v>
      </c>
      <c r="C2792" s="204" t="s">
        <v>2092</v>
      </c>
      <c r="D2792" s="204" t="s">
        <v>1671</v>
      </c>
      <c r="E2792" s="204" t="s">
        <v>37</v>
      </c>
      <c r="F2792" s="639">
        <v>6003.1</v>
      </c>
      <c r="G2792" s="639">
        <v>206326.55</v>
      </c>
      <c r="H2792" s="1068">
        <f t="shared" si="10"/>
        <v>43693</v>
      </c>
      <c r="I2792" s="1315"/>
    </row>
    <row r="2793" spans="1:9" s="91" customFormat="1" ht="31.5" customHeight="1">
      <c r="A2793" s="636">
        <v>43657</v>
      </c>
      <c r="B2793" s="1345" t="s">
        <v>3602</v>
      </c>
      <c r="C2793" s="1345" t="s">
        <v>285</v>
      </c>
      <c r="D2793" s="915" t="s">
        <v>2873</v>
      </c>
      <c r="E2793" s="1345" t="s">
        <v>14</v>
      </c>
      <c r="F2793" s="1344">
        <v>24493.19</v>
      </c>
      <c r="G2793" s="1344">
        <v>974584.03</v>
      </c>
      <c r="H2793" s="1078">
        <v>43697</v>
      </c>
      <c r="I2793" s="1078"/>
    </row>
    <row r="2794" spans="1:9" ht="15" customHeight="1">
      <c r="A2794" s="714">
        <v>43650</v>
      </c>
      <c r="B2794" s="1343" t="s">
        <v>3580</v>
      </c>
      <c r="C2794" s="1343" t="s">
        <v>285</v>
      </c>
      <c r="D2794" s="746" t="s">
        <v>3581</v>
      </c>
      <c r="E2794" s="1343" t="s">
        <v>37</v>
      </c>
      <c r="F2794" s="1344">
        <v>303328.53999999998</v>
      </c>
      <c r="G2794" s="1344">
        <v>10752996.74</v>
      </c>
      <c r="H2794" s="1078">
        <v>43697</v>
      </c>
      <c r="I2794" s="1315"/>
    </row>
    <row r="2795" spans="1:9" ht="15" customHeight="1">
      <c r="A2795" s="714">
        <v>43665</v>
      </c>
      <c r="B2795" s="1343" t="s">
        <v>3617</v>
      </c>
      <c r="C2795" s="1343" t="s">
        <v>285</v>
      </c>
      <c r="D2795" s="746" t="s">
        <v>3581</v>
      </c>
      <c r="E2795" s="1343" t="s">
        <v>11</v>
      </c>
      <c r="F2795" s="1344">
        <v>99660.93</v>
      </c>
      <c r="G2795" s="1344">
        <v>3547929.11</v>
      </c>
      <c r="H2795" s="1078">
        <v>43697</v>
      </c>
      <c r="I2795" s="1315"/>
    </row>
    <row r="2796" spans="1:9" ht="15" customHeight="1">
      <c r="A2796" s="636">
        <v>43614</v>
      </c>
      <c r="B2796" s="1345" t="s">
        <v>3526</v>
      </c>
      <c r="C2796" s="1345" t="s">
        <v>285</v>
      </c>
      <c r="D2796" s="915" t="s">
        <v>3284</v>
      </c>
      <c r="E2796" s="1345" t="s">
        <v>37</v>
      </c>
      <c r="F2796" s="1344">
        <v>179442.48</v>
      </c>
      <c r="G2796" s="1344">
        <v>6303814.3200000003</v>
      </c>
      <c r="H2796" s="73">
        <v>43698</v>
      </c>
      <c r="I2796" s="1315"/>
    </row>
    <row r="2797" spans="1:9" ht="15" customHeight="1">
      <c r="A2797" s="636">
        <v>43608</v>
      </c>
      <c r="B2797" s="1345" t="s">
        <v>3519</v>
      </c>
      <c r="C2797" s="1345" t="s">
        <v>285</v>
      </c>
      <c r="D2797" s="915" t="s">
        <v>3520</v>
      </c>
      <c r="E2797" s="1345" t="s">
        <v>37</v>
      </c>
      <c r="F2797" s="1344">
        <v>73993.23</v>
      </c>
      <c r="G2797" s="1344">
        <v>2605301.63</v>
      </c>
      <c r="H2797" s="1078">
        <v>43698</v>
      </c>
      <c r="I2797" s="1315"/>
    </row>
    <row r="2798" spans="1:9" ht="15" customHeight="1">
      <c r="A2798" s="1192">
        <v>43643</v>
      </c>
      <c r="B2798" s="1345" t="s">
        <v>3571</v>
      </c>
      <c r="C2798" s="1345" t="s">
        <v>1614</v>
      </c>
      <c r="D2798" s="1345" t="s">
        <v>3559</v>
      </c>
      <c r="E2798" s="1345" t="s">
        <v>37</v>
      </c>
      <c r="F2798" s="1344">
        <v>163994.96</v>
      </c>
      <c r="G2798" s="1344">
        <v>5762782.8899999997</v>
      </c>
      <c r="H2798" s="647">
        <v>43698</v>
      </c>
      <c r="I2798" s="1315"/>
    </row>
    <row r="2799" spans="1:9" ht="15" customHeight="1">
      <c r="A2799" s="680">
        <v>43672</v>
      </c>
      <c r="B2799" s="196" t="s">
        <v>3636</v>
      </c>
      <c r="C2799" s="171" t="s">
        <v>3199</v>
      </c>
      <c r="D2799" s="171" t="s">
        <v>3637</v>
      </c>
      <c r="E2799" s="171" t="s">
        <v>1533</v>
      </c>
      <c r="F2799" s="638">
        <v>1332045</v>
      </c>
      <c r="G2799" s="1193">
        <f>+A2799+30</f>
        <v>43702</v>
      </c>
      <c r="H2799" s="73">
        <v>43703</v>
      </c>
      <c r="I2799" s="1315"/>
    </row>
    <row r="2800" spans="1:9" s="91" customFormat="1" ht="50.25" customHeight="1">
      <c r="A2800" s="714">
        <v>43665</v>
      </c>
      <c r="B2800" s="1343" t="s">
        <v>3615</v>
      </c>
      <c r="C2800" s="1343" t="s">
        <v>285</v>
      </c>
      <c r="D2800" s="746" t="s">
        <v>3616</v>
      </c>
      <c r="E2800" s="1343" t="s">
        <v>11</v>
      </c>
      <c r="F2800" s="1344">
        <v>264513.46999999997</v>
      </c>
      <c r="G2800" s="1344">
        <v>9416679.5299999993</v>
      </c>
      <c r="H2800" s="1078">
        <v>43707</v>
      </c>
      <c r="I2800" s="499"/>
    </row>
    <row r="2801" spans="1:11" s="160" customFormat="1" ht="43.5" customHeight="1">
      <c r="A2801" s="714">
        <v>43692</v>
      </c>
      <c r="B2801" s="1343" t="s">
        <v>3668</v>
      </c>
      <c r="C2801" s="1345" t="s">
        <v>285</v>
      </c>
      <c r="D2801" s="746" t="s">
        <v>3626</v>
      </c>
      <c r="E2801" s="1345" t="s">
        <v>37</v>
      </c>
      <c r="F2801" s="1344">
        <v>7543.84</v>
      </c>
      <c r="G2801" s="1344">
        <v>267957.2</v>
      </c>
      <c r="H2801" s="1078">
        <v>43707</v>
      </c>
      <c r="I2801" s="1347"/>
      <c r="K2801" s="701"/>
    </row>
    <row r="2802" spans="1:11" s="91" customFormat="1" ht="50.25" customHeight="1">
      <c r="A2802" s="714">
        <v>43657</v>
      </c>
      <c r="B2802" s="1343" t="s">
        <v>3597</v>
      </c>
      <c r="C2802" s="1343" t="s">
        <v>285</v>
      </c>
      <c r="D2802" s="746" t="s">
        <v>3284</v>
      </c>
      <c r="E2802" s="1343" t="s">
        <v>11</v>
      </c>
      <c r="F2802" s="1344">
        <v>16125.63</v>
      </c>
      <c r="G2802" s="1344">
        <v>571976.1</v>
      </c>
      <c r="H2802" s="1078">
        <v>43707</v>
      </c>
      <c r="I2802" s="1078"/>
      <c r="J2802" s="282"/>
    </row>
    <row r="2803" spans="1:11" s="91" customFormat="1" ht="27.75" customHeight="1">
      <c r="A2803" s="714">
        <v>43623</v>
      </c>
      <c r="B2803" s="1343" t="s">
        <v>3540</v>
      </c>
      <c r="C2803" s="1345" t="s">
        <v>285</v>
      </c>
      <c r="D2803" s="746" t="s">
        <v>2613</v>
      </c>
      <c r="E2803" s="1343" t="s">
        <v>11</v>
      </c>
      <c r="F2803" s="1344">
        <v>31123.96</v>
      </c>
      <c r="G2803" s="1344">
        <v>1091828.52</v>
      </c>
      <c r="H2803" s="1078">
        <v>43707</v>
      </c>
      <c r="I2803" s="650"/>
      <c r="J2803" s="282"/>
    </row>
    <row r="2804" spans="1:11" s="91" customFormat="1" ht="50.25" customHeight="1">
      <c r="A2804" s="714">
        <v>43678</v>
      </c>
      <c r="B2804" s="1343" t="s">
        <v>3563</v>
      </c>
      <c r="C2804" s="1343" t="s">
        <v>285</v>
      </c>
      <c r="D2804" s="746" t="s">
        <v>3567</v>
      </c>
      <c r="E2804" s="1343" t="s">
        <v>11</v>
      </c>
      <c r="F2804" s="1348">
        <v>120610.12</v>
      </c>
      <c r="G2804" s="1346">
        <v>4308193.49</v>
      </c>
      <c r="H2804" s="1083">
        <v>43707</v>
      </c>
      <c r="I2804" s="1349"/>
      <c r="J2804" s="282"/>
    </row>
    <row r="2805" spans="1:11" s="91" customFormat="1" ht="50.25" customHeight="1">
      <c r="A2805" s="714">
        <v>43643</v>
      </c>
      <c r="B2805" s="1343" t="s">
        <v>3574</v>
      </c>
      <c r="C2805" s="1343" t="s">
        <v>285</v>
      </c>
      <c r="D2805" s="746" t="s">
        <v>3576</v>
      </c>
      <c r="E2805" s="1343" t="s">
        <v>37</v>
      </c>
      <c r="F2805" s="1344">
        <v>257643.82</v>
      </c>
      <c r="G2805" s="1344">
        <v>9053603.8300000001</v>
      </c>
      <c r="H2805" s="1078">
        <v>43708</v>
      </c>
      <c r="I2805" s="650"/>
      <c r="J2805" s="282"/>
    </row>
    <row r="2806" spans="1:11" s="157" customFormat="1" ht="50.25" customHeight="1">
      <c r="A2806" s="923" t="s">
        <v>3685</v>
      </c>
      <c r="B2806" s="1350"/>
      <c r="C2806" s="1350"/>
      <c r="D2806" s="917"/>
      <c r="E2806" s="1350"/>
      <c r="F2806" s="1351"/>
      <c r="G2806" s="1351"/>
      <c r="H2806" s="1085"/>
      <c r="I2806" s="650"/>
      <c r="J2806" s="906"/>
    </row>
    <row r="2807" spans="1:11" ht="15" customHeight="1">
      <c r="A2807" s="627">
        <v>43591</v>
      </c>
      <c r="B2807" s="171" t="s">
        <v>3491</v>
      </c>
      <c r="C2807" s="171" t="s">
        <v>2039</v>
      </c>
      <c r="D2807" s="171" t="s">
        <v>1671</v>
      </c>
      <c r="E2807" s="171" t="s">
        <v>1533</v>
      </c>
      <c r="F2807" s="171"/>
      <c r="G2807" s="187">
        <v>1500035.99</v>
      </c>
      <c r="H2807" s="1078">
        <v>43712</v>
      </c>
      <c r="I2807" s="1315"/>
    </row>
    <row r="2808" spans="1:11" ht="15" customHeight="1">
      <c r="A2808" s="627">
        <v>43591</v>
      </c>
      <c r="B2808" s="171" t="s">
        <v>3492</v>
      </c>
      <c r="C2808" s="171" t="s">
        <v>2039</v>
      </c>
      <c r="D2808" s="171" t="s">
        <v>1671</v>
      </c>
      <c r="E2808" s="171" t="s">
        <v>1533</v>
      </c>
      <c r="F2808" s="171"/>
      <c r="G2808" s="187">
        <v>1000074.73</v>
      </c>
      <c r="H2808" s="1078">
        <v>43712</v>
      </c>
      <c r="I2808" s="1315"/>
    </row>
    <row r="2809" spans="1:11" ht="15" customHeight="1">
      <c r="A2809" s="627">
        <v>43592</v>
      </c>
      <c r="B2809" s="171" t="s">
        <v>3495</v>
      </c>
      <c r="C2809" s="171" t="s">
        <v>2039</v>
      </c>
      <c r="D2809" s="171" t="s">
        <v>1671</v>
      </c>
      <c r="E2809" s="171" t="s">
        <v>1533</v>
      </c>
      <c r="F2809" s="171"/>
      <c r="G2809" s="187">
        <v>500009.54</v>
      </c>
      <c r="H2809" s="1078">
        <v>43712</v>
      </c>
      <c r="I2809" s="1315"/>
    </row>
    <row r="2810" spans="1:11" ht="15" customHeight="1">
      <c r="A2810" s="630">
        <v>43591</v>
      </c>
      <c r="B2810" s="204" t="s">
        <v>3493</v>
      </c>
      <c r="C2810" s="204" t="s">
        <v>2092</v>
      </c>
      <c r="D2810" s="204" t="s">
        <v>1671</v>
      </c>
      <c r="E2810" s="204" t="s">
        <v>37</v>
      </c>
      <c r="F2810" s="639">
        <v>16595.259999999998</v>
      </c>
      <c r="G2810" s="639">
        <v>574030.04</v>
      </c>
      <c r="H2810" s="73">
        <v>43712</v>
      </c>
      <c r="I2810" s="1315"/>
    </row>
    <row r="2811" spans="1:11" ht="15" customHeight="1">
      <c r="A2811" s="630">
        <v>43592</v>
      </c>
      <c r="B2811" s="204" t="s">
        <v>3496</v>
      </c>
      <c r="C2811" s="204" t="s">
        <v>2092</v>
      </c>
      <c r="D2811" s="204" t="s">
        <v>1671</v>
      </c>
      <c r="E2811" s="204" t="s">
        <v>37</v>
      </c>
      <c r="F2811" s="639">
        <v>17000.060000000001</v>
      </c>
      <c r="G2811" s="639">
        <v>587352.06999999995</v>
      </c>
      <c r="H2811" s="1068">
        <f t="shared" ref="H2811" si="11">A2811+120</f>
        <v>43712</v>
      </c>
      <c r="I2811" s="1315"/>
    </row>
    <row r="2812" spans="1:11" ht="15" customHeight="1">
      <c r="A2812" s="714">
        <v>43642</v>
      </c>
      <c r="B2812" s="1343" t="s">
        <v>3568</v>
      </c>
      <c r="C2812" s="1343" t="s">
        <v>285</v>
      </c>
      <c r="D2812" s="746" t="s">
        <v>2613</v>
      </c>
      <c r="E2812" s="1343" t="s">
        <v>37</v>
      </c>
      <c r="F2812" s="1344">
        <v>95405.54</v>
      </c>
      <c r="G2812" s="1344">
        <v>3352550.68</v>
      </c>
      <c r="H2812" s="1078">
        <v>43712</v>
      </c>
      <c r="I2812" s="1315"/>
    </row>
    <row r="2813" spans="1:11" ht="15" customHeight="1">
      <c r="A2813" s="714">
        <v>43642</v>
      </c>
      <c r="B2813" s="1343" t="s">
        <v>3569</v>
      </c>
      <c r="C2813" s="1343" t="s">
        <v>285</v>
      </c>
      <c r="D2813" s="746" t="s">
        <v>2613</v>
      </c>
      <c r="E2813" s="1343" t="s">
        <v>11</v>
      </c>
      <c r="F2813" s="1344">
        <v>160718.93</v>
      </c>
      <c r="G2813" s="1344">
        <v>5647663.2000000002</v>
      </c>
      <c r="H2813" s="1078">
        <v>43712</v>
      </c>
      <c r="I2813" s="1315"/>
    </row>
    <row r="2814" spans="1:11" ht="15" customHeight="1">
      <c r="A2814" s="714">
        <v>43642</v>
      </c>
      <c r="B2814" s="1343" t="s">
        <v>3562</v>
      </c>
      <c r="C2814" s="1343" t="s">
        <v>285</v>
      </c>
      <c r="D2814" s="746" t="s">
        <v>3416</v>
      </c>
      <c r="E2814" s="1343" t="s">
        <v>37</v>
      </c>
      <c r="F2814" s="1344">
        <v>53708.47</v>
      </c>
      <c r="G2814" s="1344">
        <v>1887315.64</v>
      </c>
      <c r="H2814" s="1078">
        <v>43719</v>
      </c>
      <c r="I2814" s="1315"/>
    </row>
    <row r="2815" spans="1:11" ht="15" customHeight="1">
      <c r="A2815" s="714">
        <v>43665</v>
      </c>
      <c r="B2815" s="1343" t="s">
        <v>3623</v>
      </c>
      <c r="C2815" s="1343" t="s">
        <v>285</v>
      </c>
      <c r="D2815" s="746" t="s">
        <v>3049</v>
      </c>
      <c r="E2815" s="1343" t="s">
        <v>11</v>
      </c>
      <c r="F2815" s="1344">
        <v>8570.18</v>
      </c>
      <c r="G2815" s="1344">
        <v>305098.40999999997</v>
      </c>
      <c r="H2815" s="1078">
        <v>43719</v>
      </c>
      <c r="I2815" s="1315"/>
    </row>
    <row r="2816" spans="1:11" ht="15" customHeight="1">
      <c r="A2816" s="714">
        <v>43642</v>
      </c>
      <c r="B2816" s="1343" t="s">
        <v>3564</v>
      </c>
      <c r="C2816" s="1343" t="s">
        <v>285</v>
      </c>
      <c r="D2816" s="746" t="s">
        <v>3095</v>
      </c>
      <c r="E2816" s="1343" t="s">
        <v>37</v>
      </c>
      <c r="F2816" s="1344">
        <v>10406.25</v>
      </c>
      <c r="G2816" s="1344">
        <v>365675.63</v>
      </c>
      <c r="H2816" s="1078">
        <v>43719</v>
      </c>
      <c r="I2816" s="1315"/>
    </row>
    <row r="2817" spans="1:9" ht="15" customHeight="1">
      <c r="A2817" s="714">
        <v>43665</v>
      </c>
      <c r="B2817" s="1343" t="s">
        <v>3620</v>
      </c>
      <c r="C2817" s="1343" t="s">
        <v>285</v>
      </c>
      <c r="D2817" s="746" t="s">
        <v>3626</v>
      </c>
      <c r="E2817" s="1343" t="s">
        <v>11</v>
      </c>
      <c r="F2817" s="1344">
        <v>25351.24</v>
      </c>
      <c r="G2817" s="1344">
        <v>902504.14</v>
      </c>
      <c r="H2817" s="1078">
        <v>43721</v>
      </c>
      <c r="I2817" s="915"/>
    </row>
    <row r="2818" spans="1:9" ht="15" customHeight="1">
      <c r="A2818" s="714">
        <v>43657</v>
      </c>
      <c r="B2818" s="1343" t="s">
        <v>3595</v>
      </c>
      <c r="C2818" s="1343" t="s">
        <v>285</v>
      </c>
      <c r="D2818" s="746" t="s">
        <v>3598</v>
      </c>
      <c r="E2818" s="1343" t="s">
        <v>11</v>
      </c>
      <c r="F2818" s="1344">
        <v>61555.68</v>
      </c>
      <c r="G2818" s="1344">
        <v>2183379.9700000002</v>
      </c>
      <c r="H2818" s="1078">
        <v>43721</v>
      </c>
      <c r="I2818" s="1315"/>
    </row>
    <row r="2819" spans="1:9" ht="15" customHeight="1">
      <c r="A2819" s="714">
        <v>43654</v>
      </c>
      <c r="B2819" s="1343" t="s">
        <v>3584</v>
      </c>
      <c r="C2819" s="1343" t="s">
        <v>285</v>
      </c>
      <c r="D2819" s="746" t="s">
        <v>3284</v>
      </c>
      <c r="E2819" s="1343" t="s">
        <v>37</v>
      </c>
      <c r="F2819" s="1344">
        <v>55835.199999999997</v>
      </c>
      <c r="G2819" s="1344">
        <v>1987733.12</v>
      </c>
      <c r="H2819" s="1078">
        <v>43721</v>
      </c>
      <c r="I2819" s="1315"/>
    </row>
    <row r="2820" spans="1:9" ht="15" customHeight="1">
      <c r="A2820" s="714">
        <v>43642</v>
      </c>
      <c r="B2820" s="1343" t="s">
        <v>3561</v>
      </c>
      <c r="C2820" s="1343" t="s">
        <v>285</v>
      </c>
      <c r="D2820" s="746" t="s">
        <v>3566</v>
      </c>
      <c r="E2820" s="1343" t="s">
        <v>37</v>
      </c>
      <c r="F2820" s="1344">
        <v>55024.57</v>
      </c>
      <c r="G2820" s="1344">
        <v>1933563.39</v>
      </c>
      <c r="H2820" s="1078">
        <v>43721</v>
      </c>
      <c r="I2820" s="1315"/>
    </row>
    <row r="2821" spans="1:9" ht="15" customHeight="1">
      <c r="A2821" s="636">
        <v>43637</v>
      </c>
      <c r="B2821" s="1345" t="s">
        <v>3550</v>
      </c>
      <c r="C2821" s="1345" t="s">
        <v>285</v>
      </c>
      <c r="D2821" s="915" t="s">
        <v>3095</v>
      </c>
      <c r="E2821" s="1345" t="s">
        <v>37</v>
      </c>
      <c r="F2821" s="1344">
        <v>277472.61</v>
      </c>
      <c r="G2821" s="1344">
        <v>9803107.3100000005</v>
      </c>
      <c r="H2821" s="1078">
        <v>43721</v>
      </c>
      <c r="I2821" s="1315"/>
    </row>
    <row r="2822" spans="1:9" ht="15" customHeight="1">
      <c r="A2822" s="630">
        <v>43601</v>
      </c>
      <c r="B2822" s="204" t="s">
        <v>3502</v>
      </c>
      <c r="C2822" s="204" t="s">
        <v>2092</v>
      </c>
      <c r="D2822" s="204" t="s">
        <v>1671</v>
      </c>
      <c r="E2822" s="204" t="s">
        <v>37</v>
      </c>
      <c r="F2822" s="639">
        <v>25001.38</v>
      </c>
      <c r="G2822" s="639">
        <v>868797.96</v>
      </c>
      <c r="H2822" s="1068">
        <v>43725</v>
      </c>
      <c r="I2822" s="1315"/>
    </row>
    <row r="2823" spans="1:9" ht="15" customHeight="1">
      <c r="A2823" s="630">
        <v>43601</v>
      </c>
      <c r="B2823" s="204" t="s">
        <v>3503</v>
      </c>
      <c r="C2823" s="204" t="s">
        <v>2092</v>
      </c>
      <c r="D2823" s="204" t="s">
        <v>1671</v>
      </c>
      <c r="E2823" s="204" t="s">
        <v>37</v>
      </c>
      <c r="F2823" s="639">
        <v>8657.59</v>
      </c>
      <c r="G2823" s="639">
        <v>300851.25</v>
      </c>
      <c r="H2823" s="1068">
        <v>43725</v>
      </c>
      <c r="I2823" s="1315"/>
    </row>
    <row r="2824" spans="1:9" ht="15" customHeight="1">
      <c r="A2824" s="714">
        <v>43657</v>
      </c>
      <c r="B2824" s="1343" t="s">
        <v>3599</v>
      </c>
      <c r="C2824" s="1345" t="s">
        <v>285</v>
      </c>
      <c r="D2824" s="746" t="s">
        <v>2873</v>
      </c>
      <c r="E2824" s="1345" t="s">
        <v>14</v>
      </c>
      <c r="F2824" s="1344">
        <v>58175.29</v>
      </c>
      <c r="G2824" s="1344">
        <v>2314794.79</v>
      </c>
      <c r="H2824" s="1078">
        <v>43725</v>
      </c>
      <c r="I2824" s="1315"/>
    </row>
    <row r="2825" spans="1:9" ht="15" customHeight="1">
      <c r="A2825" s="636">
        <v>43657</v>
      </c>
      <c r="B2825" s="1345" t="s">
        <v>3601</v>
      </c>
      <c r="C2825" s="1345" t="s">
        <v>285</v>
      </c>
      <c r="D2825" s="915" t="s">
        <v>2873</v>
      </c>
      <c r="E2825" s="1345" t="s">
        <v>14</v>
      </c>
      <c r="F2825" s="1344">
        <v>155683.76</v>
      </c>
      <c r="G2825" s="1344">
        <v>6194656.8099999996</v>
      </c>
      <c r="H2825" s="1078">
        <v>43725</v>
      </c>
      <c r="I2825" s="1315"/>
    </row>
    <row r="2826" spans="1:9" ht="15" customHeight="1">
      <c r="A2826" s="386">
        <v>43714</v>
      </c>
      <c r="B2826" s="350" t="s">
        <v>3690</v>
      </c>
      <c r="C2826" s="350" t="s">
        <v>3691</v>
      </c>
      <c r="D2826" s="350" t="s">
        <v>3692</v>
      </c>
      <c r="E2826" s="350" t="s">
        <v>38</v>
      </c>
      <c r="F2826" s="1352">
        <v>73129.31</v>
      </c>
      <c r="G2826" s="1352">
        <v>2876907.06</v>
      </c>
      <c r="H2826" s="386">
        <v>43728</v>
      </c>
      <c r="I2826" s="1315"/>
    </row>
    <row r="2827" spans="1:9" ht="15" customHeight="1">
      <c r="A2827" s="714">
        <v>43665</v>
      </c>
      <c r="B2827" s="1343" t="s">
        <v>3624</v>
      </c>
      <c r="C2827" s="1343" t="s">
        <v>285</v>
      </c>
      <c r="D2827" s="746" t="s">
        <v>3627</v>
      </c>
      <c r="E2827" s="1343" t="s">
        <v>11</v>
      </c>
      <c r="F2827" s="1344">
        <v>47096.85</v>
      </c>
      <c r="G2827" s="1344">
        <v>1676647.86</v>
      </c>
      <c r="H2827" s="1078">
        <v>43731</v>
      </c>
      <c r="I2827" s="1315"/>
    </row>
    <row r="2828" spans="1:9" ht="15" customHeight="1">
      <c r="A2828" s="714">
        <v>43642</v>
      </c>
      <c r="B2828" s="1343" t="s">
        <v>3560</v>
      </c>
      <c r="C2828" s="1343" t="s">
        <v>285</v>
      </c>
      <c r="D2828" s="746" t="s">
        <v>2613</v>
      </c>
      <c r="E2828" s="1343" t="s">
        <v>37</v>
      </c>
      <c r="F2828" s="1344">
        <v>127253.88</v>
      </c>
      <c r="G2828" s="1344">
        <v>4471701.34</v>
      </c>
      <c r="H2828" s="1078">
        <v>43731</v>
      </c>
      <c r="I2828" s="915"/>
    </row>
    <row r="2829" spans="1:9" ht="15" customHeight="1">
      <c r="A2829" s="714">
        <v>43665</v>
      </c>
      <c r="B2829" s="1343" t="s">
        <v>3619</v>
      </c>
      <c r="C2829" s="1343" t="s">
        <v>285</v>
      </c>
      <c r="D2829" s="746" t="s">
        <v>3625</v>
      </c>
      <c r="E2829" s="1343" t="s">
        <v>11</v>
      </c>
      <c r="F2829" s="1344">
        <v>114712.29</v>
      </c>
      <c r="G2829" s="1344">
        <v>4083757.52</v>
      </c>
      <c r="H2829" s="1078">
        <v>43731</v>
      </c>
      <c r="I2829" s="1315"/>
    </row>
    <row r="2830" spans="1:9" ht="15" customHeight="1">
      <c r="A2830" s="627">
        <v>43614</v>
      </c>
      <c r="B2830" s="171" t="s">
        <v>3527</v>
      </c>
      <c r="C2830" s="171" t="s">
        <v>2039</v>
      </c>
      <c r="D2830" s="171" t="s">
        <v>1671</v>
      </c>
      <c r="E2830" s="171" t="s">
        <v>1533</v>
      </c>
      <c r="F2830" s="171"/>
      <c r="G2830" s="187">
        <v>500002.62</v>
      </c>
      <c r="H2830" s="201">
        <v>43734</v>
      </c>
      <c r="I2830" s="1315"/>
    </row>
    <row r="2831" spans="1:9" ht="15" customHeight="1">
      <c r="A2831" s="627">
        <v>43614</v>
      </c>
      <c r="B2831" s="171" t="s">
        <v>3528</v>
      </c>
      <c r="C2831" s="171" t="s">
        <v>2039</v>
      </c>
      <c r="D2831" s="171" t="s">
        <v>1671</v>
      </c>
      <c r="E2831" s="171" t="s">
        <v>1533</v>
      </c>
      <c r="F2831" s="171"/>
      <c r="G2831" s="187">
        <v>1500002.96</v>
      </c>
      <c r="H2831" s="201">
        <v>43734</v>
      </c>
      <c r="I2831" s="1315"/>
    </row>
    <row r="2832" spans="1:9" ht="15" customHeight="1">
      <c r="A2832" s="627">
        <v>43614</v>
      </c>
      <c r="B2832" s="171" t="s">
        <v>3529</v>
      </c>
      <c r="C2832" s="171" t="s">
        <v>2039</v>
      </c>
      <c r="D2832" s="171" t="s">
        <v>1671</v>
      </c>
      <c r="E2832" s="171" t="s">
        <v>1533</v>
      </c>
      <c r="F2832" s="171"/>
      <c r="G2832" s="187">
        <v>1500070.05</v>
      </c>
      <c r="H2832" s="201">
        <v>43734</v>
      </c>
      <c r="I2832" s="1315"/>
    </row>
    <row r="2833" spans="1:9" ht="15" customHeight="1">
      <c r="A2833" s="627">
        <v>43614</v>
      </c>
      <c r="B2833" s="171" t="s">
        <v>3530</v>
      </c>
      <c r="C2833" s="171" t="s">
        <v>2039</v>
      </c>
      <c r="D2833" s="171" t="s">
        <v>1671</v>
      </c>
      <c r="E2833" s="171" t="s">
        <v>1533</v>
      </c>
      <c r="F2833" s="171"/>
      <c r="G2833" s="187">
        <v>1500252.65</v>
      </c>
      <c r="H2833" s="201">
        <v>43734</v>
      </c>
      <c r="I2833" s="1315"/>
    </row>
    <row r="2834" spans="1:9" ht="15" customHeight="1">
      <c r="A2834" s="630">
        <v>43614</v>
      </c>
      <c r="B2834" s="204" t="s">
        <v>3531</v>
      </c>
      <c r="C2834" s="204" t="s">
        <v>2092</v>
      </c>
      <c r="D2834" s="204" t="s">
        <v>1671</v>
      </c>
      <c r="E2834" s="204" t="s">
        <v>37</v>
      </c>
      <c r="F2834" s="639">
        <v>17543.310000000001</v>
      </c>
      <c r="G2834" s="639">
        <v>616296.48</v>
      </c>
      <c r="H2834" s="1068">
        <f t="shared" ref="H2834:H2835" si="12">A2834+120</f>
        <v>43734</v>
      </c>
      <c r="I2834" s="1315"/>
    </row>
    <row r="2835" spans="1:9" ht="15" customHeight="1">
      <c r="A2835" s="630">
        <v>43614</v>
      </c>
      <c r="B2835" s="204" t="s">
        <v>3532</v>
      </c>
      <c r="C2835" s="204" t="s">
        <v>2092</v>
      </c>
      <c r="D2835" s="204" t="s">
        <v>1671</v>
      </c>
      <c r="E2835" s="204" t="s">
        <v>37</v>
      </c>
      <c r="F2835" s="639">
        <v>24646.54</v>
      </c>
      <c r="G2835" s="639">
        <v>865832.95</v>
      </c>
      <c r="H2835" s="1068">
        <f t="shared" si="12"/>
        <v>43734</v>
      </c>
      <c r="I2835" s="1315"/>
    </row>
    <row r="2836" spans="1:9" s="932" customFormat="1" ht="48" customHeight="1">
      <c r="A2836" s="930">
        <v>43739</v>
      </c>
      <c r="B2836" s="931"/>
      <c r="C2836" s="931"/>
      <c r="D2836" s="931"/>
      <c r="E2836" s="931"/>
      <c r="F2836" s="919"/>
      <c r="G2836" s="919"/>
      <c r="H2836" s="1086"/>
      <c r="I2836" s="1353"/>
    </row>
    <row r="2837" spans="1:9" ht="15" customHeight="1">
      <c r="A2837" s="910">
        <v>43619</v>
      </c>
      <c r="B2837" s="485" t="s">
        <v>3536</v>
      </c>
      <c r="C2837" s="208" t="s">
        <v>2039</v>
      </c>
      <c r="D2837" s="208" t="s">
        <v>1671</v>
      </c>
      <c r="E2837" s="208" t="s">
        <v>1533</v>
      </c>
      <c r="F2837" s="208"/>
      <c r="G2837" s="187">
        <v>1500007.11</v>
      </c>
      <c r="H2837" s="1354">
        <v>43739</v>
      </c>
      <c r="I2837" s="201"/>
    </row>
    <row r="2838" spans="1:9" ht="15" customHeight="1">
      <c r="A2838" s="1230">
        <v>43718</v>
      </c>
      <c r="B2838" s="1230" t="s">
        <v>3693</v>
      </c>
      <c r="C2838" s="1230" t="s">
        <v>737</v>
      </c>
      <c r="D2838" s="1230" t="s">
        <v>3694</v>
      </c>
      <c r="E2838" s="1230" t="s">
        <v>14</v>
      </c>
      <c r="F2838" s="698">
        <v>29000</v>
      </c>
      <c r="G2838" s="591">
        <v>1140860</v>
      </c>
      <c r="H2838" s="1354">
        <v>43740</v>
      </c>
      <c r="I2838" s="1315"/>
    </row>
    <row r="2839" spans="1:9" ht="15" customHeight="1">
      <c r="A2839" s="714">
        <v>43657</v>
      </c>
      <c r="B2839" s="1343" t="s">
        <v>3593</v>
      </c>
      <c r="C2839" s="1343" t="s">
        <v>285</v>
      </c>
      <c r="D2839" s="746" t="s">
        <v>2613</v>
      </c>
      <c r="E2839" s="1343" t="s">
        <v>11</v>
      </c>
      <c r="F2839" s="1344">
        <v>57473.29</v>
      </c>
      <c r="G2839" s="1344">
        <v>2038577.6</v>
      </c>
      <c r="H2839" s="1078">
        <v>43742</v>
      </c>
      <c r="I2839" s="1315"/>
    </row>
    <row r="2840" spans="1:9" ht="15" customHeight="1">
      <c r="A2840" s="714">
        <v>43685</v>
      </c>
      <c r="B2840" s="1345" t="s">
        <v>3659</v>
      </c>
      <c r="C2840" s="1345" t="s">
        <v>285</v>
      </c>
      <c r="D2840" s="746" t="s">
        <v>3663</v>
      </c>
      <c r="E2840" s="1345" t="s">
        <v>37</v>
      </c>
      <c r="F2840" s="1344">
        <v>264214.5</v>
      </c>
      <c r="G2840" s="1344">
        <v>9339982.5800000001</v>
      </c>
      <c r="H2840" s="1078">
        <v>43742</v>
      </c>
      <c r="I2840" s="1315"/>
    </row>
    <row r="2841" spans="1:9" ht="15" customHeight="1">
      <c r="A2841" s="1231">
        <v>43727</v>
      </c>
      <c r="B2841" s="1355" t="s">
        <v>3702</v>
      </c>
      <c r="C2841" s="350" t="s">
        <v>3691</v>
      </c>
      <c r="D2841" s="350" t="s">
        <v>984</v>
      </c>
      <c r="E2841" s="350" t="s">
        <v>38</v>
      </c>
      <c r="F2841" s="1356">
        <v>128823.25</v>
      </c>
      <c r="G2841" s="1356">
        <v>5071771.3499999996</v>
      </c>
      <c r="H2841" s="1357">
        <v>43745</v>
      </c>
      <c r="I2841" s="1315"/>
    </row>
    <row r="2842" spans="1:9" ht="15" customHeight="1">
      <c r="A2842" s="714">
        <v>43642</v>
      </c>
      <c r="B2842" s="1343" t="s">
        <v>3565</v>
      </c>
      <c r="C2842" s="1343" t="s">
        <v>285</v>
      </c>
      <c r="D2842" s="746" t="s">
        <v>3284</v>
      </c>
      <c r="E2842" s="1343" t="s">
        <v>37</v>
      </c>
      <c r="F2842" s="1344">
        <v>102139.25</v>
      </c>
      <c r="G2842" s="1344">
        <v>3589173.25</v>
      </c>
      <c r="H2842" s="1078">
        <v>43746</v>
      </c>
      <c r="I2842" s="1315"/>
    </row>
    <row r="2843" spans="1:9" ht="15" customHeight="1">
      <c r="A2843" s="714">
        <v>43654</v>
      </c>
      <c r="B2843" s="1343" t="s">
        <v>3586</v>
      </c>
      <c r="C2843" s="1343" t="s">
        <v>285</v>
      </c>
      <c r="D2843" s="746" t="s">
        <v>3587</v>
      </c>
      <c r="E2843" s="1343" t="s">
        <v>11</v>
      </c>
      <c r="F2843" s="1344">
        <v>90288</v>
      </c>
      <c r="G2843" s="1344">
        <v>3214252.8</v>
      </c>
      <c r="H2843" s="1078">
        <v>43746</v>
      </c>
      <c r="I2843" s="1315"/>
    </row>
    <row r="2844" spans="1:9" ht="15" customHeight="1">
      <c r="A2844" s="714">
        <v>43665</v>
      </c>
      <c r="B2844" s="1343" t="s">
        <v>3618</v>
      </c>
      <c r="C2844" s="1343" t="s">
        <v>285</v>
      </c>
      <c r="D2844" s="746" t="s">
        <v>3284</v>
      </c>
      <c r="E2844" s="1343" t="s">
        <v>11</v>
      </c>
      <c r="F2844" s="1344">
        <v>16431.669999999998</v>
      </c>
      <c r="G2844" s="1344">
        <v>584967.44999999995</v>
      </c>
      <c r="H2844" s="1078">
        <v>43746</v>
      </c>
      <c r="I2844" s="1315"/>
    </row>
    <row r="2845" spans="1:9" ht="15" customHeight="1">
      <c r="A2845" s="714">
        <v>43665</v>
      </c>
      <c r="B2845" s="1343" t="s">
        <v>3621</v>
      </c>
      <c r="C2845" s="1343" t="s">
        <v>285</v>
      </c>
      <c r="D2845" s="746" t="s">
        <v>3284</v>
      </c>
      <c r="E2845" s="1343" t="s">
        <v>11</v>
      </c>
      <c r="F2845" s="1344">
        <v>6430.07</v>
      </c>
      <c r="G2845" s="1344">
        <v>228910.49</v>
      </c>
      <c r="H2845" s="1078">
        <v>43746</v>
      </c>
      <c r="I2845" s="915"/>
    </row>
    <row r="2846" spans="1:9" ht="15" customHeight="1">
      <c r="A2846" s="714">
        <v>43657</v>
      </c>
      <c r="B2846" s="1343" t="s">
        <v>3600</v>
      </c>
      <c r="C2846" s="1345" t="s">
        <v>285</v>
      </c>
      <c r="D2846" s="746" t="s">
        <v>2873</v>
      </c>
      <c r="E2846" s="1345" t="s">
        <v>14</v>
      </c>
      <c r="F2846" s="1344">
        <v>37577.39</v>
      </c>
      <c r="G2846" s="1344">
        <v>1495204.35</v>
      </c>
      <c r="H2846" s="1078">
        <v>43746</v>
      </c>
      <c r="I2846" s="1315"/>
    </row>
    <row r="2847" spans="1:9" ht="15" customHeight="1">
      <c r="A2847" s="714">
        <v>43665</v>
      </c>
      <c r="B2847" s="1343" t="s">
        <v>3622</v>
      </c>
      <c r="C2847" s="1343" t="s">
        <v>285</v>
      </c>
      <c r="D2847" s="746" t="s">
        <v>3049</v>
      </c>
      <c r="E2847" s="1343" t="s">
        <v>11</v>
      </c>
      <c r="F2847" s="1344">
        <v>58235.76</v>
      </c>
      <c r="G2847" s="1344">
        <v>2073193.06</v>
      </c>
      <c r="H2847" s="1078">
        <v>43748</v>
      </c>
      <c r="I2847" s="1315"/>
    </row>
    <row r="2848" spans="1:9" ht="15" customHeight="1">
      <c r="A2848" s="714">
        <v>43670</v>
      </c>
      <c r="B2848" s="1343" t="s">
        <v>3633</v>
      </c>
      <c r="C2848" s="1343" t="s">
        <v>285</v>
      </c>
      <c r="D2848" s="746" t="s">
        <v>3635</v>
      </c>
      <c r="E2848" s="1343" t="s">
        <v>11</v>
      </c>
      <c r="F2848" s="1348">
        <v>372668.62</v>
      </c>
      <c r="G2848" s="1346">
        <v>13248369.439999999</v>
      </c>
      <c r="H2848" s="73" t="s">
        <v>3724</v>
      </c>
      <c r="I2848" s="1315"/>
    </row>
    <row r="2849" spans="1:9" ht="15" customHeight="1">
      <c r="A2849" s="714">
        <v>43692</v>
      </c>
      <c r="B2849" s="1343" t="s">
        <v>3669</v>
      </c>
      <c r="C2849" s="1345" t="s">
        <v>285</v>
      </c>
      <c r="D2849" s="746" t="s">
        <v>3049</v>
      </c>
      <c r="E2849" s="1345" t="s">
        <v>37</v>
      </c>
      <c r="F2849" s="1344">
        <v>25054.73</v>
      </c>
      <c r="G2849" s="1344">
        <v>889944.01</v>
      </c>
      <c r="H2849" s="1078">
        <v>43752</v>
      </c>
      <c r="I2849" s="1315"/>
    </row>
    <row r="2850" spans="1:9" ht="15" customHeight="1">
      <c r="A2850" s="714">
        <v>43685</v>
      </c>
      <c r="B2850" s="1345" t="s">
        <v>3657</v>
      </c>
      <c r="C2850" s="1345" t="s">
        <v>285</v>
      </c>
      <c r="D2850" s="746" t="s">
        <v>2613</v>
      </c>
      <c r="E2850" s="1345" t="s">
        <v>37</v>
      </c>
      <c r="F2850" s="1344">
        <v>58888.94</v>
      </c>
      <c r="G2850" s="1346">
        <v>2081724.03</v>
      </c>
      <c r="H2850" s="1083">
        <v>43752</v>
      </c>
      <c r="I2850" s="1315"/>
    </row>
    <row r="2851" spans="1:9" ht="15" customHeight="1">
      <c r="A2851" s="714">
        <v>43742</v>
      </c>
      <c r="B2851" s="1343" t="s">
        <v>3721</v>
      </c>
      <c r="C2851" s="1345" t="s">
        <v>285</v>
      </c>
      <c r="D2851" s="746" t="s">
        <v>229</v>
      </c>
      <c r="E2851" s="1345" t="s">
        <v>11</v>
      </c>
      <c r="F2851" s="1348">
        <v>509200</v>
      </c>
      <c r="G2851" s="1346">
        <v>18315924</v>
      </c>
      <c r="H2851" s="1083">
        <v>43759</v>
      </c>
      <c r="I2851" s="1315"/>
    </row>
    <row r="2852" spans="1:9" ht="15" customHeight="1">
      <c r="A2852" s="714">
        <v>43685</v>
      </c>
      <c r="B2852" s="1345" t="s">
        <v>3656</v>
      </c>
      <c r="C2852" s="1345" t="s">
        <v>285</v>
      </c>
      <c r="D2852" s="746" t="s">
        <v>2613</v>
      </c>
      <c r="E2852" s="1345" t="s">
        <v>37</v>
      </c>
      <c r="F2852" s="1344">
        <v>138447.48000000001</v>
      </c>
      <c r="G2852" s="1346">
        <v>4894118.42</v>
      </c>
      <c r="H2852" s="1083">
        <v>43759</v>
      </c>
      <c r="I2852" s="1315"/>
    </row>
    <row r="2853" spans="1:9" ht="15" customHeight="1">
      <c r="A2853" s="714">
        <v>43685</v>
      </c>
      <c r="B2853" s="1345" t="s">
        <v>3658</v>
      </c>
      <c r="C2853" s="1345" t="s">
        <v>285</v>
      </c>
      <c r="D2853" s="746" t="s">
        <v>2613</v>
      </c>
      <c r="E2853" s="1345" t="s">
        <v>37</v>
      </c>
      <c r="F2853" s="1344">
        <v>61297.33</v>
      </c>
      <c r="G2853" s="1344">
        <v>2166860.62</v>
      </c>
      <c r="H2853" s="1078">
        <v>43759</v>
      </c>
      <c r="I2853" s="1315"/>
    </row>
    <row r="2854" spans="1:9" ht="15" customHeight="1">
      <c r="A2854" s="714">
        <v>43692</v>
      </c>
      <c r="B2854" s="1343" t="s">
        <v>3666</v>
      </c>
      <c r="C2854" s="1345" t="s">
        <v>285</v>
      </c>
      <c r="D2854" s="746" t="s">
        <v>3667</v>
      </c>
      <c r="E2854" s="1345" t="s">
        <v>37</v>
      </c>
      <c r="F2854" s="1344">
        <v>60021.71</v>
      </c>
      <c r="G2854" s="1344">
        <v>2131971.04</v>
      </c>
      <c r="H2854" s="1078">
        <v>43759</v>
      </c>
      <c r="I2854" s="1315"/>
    </row>
    <row r="2855" spans="1:9" ht="15" customHeight="1">
      <c r="A2855" s="714">
        <v>43692</v>
      </c>
      <c r="B2855" s="1343" t="s">
        <v>3670</v>
      </c>
      <c r="C2855" s="1345" t="s">
        <v>285</v>
      </c>
      <c r="D2855" s="746" t="s">
        <v>3671</v>
      </c>
      <c r="E2855" s="1345" t="s">
        <v>37</v>
      </c>
      <c r="F2855" s="1344">
        <v>48783.03</v>
      </c>
      <c r="G2855" s="1344">
        <v>1732773.23</v>
      </c>
      <c r="H2855" s="1078">
        <v>43759</v>
      </c>
      <c r="I2855" s="1315"/>
    </row>
    <row r="2856" spans="1:9" ht="15" customHeight="1">
      <c r="A2856" s="714">
        <v>43704</v>
      </c>
      <c r="B2856" s="1343" t="s">
        <v>3678</v>
      </c>
      <c r="C2856" s="1345" t="s">
        <v>285</v>
      </c>
      <c r="D2856" s="746" t="s">
        <v>3616</v>
      </c>
      <c r="E2856" s="1345" t="s">
        <v>37</v>
      </c>
      <c r="F2856" s="1344">
        <v>766075.37</v>
      </c>
      <c r="G2856" s="1344">
        <v>27287604.68</v>
      </c>
      <c r="H2856" s="1078">
        <v>43759</v>
      </c>
      <c r="I2856" s="915"/>
    </row>
    <row r="2857" spans="1:9" ht="15" customHeight="1">
      <c r="A2857" s="714">
        <v>43706</v>
      </c>
      <c r="B2857" s="1343" t="s">
        <v>3680</v>
      </c>
      <c r="C2857" s="1345" t="s">
        <v>285</v>
      </c>
      <c r="D2857" s="746" t="s">
        <v>3681</v>
      </c>
      <c r="E2857" s="1343" t="s">
        <v>37</v>
      </c>
      <c r="F2857" s="1344">
        <v>337796.41</v>
      </c>
      <c r="G2857" s="1344">
        <v>12042442.02</v>
      </c>
      <c r="H2857" s="1078">
        <v>43759</v>
      </c>
      <c r="I2857" s="1315"/>
    </row>
    <row r="2858" spans="1:9" ht="15" customHeight="1">
      <c r="A2858" s="1232">
        <v>43726</v>
      </c>
      <c r="B2858" s="1358" t="s">
        <v>3698</v>
      </c>
      <c r="C2858" s="1358" t="s">
        <v>285</v>
      </c>
      <c r="D2858" s="1194" t="s">
        <v>229</v>
      </c>
      <c r="E2858" s="1358" t="s">
        <v>11</v>
      </c>
      <c r="F2858" s="1348">
        <v>401642.33</v>
      </c>
      <c r="G2858" s="1359">
        <v>14366746.140000001</v>
      </c>
      <c r="H2858" s="1078">
        <v>43759</v>
      </c>
      <c r="I2858" s="1315"/>
    </row>
    <row r="2859" spans="1:9" ht="15" customHeight="1">
      <c r="A2859" s="1231">
        <v>43745</v>
      </c>
      <c r="B2859" s="1355" t="s">
        <v>3731</v>
      </c>
      <c r="C2859" s="350" t="s">
        <v>3691</v>
      </c>
      <c r="D2859" s="350" t="s">
        <v>984</v>
      </c>
      <c r="E2859" s="350" t="s">
        <v>38</v>
      </c>
      <c r="F2859" s="1356">
        <v>140098.73000000001</v>
      </c>
      <c r="G2859" s="1356">
        <v>5511484.04</v>
      </c>
      <c r="H2859" s="1357">
        <v>43762</v>
      </c>
      <c r="I2859" s="1315"/>
    </row>
    <row r="2860" spans="1:9" ht="15" customHeight="1">
      <c r="A2860" s="3"/>
      <c r="B2860" s="3"/>
      <c r="C2860" s="3"/>
      <c r="D2860" s="3"/>
      <c r="E2860" s="3"/>
      <c r="G2860" s="283"/>
      <c r="H2860" s="1030"/>
    </row>
    <row r="2861" spans="1:9" s="932" customFormat="1" ht="51" customHeight="1">
      <c r="A2861" s="930">
        <v>43770</v>
      </c>
      <c r="B2861" s="931"/>
      <c r="C2861" s="931"/>
      <c r="D2861" s="931"/>
      <c r="E2861" s="931"/>
      <c r="F2861" s="919"/>
      <c r="G2861" s="919"/>
      <c r="H2861" s="1086"/>
      <c r="I2861" s="1353"/>
    </row>
    <row r="2862" spans="1:9" ht="15" customHeight="1">
      <c r="A2862" s="714">
        <v>43719</v>
      </c>
      <c r="B2862" s="1343" t="s">
        <v>3695</v>
      </c>
      <c r="C2862" s="1345" t="s">
        <v>285</v>
      </c>
      <c r="D2862" s="746" t="s">
        <v>2613</v>
      </c>
      <c r="E2862" s="1343" t="s">
        <v>37</v>
      </c>
      <c r="F2862" s="1348">
        <v>127525.98</v>
      </c>
      <c r="G2862" s="1346">
        <v>4559053.79</v>
      </c>
      <c r="H2862" s="1083">
        <v>43773</v>
      </c>
      <c r="I2862" s="1315"/>
    </row>
    <row r="2863" spans="1:9" ht="15" customHeight="1">
      <c r="A2863" s="74">
        <v>43747</v>
      </c>
      <c r="B2863" s="74" t="s">
        <v>3723</v>
      </c>
      <c r="C2863" s="74" t="s">
        <v>285</v>
      </c>
      <c r="D2863" s="74" t="s">
        <v>229</v>
      </c>
      <c r="E2863" s="74" t="s">
        <v>11</v>
      </c>
      <c r="F2863" s="461">
        <v>454890.42</v>
      </c>
      <c r="G2863" s="461">
        <v>16389701.83</v>
      </c>
      <c r="H2863" s="73">
        <v>43780</v>
      </c>
      <c r="I2863" s="1315"/>
    </row>
    <row r="2864" spans="1:9" ht="15" customHeight="1">
      <c r="A2864" s="74">
        <v>43662</v>
      </c>
      <c r="B2864" s="74" t="s">
        <v>3606</v>
      </c>
      <c r="C2864" s="74" t="s">
        <v>2039</v>
      </c>
      <c r="D2864" s="74" t="s">
        <v>1671</v>
      </c>
      <c r="E2864" s="74" t="s">
        <v>1533</v>
      </c>
      <c r="F2864" s="461"/>
      <c r="G2864" s="461">
        <v>500028.13</v>
      </c>
      <c r="H2864" s="73">
        <v>43782</v>
      </c>
      <c r="I2864" s="1315"/>
    </row>
    <row r="2865" spans="1:9" ht="15" customHeight="1">
      <c r="A2865" s="74">
        <v>43662</v>
      </c>
      <c r="B2865" s="74" t="s">
        <v>3607</v>
      </c>
      <c r="C2865" s="74" t="s">
        <v>2039</v>
      </c>
      <c r="D2865" s="74" t="s">
        <v>1671</v>
      </c>
      <c r="E2865" s="74" t="s">
        <v>1533</v>
      </c>
      <c r="F2865" s="461"/>
      <c r="G2865" s="461">
        <v>500006.41</v>
      </c>
      <c r="H2865" s="73">
        <v>43782</v>
      </c>
      <c r="I2865" s="1315"/>
    </row>
    <row r="2866" spans="1:9" ht="15" customHeight="1">
      <c r="A2866" s="74">
        <v>43662</v>
      </c>
      <c r="B2866" s="74" t="s">
        <v>3608</v>
      </c>
      <c r="C2866" s="74" t="s">
        <v>2039</v>
      </c>
      <c r="D2866" s="74" t="s">
        <v>1671</v>
      </c>
      <c r="E2866" s="74" t="s">
        <v>1533</v>
      </c>
      <c r="F2866" s="461"/>
      <c r="G2866" s="461">
        <v>1000065.92</v>
      </c>
      <c r="H2866" s="73">
        <v>43782</v>
      </c>
      <c r="I2866" s="1315"/>
    </row>
    <row r="2867" spans="1:9" ht="15" customHeight="1">
      <c r="A2867" s="74">
        <v>43662</v>
      </c>
      <c r="B2867" s="74" t="s">
        <v>3609</v>
      </c>
      <c r="C2867" s="74" t="s">
        <v>2039</v>
      </c>
      <c r="D2867" s="74" t="s">
        <v>1671</v>
      </c>
      <c r="E2867" s="74" t="s">
        <v>1533</v>
      </c>
      <c r="F2867" s="461"/>
      <c r="G2867" s="461">
        <v>1499988.28</v>
      </c>
      <c r="H2867" s="73">
        <v>43782</v>
      </c>
      <c r="I2867" s="1315"/>
    </row>
    <row r="2868" spans="1:9" ht="15" customHeight="1">
      <c r="A2868" s="74">
        <v>43668</v>
      </c>
      <c r="B2868" s="74" t="s">
        <v>3629</v>
      </c>
      <c r="C2868" s="74" t="s">
        <v>2092</v>
      </c>
      <c r="D2868" s="74" t="s">
        <v>1671</v>
      </c>
      <c r="E2868" s="74" t="s">
        <v>37</v>
      </c>
      <c r="F2868" s="461">
        <v>12013.65</v>
      </c>
      <c r="G2868" s="1195">
        <v>425283.21</v>
      </c>
      <c r="H2868" s="73">
        <v>43788</v>
      </c>
      <c r="I2868" s="1315"/>
    </row>
    <row r="2869" spans="1:9" ht="15" customHeight="1">
      <c r="A2869" s="74">
        <v>43668</v>
      </c>
      <c r="B2869" s="74" t="s">
        <v>3630</v>
      </c>
      <c r="C2869" s="74" t="s">
        <v>2039</v>
      </c>
      <c r="D2869" s="74" t="s">
        <v>1671</v>
      </c>
      <c r="E2869" s="74" t="s">
        <v>1533</v>
      </c>
      <c r="F2869" s="461"/>
      <c r="G2869" s="461">
        <v>1000086.3</v>
      </c>
      <c r="H2869" s="73">
        <v>43788</v>
      </c>
      <c r="I2869" s="1315"/>
    </row>
    <row r="2870" spans="1:9" ht="15" customHeight="1">
      <c r="A2870" s="386">
        <v>43760</v>
      </c>
      <c r="B2870" s="350" t="s">
        <v>3729</v>
      </c>
      <c r="C2870" s="350" t="s">
        <v>3194</v>
      </c>
      <c r="D2870" s="350" t="s">
        <v>3730</v>
      </c>
      <c r="E2870" s="350" t="s">
        <v>1533</v>
      </c>
      <c r="F2870" s="1360">
        <v>599265</v>
      </c>
      <c r="G2870" s="1361">
        <f>+A2870+30</f>
        <v>43790</v>
      </c>
      <c r="H2870" s="73">
        <v>43790</v>
      </c>
      <c r="I2870" s="1315"/>
    </row>
    <row r="2871" spans="1:9" ht="15" customHeight="1">
      <c r="A2871" s="627">
        <v>43670</v>
      </c>
      <c r="B2871" s="171" t="s">
        <v>3634</v>
      </c>
      <c r="C2871" s="171" t="s">
        <v>2039</v>
      </c>
      <c r="D2871" s="171" t="s">
        <v>1671</v>
      </c>
      <c r="E2871" s="171" t="s">
        <v>1533</v>
      </c>
      <c r="F2871" s="171"/>
      <c r="G2871" s="187">
        <v>1000033.2</v>
      </c>
      <c r="H2871" s="201">
        <v>43790</v>
      </c>
      <c r="I2871" s="1362"/>
    </row>
    <row r="2872" spans="1:9" ht="15" customHeight="1">
      <c r="A2872" s="74">
        <v>43685</v>
      </c>
      <c r="B2872" s="74" t="s">
        <v>3660</v>
      </c>
      <c r="C2872" s="74" t="s">
        <v>285</v>
      </c>
      <c r="D2872" s="74" t="s">
        <v>2873</v>
      </c>
      <c r="E2872" s="74" t="s">
        <v>14</v>
      </c>
      <c r="F2872" s="461">
        <v>82257.89</v>
      </c>
      <c r="G2872" s="461">
        <v>3243428.6</v>
      </c>
      <c r="H2872" s="73">
        <v>43791</v>
      </c>
      <c r="I2872" s="1315"/>
    </row>
    <row r="2873" spans="1:9" ht="15" customHeight="1">
      <c r="A2873" s="74">
        <v>43677</v>
      </c>
      <c r="B2873" s="74" t="s">
        <v>3638</v>
      </c>
      <c r="C2873" s="74" t="s">
        <v>2039</v>
      </c>
      <c r="D2873" s="74" t="s">
        <v>1671</v>
      </c>
      <c r="E2873" s="74" t="s">
        <v>1533</v>
      </c>
      <c r="F2873" s="461"/>
      <c r="G2873" s="187">
        <v>1500026.54</v>
      </c>
      <c r="H2873" s="73">
        <v>43797</v>
      </c>
      <c r="I2873" s="1315">
        <v>43797</v>
      </c>
    </row>
    <row r="2874" spans="1:9" ht="15" customHeight="1">
      <c r="A2874" s="74">
        <v>43677</v>
      </c>
      <c r="B2874" s="74" t="s">
        <v>3639</v>
      </c>
      <c r="C2874" s="74" t="s">
        <v>2092</v>
      </c>
      <c r="D2874" s="74" t="s">
        <v>1671</v>
      </c>
      <c r="E2874" s="74" t="s">
        <v>37</v>
      </c>
      <c r="F2874" s="461">
        <v>2262.04</v>
      </c>
      <c r="G2874" s="461">
        <v>80347.66</v>
      </c>
      <c r="H2874" s="73">
        <v>43797</v>
      </c>
      <c r="I2874" s="1315"/>
    </row>
    <row r="2875" spans="1:9" ht="15" customHeight="1">
      <c r="A2875" s="74">
        <v>43677</v>
      </c>
      <c r="B2875" s="74" t="s">
        <v>3640</v>
      </c>
      <c r="C2875" s="74" t="s">
        <v>2039</v>
      </c>
      <c r="D2875" s="74" t="s">
        <v>1671</v>
      </c>
      <c r="E2875" s="74" t="s">
        <v>38</v>
      </c>
      <c r="F2875" s="461">
        <v>5439.13</v>
      </c>
      <c r="G2875" s="461">
        <v>214410.50460000001</v>
      </c>
      <c r="H2875" s="73">
        <v>43797</v>
      </c>
      <c r="I2875" s="1315"/>
    </row>
    <row r="2876" spans="1:9" ht="42.75" customHeight="1">
      <c r="A2876" s="931" t="s">
        <v>3766</v>
      </c>
      <c r="B2876" s="931"/>
      <c r="C2876" s="931"/>
      <c r="D2876" s="931"/>
      <c r="E2876" s="931"/>
      <c r="F2876" s="919"/>
      <c r="G2876" s="919"/>
      <c r="H2876" s="1086"/>
    </row>
    <row r="2877" spans="1:9" ht="15" customHeight="1">
      <c r="A2877" s="627">
        <v>43679</v>
      </c>
      <c r="B2877" s="171" t="s">
        <v>3641</v>
      </c>
      <c r="C2877" s="171" t="s">
        <v>2039</v>
      </c>
      <c r="D2877" s="171" t="s">
        <v>1671</v>
      </c>
      <c r="E2877" s="171" t="s">
        <v>1533</v>
      </c>
      <c r="F2877" s="171"/>
      <c r="G2877" s="187">
        <v>1000056.1</v>
      </c>
      <c r="H2877" s="201">
        <v>43801</v>
      </c>
    </row>
    <row r="2878" spans="1:9" ht="15" customHeight="1">
      <c r="A2878" s="627">
        <v>43679</v>
      </c>
      <c r="B2878" s="171" t="s">
        <v>3642</v>
      </c>
      <c r="C2878" s="171" t="s">
        <v>2039</v>
      </c>
      <c r="D2878" s="171" t="s">
        <v>1671</v>
      </c>
      <c r="E2878" s="171" t="s">
        <v>1533</v>
      </c>
      <c r="F2878" s="171"/>
      <c r="G2878" s="187">
        <v>1000048.76</v>
      </c>
      <c r="H2878" s="201">
        <v>43801</v>
      </c>
    </row>
    <row r="2879" spans="1:9" ht="15" customHeight="1">
      <c r="A2879" s="627">
        <v>43679</v>
      </c>
      <c r="B2879" s="171" t="s">
        <v>3643</v>
      </c>
      <c r="C2879" s="171" t="s">
        <v>2039</v>
      </c>
      <c r="D2879" s="171" t="s">
        <v>1671</v>
      </c>
      <c r="E2879" s="171" t="s">
        <v>1533</v>
      </c>
      <c r="F2879" s="171"/>
      <c r="G2879" s="187">
        <v>1500079.58</v>
      </c>
      <c r="H2879" s="201">
        <v>43801</v>
      </c>
    </row>
    <row r="2880" spans="1:9" ht="15" customHeight="1">
      <c r="A2880" s="627">
        <v>43679</v>
      </c>
      <c r="B2880" s="171" t="s">
        <v>3644</v>
      </c>
      <c r="C2880" s="171" t="s">
        <v>2039</v>
      </c>
      <c r="D2880" s="171" t="s">
        <v>1671</v>
      </c>
      <c r="E2880" s="171" t="s">
        <v>1533</v>
      </c>
      <c r="F2880" s="171"/>
      <c r="G2880" s="187">
        <v>1499969.64</v>
      </c>
      <c r="H2880" s="201">
        <v>43801</v>
      </c>
    </row>
    <row r="2881" spans="1:8" ht="15" customHeight="1">
      <c r="A2881" s="627">
        <v>43679</v>
      </c>
      <c r="B2881" s="171" t="s">
        <v>3645</v>
      </c>
      <c r="C2881" s="171" t="s">
        <v>2039</v>
      </c>
      <c r="D2881" s="171" t="s">
        <v>1671</v>
      </c>
      <c r="E2881" s="171" t="s">
        <v>1533</v>
      </c>
      <c r="F2881" s="171"/>
      <c r="G2881" s="187">
        <v>1000055.12</v>
      </c>
      <c r="H2881" s="201">
        <v>43801</v>
      </c>
    </row>
    <row r="2882" spans="1:8" ht="15" customHeight="1">
      <c r="A2882" s="627">
        <v>43679</v>
      </c>
      <c r="B2882" s="171" t="s">
        <v>3646</v>
      </c>
      <c r="C2882" s="171" t="s">
        <v>2039</v>
      </c>
      <c r="D2882" s="171" t="s">
        <v>1671</v>
      </c>
      <c r="E2882" s="171" t="s">
        <v>1533</v>
      </c>
      <c r="F2882" s="171"/>
      <c r="G2882" s="187">
        <v>1000002.86</v>
      </c>
      <c r="H2882" s="201">
        <v>43801</v>
      </c>
    </row>
    <row r="2883" spans="1:8" ht="15" customHeight="1">
      <c r="A2883" s="627">
        <v>43679</v>
      </c>
      <c r="B2883" s="171" t="s">
        <v>3647</v>
      </c>
      <c r="C2883" s="171" t="s">
        <v>2039</v>
      </c>
      <c r="D2883" s="171" t="s">
        <v>1671</v>
      </c>
      <c r="E2883" s="171" t="s">
        <v>1533</v>
      </c>
      <c r="F2883" s="171"/>
      <c r="G2883" s="187">
        <v>500076.39</v>
      </c>
      <c r="H2883" s="201">
        <v>43801</v>
      </c>
    </row>
    <row r="2884" spans="1:8" ht="15" customHeight="1">
      <c r="A2884" s="627">
        <v>43679</v>
      </c>
      <c r="B2884" s="171" t="s">
        <v>3648</v>
      </c>
      <c r="C2884" s="171" t="s">
        <v>2039</v>
      </c>
      <c r="D2884" s="171" t="s">
        <v>1671</v>
      </c>
      <c r="E2884" s="171" t="s">
        <v>1533</v>
      </c>
      <c r="F2884" s="171"/>
      <c r="G2884" s="187">
        <v>500251.35</v>
      </c>
      <c r="H2884" s="201">
        <v>43801</v>
      </c>
    </row>
    <row r="2885" spans="1:8" ht="15" customHeight="1">
      <c r="A2885" s="627">
        <v>43682</v>
      </c>
      <c r="B2885" s="171" t="s">
        <v>3649</v>
      </c>
      <c r="C2885" s="171" t="s">
        <v>2039</v>
      </c>
      <c r="D2885" s="171" t="s">
        <v>1671</v>
      </c>
      <c r="E2885" s="171" t="s">
        <v>1533</v>
      </c>
      <c r="F2885" s="171"/>
      <c r="G2885" s="187">
        <v>1000020.1</v>
      </c>
      <c r="H2885" s="201">
        <v>43802</v>
      </c>
    </row>
    <row r="2886" spans="1:8" ht="15" customHeight="1">
      <c r="A2886" s="627">
        <v>43682</v>
      </c>
      <c r="B2886" s="171" t="s">
        <v>3650</v>
      </c>
      <c r="C2886" s="171" t="s">
        <v>2039</v>
      </c>
      <c r="D2886" s="171" t="s">
        <v>1671</v>
      </c>
      <c r="E2886" s="171" t="s">
        <v>1533</v>
      </c>
      <c r="F2886" s="171"/>
      <c r="G2886" s="187">
        <v>1000009.9</v>
      </c>
      <c r="H2886" s="201">
        <v>43802</v>
      </c>
    </row>
    <row r="2887" spans="1:8" ht="15" customHeight="1">
      <c r="A2887" s="1197">
        <v>43682</v>
      </c>
      <c r="B2887" s="74" t="s">
        <v>3651</v>
      </c>
      <c r="C2887" s="74" t="s">
        <v>2092</v>
      </c>
      <c r="D2887" s="74" t="s">
        <v>1671</v>
      </c>
      <c r="E2887" s="74" t="s">
        <v>37</v>
      </c>
      <c r="F2887" s="461">
        <v>5811.37</v>
      </c>
      <c r="G2887" s="461">
        <v>206245.52</v>
      </c>
      <c r="H2887" s="73">
        <v>43802</v>
      </c>
    </row>
    <row r="2888" spans="1:8" ht="15" customHeight="1">
      <c r="A2888" s="714">
        <v>43753</v>
      </c>
      <c r="B2888" s="1343" t="s">
        <v>3728</v>
      </c>
      <c r="C2888" s="1345" t="s">
        <v>285</v>
      </c>
      <c r="D2888" s="746" t="s">
        <v>229</v>
      </c>
      <c r="E2888" s="1345" t="s">
        <v>11</v>
      </c>
      <c r="F2888" s="1344">
        <v>753020.87</v>
      </c>
      <c r="G2888" s="1344">
        <v>27048509.649999999</v>
      </c>
      <c r="H2888" s="1083">
        <v>43802</v>
      </c>
    </row>
    <row r="2889" spans="1:8" ht="15" customHeight="1">
      <c r="A2889" s="1197">
        <v>43791</v>
      </c>
      <c r="B2889" s="74" t="s">
        <v>3756</v>
      </c>
      <c r="C2889" s="74" t="s">
        <v>1097</v>
      </c>
      <c r="D2889" s="74" t="s">
        <v>984</v>
      </c>
      <c r="E2889" s="74" t="s">
        <v>38</v>
      </c>
      <c r="F2889" s="461">
        <v>64984.01</v>
      </c>
      <c r="G2889" s="461">
        <v>2579865.2000000002</v>
      </c>
      <c r="H2889" s="73">
        <v>43803</v>
      </c>
    </row>
    <row r="2890" spans="1:8" ht="15" customHeight="1">
      <c r="A2890" s="1198">
        <v>43754</v>
      </c>
      <c r="B2890" s="3" t="s">
        <v>3727</v>
      </c>
      <c r="C2890" s="3" t="s">
        <v>285</v>
      </c>
      <c r="D2890" s="3" t="s">
        <v>229</v>
      </c>
      <c r="E2890" s="3" t="s">
        <v>11</v>
      </c>
      <c r="F2890" s="283">
        <v>597273.38</v>
      </c>
      <c r="G2890" s="283">
        <v>21471978.010000002</v>
      </c>
      <c r="H2890" s="1030">
        <v>43803</v>
      </c>
    </row>
    <row r="2891" spans="1:8" ht="15" customHeight="1">
      <c r="A2891" s="1198">
        <v>43733</v>
      </c>
      <c r="B2891" s="3" t="s">
        <v>3704</v>
      </c>
      <c r="C2891" s="3" t="s">
        <v>285</v>
      </c>
      <c r="D2891" s="3" t="s">
        <v>3705</v>
      </c>
      <c r="E2891" s="3" t="s">
        <v>11</v>
      </c>
      <c r="F2891" s="283">
        <v>65615.27</v>
      </c>
      <c r="G2891" s="283">
        <v>2354932.04</v>
      </c>
      <c r="H2891" s="1030">
        <v>43803</v>
      </c>
    </row>
    <row r="2892" spans="1:8" ht="15" customHeight="1">
      <c r="A2892" s="1198">
        <v>43683</v>
      </c>
      <c r="B2892" s="3" t="s">
        <v>3652</v>
      </c>
      <c r="C2892" s="3" t="s">
        <v>2039</v>
      </c>
      <c r="D2892" s="3" t="s">
        <v>1671</v>
      </c>
      <c r="E2892" s="3" t="s">
        <v>1533</v>
      </c>
      <c r="F2892" s="283" t="s">
        <v>2326</v>
      </c>
      <c r="G2892" s="283">
        <v>1500072.6</v>
      </c>
      <c r="H2892" s="1030">
        <v>43803</v>
      </c>
    </row>
    <row r="2893" spans="1:8" ht="15" customHeight="1">
      <c r="A2893" s="1198">
        <v>43683</v>
      </c>
      <c r="B2893" s="3" t="s">
        <v>3653</v>
      </c>
      <c r="C2893" s="3" t="s">
        <v>2039</v>
      </c>
      <c r="D2893" s="3" t="s">
        <v>1671</v>
      </c>
      <c r="E2893" s="3" t="s">
        <v>1533</v>
      </c>
      <c r="F2893" s="283" t="s">
        <v>2326</v>
      </c>
      <c r="G2893" s="283">
        <v>1000101.38</v>
      </c>
      <c r="H2893" s="1030">
        <v>43803</v>
      </c>
    </row>
    <row r="2894" spans="1:8" ht="15" customHeight="1">
      <c r="A2894" s="1198">
        <v>43685</v>
      </c>
      <c r="B2894" s="3" t="s">
        <v>3661</v>
      </c>
      <c r="C2894" s="3" t="s">
        <v>2092</v>
      </c>
      <c r="D2894" s="3" t="s">
        <v>1671</v>
      </c>
      <c r="E2894" s="3" t="s">
        <v>37</v>
      </c>
      <c r="F2894" s="283">
        <v>21933.09</v>
      </c>
      <c r="G2894" s="283">
        <v>775334.73</v>
      </c>
      <c r="H2894" s="1030">
        <v>43805</v>
      </c>
    </row>
    <row r="2895" spans="1:8" ht="15" customHeight="1">
      <c r="A2895" s="1198">
        <v>43684</v>
      </c>
      <c r="B2895" s="3" t="s">
        <v>3654</v>
      </c>
      <c r="C2895" s="3" t="s">
        <v>2039</v>
      </c>
      <c r="D2895" s="3" t="s">
        <v>1671</v>
      </c>
      <c r="E2895" s="3" t="s">
        <v>1533</v>
      </c>
      <c r="F2895" s="283" t="s">
        <v>2326</v>
      </c>
      <c r="G2895" s="283">
        <v>1000542.64</v>
      </c>
      <c r="H2895" s="1030">
        <v>43804</v>
      </c>
    </row>
    <row r="2896" spans="1:8" ht="15" customHeight="1">
      <c r="A2896" s="1198">
        <v>43741</v>
      </c>
      <c r="B2896" s="3" t="s">
        <v>3720</v>
      </c>
      <c r="C2896" s="3" t="s">
        <v>285</v>
      </c>
      <c r="D2896" s="3" t="s">
        <v>3718</v>
      </c>
      <c r="E2896" s="3" t="s">
        <v>11</v>
      </c>
      <c r="F2896" s="283">
        <v>3439</v>
      </c>
      <c r="G2896" s="283">
        <v>123769.61</v>
      </c>
      <c r="H2896" s="1030">
        <v>43805</v>
      </c>
    </row>
    <row r="2897" spans="1:9" ht="15" customHeight="1">
      <c r="A2897" s="1198">
        <v>43741</v>
      </c>
      <c r="B2897" s="3" t="s">
        <v>3719</v>
      </c>
      <c r="C2897" s="3" t="s">
        <v>285</v>
      </c>
      <c r="D2897" s="3" t="s">
        <v>3718</v>
      </c>
      <c r="E2897" s="3" t="s">
        <v>11</v>
      </c>
      <c r="F2897" s="283">
        <v>3448.5</v>
      </c>
      <c r="G2897" s="283">
        <v>124111.52</v>
      </c>
      <c r="H2897" s="1030">
        <v>43805</v>
      </c>
    </row>
    <row r="2898" spans="1:9" ht="15" customHeight="1">
      <c r="A2898" s="1198">
        <v>43740</v>
      </c>
      <c r="B2898" s="3" t="s">
        <v>3717</v>
      </c>
      <c r="C2898" s="3" t="s">
        <v>285</v>
      </c>
      <c r="D2898" s="3" t="s">
        <v>3718</v>
      </c>
      <c r="E2898" s="3" t="s">
        <v>11</v>
      </c>
      <c r="F2898" s="283">
        <v>368335.09</v>
      </c>
      <c r="G2898" s="283">
        <v>13271113.289999999</v>
      </c>
      <c r="H2898" s="1030">
        <v>43805</v>
      </c>
    </row>
    <row r="2899" spans="1:9" ht="15" customHeight="1">
      <c r="A2899" s="1198">
        <v>43686</v>
      </c>
      <c r="B2899" s="3" t="s">
        <v>3662</v>
      </c>
      <c r="C2899" s="3" t="s">
        <v>2092</v>
      </c>
      <c r="D2899" s="3" t="s">
        <v>1671</v>
      </c>
      <c r="E2899" s="3" t="s">
        <v>37</v>
      </c>
      <c r="F2899" s="283">
        <v>9395.56</v>
      </c>
      <c r="G2899" s="283">
        <v>332227</v>
      </c>
      <c r="H2899" s="1030">
        <v>43808</v>
      </c>
    </row>
    <row r="2900" spans="1:9" ht="15" customHeight="1">
      <c r="A2900" s="1198">
        <v>43689</v>
      </c>
      <c r="B2900" s="3" t="s">
        <v>3664</v>
      </c>
      <c r="C2900" s="3" t="s">
        <v>2092</v>
      </c>
      <c r="D2900" s="3" t="s">
        <v>1671</v>
      </c>
      <c r="E2900" s="3" t="s">
        <v>37</v>
      </c>
      <c r="F2900" s="283">
        <v>2600.2399999999998</v>
      </c>
      <c r="G2900" s="283">
        <v>91866.48</v>
      </c>
      <c r="H2900" s="1030">
        <v>43809</v>
      </c>
    </row>
    <row r="2901" spans="1:9" ht="15" customHeight="1">
      <c r="A2901" s="1198">
        <v>43690</v>
      </c>
      <c r="B2901" s="3" t="s">
        <v>3665</v>
      </c>
      <c r="C2901" s="3" t="s">
        <v>2092</v>
      </c>
      <c r="D2901" s="3" t="s">
        <v>1671</v>
      </c>
      <c r="E2901" s="3" t="s">
        <v>37</v>
      </c>
      <c r="F2901" s="283">
        <v>19710.990000000002</v>
      </c>
      <c r="G2901" s="283">
        <v>697571.94</v>
      </c>
      <c r="H2901" s="1030">
        <v>43810</v>
      </c>
    </row>
    <row r="2902" spans="1:9" ht="15" customHeight="1">
      <c r="A2902" s="1198">
        <v>43696</v>
      </c>
      <c r="B2902" s="3" t="s">
        <v>3672</v>
      </c>
      <c r="C2902" s="3" t="s">
        <v>2092</v>
      </c>
      <c r="D2902" s="3" t="s">
        <v>1671</v>
      </c>
      <c r="E2902" s="3" t="s">
        <v>37</v>
      </c>
      <c r="F2902" s="283">
        <v>10350</v>
      </c>
      <c r="G2902" s="283">
        <v>368874</v>
      </c>
      <c r="H2902" s="1030">
        <v>43816</v>
      </c>
    </row>
    <row r="2903" spans="1:9" ht="15" customHeight="1">
      <c r="A2903" s="1198">
        <v>43696</v>
      </c>
      <c r="B2903" s="3" t="s">
        <v>3673</v>
      </c>
      <c r="C2903" s="3" t="s">
        <v>2092</v>
      </c>
      <c r="D2903" s="3" t="s">
        <v>1671</v>
      </c>
      <c r="E2903" s="3" t="s">
        <v>37</v>
      </c>
      <c r="F2903" s="283">
        <v>10230.98</v>
      </c>
      <c r="G2903" s="283">
        <v>364632.13</v>
      </c>
      <c r="H2903" s="1030">
        <v>43816</v>
      </c>
    </row>
    <row r="2904" spans="1:9" ht="15" customHeight="1">
      <c r="A2904" s="1198">
        <v>43696</v>
      </c>
      <c r="B2904" s="3" t="s">
        <v>3674</v>
      </c>
      <c r="C2904" s="3" t="s">
        <v>2092</v>
      </c>
      <c r="D2904" s="3" t="s">
        <v>1671</v>
      </c>
      <c r="E2904" s="3" t="s">
        <v>37</v>
      </c>
      <c r="F2904" s="283">
        <v>9975.39</v>
      </c>
      <c r="G2904" s="283">
        <v>355522.9</v>
      </c>
      <c r="H2904" s="1030">
        <v>43816</v>
      </c>
    </row>
    <row r="2905" spans="1:9" ht="15" customHeight="1">
      <c r="A2905" s="1198">
        <v>43698</v>
      </c>
      <c r="B2905" s="3" t="s">
        <v>3675</v>
      </c>
      <c r="C2905" s="3" t="s">
        <v>2092</v>
      </c>
      <c r="D2905" s="3" t="s">
        <v>1671</v>
      </c>
      <c r="E2905" s="3" t="s">
        <v>37</v>
      </c>
      <c r="F2905" s="283">
        <v>10179.99</v>
      </c>
      <c r="G2905" s="283">
        <v>362611.24</v>
      </c>
      <c r="H2905" s="1030">
        <v>43818</v>
      </c>
    </row>
    <row r="2906" spans="1:9" ht="15" customHeight="1">
      <c r="A2906" s="1198">
        <v>43698</v>
      </c>
      <c r="B2906" s="3" t="s">
        <v>3676</v>
      </c>
      <c r="C2906" s="3" t="s">
        <v>2092</v>
      </c>
      <c r="D2906" s="3" t="s">
        <v>1671</v>
      </c>
      <c r="E2906" s="3" t="s">
        <v>37</v>
      </c>
      <c r="F2906" s="283">
        <v>5650.46</v>
      </c>
      <c r="G2906" s="283">
        <v>201269.39</v>
      </c>
      <c r="H2906" s="1030">
        <v>43818</v>
      </c>
    </row>
    <row r="2907" spans="1:9" ht="15" customHeight="1">
      <c r="A2907" s="1198">
        <v>43699</v>
      </c>
      <c r="B2907" s="3" t="s">
        <v>3677</v>
      </c>
      <c r="C2907" s="3" t="s">
        <v>2039</v>
      </c>
      <c r="D2907" s="3" t="s">
        <v>1671</v>
      </c>
      <c r="E2907" s="3" t="s">
        <v>1533</v>
      </c>
      <c r="F2907" s="283" t="s">
        <v>2326</v>
      </c>
      <c r="G2907" s="283">
        <v>1015912.57</v>
      </c>
      <c r="H2907" s="1030">
        <v>43819</v>
      </c>
    </row>
    <row r="2908" spans="1:9" ht="15" customHeight="1">
      <c r="A2908" s="1198">
        <v>43705</v>
      </c>
      <c r="B2908" s="3" t="s">
        <v>3679</v>
      </c>
      <c r="C2908" s="3" t="s">
        <v>2039</v>
      </c>
      <c r="D2908" s="3" t="s">
        <v>1671</v>
      </c>
      <c r="E2908" s="3" t="s">
        <v>1533</v>
      </c>
      <c r="F2908" s="283" t="s">
        <v>2326</v>
      </c>
      <c r="G2908" s="283">
        <v>1032530.65</v>
      </c>
      <c r="H2908" s="1030">
        <v>43825</v>
      </c>
    </row>
    <row r="2909" spans="1:9" ht="15" customHeight="1">
      <c r="A2909" s="1198">
        <v>43740</v>
      </c>
      <c r="B2909" s="3" t="s">
        <v>3716</v>
      </c>
      <c r="C2909" s="3" t="s">
        <v>285</v>
      </c>
      <c r="D2909" s="3" t="s">
        <v>3718</v>
      </c>
      <c r="E2909" s="3" t="s">
        <v>11</v>
      </c>
      <c r="F2909" s="283">
        <v>117038.33</v>
      </c>
      <c r="G2909" s="283">
        <v>4216891.03</v>
      </c>
      <c r="H2909" s="1030">
        <v>43826</v>
      </c>
    </row>
    <row r="2910" spans="1:9" ht="15" customHeight="1">
      <c r="A2910" s="1198">
        <v>43769</v>
      </c>
      <c r="B2910" s="3" t="s">
        <v>3733</v>
      </c>
      <c r="C2910" s="3" t="s">
        <v>3734</v>
      </c>
      <c r="D2910" s="3" t="s">
        <v>3637</v>
      </c>
      <c r="E2910" s="3" t="s">
        <v>27</v>
      </c>
      <c r="F2910" s="283">
        <v>5937135.0300000003</v>
      </c>
      <c r="G2910" s="283">
        <v>43829</v>
      </c>
      <c r="H2910" s="1030">
        <v>43830</v>
      </c>
    </row>
    <row r="2911" spans="1:9" ht="15" customHeight="1">
      <c r="A2911" s="1198">
        <v>43798</v>
      </c>
      <c r="B2911" s="3" t="s">
        <v>3765</v>
      </c>
      <c r="C2911" s="3" t="s">
        <v>3321</v>
      </c>
      <c r="D2911" s="3" t="s">
        <v>3637</v>
      </c>
      <c r="E2911" s="3" t="s">
        <v>1533</v>
      </c>
      <c r="F2911" s="283">
        <v>962550</v>
      </c>
      <c r="G2911" s="283"/>
      <c r="H2911" s="1030">
        <v>43830</v>
      </c>
    </row>
    <row r="2912" spans="1:9" ht="15" customHeight="1">
      <c r="A2912" s="1196">
        <v>43831</v>
      </c>
      <c r="B2912" s="931"/>
      <c r="C2912" s="931"/>
      <c r="D2912" s="931"/>
      <c r="E2912" s="931"/>
      <c r="F2912" s="919"/>
      <c r="G2912" s="919"/>
      <c r="H2912" s="1086"/>
      <c r="I2912" s="1353"/>
    </row>
    <row r="2913" spans="1:9" ht="15" customHeight="1">
      <c r="A2913" s="1197">
        <v>43713</v>
      </c>
      <c r="B2913" s="74" t="s">
        <v>3688</v>
      </c>
      <c r="C2913" s="74" t="s">
        <v>2039</v>
      </c>
      <c r="D2913" s="74" t="s">
        <v>1671</v>
      </c>
      <c r="E2913" s="74" t="s">
        <v>1533</v>
      </c>
      <c r="F2913" s="461" t="s">
        <v>2326</v>
      </c>
      <c r="G2913" s="461">
        <v>1000066.36</v>
      </c>
      <c r="H2913" s="73">
        <v>43833</v>
      </c>
      <c r="I2913" s="1315"/>
    </row>
    <row r="2914" spans="1:9" ht="15" customHeight="1">
      <c r="A2914" s="1197">
        <v>43713</v>
      </c>
      <c r="B2914" s="74" t="s">
        <v>3689</v>
      </c>
      <c r="C2914" s="74" t="s">
        <v>2039</v>
      </c>
      <c r="D2914" s="74" t="s">
        <v>1671</v>
      </c>
      <c r="E2914" s="74" t="s">
        <v>1533</v>
      </c>
      <c r="F2914" s="461" t="s">
        <v>2326</v>
      </c>
      <c r="G2914" s="461">
        <v>1007435.44</v>
      </c>
      <c r="H2914" s="73">
        <v>43833</v>
      </c>
      <c r="I2914" s="1315"/>
    </row>
    <row r="2915" spans="1:9" ht="15" customHeight="1">
      <c r="A2915" s="1197">
        <v>43713</v>
      </c>
      <c r="B2915" s="74" t="s">
        <v>3686</v>
      </c>
      <c r="C2915" s="74" t="s">
        <v>2092</v>
      </c>
      <c r="D2915" s="74" t="s">
        <v>1671</v>
      </c>
      <c r="E2915" s="74" t="s">
        <v>37</v>
      </c>
      <c r="F2915" s="461">
        <v>14978.71</v>
      </c>
      <c r="G2915" s="461">
        <v>536237.81999999995</v>
      </c>
      <c r="H2915" s="73">
        <v>43833</v>
      </c>
      <c r="I2915" s="1315"/>
    </row>
    <row r="2916" spans="1:9" ht="15" customHeight="1">
      <c r="A2916" s="1197">
        <v>43713</v>
      </c>
      <c r="B2916" s="74" t="s">
        <v>3687</v>
      </c>
      <c r="C2916" s="74" t="s">
        <v>2092</v>
      </c>
      <c r="D2916" s="74" t="s">
        <v>1671</v>
      </c>
      <c r="E2916" s="74" t="s">
        <v>37</v>
      </c>
      <c r="F2916" s="461">
        <v>16160.85</v>
      </c>
      <c r="G2916" s="461">
        <v>578558.43000000005</v>
      </c>
      <c r="H2916" s="73">
        <v>43833</v>
      </c>
      <c r="I2916" s="1315"/>
    </row>
    <row r="2917" spans="1:9" ht="15" customHeight="1">
      <c r="A2917" s="714">
        <v>43780</v>
      </c>
      <c r="B2917" s="1343" t="s">
        <v>3743</v>
      </c>
      <c r="C2917" s="1345" t="s">
        <v>285</v>
      </c>
      <c r="D2917" s="746" t="s">
        <v>3718</v>
      </c>
      <c r="E2917" s="1345" t="s">
        <v>11</v>
      </c>
      <c r="F2917" s="1344">
        <v>29802.32</v>
      </c>
      <c r="G2917" s="1344">
        <v>1074075.6100000001</v>
      </c>
      <c r="H2917" s="1083">
        <v>43837</v>
      </c>
      <c r="I2917" s="1363"/>
    </row>
    <row r="2918" spans="1:9" ht="15" customHeight="1">
      <c r="A2918" s="636">
        <v>43811</v>
      </c>
      <c r="B2918" s="1345" t="s">
        <v>3776</v>
      </c>
      <c r="C2918" s="1345" t="s">
        <v>285</v>
      </c>
      <c r="D2918" s="915" t="s">
        <v>3741</v>
      </c>
      <c r="E2918" s="1345" t="s">
        <v>11</v>
      </c>
      <c r="F2918" s="1344">
        <v>30374.83</v>
      </c>
      <c r="G2918" s="1344">
        <v>1091367.6399999999</v>
      </c>
      <c r="H2918" s="1078">
        <v>43837</v>
      </c>
      <c r="I2918" s="1315"/>
    </row>
    <row r="2919" spans="1:9" ht="15" customHeight="1">
      <c r="A2919" s="636">
        <v>43811</v>
      </c>
      <c r="B2919" s="1345" t="s">
        <v>3774</v>
      </c>
      <c r="C2919" s="1345" t="s">
        <v>285</v>
      </c>
      <c r="D2919" s="915" t="s">
        <v>3741</v>
      </c>
      <c r="E2919" s="1345" t="s">
        <v>11</v>
      </c>
      <c r="F2919" s="1344">
        <v>23472.74</v>
      </c>
      <c r="G2919" s="1344">
        <v>843375.55</v>
      </c>
      <c r="H2919" s="1078">
        <v>43837</v>
      </c>
      <c r="I2919" s="1315"/>
    </row>
    <row r="2920" spans="1:9" ht="15" customHeight="1">
      <c r="A2920" s="714">
        <v>43823</v>
      </c>
      <c r="B2920" s="1343" t="s">
        <v>4154</v>
      </c>
      <c r="C2920" s="1345" t="s">
        <v>285</v>
      </c>
      <c r="D2920" s="746" t="s">
        <v>3741</v>
      </c>
      <c r="E2920" s="1345" t="s">
        <v>11</v>
      </c>
      <c r="F2920" s="1348">
        <v>1031.7</v>
      </c>
      <c r="G2920" s="1346">
        <v>37265</v>
      </c>
      <c r="H2920" s="1083">
        <v>43837</v>
      </c>
      <c r="I2920" s="1315"/>
    </row>
    <row r="2921" spans="1:9" ht="15" customHeight="1">
      <c r="A2921" s="1197">
        <v>43784</v>
      </c>
      <c r="B2921" s="74" t="s">
        <v>3750</v>
      </c>
      <c r="C2921" s="74" t="s">
        <v>285</v>
      </c>
      <c r="D2921" s="74" t="s">
        <v>3741</v>
      </c>
      <c r="E2921" s="74" t="s">
        <v>11</v>
      </c>
      <c r="F2921" s="461">
        <v>25814.54</v>
      </c>
      <c r="G2921" s="461">
        <v>931388.6</v>
      </c>
      <c r="H2921" s="73">
        <v>43839</v>
      </c>
      <c r="I2921" s="1315"/>
    </row>
    <row r="2922" spans="1:9" ht="15" customHeight="1">
      <c r="A2922" s="1197">
        <v>43784</v>
      </c>
      <c r="B2922" s="74" t="s">
        <v>3749</v>
      </c>
      <c r="C2922" s="74" t="s">
        <v>285</v>
      </c>
      <c r="D2922" s="74" t="s">
        <v>3741</v>
      </c>
      <c r="E2922" s="74" t="s">
        <v>11</v>
      </c>
      <c r="F2922" s="461">
        <v>34167.269999999997</v>
      </c>
      <c r="G2922" s="461">
        <v>1232755.1000000001</v>
      </c>
      <c r="H2922" s="73">
        <v>43839</v>
      </c>
      <c r="I2922" s="1315"/>
    </row>
    <row r="2923" spans="1:9" ht="15" customHeight="1">
      <c r="A2923" s="1197">
        <v>43720</v>
      </c>
      <c r="B2923" s="74" t="s">
        <v>3696</v>
      </c>
      <c r="C2923" s="74" t="s">
        <v>2039</v>
      </c>
      <c r="D2923" s="74" t="s">
        <v>1671</v>
      </c>
      <c r="E2923" s="461" t="s">
        <v>1533</v>
      </c>
      <c r="F2923" s="461" t="s">
        <v>2326</v>
      </c>
      <c r="G2923" s="1315">
        <v>1003902.56</v>
      </c>
      <c r="H2923" s="1069">
        <v>43840</v>
      </c>
      <c r="I2923" s="1315"/>
    </row>
    <row r="2924" spans="1:9" ht="15" customHeight="1">
      <c r="A2924" s="636">
        <v>43811</v>
      </c>
      <c r="B2924" s="1345" t="s">
        <v>3773</v>
      </c>
      <c r="C2924" s="1345" t="s">
        <v>285</v>
      </c>
      <c r="D2924" s="915" t="s">
        <v>3778</v>
      </c>
      <c r="E2924" s="1345" t="s">
        <v>11</v>
      </c>
      <c r="F2924" s="1344">
        <v>12192.3</v>
      </c>
      <c r="G2924" s="1344">
        <v>438069.34</v>
      </c>
      <c r="H2924" s="1078">
        <v>43840</v>
      </c>
      <c r="I2924" s="1315"/>
    </row>
    <row r="2925" spans="1:9" ht="15" customHeight="1">
      <c r="A2925" s="636">
        <v>43805</v>
      </c>
      <c r="B2925" s="1343" t="s">
        <v>3769</v>
      </c>
      <c r="C2925" s="1345" t="s">
        <v>285</v>
      </c>
      <c r="D2925" s="915" t="s">
        <v>3741</v>
      </c>
      <c r="E2925" s="1345" t="s">
        <v>11</v>
      </c>
      <c r="F2925" s="1344">
        <v>28802.86</v>
      </c>
      <c r="G2925" s="1344">
        <v>1035750.85</v>
      </c>
      <c r="H2925" s="1078">
        <v>43843</v>
      </c>
      <c r="I2925" s="1315"/>
    </row>
    <row r="2926" spans="1:9" ht="15" customHeight="1">
      <c r="A2926" s="201">
        <v>43815</v>
      </c>
      <c r="B2926" s="201">
        <v>43811</v>
      </c>
      <c r="C2926" s="171" t="s">
        <v>3876</v>
      </c>
      <c r="D2926" s="171" t="s">
        <v>3321</v>
      </c>
      <c r="E2926" s="171" t="s">
        <v>3637</v>
      </c>
      <c r="F2926" s="171" t="s">
        <v>1533</v>
      </c>
      <c r="G2926" s="638">
        <v>1026168</v>
      </c>
      <c r="H2926" s="1199">
        <v>43843</v>
      </c>
      <c r="I2926" s="201"/>
    </row>
    <row r="2927" spans="1:9" ht="15" customHeight="1">
      <c r="A2927" s="714">
        <v>43780</v>
      </c>
      <c r="B2927" s="1343" t="s">
        <v>3744</v>
      </c>
      <c r="C2927" s="1345" t="s">
        <v>285</v>
      </c>
      <c r="D2927" s="746" t="s">
        <v>3718</v>
      </c>
      <c r="E2927" s="1345" t="s">
        <v>11</v>
      </c>
      <c r="F2927" s="1344">
        <v>19956.37</v>
      </c>
      <c r="G2927" s="1344">
        <v>719227.57</v>
      </c>
      <c r="H2927" s="1083">
        <v>43844</v>
      </c>
      <c r="I2927" s="1315"/>
    </row>
    <row r="2928" spans="1:9" ht="15" customHeight="1">
      <c r="A2928" s="714">
        <v>43780</v>
      </c>
      <c r="B2928" s="1343" t="s">
        <v>3742</v>
      </c>
      <c r="C2928" s="1345" t="s">
        <v>285</v>
      </c>
      <c r="D2928" s="746" t="s">
        <v>3741</v>
      </c>
      <c r="E2928" s="1345" t="s">
        <v>11</v>
      </c>
      <c r="F2928" s="1344">
        <v>17911.82</v>
      </c>
      <c r="G2928" s="1344">
        <v>645541.99</v>
      </c>
      <c r="H2928" s="1083">
        <v>43844</v>
      </c>
      <c r="I2928" s="1315"/>
    </row>
    <row r="2929" spans="1:9" ht="15" customHeight="1">
      <c r="A2929" s="715">
        <v>43725</v>
      </c>
      <c r="B2929" s="1312" t="s">
        <v>3697</v>
      </c>
      <c r="C2929" s="438" t="s">
        <v>2092</v>
      </c>
      <c r="D2929" s="438" t="s">
        <v>1671</v>
      </c>
      <c r="E2929" s="438" t="s">
        <v>37</v>
      </c>
      <c r="F2929" s="639">
        <v>2006.69</v>
      </c>
      <c r="G2929" s="653">
        <v>71959.899999999994</v>
      </c>
      <c r="H2929" s="1080">
        <v>43845</v>
      </c>
      <c r="I2929" s="1364"/>
    </row>
    <row r="2930" spans="1:9" ht="15" customHeight="1">
      <c r="A2930" s="630">
        <v>43727</v>
      </c>
      <c r="B2930" s="204" t="s">
        <v>3699</v>
      </c>
      <c r="C2930" s="438" t="s">
        <v>2092</v>
      </c>
      <c r="D2930" s="438" t="s">
        <v>1671</v>
      </c>
      <c r="E2930" s="438" t="s">
        <v>37</v>
      </c>
      <c r="F2930" s="639">
        <v>10019.84</v>
      </c>
      <c r="G2930" s="653">
        <v>358910.67</v>
      </c>
      <c r="H2930" s="1364">
        <v>43847</v>
      </c>
      <c r="I2930" s="1315"/>
    </row>
    <row r="2931" spans="1:9" ht="15" customHeight="1">
      <c r="A2931" s="630">
        <v>43727</v>
      </c>
      <c r="B2931" s="204" t="s">
        <v>3700</v>
      </c>
      <c r="C2931" s="438" t="s">
        <v>2092</v>
      </c>
      <c r="D2931" s="438" t="s">
        <v>1671</v>
      </c>
      <c r="E2931" s="438" t="s">
        <v>37</v>
      </c>
      <c r="F2931" s="639">
        <v>10011.19</v>
      </c>
      <c r="G2931" s="653">
        <v>358600.83</v>
      </c>
      <c r="H2931" s="1364">
        <v>43847</v>
      </c>
      <c r="I2931" s="1315"/>
    </row>
    <row r="2932" spans="1:9" ht="15" customHeight="1">
      <c r="A2932" s="630">
        <v>43727</v>
      </c>
      <c r="B2932" s="204" t="s">
        <v>3701</v>
      </c>
      <c r="C2932" s="438" t="s">
        <v>2092</v>
      </c>
      <c r="D2932" s="438" t="s">
        <v>1671</v>
      </c>
      <c r="E2932" s="438" t="s">
        <v>37</v>
      </c>
      <c r="F2932" s="639">
        <v>10004.25</v>
      </c>
      <c r="G2932" s="653">
        <v>358352.24</v>
      </c>
      <c r="H2932" s="1364">
        <v>43847</v>
      </c>
      <c r="I2932" s="1315"/>
    </row>
    <row r="2933" spans="1:9" ht="15" customHeight="1">
      <c r="A2933" s="630">
        <v>43727</v>
      </c>
      <c r="B2933" s="204" t="s">
        <v>3703</v>
      </c>
      <c r="C2933" s="438" t="s">
        <v>2092</v>
      </c>
      <c r="D2933" s="438" t="s">
        <v>1671</v>
      </c>
      <c r="E2933" s="438" t="s">
        <v>37</v>
      </c>
      <c r="F2933" s="639">
        <v>5000.45</v>
      </c>
      <c r="G2933" s="653">
        <v>179116.12</v>
      </c>
      <c r="H2933" s="1364">
        <v>43847</v>
      </c>
      <c r="I2933" s="1315"/>
    </row>
    <row r="2934" spans="1:9" ht="15" customHeight="1">
      <c r="A2934" s="73">
        <v>43811</v>
      </c>
      <c r="B2934" s="74" t="s">
        <v>3771</v>
      </c>
      <c r="C2934" s="74" t="s">
        <v>285</v>
      </c>
      <c r="D2934" s="74" t="s">
        <v>3775</v>
      </c>
      <c r="E2934" s="74" t="s">
        <v>11</v>
      </c>
      <c r="F2934" s="461">
        <v>16306.18</v>
      </c>
      <c r="G2934" s="461">
        <v>585881.05000000005</v>
      </c>
      <c r="H2934" s="73">
        <v>43847</v>
      </c>
      <c r="I2934" s="1315"/>
    </row>
    <row r="2935" spans="1:9" ht="15" customHeight="1">
      <c r="A2935" s="714">
        <v>43780</v>
      </c>
      <c r="B2935" s="1343" t="s">
        <v>3738</v>
      </c>
      <c r="C2935" s="1345" t="s">
        <v>285</v>
      </c>
      <c r="D2935" s="746" t="s">
        <v>3739</v>
      </c>
      <c r="E2935" s="1345" t="s">
        <v>11</v>
      </c>
      <c r="F2935" s="1344">
        <v>25692.77</v>
      </c>
      <c r="G2935" s="1344">
        <v>925967.43</v>
      </c>
      <c r="H2935" s="1365">
        <v>43850</v>
      </c>
      <c r="I2935" s="1315"/>
    </row>
    <row r="2936" spans="1:9" ht="15" customHeight="1">
      <c r="A2936" s="714">
        <v>43780</v>
      </c>
      <c r="B2936" s="1343" t="s">
        <v>3740</v>
      </c>
      <c r="C2936" s="1345" t="s">
        <v>285</v>
      </c>
      <c r="D2936" s="746" t="s">
        <v>3741</v>
      </c>
      <c r="E2936" s="1345" t="s">
        <v>11</v>
      </c>
      <c r="F2936" s="1344">
        <v>116636.77</v>
      </c>
      <c r="G2936" s="1344">
        <v>4203589.1900000004</v>
      </c>
      <c r="H2936" s="1365">
        <v>43850</v>
      </c>
      <c r="I2936" s="1315"/>
    </row>
    <row r="2937" spans="1:9" ht="15" customHeight="1">
      <c r="A2937" s="714">
        <v>43784</v>
      </c>
      <c r="B2937" s="1343" t="s">
        <v>3751</v>
      </c>
      <c r="C2937" s="1345" t="s">
        <v>285</v>
      </c>
      <c r="D2937" s="746" t="s">
        <v>3741</v>
      </c>
      <c r="E2937" s="1345" t="s">
        <v>11</v>
      </c>
      <c r="F2937" s="1344">
        <v>115504.8</v>
      </c>
      <c r="G2937" s="1344">
        <v>4167413.18</v>
      </c>
      <c r="H2937" s="1366">
        <v>43850</v>
      </c>
      <c r="I2937" s="1315"/>
    </row>
    <row r="2938" spans="1:9" ht="15" customHeight="1">
      <c r="A2938" s="714">
        <v>43798</v>
      </c>
      <c r="B2938" s="1343" t="s">
        <v>3763</v>
      </c>
      <c r="C2938" s="1345" t="s">
        <v>285</v>
      </c>
      <c r="D2938" s="746" t="s">
        <v>3764</v>
      </c>
      <c r="E2938" s="1345" t="s">
        <v>11</v>
      </c>
      <c r="F2938" s="1344">
        <v>999792.34</v>
      </c>
      <c r="G2938" s="1344">
        <v>36132495.170000002</v>
      </c>
      <c r="H2938" s="1366">
        <v>43852</v>
      </c>
      <c r="I2938" s="1315"/>
    </row>
    <row r="2939" spans="1:9" ht="15" customHeight="1">
      <c r="A2939" s="636">
        <v>43784</v>
      </c>
      <c r="B2939" s="1345" t="s">
        <v>3753</v>
      </c>
      <c r="C2939" s="1345" t="s">
        <v>285</v>
      </c>
      <c r="D2939" s="915" t="s">
        <v>2873</v>
      </c>
      <c r="E2939" s="1345" t="s">
        <v>14</v>
      </c>
      <c r="F2939" s="1344">
        <v>30368.89</v>
      </c>
      <c r="G2939" s="1344">
        <v>1206215.42</v>
      </c>
      <c r="H2939" s="1366">
        <v>43854</v>
      </c>
      <c r="I2939" s="1315"/>
    </row>
    <row r="2940" spans="1:9" ht="15" customHeight="1">
      <c r="A2940" s="680">
        <v>43738</v>
      </c>
      <c r="B2940" s="196" t="s">
        <v>3706</v>
      </c>
      <c r="C2940" s="171" t="s">
        <v>2039</v>
      </c>
      <c r="D2940" s="171" t="s">
        <v>1671</v>
      </c>
      <c r="E2940" s="171" t="s">
        <v>1533</v>
      </c>
      <c r="F2940" s="171" t="s">
        <v>2326</v>
      </c>
      <c r="G2940" s="187">
        <v>1018072.58</v>
      </c>
      <c r="H2940" s="1362">
        <v>43858</v>
      </c>
      <c r="I2940" s="1315"/>
    </row>
    <row r="2941" spans="1:9" ht="15" customHeight="1">
      <c r="A2941" s="680">
        <v>43738</v>
      </c>
      <c r="B2941" s="196" t="s">
        <v>3707</v>
      </c>
      <c r="C2941" s="171" t="s">
        <v>2039</v>
      </c>
      <c r="D2941" s="171" t="s">
        <v>1671</v>
      </c>
      <c r="E2941" s="171" t="s">
        <v>1533</v>
      </c>
      <c r="F2941" s="171" t="s">
        <v>2326</v>
      </c>
      <c r="G2941" s="187">
        <v>1006947.08</v>
      </c>
      <c r="H2941" s="1362">
        <v>43858</v>
      </c>
      <c r="I2941" s="1315"/>
    </row>
    <row r="2942" spans="1:9" ht="15" customHeight="1">
      <c r="A2942" s="680">
        <v>43738</v>
      </c>
      <c r="B2942" s="196" t="s">
        <v>3708</v>
      </c>
      <c r="C2942" s="171" t="s">
        <v>2039</v>
      </c>
      <c r="D2942" s="171" t="s">
        <v>1671</v>
      </c>
      <c r="E2942" s="171" t="s">
        <v>1533</v>
      </c>
      <c r="F2942" s="171" t="s">
        <v>2326</v>
      </c>
      <c r="G2942" s="187">
        <v>1000051</v>
      </c>
      <c r="H2942" s="1362">
        <v>43858</v>
      </c>
      <c r="I2942" s="1315"/>
    </row>
    <row r="2943" spans="1:9" ht="15" customHeight="1">
      <c r="A2943" s="680">
        <v>43738</v>
      </c>
      <c r="B2943" s="196" t="s">
        <v>3709</v>
      </c>
      <c r="C2943" s="171" t="s">
        <v>2039</v>
      </c>
      <c r="D2943" s="171" t="s">
        <v>1671</v>
      </c>
      <c r="E2943" s="171" t="s">
        <v>1533</v>
      </c>
      <c r="F2943" s="171" t="s">
        <v>2326</v>
      </c>
      <c r="G2943" s="187">
        <v>500140.45</v>
      </c>
      <c r="H2943" s="1362">
        <v>43858</v>
      </c>
      <c r="I2943" s="1315"/>
    </row>
    <row r="2944" spans="1:9" ht="15" customHeight="1">
      <c r="A2944" s="680">
        <v>43738</v>
      </c>
      <c r="B2944" s="196" t="s">
        <v>3710</v>
      </c>
      <c r="C2944" s="171" t="s">
        <v>2039</v>
      </c>
      <c r="D2944" s="171" t="s">
        <v>1671</v>
      </c>
      <c r="E2944" s="171" t="s">
        <v>1533</v>
      </c>
      <c r="F2944" s="171" t="s">
        <v>2326</v>
      </c>
      <c r="G2944" s="187">
        <v>1001445.35</v>
      </c>
      <c r="H2944" s="1362">
        <v>43858</v>
      </c>
      <c r="I2944" s="1315"/>
    </row>
    <row r="2945" spans="1:9" ht="15" customHeight="1">
      <c r="A2945" s="680">
        <v>43738</v>
      </c>
      <c r="B2945" s="196" t="s">
        <v>3711</v>
      </c>
      <c r="C2945" s="171" t="s">
        <v>2039</v>
      </c>
      <c r="D2945" s="171" t="s">
        <v>1671</v>
      </c>
      <c r="E2945" s="171" t="s">
        <v>1533</v>
      </c>
      <c r="F2945" s="171" t="s">
        <v>2326</v>
      </c>
      <c r="G2945" s="187">
        <v>500072.73</v>
      </c>
      <c r="H2945" s="1362">
        <v>43858</v>
      </c>
      <c r="I2945" s="1315"/>
    </row>
    <row r="2946" spans="1:9" ht="15" customHeight="1">
      <c r="A2946" s="680">
        <v>43738</v>
      </c>
      <c r="B2946" s="196" t="s">
        <v>3712</v>
      </c>
      <c r="C2946" s="171" t="s">
        <v>2039</v>
      </c>
      <c r="D2946" s="171" t="s">
        <v>1671</v>
      </c>
      <c r="E2946" s="171" t="s">
        <v>1533</v>
      </c>
      <c r="F2946" s="171" t="s">
        <v>2326</v>
      </c>
      <c r="G2946" s="187">
        <v>500066.71</v>
      </c>
      <c r="H2946" s="1362">
        <v>43858</v>
      </c>
      <c r="I2946" s="1315"/>
    </row>
    <row r="2947" spans="1:9" ht="15" customHeight="1">
      <c r="A2947" s="630">
        <v>43740</v>
      </c>
      <c r="B2947" s="204" t="s">
        <v>3713</v>
      </c>
      <c r="C2947" s="438" t="s">
        <v>2092</v>
      </c>
      <c r="D2947" s="438" t="s">
        <v>1671</v>
      </c>
      <c r="E2947" s="438" t="s">
        <v>37</v>
      </c>
      <c r="F2947" s="639">
        <v>10006.99</v>
      </c>
      <c r="G2947" s="653">
        <v>360551.85</v>
      </c>
      <c r="H2947" s="1364">
        <v>43860</v>
      </c>
      <c r="I2947" s="1364"/>
    </row>
    <row r="2948" spans="1:9" ht="15" customHeight="1">
      <c r="A2948" s="630">
        <v>43740</v>
      </c>
      <c r="B2948" s="204" t="s">
        <v>3714</v>
      </c>
      <c r="C2948" s="438" t="s">
        <v>2092</v>
      </c>
      <c r="D2948" s="438" t="s">
        <v>1671</v>
      </c>
      <c r="E2948" s="438" t="s">
        <v>37</v>
      </c>
      <c r="F2948" s="639">
        <v>10034.049999999999</v>
      </c>
      <c r="G2948" s="653">
        <v>361526.82</v>
      </c>
      <c r="H2948" s="1364">
        <v>43860</v>
      </c>
      <c r="I2948" s="1364"/>
    </row>
    <row r="2949" spans="1:9" ht="15" customHeight="1">
      <c r="A2949" s="630">
        <v>43740</v>
      </c>
      <c r="B2949" s="204" t="s">
        <v>3715</v>
      </c>
      <c r="C2949" s="438" t="s">
        <v>2092</v>
      </c>
      <c r="D2949" s="438" t="s">
        <v>1671</v>
      </c>
      <c r="E2949" s="438" t="s">
        <v>37</v>
      </c>
      <c r="F2949" s="639">
        <v>10022.58</v>
      </c>
      <c r="G2949" s="653">
        <v>361113.56</v>
      </c>
      <c r="H2949" s="1364">
        <v>43860</v>
      </c>
      <c r="I2949" s="1364"/>
    </row>
    <row r="2950" spans="1:9" ht="22.5" customHeight="1">
      <c r="A2950" s="1233">
        <v>43862</v>
      </c>
      <c r="B2950" s="1367"/>
      <c r="C2950" s="1368"/>
      <c r="D2950" s="1368"/>
      <c r="E2950" s="1368"/>
      <c r="F2950" s="1369"/>
      <c r="G2950" s="1370"/>
      <c r="H2950" s="1371"/>
      <c r="I2950" s="1372"/>
    </row>
    <row r="2951" spans="1:9" ht="15" customHeight="1">
      <c r="A2951" s="627">
        <v>43742</v>
      </c>
      <c r="B2951" s="171" t="s">
        <v>3722</v>
      </c>
      <c r="C2951" s="171" t="s">
        <v>2039</v>
      </c>
      <c r="D2951" s="171" t="s">
        <v>1671</v>
      </c>
      <c r="E2951" s="171" t="s">
        <v>1533</v>
      </c>
      <c r="F2951" s="171" t="s">
        <v>2326</v>
      </c>
      <c r="G2951" s="187">
        <v>1500916.5</v>
      </c>
      <c r="H2951" s="1362">
        <v>43864</v>
      </c>
      <c r="I2951" s="1315"/>
    </row>
    <row r="2952" spans="1:9" ht="15" customHeight="1">
      <c r="A2952" s="714">
        <v>43866</v>
      </c>
      <c r="B2952" s="1343" t="s">
        <v>3745</v>
      </c>
      <c r="C2952" s="1345" t="s">
        <v>285</v>
      </c>
      <c r="D2952" s="746" t="s">
        <v>3739</v>
      </c>
      <c r="E2952" s="1345" t="s">
        <v>11</v>
      </c>
      <c r="F2952" s="1344">
        <v>228620.93</v>
      </c>
      <c r="G2952" s="1344">
        <v>8246356.9500000002</v>
      </c>
      <c r="H2952" s="1366">
        <v>43866</v>
      </c>
      <c r="I2952" s="1315"/>
    </row>
    <row r="2953" spans="1:9" ht="15" customHeight="1">
      <c r="A2953" s="714">
        <v>43823</v>
      </c>
      <c r="B2953" s="1343" t="s">
        <v>4156</v>
      </c>
      <c r="C2953" s="1345" t="s">
        <v>285</v>
      </c>
      <c r="D2953" s="746" t="s">
        <v>4162</v>
      </c>
      <c r="E2953" s="1345" t="s">
        <v>11</v>
      </c>
      <c r="F2953" s="1344">
        <v>2488.56</v>
      </c>
      <c r="G2953" s="1344">
        <v>89886.79</v>
      </c>
      <c r="H2953" s="1366">
        <v>43868</v>
      </c>
      <c r="I2953" s="1315"/>
    </row>
    <row r="2954" spans="1:9" ht="15" customHeight="1">
      <c r="A2954" s="714">
        <v>43823</v>
      </c>
      <c r="B2954" s="1343" t="s">
        <v>4157</v>
      </c>
      <c r="C2954" s="1345" t="s">
        <v>285</v>
      </c>
      <c r="D2954" s="746" t="s">
        <v>3741</v>
      </c>
      <c r="E2954" s="1345" t="s">
        <v>11</v>
      </c>
      <c r="F2954" s="1344">
        <v>75987.789999999994</v>
      </c>
      <c r="G2954" s="1344">
        <v>2744678.97</v>
      </c>
      <c r="H2954" s="1366">
        <v>43868</v>
      </c>
      <c r="I2954" s="1315"/>
    </row>
    <row r="2955" spans="1:9" ht="15" customHeight="1">
      <c r="A2955" s="636">
        <v>43811</v>
      </c>
      <c r="B2955" s="1345" t="s">
        <v>3772</v>
      </c>
      <c r="C2955" s="1345" t="s">
        <v>285</v>
      </c>
      <c r="D2955" s="915" t="s">
        <v>3777</v>
      </c>
      <c r="E2955" s="1345" t="s">
        <v>11</v>
      </c>
      <c r="F2955" s="1344">
        <v>15578</v>
      </c>
      <c r="G2955" s="1344">
        <v>559717.54</v>
      </c>
      <c r="H2955" s="1366">
        <v>43868</v>
      </c>
      <c r="I2955" s="1315"/>
    </row>
    <row r="2956" spans="1:9" ht="15" customHeight="1">
      <c r="A2956" s="714">
        <v>43823</v>
      </c>
      <c r="B2956" s="1343" t="s">
        <v>4160</v>
      </c>
      <c r="C2956" s="1345" t="s">
        <v>285</v>
      </c>
      <c r="D2956" s="746" t="s">
        <v>3741</v>
      </c>
      <c r="E2956" s="1345" t="s">
        <v>11</v>
      </c>
      <c r="F2956" s="1344">
        <v>36078.04</v>
      </c>
      <c r="G2956" s="1344">
        <v>1303138.8</v>
      </c>
      <c r="H2956" s="1366">
        <v>43868</v>
      </c>
      <c r="I2956" s="1315"/>
    </row>
    <row r="2957" spans="1:9" ht="15" customHeight="1">
      <c r="A2957" s="714">
        <v>43838</v>
      </c>
      <c r="B2957" s="1343" t="s">
        <v>4374</v>
      </c>
      <c r="C2957" s="1345" t="s">
        <v>285</v>
      </c>
      <c r="D2957" s="746" t="s">
        <v>3741</v>
      </c>
      <c r="E2957" s="1345" t="s">
        <v>11</v>
      </c>
      <c r="F2957" s="1344">
        <v>27429.59</v>
      </c>
      <c r="G2957" s="1344">
        <v>986642.35</v>
      </c>
      <c r="H2957" s="1366">
        <v>43871</v>
      </c>
      <c r="I2957" s="1315"/>
    </row>
    <row r="2958" spans="1:9" ht="15" customHeight="1">
      <c r="A2958" s="714">
        <v>43846</v>
      </c>
      <c r="B2958" s="1343" t="s">
        <v>4396</v>
      </c>
      <c r="C2958" s="1345" t="s">
        <v>285</v>
      </c>
      <c r="D2958" s="746" t="s">
        <v>4398</v>
      </c>
      <c r="E2958" s="1345" t="s">
        <v>11</v>
      </c>
      <c r="F2958" s="1344">
        <v>163634.18</v>
      </c>
      <c r="G2958" s="1344">
        <v>5889194.1399999997</v>
      </c>
      <c r="H2958" s="1366">
        <v>43871</v>
      </c>
      <c r="I2958" s="1315"/>
    </row>
    <row r="2959" spans="1:9" ht="15" customHeight="1">
      <c r="A2959" s="714">
        <v>43852</v>
      </c>
      <c r="B2959" s="1343" t="s">
        <v>4422</v>
      </c>
      <c r="C2959" s="1345" t="s">
        <v>285</v>
      </c>
      <c r="D2959" s="746" t="s">
        <v>4042</v>
      </c>
      <c r="E2959" s="1345" t="s">
        <v>11</v>
      </c>
      <c r="F2959" s="1344">
        <v>26041.93</v>
      </c>
      <c r="G2959" s="1346">
        <v>941415.77</v>
      </c>
      <c r="H2959" s="1365">
        <v>43871</v>
      </c>
      <c r="I2959" s="1315"/>
    </row>
    <row r="2960" spans="1:9" ht="15" customHeight="1">
      <c r="A2960" s="636">
        <v>43873</v>
      </c>
      <c r="B2960" s="1343" t="s">
        <v>3768</v>
      </c>
      <c r="C2960" s="1345" t="s">
        <v>285</v>
      </c>
      <c r="D2960" s="915" t="s">
        <v>3718</v>
      </c>
      <c r="E2960" s="1345" t="s">
        <v>11</v>
      </c>
      <c r="F2960" s="1344">
        <v>15449.85</v>
      </c>
      <c r="G2960" s="1344">
        <v>555576.61</v>
      </c>
      <c r="H2960" s="1366">
        <v>43873</v>
      </c>
      <c r="I2960" s="1315"/>
    </row>
    <row r="2961" spans="1:9" ht="15" customHeight="1">
      <c r="A2961" s="714">
        <v>43819</v>
      </c>
      <c r="B2961" s="1343" t="s">
        <v>4037</v>
      </c>
      <c r="C2961" s="1345" t="s">
        <v>285</v>
      </c>
      <c r="D2961" s="746" t="s">
        <v>3739</v>
      </c>
      <c r="E2961" s="1345" t="s">
        <v>11</v>
      </c>
      <c r="F2961" s="1344">
        <v>292903.5</v>
      </c>
      <c r="G2961" s="1344">
        <v>10559171.18</v>
      </c>
      <c r="H2961" s="1366">
        <v>43873</v>
      </c>
      <c r="I2961" s="1315"/>
    </row>
    <row r="2962" spans="1:9" ht="15" customHeight="1">
      <c r="A2962" s="714">
        <v>43790</v>
      </c>
      <c r="B2962" s="1343" t="s">
        <v>3754</v>
      </c>
      <c r="C2962" s="1345" t="s">
        <v>285</v>
      </c>
      <c r="D2962" s="746" t="s">
        <v>3755</v>
      </c>
      <c r="E2962" s="1345" t="s">
        <v>11</v>
      </c>
      <c r="F2962" s="1344">
        <v>184193.18</v>
      </c>
      <c r="G2962" s="1344">
        <v>6627270.6200000001</v>
      </c>
      <c r="H2962" s="1366">
        <v>43873</v>
      </c>
      <c r="I2962" s="1315"/>
    </row>
    <row r="2963" spans="1:9" ht="15" customHeight="1">
      <c r="A2963" s="636">
        <v>43805</v>
      </c>
      <c r="B2963" s="1343" t="s">
        <v>3767</v>
      </c>
      <c r="C2963" s="1345" t="s">
        <v>285</v>
      </c>
      <c r="D2963" s="915" t="s">
        <v>3416</v>
      </c>
      <c r="E2963" s="1345" t="s">
        <v>11</v>
      </c>
      <c r="F2963" s="1344">
        <v>556894.68000000005</v>
      </c>
      <c r="G2963" s="1344">
        <v>20025932.690000001</v>
      </c>
      <c r="H2963" s="1366">
        <v>43873</v>
      </c>
      <c r="I2963" s="1315"/>
    </row>
    <row r="2964" spans="1:9" ht="15" customHeight="1">
      <c r="A2964" s="1234">
        <v>43812</v>
      </c>
      <c r="B2964" s="201">
        <v>43753</v>
      </c>
      <c r="C2964" s="171" t="s">
        <v>3830</v>
      </c>
      <c r="D2964" s="171" t="s">
        <v>2039</v>
      </c>
      <c r="E2964" s="171" t="s">
        <v>3841</v>
      </c>
      <c r="F2964" s="171" t="s">
        <v>1533</v>
      </c>
      <c r="G2964" s="171" t="s">
        <v>3848</v>
      </c>
      <c r="H2964" s="1281">
        <v>6106.5</v>
      </c>
      <c r="I2964" s="1362">
        <v>43873</v>
      </c>
    </row>
    <row r="2965" spans="1:9" ht="15" customHeight="1">
      <c r="A2965" s="1234">
        <v>43816</v>
      </c>
      <c r="B2965" s="201">
        <v>43753</v>
      </c>
      <c r="C2965" s="171" t="s">
        <v>3915</v>
      </c>
      <c r="D2965" s="171" t="s">
        <v>2039</v>
      </c>
      <c r="E2965" s="171" t="s">
        <v>3936</v>
      </c>
      <c r="F2965" s="171" t="s">
        <v>1533</v>
      </c>
      <c r="G2965" s="171" t="s">
        <v>3937</v>
      </c>
      <c r="H2965" s="1373">
        <v>27135.46</v>
      </c>
      <c r="I2965" s="1362">
        <v>43873</v>
      </c>
    </row>
    <row r="2966" spans="1:9" ht="15" customHeight="1">
      <c r="A2966" s="1234">
        <v>43819</v>
      </c>
      <c r="B2966" s="201">
        <v>43753</v>
      </c>
      <c r="C2966" s="171" t="s">
        <v>4069</v>
      </c>
      <c r="D2966" s="171" t="s">
        <v>2039</v>
      </c>
      <c r="E2966" s="171" t="s">
        <v>3806</v>
      </c>
      <c r="F2966" s="171" t="s">
        <v>1533</v>
      </c>
      <c r="G2966" s="171" t="s">
        <v>4102</v>
      </c>
      <c r="H2966" s="1281">
        <v>34950.19</v>
      </c>
      <c r="I2966" s="1362">
        <v>43873</v>
      </c>
    </row>
    <row r="2967" spans="1:9" ht="15" customHeight="1">
      <c r="A2967" s="1234">
        <v>43826</v>
      </c>
      <c r="B2967" s="201">
        <v>43753</v>
      </c>
      <c r="C2967" s="171" t="s">
        <v>4246</v>
      </c>
      <c r="D2967" s="171" t="s">
        <v>2039</v>
      </c>
      <c r="E2967" s="171" t="s">
        <v>3833</v>
      </c>
      <c r="F2967" s="171" t="s">
        <v>1533</v>
      </c>
      <c r="G2967" s="171" t="s">
        <v>4294</v>
      </c>
      <c r="H2967" s="1281">
        <v>2898</v>
      </c>
      <c r="I2967" s="1362">
        <v>43873</v>
      </c>
    </row>
    <row r="2968" spans="1:9" ht="15" customHeight="1">
      <c r="A2968" s="630">
        <v>43753</v>
      </c>
      <c r="B2968" s="630">
        <v>43753</v>
      </c>
      <c r="C2968" s="204" t="s">
        <v>3725</v>
      </c>
      <c r="D2968" s="438" t="s">
        <v>2092</v>
      </c>
      <c r="E2968" s="438" t="s">
        <v>1671</v>
      </c>
      <c r="F2968" s="438" t="s">
        <v>37</v>
      </c>
      <c r="G2968" s="639">
        <v>10049.83</v>
      </c>
      <c r="H2968" s="653">
        <v>360989.89</v>
      </c>
      <c r="I2968" s="1364">
        <f>A2968+120</f>
        <v>43873</v>
      </c>
    </row>
    <row r="2969" spans="1:9" ht="15" customHeight="1">
      <c r="A2969" s="630">
        <v>43753</v>
      </c>
      <c r="B2969" s="630">
        <v>43753</v>
      </c>
      <c r="C2969" s="204" t="s">
        <v>3726</v>
      </c>
      <c r="D2969" s="438" t="s">
        <v>2092</v>
      </c>
      <c r="E2969" s="438" t="s">
        <v>1671</v>
      </c>
      <c r="F2969" s="438" t="s">
        <v>37</v>
      </c>
      <c r="G2969" s="639">
        <v>10025.42</v>
      </c>
      <c r="H2969" s="653">
        <v>360113.09</v>
      </c>
      <c r="I2969" s="1364">
        <f>A2969+120</f>
        <v>43873</v>
      </c>
    </row>
    <row r="2970" spans="1:9" ht="15" customHeight="1">
      <c r="A2970" s="716">
        <v>43837</v>
      </c>
      <c r="B2970" s="1345" t="s">
        <v>4352</v>
      </c>
      <c r="C2970" s="1345" t="s">
        <v>285</v>
      </c>
      <c r="D2970" s="1168" t="s">
        <v>3174</v>
      </c>
      <c r="E2970" s="1345" t="s">
        <v>14</v>
      </c>
      <c r="F2970" s="1344">
        <v>7335.14</v>
      </c>
      <c r="G2970" s="1344">
        <v>294065.76</v>
      </c>
      <c r="H2970" s="1366">
        <v>43874</v>
      </c>
      <c r="I2970" s="1315"/>
    </row>
    <row r="2971" spans="1:9" ht="15" customHeight="1">
      <c r="A2971" s="171" t="s">
        <v>3888</v>
      </c>
      <c r="B2971" s="171" t="s">
        <v>2039</v>
      </c>
      <c r="C2971" s="171" t="s">
        <v>3802</v>
      </c>
      <c r="D2971" s="171" t="s">
        <v>1533</v>
      </c>
      <c r="E2971" s="171" t="s">
        <v>3902</v>
      </c>
      <c r="F2971" s="171"/>
      <c r="G2971" s="1281">
        <v>21626.1</v>
      </c>
      <c r="H2971" s="1362">
        <v>43874</v>
      </c>
      <c r="I2971" s="1315"/>
    </row>
    <row r="2972" spans="1:9" ht="15" customHeight="1">
      <c r="A2972" s="171" t="s">
        <v>4122</v>
      </c>
      <c r="B2972" s="171" t="s">
        <v>2039</v>
      </c>
      <c r="C2972" s="171" t="s">
        <v>3833</v>
      </c>
      <c r="D2972" s="171" t="s">
        <v>1533</v>
      </c>
      <c r="E2972" s="171" t="s">
        <v>4147</v>
      </c>
      <c r="F2972" s="171"/>
      <c r="G2972" s="1281">
        <v>11538.1</v>
      </c>
      <c r="H2972" s="1362">
        <v>43874</v>
      </c>
      <c r="I2972" s="1315"/>
    </row>
    <row r="2973" spans="1:9" ht="15" customHeight="1">
      <c r="A2973" s="1169">
        <v>43860</v>
      </c>
      <c r="B2973" s="1170" t="s">
        <v>4464</v>
      </c>
      <c r="C2973" s="1170" t="s">
        <v>4463</v>
      </c>
      <c r="D2973" s="1170" t="s">
        <v>1894</v>
      </c>
      <c r="E2973" s="1170" t="s">
        <v>38</v>
      </c>
      <c r="F2973" s="1171">
        <v>65288.05</v>
      </c>
      <c r="G2973" s="1171">
        <v>2604340.31</v>
      </c>
      <c r="H2973" s="1172">
        <v>43878</v>
      </c>
    </row>
    <row r="2974" spans="1:9" ht="15" customHeight="1">
      <c r="A2974" s="194" t="s">
        <v>4111</v>
      </c>
      <c r="B2974" s="194" t="s">
        <v>2039</v>
      </c>
      <c r="C2974" s="194" t="s">
        <v>3870</v>
      </c>
      <c r="D2974" s="194" t="s">
        <v>1533</v>
      </c>
      <c r="E2974" s="194" t="s">
        <v>4135</v>
      </c>
      <c r="F2974" s="194"/>
      <c r="G2974" s="1281">
        <v>19223.46</v>
      </c>
      <c r="H2974" s="1374">
        <v>43878</v>
      </c>
    </row>
    <row r="2975" spans="1:9" ht="15" customHeight="1">
      <c r="A2975" s="194" t="s">
        <v>4230</v>
      </c>
      <c r="B2975" s="194" t="s">
        <v>2039</v>
      </c>
      <c r="C2975" s="194" t="s">
        <v>3870</v>
      </c>
      <c r="D2975" s="194" t="s">
        <v>1533</v>
      </c>
      <c r="E2975" s="194" t="s">
        <v>4276</v>
      </c>
      <c r="F2975" s="194"/>
      <c r="G2975" s="1281">
        <v>6447.98</v>
      </c>
      <c r="H2975" s="1374">
        <v>43876</v>
      </c>
    </row>
    <row r="2976" spans="1:9" ht="15" customHeight="1">
      <c r="A2976" s="194" t="s">
        <v>4259</v>
      </c>
      <c r="B2976" s="194" t="s">
        <v>2039</v>
      </c>
      <c r="C2976" s="194" t="s">
        <v>3806</v>
      </c>
      <c r="D2976" s="194" t="s">
        <v>1533</v>
      </c>
      <c r="E2976" s="194" t="s">
        <v>4307</v>
      </c>
      <c r="F2976" s="194"/>
      <c r="G2976" s="187">
        <v>2898</v>
      </c>
      <c r="H2976" s="1374">
        <v>43876</v>
      </c>
    </row>
    <row r="2977" spans="1:8" ht="15" customHeight="1">
      <c r="A2977" s="194" t="s">
        <v>3788</v>
      </c>
      <c r="B2977" s="194" t="s">
        <v>2039</v>
      </c>
      <c r="C2977" s="194" t="s">
        <v>3802</v>
      </c>
      <c r="D2977" s="194" t="s">
        <v>1533</v>
      </c>
      <c r="E2977" s="194" t="s">
        <v>3803</v>
      </c>
      <c r="F2977" s="194"/>
      <c r="G2977" s="187">
        <v>111039.57</v>
      </c>
      <c r="H2977" s="1374">
        <v>43879</v>
      </c>
    </row>
    <row r="2978" spans="1:8" ht="15" customHeight="1">
      <c r="A2978" s="194" t="s">
        <v>3820</v>
      </c>
      <c r="B2978" s="194" t="s">
        <v>2039</v>
      </c>
      <c r="C2978" s="194" t="s">
        <v>3806</v>
      </c>
      <c r="D2978" s="194" t="s">
        <v>1533</v>
      </c>
      <c r="E2978" s="194" t="s">
        <v>3835</v>
      </c>
      <c r="F2978" s="194"/>
      <c r="G2978" s="187">
        <v>157722.57999999999</v>
      </c>
      <c r="H2978" s="1374">
        <v>43879</v>
      </c>
    </row>
    <row r="2979" spans="1:8" ht="15" customHeight="1">
      <c r="A2979" s="194" t="s">
        <v>3976</v>
      </c>
      <c r="B2979" s="194" t="s">
        <v>2039</v>
      </c>
      <c r="C2979" s="194" t="s">
        <v>3870</v>
      </c>
      <c r="D2979" s="194" t="s">
        <v>1533</v>
      </c>
      <c r="E2979" s="194" t="s">
        <v>4005</v>
      </c>
      <c r="F2979" s="194"/>
      <c r="G2979" s="187">
        <v>80097.23</v>
      </c>
      <c r="H2979" s="1374">
        <v>43879</v>
      </c>
    </row>
    <row r="2980" spans="1:8" ht="15" customHeight="1">
      <c r="A2980" s="194" t="s">
        <v>3987</v>
      </c>
      <c r="B2980" s="194" t="s">
        <v>2039</v>
      </c>
      <c r="C2980" s="194" t="s">
        <v>3863</v>
      </c>
      <c r="D2980" s="194" t="s">
        <v>1533</v>
      </c>
      <c r="E2980" s="194" t="s">
        <v>4015</v>
      </c>
      <c r="F2980" s="194"/>
      <c r="G2980" s="187">
        <v>330567.8</v>
      </c>
      <c r="H2980" s="1374">
        <v>43879</v>
      </c>
    </row>
    <row r="2981" spans="1:8" ht="15" customHeight="1">
      <c r="A2981" s="194" t="s">
        <v>4061</v>
      </c>
      <c r="B2981" s="194" t="s">
        <v>2039</v>
      </c>
      <c r="C2981" s="194" t="s">
        <v>3833</v>
      </c>
      <c r="D2981" s="194" t="s">
        <v>1533</v>
      </c>
      <c r="E2981" s="194" t="s">
        <v>4092</v>
      </c>
      <c r="F2981" s="194"/>
      <c r="G2981" s="187">
        <v>27062.82</v>
      </c>
      <c r="H2981" s="1374">
        <v>43879</v>
      </c>
    </row>
    <row r="2982" spans="1:8" ht="15.75" customHeight="1">
      <c r="A2982" s="3" t="s">
        <v>3798</v>
      </c>
      <c r="B2982" s="3" t="s">
        <v>2039</v>
      </c>
      <c r="C2982" s="3" t="s">
        <v>3870</v>
      </c>
      <c r="D2982" s="3" t="s">
        <v>1533</v>
      </c>
      <c r="E2982" s="3" t="s">
        <v>3816</v>
      </c>
      <c r="G2982" s="461">
        <v>106956.32</v>
      </c>
      <c r="H2982" s="1030">
        <v>43880</v>
      </c>
    </row>
    <row r="2983" spans="1:8" ht="15" customHeight="1">
      <c r="A2983" s="3" t="s">
        <v>3824</v>
      </c>
      <c r="B2983" s="3" t="s">
        <v>2039</v>
      </c>
      <c r="C2983" s="3" t="s">
        <v>3841</v>
      </c>
      <c r="D2983" s="3" t="s">
        <v>1533</v>
      </c>
      <c r="E2983" s="3" t="s">
        <v>3842</v>
      </c>
      <c r="G2983" s="461">
        <v>48847.3</v>
      </c>
      <c r="H2983" s="1030">
        <v>43880</v>
      </c>
    </row>
    <row r="2984" spans="1:8" ht="15" customHeight="1">
      <c r="A2984" s="3" t="s">
        <v>3983</v>
      </c>
      <c r="B2984" s="3" t="s">
        <v>2039</v>
      </c>
      <c r="C2984" s="3" t="s">
        <v>3863</v>
      </c>
      <c r="D2984" s="3" t="s">
        <v>1533</v>
      </c>
      <c r="E2984" s="3" t="s">
        <v>4012</v>
      </c>
      <c r="G2984" s="461">
        <v>75419.78</v>
      </c>
      <c r="H2984" s="1030">
        <v>43880</v>
      </c>
    </row>
    <row r="2985" spans="1:8" ht="15" customHeight="1">
      <c r="A2985" s="3" t="s">
        <v>3997</v>
      </c>
      <c r="B2985" s="3" t="s">
        <v>2039</v>
      </c>
      <c r="C2985" s="3" t="s">
        <v>3833</v>
      </c>
      <c r="D2985" s="3" t="s">
        <v>1533</v>
      </c>
      <c r="E2985" s="3" t="s">
        <v>4025</v>
      </c>
      <c r="G2985" s="461">
        <v>21659.4</v>
      </c>
      <c r="H2985" s="1030">
        <v>43880</v>
      </c>
    </row>
    <row r="2986" spans="1:8" ht="15" customHeight="1">
      <c r="A2986" s="3" t="s">
        <v>4058</v>
      </c>
      <c r="B2986" s="3" t="s">
        <v>2039</v>
      </c>
      <c r="C2986" s="3" t="s">
        <v>4071</v>
      </c>
      <c r="D2986" s="3" t="s">
        <v>1533</v>
      </c>
      <c r="E2986" s="3" t="s">
        <v>4089</v>
      </c>
      <c r="G2986" s="461">
        <v>15493.5</v>
      </c>
      <c r="H2986" s="1030">
        <v>43880</v>
      </c>
    </row>
    <row r="2987" spans="1:8" ht="15" customHeight="1">
      <c r="A2987" s="3" t="s">
        <v>4067</v>
      </c>
      <c r="B2987" s="3" t="s">
        <v>2039</v>
      </c>
      <c r="C2987" s="3" t="s">
        <v>3936</v>
      </c>
      <c r="D2987" s="3" t="s">
        <v>1533</v>
      </c>
      <c r="E2987" s="3" t="s">
        <v>4100</v>
      </c>
      <c r="G2987" s="461">
        <v>28067.200000000001</v>
      </c>
      <c r="H2987" s="1030">
        <v>43880</v>
      </c>
    </row>
    <row r="2988" spans="1:8" ht="15" customHeight="1">
      <c r="A2988" s="3" t="s">
        <v>4115</v>
      </c>
      <c r="B2988" s="3" t="s">
        <v>2039</v>
      </c>
      <c r="C2988" s="3" t="s">
        <v>3806</v>
      </c>
      <c r="D2988" s="3" t="s">
        <v>1533</v>
      </c>
      <c r="E2988" s="3" t="s">
        <v>4140</v>
      </c>
      <c r="G2988" s="461">
        <v>11156.28</v>
      </c>
      <c r="H2988" s="1030">
        <v>43880</v>
      </c>
    </row>
    <row r="2989" spans="1:8" ht="15" customHeight="1">
      <c r="A2989" s="3" t="s">
        <v>4220</v>
      </c>
      <c r="B2989" s="3" t="s">
        <v>2039</v>
      </c>
      <c r="C2989" s="3" t="s">
        <v>4153</v>
      </c>
      <c r="D2989" s="3" t="s">
        <v>1533</v>
      </c>
      <c r="E2989" s="3" t="s">
        <v>4265</v>
      </c>
      <c r="G2989" s="461">
        <v>5716.79</v>
      </c>
      <c r="H2989" s="1030">
        <v>43880</v>
      </c>
    </row>
    <row r="2990" spans="1:8" ht="15" customHeight="1">
      <c r="A2990" s="3">
        <v>43784</v>
      </c>
      <c r="B2990" s="3" t="s">
        <v>3752</v>
      </c>
      <c r="C2990" s="3" t="s">
        <v>285</v>
      </c>
      <c r="D2990" s="3" t="s">
        <v>2873</v>
      </c>
      <c r="E2990" s="3" t="s">
        <v>14</v>
      </c>
      <c r="F2990" s="283">
        <v>26153.599999999999</v>
      </c>
      <c r="G2990" s="283">
        <v>1036205.63</v>
      </c>
      <c r="H2990" s="1030">
        <v>43879</v>
      </c>
    </row>
    <row r="2991" spans="1:8" ht="15" customHeight="1">
      <c r="A2991" s="194" t="s">
        <v>3981</v>
      </c>
      <c r="B2991" s="194" t="s">
        <v>2039</v>
      </c>
      <c r="C2991" s="194" t="s">
        <v>3870</v>
      </c>
      <c r="D2991" s="194" t="s">
        <v>1533</v>
      </c>
      <c r="E2991" s="194" t="s">
        <v>4010</v>
      </c>
      <c r="F2991" s="194"/>
      <c r="G2991" s="1281">
        <v>118225.18</v>
      </c>
      <c r="H2991" s="1374">
        <v>43881</v>
      </c>
    </row>
    <row r="2992" spans="1:8" ht="15" customHeight="1">
      <c r="A2992" s="194" t="s">
        <v>3993</v>
      </c>
      <c r="B2992" s="194" t="s">
        <v>2039</v>
      </c>
      <c r="C2992" s="194" t="s">
        <v>3802</v>
      </c>
      <c r="D2992" s="194" t="s">
        <v>1533</v>
      </c>
      <c r="E2992" s="194" t="s">
        <v>4021</v>
      </c>
      <c r="F2992" s="194"/>
      <c r="G2992" s="1281">
        <v>61543.26</v>
      </c>
      <c r="H2992" s="1374">
        <v>43881</v>
      </c>
    </row>
    <row r="2993" spans="1:10" ht="15" customHeight="1">
      <c r="A2993" s="1201">
        <v>43853</v>
      </c>
      <c r="B2993" s="1201">
        <v>43822</v>
      </c>
      <c r="C2993" s="207" t="s">
        <v>4431</v>
      </c>
      <c r="D2993" s="207" t="s">
        <v>3734</v>
      </c>
      <c r="E2993" s="207" t="s">
        <v>3322</v>
      </c>
      <c r="F2993" s="207" t="s">
        <v>1533</v>
      </c>
      <c r="G2993" s="1202">
        <v>99887.360000000001</v>
      </c>
      <c r="H2993" s="1201">
        <f t="shared" ref="H2993" si="13">B2993+60</f>
        <v>43882</v>
      </c>
    </row>
    <row r="2994" spans="1:10" ht="15" customHeight="1">
      <c r="A2994" s="1030">
        <v>43816</v>
      </c>
      <c r="B2994" s="1030">
        <v>43762</v>
      </c>
      <c r="C2994" s="3" t="s">
        <v>3922</v>
      </c>
      <c r="D2994" s="3" t="s">
        <v>2039</v>
      </c>
      <c r="E2994" s="3" t="s">
        <v>3896</v>
      </c>
      <c r="F2994" s="283" t="s">
        <v>1533</v>
      </c>
      <c r="G2994" s="283" t="s">
        <v>3944</v>
      </c>
      <c r="H2994" s="297">
        <v>23876.03</v>
      </c>
      <c r="I2994" s="1375">
        <v>43882</v>
      </c>
    </row>
    <row r="2995" spans="1:10" ht="15" customHeight="1">
      <c r="A2995" s="1030">
        <v>43823</v>
      </c>
      <c r="B2995" s="1030">
        <v>43762</v>
      </c>
      <c r="C2995" s="3" t="s">
        <v>4173</v>
      </c>
      <c r="D2995" s="3" t="s">
        <v>2039</v>
      </c>
      <c r="E2995" s="3" t="s">
        <v>3863</v>
      </c>
      <c r="F2995" s="283" t="s">
        <v>1533</v>
      </c>
      <c r="G2995" s="283" t="s">
        <v>4188</v>
      </c>
      <c r="H2995" s="297">
        <v>9571.57</v>
      </c>
      <c r="I2995" s="1375">
        <v>43882</v>
      </c>
    </row>
    <row r="2996" spans="1:10" ht="15" customHeight="1">
      <c r="A2996" s="1030">
        <v>43826</v>
      </c>
      <c r="B2996" s="1030">
        <v>43762</v>
      </c>
      <c r="C2996" s="3" t="s">
        <v>4253</v>
      </c>
      <c r="D2996" s="3" t="s">
        <v>2039</v>
      </c>
      <c r="E2996" s="3" t="s">
        <v>4287</v>
      </c>
      <c r="F2996" s="283" t="s">
        <v>1533</v>
      </c>
      <c r="G2996" s="283" t="s">
        <v>4301</v>
      </c>
      <c r="H2996" s="297">
        <v>2898</v>
      </c>
      <c r="I2996" s="1375">
        <v>43882</v>
      </c>
    </row>
    <row r="2997" spans="1:10" ht="15" customHeight="1">
      <c r="A2997" s="1235">
        <v>43811</v>
      </c>
      <c r="B2997" s="540">
        <v>43766</v>
      </c>
      <c r="C2997" s="194" t="s">
        <v>3800</v>
      </c>
      <c r="D2997" s="194" t="s">
        <v>2039</v>
      </c>
      <c r="E2997" s="194" t="s">
        <v>1671</v>
      </c>
      <c r="F2997" s="194" t="s">
        <v>1533</v>
      </c>
      <c r="G2997" s="194" t="s">
        <v>3818</v>
      </c>
      <c r="H2997" s="1281">
        <v>3105</v>
      </c>
      <c r="I2997" s="1374">
        <v>43886</v>
      </c>
    </row>
    <row r="2998" spans="1:10" ht="15" customHeight="1">
      <c r="A2998" s="1235">
        <v>43823</v>
      </c>
      <c r="B2998" s="540">
        <v>43766</v>
      </c>
      <c r="C2998" s="194" t="s">
        <v>4168</v>
      </c>
      <c r="D2998" s="194" t="s">
        <v>2039</v>
      </c>
      <c r="E2998" s="194" t="s">
        <v>4181</v>
      </c>
      <c r="F2998" s="194" t="s">
        <v>1533</v>
      </c>
      <c r="G2998" s="194" t="s">
        <v>4182</v>
      </c>
      <c r="H2998" s="1281">
        <v>12555</v>
      </c>
      <c r="I2998" s="1374">
        <v>43886</v>
      </c>
    </row>
    <row r="2999" spans="1:10" ht="15" customHeight="1">
      <c r="A2999" s="1235">
        <v>43826</v>
      </c>
      <c r="B2999" s="540">
        <v>43766</v>
      </c>
      <c r="C2999" s="194" t="s">
        <v>4234</v>
      </c>
      <c r="D2999" s="194" t="s">
        <v>2039</v>
      </c>
      <c r="E2999" s="194" t="s">
        <v>3861</v>
      </c>
      <c r="F2999" s="194" t="s">
        <v>1533</v>
      </c>
      <c r="G2999" s="194" t="s">
        <v>4280</v>
      </c>
      <c r="H2999" s="1281">
        <v>6267.58</v>
      </c>
      <c r="I2999" s="1374">
        <v>43886</v>
      </c>
    </row>
    <row r="3000" spans="1:10" ht="15" customHeight="1">
      <c r="A3000" s="1030">
        <v>43818</v>
      </c>
      <c r="B3000" s="3">
        <v>43767</v>
      </c>
      <c r="C3000" s="3" t="s">
        <v>3994</v>
      </c>
      <c r="D3000" s="3" t="s">
        <v>2039</v>
      </c>
      <c r="E3000" s="3" t="s">
        <v>3833</v>
      </c>
      <c r="F3000" s="283" t="s">
        <v>1533</v>
      </c>
      <c r="G3000" s="283" t="s">
        <v>4022</v>
      </c>
      <c r="H3000" s="1376">
        <v>57984.21</v>
      </c>
      <c r="I3000" s="1375">
        <v>43887</v>
      </c>
    </row>
    <row r="3001" spans="1:10" ht="15" customHeight="1">
      <c r="A3001" s="1030">
        <v>43823</v>
      </c>
      <c r="B3001" s="3">
        <v>43767</v>
      </c>
      <c r="C3001" s="3" t="s">
        <v>4172</v>
      </c>
      <c r="D3001" s="3" t="s">
        <v>2039</v>
      </c>
      <c r="E3001" s="3" t="s">
        <v>4153</v>
      </c>
      <c r="F3001" s="283" t="s">
        <v>1533</v>
      </c>
      <c r="G3001" s="283" t="s">
        <v>4187</v>
      </c>
      <c r="H3001" s="1376">
        <v>8599.73</v>
      </c>
      <c r="I3001" s="1375">
        <v>43887</v>
      </c>
    </row>
    <row r="3002" spans="1:10" ht="15" customHeight="1">
      <c r="A3002" s="1030">
        <v>43826</v>
      </c>
      <c r="B3002" s="3">
        <v>43767</v>
      </c>
      <c r="C3002" s="3" t="s">
        <v>4223</v>
      </c>
      <c r="D3002" s="3" t="s">
        <v>2039</v>
      </c>
      <c r="E3002" s="3" t="s">
        <v>4183</v>
      </c>
      <c r="F3002" s="283" t="s">
        <v>1533</v>
      </c>
      <c r="G3002" s="283" t="s">
        <v>4268</v>
      </c>
      <c r="H3002" s="1376">
        <v>9172.2900000000009</v>
      </c>
      <c r="I3002" s="1375">
        <v>43887</v>
      </c>
    </row>
    <row r="3003" spans="1:10" ht="15" customHeight="1">
      <c r="A3003" s="1030">
        <v>43826</v>
      </c>
      <c r="B3003" s="3">
        <v>43767</v>
      </c>
      <c r="C3003" s="3" t="s">
        <v>4251</v>
      </c>
      <c r="D3003" s="3" t="s">
        <v>2039</v>
      </c>
      <c r="E3003" s="3" t="s">
        <v>4287</v>
      </c>
      <c r="F3003" s="283" t="s">
        <v>1533</v>
      </c>
      <c r="G3003" s="283" t="s">
        <v>4299</v>
      </c>
      <c r="H3003" s="1376">
        <v>2029.5</v>
      </c>
      <c r="I3003" s="1375">
        <v>43887</v>
      </c>
    </row>
    <row r="3004" spans="1:10" ht="15" customHeight="1">
      <c r="A3004" s="697">
        <v>43853</v>
      </c>
      <c r="B3004" s="12">
        <v>43833</v>
      </c>
      <c r="C3004" s="12" t="s">
        <v>4430</v>
      </c>
      <c r="D3004" s="12" t="s">
        <v>3734</v>
      </c>
      <c r="E3004" s="12" t="s">
        <v>3322</v>
      </c>
      <c r="F3004" s="683" t="s">
        <v>1533</v>
      </c>
      <c r="G3004" s="284">
        <v>3534904.31</v>
      </c>
      <c r="I3004" s="1237" t="s">
        <v>4582</v>
      </c>
    </row>
    <row r="3005" spans="1:10" ht="15" customHeight="1">
      <c r="A3005" s="1236">
        <v>43860</v>
      </c>
      <c r="B3005" s="1377" t="s">
        <v>4462</v>
      </c>
      <c r="C3005" s="1378" t="s">
        <v>285</v>
      </c>
      <c r="D3005" s="912" t="s">
        <v>3764</v>
      </c>
      <c r="E3005" s="1378" t="s">
        <v>11</v>
      </c>
      <c r="F3005" s="1379">
        <v>600000</v>
      </c>
      <c r="G3005" s="1379">
        <v>21786000</v>
      </c>
      <c r="H3005" s="1380">
        <v>43887</v>
      </c>
      <c r="I3005" s="1381">
        <v>43916</v>
      </c>
      <c r="J3005" s="911"/>
    </row>
    <row r="3006" spans="1:10" ht="15" customHeight="1">
      <c r="A3006" s="1235">
        <v>43815</v>
      </c>
      <c r="B3006" s="540">
        <v>43768</v>
      </c>
      <c r="C3006" s="194" t="s">
        <v>3879</v>
      </c>
      <c r="D3006" s="194" t="s">
        <v>2039</v>
      </c>
      <c r="E3006" s="194" t="s">
        <v>3863</v>
      </c>
      <c r="F3006" s="194" t="s">
        <v>1533</v>
      </c>
      <c r="G3006" s="194" t="s">
        <v>3892</v>
      </c>
      <c r="H3006" s="1382">
        <v>118007.73</v>
      </c>
      <c r="I3006" s="1374">
        <v>43888</v>
      </c>
    </row>
    <row r="3007" spans="1:10" ht="15" customHeight="1">
      <c r="A3007" s="1235">
        <v>43819</v>
      </c>
      <c r="B3007" s="540">
        <v>43768</v>
      </c>
      <c r="C3007" s="194" t="s">
        <v>4045</v>
      </c>
      <c r="D3007" s="194" t="s">
        <v>2039</v>
      </c>
      <c r="E3007" s="194" t="s">
        <v>3863</v>
      </c>
      <c r="F3007" s="194" t="s">
        <v>1533</v>
      </c>
      <c r="G3007" s="194" t="s">
        <v>4074</v>
      </c>
      <c r="H3007" s="1382">
        <v>52189.14</v>
      </c>
      <c r="I3007" s="1374">
        <v>43888</v>
      </c>
    </row>
    <row r="3008" spans="1:10" ht="15" customHeight="1">
      <c r="A3008" s="1235">
        <v>43819</v>
      </c>
      <c r="B3008" s="540">
        <v>43768</v>
      </c>
      <c r="C3008" s="194" t="s">
        <v>4054</v>
      </c>
      <c r="D3008" s="194" t="s">
        <v>2039</v>
      </c>
      <c r="E3008" s="194" t="s">
        <v>3843</v>
      </c>
      <c r="F3008" s="194" t="s">
        <v>1533</v>
      </c>
      <c r="G3008" s="194" t="s">
        <v>4083</v>
      </c>
      <c r="H3008" s="1382">
        <v>47900.39</v>
      </c>
      <c r="I3008" s="1374">
        <v>43888</v>
      </c>
    </row>
    <row r="3009" spans="1:10" ht="15" customHeight="1">
      <c r="A3009" s="1235">
        <v>43823</v>
      </c>
      <c r="B3009" s="540">
        <v>43768</v>
      </c>
      <c r="C3009" s="194" t="s">
        <v>4169</v>
      </c>
      <c r="D3009" s="194" t="s">
        <v>2039</v>
      </c>
      <c r="E3009" s="194" t="s">
        <v>4183</v>
      </c>
      <c r="F3009" s="194" t="s">
        <v>1533</v>
      </c>
      <c r="G3009" s="194" t="s">
        <v>4184</v>
      </c>
      <c r="H3009" s="1382">
        <v>11801.37</v>
      </c>
      <c r="I3009" s="1374">
        <v>43888</v>
      </c>
    </row>
    <row r="3010" spans="1:10" ht="15" customHeight="1">
      <c r="A3010" s="1235">
        <v>43826</v>
      </c>
      <c r="B3010" s="540">
        <v>43768</v>
      </c>
      <c r="C3010" s="194" t="s">
        <v>4236</v>
      </c>
      <c r="D3010" s="194" t="s">
        <v>2039</v>
      </c>
      <c r="E3010" s="194" t="s">
        <v>3833</v>
      </c>
      <c r="F3010" s="194" t="s">
        <v>1533</v>
      </c>
      <c r="G3010" s="194" t="s">
        <v>4282</v>
      </c>
      <c r="H3010" s="1382">
        <v>2898</v>
      </c>
      <c r="I3010" s="1374">
        <v>43888</v>
      </c>
    </row>
    <row r="3011" spans="1:10" ht="15" customHeight="1">
      <c r="A3011" s="1235">
        <v>43826</v>
      </c>
      <c r="B3011" s="540">
        <v>43768</v>
      </c>
      <c r="C3011" s="194" t="s">
        <v>4255</v>
      </c>
      <c r="D3011" s="194" t="s">
        <v>2039</v>
      </c>
      <c r="E3011" s="194" t="s">
        <v>4287</v>
      </c>
      <c r="F3011" s="194" t="s">
        <v>1533</v>
      </c>
      <c r="G3011" s="194" t="s">
        <v>4303</v>
      </c>
      <c r="H3011" s="1382">
        <v>1449</v>
      </c>
      <c r="I3011" s="1374">
        <v>43888</v>
      </c>
    </row>
    <row r="3012" spans="1:10" s="932" customFormat="1" ht="15" customHeight="1">
      <c r="A3012" s="1229">
        <v>43891</v>
      </c>
      <c r="B3012" s="918"/>
      <c r="C3012" s="918"/>
      <c r="D3012" s="918"/>
      <c r="E3012" s="918"/>
      <c r="F3012" s="919"/>
      <c r="G3012" s="920"/>
      <c r="H3012" s="1084"/>
      <c r="I3012" s="1353"/>
    </row>
    <row r="3013" spans="1:10" ht="15" customHeight="1">
      <c r="A3013" s="703">
        <v>43773</v>
      </c>
      <c r="B3013" s="707">
        <v>43811</v>
      </c>
      <c r="C3013" s="1383" t="s">
        <v>3780</v>
      </c>
      <c r="D3013" s="1383" t="s">
        <v>2092</v>
      </c>
      <c r="E3013" s="1384" t="s">
        <v>3873</v>
      </c>
      <c r="F3013" s="1383" t="s">
        <v>37</v>
      </c>
      <c r="G3013" s="1385">
        <v>1978.83</v>
      </c>
      <c r="H3013" s="1385">
        <v>71099.360000000001</v>
      </c>
      <c r="I3013" s="1386">
        <v>43893</v>
      </c>
    </row>
    <row r="3014" spans="1:10" ht="15" customHeight="1">
      <c r="A3014" s="703">
        <v>43773</v>
      </c>
      <c r="B3014" s="707">
        <v>43817</v>
      </c>
      <c r="C3014" s="1387" t="s">
        <v>3960</v>
      </c>
      <c r="D3014" s="1387" t="s">
        <v>2092</v>
      </c>
      <c r="E3014" s="1388" t="s">
        <v>3873</v>
      </c>
      <c r="F3014" s="1387" t="s">
        <v>37</v>
      </c>
      <c r="G3014" s="1385">
        <v>390.1</v>
      </c>
      <c r="H3014" s="1385">
        <v>14035.8</v>
      </c>
      <c r="I3014" s="1386">
        <v>43893</v>
      </c>
    </row>
    <row r="3015" spans="1:10" ht="15" customHeight="1">
      <c r="A3015" s="1201">
        <v>43853</v>
      </c>
      <c r="B3015" s="1201">
        <v>43833</v>
      </c>
      <c r="C3015" s="207" t="s">
        <v>4430</v>
      </c>
      <c r="D3015" s="207" t="s">
        <v>3734</v>
      </c>
      <c r="E3015" s="207" t="s">
        <v>3322</v>
      </c>
      <c r="F3015" s="207" t="s">
        <v>1533</v>
      </c>
      <c r="G3015" s="1217">
        <v>132050.69</v>
      </c>
      <c r="H3015" s="1201">
        <f t="shared" ref="H3015" si="14">B3015+60</f>
        <v>43893</v>
      </c>
      <c r="I3015" s="1389">
        <v>43893</v>
      </c>
    </row>
    <row r="3016" spans="1:10" ht="15" customHeight="1">
      <c r="A3016" s="1235">
        <v>43826</v>
      </c>
      <c r="B3016" s="540">
        <v>43773</v>
      </c>
      <c r="C3016" s="194" t="s">
        <v>4244</v>
      </c>
      <c r="D3016" s="194" t="s">
        <v>2039</v>
      </c>
      <c r="E3016" s="194" t="s">
        <v>3839</v>
      </c>
      <c r="F3016" s="194" t="s">
        <v>1533</v>
      </c>
      <c r="G3016" s="194" t="s">
        <v>4292</v>
      </c>
      <c r="H3016" s="1281">
        <v>720</v>
      </c>
      <c r="I3016" s="1374">
        <v>43893</v>
      </c>
    </row>
    <row r="3017" spans="1:10" ht="15" customHeight="1">
      <c r="A3017" s="1209">
        <v>43837</v>
      </c>
      <c r="B3017" s="726" t="s">
        <v>4351</v>
      </c>
      <c r="C3017" s="726" t="s">
        <v>285</v>
      </c>
      <c r="D3017" s="1210" t="s">
        <v>3174</v>
      </c>
      <c r="E3017" s="726" t="s">
        <v>14</v>
      </c>
      <c r="F3017" s="727">
        <v>32528.86</v>
      </c>
      <c r="G3017" s="727">
        <v>1304082</v>
      </c>
      <c r="H3017" s="1167">
        <v>43893</v>
      </c>
    </row>
    <row r="3018" spans="1:10" ht="15" customHeight="1">
      <c r="A3018" s="1209">
        <v>43837</v>
      </c>
      <c r="B3018" s="726" t="s">
        <v>4350</v>
      </c>
      <c r="C3018" s="726" t="s">
        <v>285</v>
      </c>
      <c r="D3018" s="1210" t="s">
        <v>3174</v>
      </c>
      <c r="E3018" s="726" t="s">
        <v>14</v>
      </c>
      <c r="F3018" s="727">
        <v>13554.32</v>
      </c>
      <c r="G3018" s="727">
        <v>543392.68999999994</v>
      </c>
      <c r="H3018" s="1167">
        <v>43894</v>
      </c>
    </row>
    <row r="3019" spans="1:10" ht="15" customHeight="1">
      <c r="A3019" s="1218">
        <v>43774</v>
      </c>
      <c r="B3019" s="1145"/>
      <c r="C3019" s="194" t="s">
        <v>3737</v>
      </c>
      <c r="D3019" s="194" t="s">
        <v>2039</v>
      </c>
      <c r="E3019" s="194" t="s">
        <v>1671</v>
      </c>
      <c r="F3019" s="194" t="s">
        <v>1533</v>
      </c>
      <c r="G3019" s="194" t="s">
        <v>2326</v>
      </c>
      <c r="H3019" s="542">
        <v>1000849.07</v>
      </c>
      <c r="I3019" s="984">
        <v>43894</v>
      </c>
    </row>
    <row r="3020" spans="1:10" ht="15" customHeight="1">
      <c r="A3020" s="1175">
        <v>43822</v>
      </c>
      <c r="B3020" s="1145">
        <v>43774</v>
      </c>
      <c r="C3020" s="194" t="s">
        <v>4117</v>
      </c>
      <c r="D3020" s="194" t="s">
        <v>2039</v>
      </c>
      <c r="E3020" s="194" t="s">
        <v>3806</v>
      </c>
      <c r="F3020" s="194" t="s">
        <v>1533</v>
      </c>
      <c r="G3020" s="194" t="s">
        <v>4142</v>
      </c>
      <c r="H3020" s="542">
        <v>8880.73</v>
      </c>
      <c r="I3020" s="984">
        <v>43894</v>
      </c>
    </row>
    <row r="3021" spans="1:10" ht="15" customHeight="1">
      <c r="A3021" s="1175">
        <v>43823</v>
      </c>
      <c r="B3021" s="1145">
        <v>43774</v>
      </c>
      <c r="C3021" s="194" t="s">
        <v>4171</v>
      </c>
      <c r="D3021" s="194" t="s">
        <v>2039</v>
      </c>
      <c r="E3021" s="194" t="s">
        <v>3843</v>
      </c>
      <c r="F3021" s="194" t="s">
        <v>1533</v>
      </c>
      <c r="G3021" s="194" t="s">
        <v>4186</v>
      </c>
      <c r="H3021" s="542">
        <v>9378</v>
      </c>
      <c r="I3021" s="984">
        <v>43894</v>
      </c>
    </row>
    <row r="3022" spans="1:10" ht="15" customHeight="1">
      <c r="A3022" s="1219">
        <v>43774</v>
      </c>
      <c r="B3022" s="1220">
        <v>43811</v>
      </c>
      <c r="C3022" s="1221" t="s">
        <v>3784</v>
      </c>
      <c r="D3022" s="1221" t="s">
        <v>2092</v>
      </c>
      <c r="E3022" s="1222" t="s">
        <v>3873</v>
      </c>
      <c r="F3022" s="1221" t="s">
        <v>37</v>
      </c>
      <c r="G3022" s="1223">
        <v>3945.19</v>
      </c>
      <c r="H3022" s="1223">
        <v>141750.68</v>
      </c>
      <c r="I3022" s="1224">
        <v>43894</v>
      </c>
    </row>
    <row r="3023" spans="1:10" ht="15" customHeight="1">
      <c r="A3023" s="1219">
        <v>43774</v>
      </c>
      <c r="B3023" s="1220">
        <v>43817</v>
      </c>
      <c r="C3023" s="1226" t="s">
        <v>3969</v>
      </c>
      <c r="D3023" s="1226" t="s">
        <v>2092</v>
      </c>
      <c r="E3023" s="1227" t="s">
        <v>3873</v>
      </c>
      <c r="F3023" s="1226" t="s">
        <v>37</v>
      </c>
      <c r="G3023" s="1223">
        <v>170.1</v>
      </c>
      <c r="H3023" s="1223">
        <v>6120.2</v>
      </c>
      <c r="I3023" s="1224">
        <v>43894</v>
      </c>
    </row>
    <row r="3024" spans="1:10" ht="15" customHeight="1">
      <c r="A3024" s="1175">
        <v>43816</v>
      </c>
      <c r="B3024" s="1145">
        <v>43775</v>
      </c>
      <c r="C3024" s="194" t="s">
        <v>3918</v>
      </c>
      <c r="D3024" s="194" t="s">
        <v>2039</v>
      </c>
      <c r="E3024" s="194" t="s">
        <v>3802</v>
      </c>
      <c r="F3024" s="194" t="s">
        <v>1533</v>
      </c>
      <c r="G3024" s="194" t="s">
        <v>3940</v>
      </c>
      <c r="H3024" s="194"/>
      <c r="I3024" s="542">
        <v>32722.85</v>
      </c>
      <c r="J3024" s="984">
        <v>43896</v>
      </c>
    </row>
    <row r="3025" spans="1:10" ht="15" customHeight="1">
      <c r="A3025" s="1175">
        <v>43822</v>
      </c>
      <c r="B3025" s="1145">
        <v>43775</v>
      </c>
      <c r="C3025" s="194" t="s">
        <v>4127</v>
      </c>
      <c r="D3025" s="194" t="s">
        <v>2039</v>
      </c>
      <c r="E3025" s="194" t="s">
        <v>3833</v>
      </c>
      <c r="F3025" s="194" t="s">
        <v>1533</v>
      </c>
      <c r="G3025" s="194" t="s">
        <v>4152</v>
      </c>
      <c r="H3025" s="194"/>
      <c r="I3025" s="542">
        <v>4155.9799999999996</v>
      </c>
      <c r="J3025" s="984">
        <v>43896</v>
      </c>
    </row>
    <row r="3026" spans="1:10" ht="15" customHeight="1">
      <c r="A3026" s="1175">
        <v>43826</v>
      </c>
      <c r="B3026" s="1145">
        <v>43775</v>
      </c>
      <c r="C3026" s="194" t="s">
        <v>4224</v>
      </c>
      <c r="D3026" s="194" t="s">
        <v>2039</v>
      </c>
      <c r="E3026" s="194" t="s">
        <v>3839</v>
      </c>
      <c r="F3026" s="194" t="s">
        <v>1533</v>
      </c>
      <c r="G3026" s="194" t="s">
        <v>4269</v>
      </c>
      <c r="H3026" s="194"/>
      <c r="I3026" s="542">
        <v>7536.87</v>
      </c>
      <c r="J3026" s="984">
        <v>43896</v>
      </c>
    </row>
    <row r="3027" spans="1:10" ht="15" customHeight="1">
      <c r="A3027" s="1175">
        <v>43826</v>
      </c>
      <c r="B3027" s="1145">
        <v>43775</v>
      </c>
      <c r="C3027" s="194" t="s">
        <v>4233</v>
      </c>
      <c r="D3027" s="194" t="s">
        <v>2039</v>
      </c>
      <c r="E3027" s="194" t="s">
        <v>4130</v>
      </c>
      <c r="F3027" s="194" t="s">
        <v>1533</v>
      </c>
      <c r="G3027" s="194" t="s">
        <v>4279</v>
      </c>
      <c r="H3027" s="194"/>
      <c r="I3027" s="542">
        <v>5522.85</v>
      </c>
      <c r="J3027" s="984">
        <v>43896</v>
      </c>
    </row>
    <row r="3028" spans="1:10" ht="15" customHeight="1">
      <c r="A3028" s="736">
        <v>43819</v>
      </c>
      <c r="B3028" s="725" t="s">
        <v>4038</v>
      </c>
      <c r="C3028" s="726" t="s">
        <v>285</v>
      </c>
      <c r="D3028" s="1207" t="s">
        <v>3718</v>
      </c>
      <c r="E3028" s="726" t="s">
        <v>11</v>
      </c>
      <c r="F3028" s="727">
        <v>1657.8</v>
      </c>
      <c r="G3028" s="727">
        <v>59763.69</v>
      </c>
      <c r="H3028" s="1167">
        <v>43899</v>
      </c>
    </row>
    <row r="3029" spans="1:10" ht="15" customHeight="1">
      <c r="A3029" s="1175">
        <v>43826</v>
      </c>
      <c r="B3029" s="1145">
        <v>43777</v>
      </c>
      <c r="C3029" s="194" t="s">
        <v>4237</v>
      </c>
      <c r="D3029" s="194" t="s">
        <v>2039</v>
      </c>
      <c r="E3029" s="194" t="s">
        <v>3833</v>
      </c>
      <c r="F3029" s="194" t="s">
        <v>1533</v>
      </c>
      <c r="G3029" s="194" t="s">
        <v>4283</v>
      </c>
      <c r="H3029" s="194"/>
      <c r="I3029" s="542">
        <v>3234.38</v>
      </c>
      <c r="J3029" s="984">
        <v>43899</v>
      </c>
    </row>
    <row r="3030" spans="1:10" ht="15" customHeight="1">
      <c r="A3030" s="540">
        <v>43853</v>
      </c>
      <c r="B3030" s="540">
        <v>43839</v>
      </c>
      <c r="C3030" s="194" t="s">
        <v>4429</v>
      </c>
      <c r="D3030" s="194" t="s">
        <v>3734</v>
      </c>
      <c r="E3030" s="194" t="s">
        <v>3322</v>
      </c>
      <c r="F3030" s="194" t="s">
        <v>1533</v>
      </c>
      <c r="G3030" s="913">
        <v>7903.6</v>
      </c>
      <c r="H3030" s="1216">
        <f t="shared" ref="H3030" si="15">B3030+60</f>
        <v>43899</v>
      </c>
    </row>
    <row r="3031" spans="1:10" ht="15" customHeight="1">
      <c r="A3031" s="736">
        <v>43823</v>
      </c>
      <c r="B3031" s="725" t="s">
        <v>4158</v>
      </c>
      <c r="C3031" s="726" t="s">
        <v>285</v>
      </c>
      <c r="D3031" s="1207" t="s">
        <v>4163</v>
      </c>
      <c r="E3031" s="726" t="s">
        <v>11</v>
      </c>
      <c r="F3031" s="727">
        <v>17905.599999999999</v>
      </c>
      <c r="G3031" s="727">
        <v>646750.27</v>
      </c>
      <c r="H3031" s="1167">
        <v>43900</v>
      </c>
    </row>
    <row r="3032" spans="1:10" ht="15" customHeight="1">
      <c r="A3032" s="736">
        <v>43819</v>
      </c>
      <c r="B3032" s="725" t="s">
        <v>4040</v>
      </c>
      <c r="C3032" s="726" t="s">
        <v>285</v>
      </c>
      <c r="D3032" s="1207" t="s">
        <v>4042</v>
      </c>
      <c r="E3032" s="726" t="s">
        <v>11</v>
      </c>
      <c r="F3032" s="727">
        <v>128389.01</v>
      </c>
      <c r="G3032" s="727">
        <v>4628426.8099999996</v>
      </c>
      <c r="H3032" s="1167">
        <v>43900</v>
      </c>
    </row>
    <row r="3033" spans="1:10" ht="15" customHeight="1">
      <c r="A3033" s="736">
        <v>43819</v>
      </c>
      <c r="B3033" s="725" t="s">
        <v>4039</v>
      </c>
      <c r="C3033" s="726" t="s">
        <v>285</v>
      </c>
      <c r="D3033" s="1207" t="s">
        <v>3718</v>
      </c>
      <c r="E3033" s="726" t="s">
        <v>11</v>
      </c>
      <c r="F3033" s="727">
        <v>70019.850000000006</v>
      </c>
      <c r="G3033" s="727">
        <v>2524215.59</v>
      </c>
      <c r="H3033" s="1167">
        <v>43900</v>
      </c>
    </row>
    <row r="3034" spans="1:10" ht="15" customHeight="1">
      <c r="A3034" s="1208">
        <v>43819</v>
      </c>
      <c r="B3034" s="726" t="s">
        <v>4036</v>
      </c>
      <c r="C3034" s="726" t="s">
        <v>285</v>
      </c>
      <c r="D3034" s="912" t="s">
        <v>2873</v>
      </c>
      <c r="E3034" s="726" t="s">
        <v>14</v>
      </c>
      <c r="F3034" s="727">
        <v>225805.03</v>
      </c>
      <c r="G3034" s="727">
        <v>9025427.0500000007</v>
      </c>
      <c r="H3034" s="1167">
        <v>43900</v>
      </c>
    </row>
    <row r="3035" spans="1:10" ht="15" customHeight="1">
      <c r="A3035" s="540">
        <v>43853</v>
      </c>
      <c r="B3035" s="540">
        <v>43840</v>
      </c>
      <c r="C3035" s="194" t="s">
        <v>4427</v>
      </c>
      <c r="D3035" s="194" t="s">
        <v>3734</v>
      </c>
      <c r="E3035" s="194" t="s">
        <v>3322</v>
      </c>
      <c r="F3035" s="194" t="s">
        <v>1533</v>
      </c>
      <c r="G3035" s="913">
        <v>86560.04</v>
      </c>
      <c r="H3035" s="1216">
        <f>B3035+60</f>
        <v>43900</v>
      </c>
    </row>
    <row r="3036" spans="1:10" ht="15" customHeight="1">
      <c r="A3036" s="1175">
        <v>43816</v>
      </c>
      <c r="B3036" s="1145">
        <v>43780</v>
      </c>
      <c r="C3036" s="194" t="s">
        <v>3910</v>
      </c>
      <c r="D3036" s="194" t="s">
        <v>2039</v>
      </c>
      <c r="E3036" s="194" t="s">
        <v>3802</v>
      </c>
      <c r="F3036" s="194" t="s">
        <v>1533</v>
      </c>
      <c r="G3036" s="194" t="s">
        <v>3931</v>
      </c>
      <c r="H3036" s="194"/>
      <c r="I3036" s="1200">
        <v>133599.41</v>
      </c>
      <c r="J3036" s="984">
        <v>43900</v>
      </c>
    </row>
    <row r="3037" spans="1:10" ht="15" customHeight="1">
      <c r="A3037" s="1175">
        <v>43818</v>
      </c>
      <c r="B3037" s="1145">
        <v>43780</v>
      </c>
      <c r="C3037" s="194" t="s">
        <v>3980</v>
      </c>
      <c r="D3037" s="194" t="s">
        <v>2039</v>
      </c>
      <c r="E3037" s="194" t="s">
        <v>3839</v>
      </c>
      <c r="F3037" s="194" t="s">
        <v>1533</v>
      </c>
      <c r="G3037" s="194" t="s">
        <v>4009</v>
      </c>
      <c r="H3037" s="194"/>
      <c r="I3037" s="542">
        <v>150294.37</v>
      </c>
      <c r="J3037" s="984">
        <v>43900</v>
      </c>
    </row>
    <row r="3038" spans="1:10" ht="15" customHeight="1">
      <c r="A3038" s="1175">
        <v>43818</v>
      </c>
      <c r="B3038" s="1145">
        <v>43780</v>
      </c>
      <c r="C3038" s="194" t="s">
        <v>3990</v>
      </c>
      <c r="D3038" s="194" t="s">
        <v>2039</v>
      </c>
      <c r="E3038" s="194" t="s">
        <v>3839</v>
      </c>
      <c r="F3038" s="194" t="s">
        <v>1533</v>
      </c>
      <c r="G3038" s="194" t="s">
        <v>4018</v>
      </c>
      <c r="H3038" s="194"/>
      <c r="I3038" s="542">
        <v>55770.98</v>
      </c>
      <c r="J3038" s="984">
        <v>43900</v>
      </c>
    </row>
    <row r="3039" spans="1:10" ht="15" customHeight="1">
      <c r="A3039" s="1219">
        <v>43780</v>
      </c>
      <c r="B3039" s="1220">
        <v>43811</v>
      </c>
      <c r="C3039" s="1221" t="s">
        <v>3785</v>
      </c>
      <c r="D3039" s="1221" t="s">
        <v>2092</v>
      </c>
      <c r="E3039" s="1222" t="s">
        <v>3875</v>
      </c>
      <c r="F3039" s="1221" t="s">
        <v>37</v>
      </c>
      <c r="G3039" s="1223">
        <v>5796.62</v>
      </c>
      <c r="H3039" s="1223">
        <v>208272.56</v>
      </c>
      <c r="I3039" s="1224">
        <v>43900</v>
      </c>
    </row>
    <row r="3040" spans="1:10" ht="15" customHeight="1">
      <c r="A3040" s="1219">
        <v>43780</v>
      </c>
      <c r="B3040" s="1220">
        <v>43817</v>
      </c>
      <c r="C3040" s="1226" t="s">
        <v>3962</v>
      </c>
      <c r="D3040" s="1226" t="s">
        <v>2092</v>
      </c>
      <c r="E3040" s="1222" t="s">
        <v>3875</v>
      </c>
      <c r="F3040" s="1226" t="s">
        <v>37</v>
      </c>
      <c r="G3040" s="1223">
        <v>351.14</v>
      </c>
      <c r="H3040" s="1223">
        <v>12634.02</v>
      </c>
      <c r="I3040" s="1224">
        <v>43900</v>
      </c>
    </row>
    <row r="3041" spans="1:10" ht="15" customHeight="1">
      <c r="A3041" s="1219">
        <v>43780</v>
      </c>
      <c r="B3041" s="1220">
        <v>43817</v>
      </c>
      <c r="C3041" s="1226" t="s">
        <v>3967</v>
      </c>
      <c r="D3041" s="1226" t="s">
        <v>2092</v>
      </c>
      <c r="E3041" s="1227" t="s">
        <v>4034</v>
      </c>
      <c r="F3041" s="1226" t="s">
        <v>37</v>
      </c>
      <c r="G3041" s="1223">
        <v>193.54</v>
      </c>
      <c r="H3041" s="1223">
        <v>6963.57</v>
      </c>
      <c r="I3041" s="1224">
        <v>43900</v>
      </c>
    </row>
    <row r="3042" spans="1:10" ht="15" customHeight="1">
      <c r="A3042" s="1219">
        <v>43780</v>
      </c>
      <c r="B3042" s="1220">
        <v>43817</v>
      </c>
      <c r="C3042" s="1226" t="s">
        <v>3968</v>
      </c>
      <c r="D3042" s="1226" t="s">
        <v>2092</v>
      </c>
      <c r="E3042" s="1227" t="s">
        <v>3873</v>
      </c>
      <c r="F3042" s="1226" t="s">
        <v>37</v>
      </c>
      <c r="G3042" s="1223">
        <v>174.64</v>
      </c>
      <c r="H3042" s="1223">
        <v>6283.55</v>
      </c>
      <c r="I3042" s="1224">
        <v>43900</v>
      </c>
    </row>
    <row r="3043" spans="1:10" ht="15" customHeight="1">
      <c r="A3043" s="1175">
        <v>43816</v>
      </c>
      <c r="B3043" s="1145">
        <v>43781</v>
      </c>
      <c r="C3043" s="194" t="s">
        <v>3909</v>
      </c>
      <c r="D3043" s="194" t="s">
        <v>2039</v>
      </c>
      <c r="E3043" s="194" t="s">
        <v>3802</v>
      </c>
      <c r="F3043" s="194" t="s">
        <v>1533</v>
      </c>
      <c r="G3043" s="194" t="s">
        <v>3930</v>
      </c>
      <c r="H3043" s="194"/>
      <c r="I3043" s="1200">
        <v>20527.7</v>
      </c>
      <c r="J3043" s="984">
        <v>43901</v>
      </c>
    </row>
    <row r="3044" spans="1:10" ht="15" customHeight="1">
      <c r="A3044" s="1175">
        <v>43826</v>
      </c>
      <c r="B3044" s="1145">
        <v>43781</v>
      </c>
      <c r="C3044" s="194" t="s">
        <v>4257</v>
      </c>
      <c r="D3044" s="194" t="s">
        <v>2039</v>
      </c>
      <c r="E3044" s="194" t="s">
        <v>4287</v>
      </c>
      <c r="F3044" s="194" t="s">
        <v>1533</v>
      </c>
      <c r="G3044" s="194" t="s">
        <v>4305</v>
      </c>
      <c r="H3044" s="194"/>
      <c r="I3044" s="542">
        <v>2898</v>
      </c>
      <c r="J3044" s="984">
        <v>43901</v>
      </c>
    </row>
    <row r="3045" spans="1:10" ht="15" customHeight="1">
      <c r="A3045" s="1219">
        <v>43783</v>
      </c>
      <c r="B3045" s="1220">
        <v>43811</v>
      </c>
      <c r="C3045" s="1221" t="s">
        <v>3781</v>
      </c>
      <c r="D3045" s="1221" t="s">
        <v>2092</v>
      </c>
      <c r="E3045" s="1222" t="s">
        <v>3874</v>
      </c>
      <c r="F3045" s="1221" t="s">
        <v>37</v>
      </c>
      <c r="G3045" s="1223">
        <v>1204.1199999999999</v>
      </c>
      <c r="H3045" s="1223">
        <v>43264.03</v>
      </c>
      <c r="I3045" s="1224">
        <v>43903</v>
      </c>
    </row>
    <row r="3046" spans="1:10" ht="15" customHeight="1">
      <c r="A3046" s="1225">
        <v>43783</v>
      </c>
      <c r="B3046" s="1220">
        <v>43811</v>
      </c>
      <c r="C3046" s="1226" t="s">
        <v>3786</v>
      </c>
      <c r="D3046" s="1226" t="s">
        <v>2092</v>
      </c>
      <c r="E3046" s="1227" t="s">
        <v>3873</v>
      </c>
      <c r="F3046" s="1226" t="s">
        <v>37</v>
      </c>
      <c r="G3046" s="1228">
        <v>1396.52</v>
      </c>
      <c r="H3046" s="1228">
        <v>50176.959999999999</v>
      </c>
      <c r="I3046" s="1224">
        <v>43903</v>
      </c>
    </row>
    <row r="3047" spans="1:10" ht="15" customHeight="1">
      <c r="A3047" s="1219">
        <v>43782</v>
      </c>
      <c r="B3047" s="1220">
        <v>43817</v>
      </c>
      <c r="C3047" s="1226" t="s">
        <v>3963</v>
      </c>
      <c r="D3047" s="1226" t="s">
        <v>2092</v>
      </c>
      <c r="E3047" s="1227" t="s">
        <v>4035</v>
      </c>
      <c r="F3047" s="1226" t="s">
        <v>37</v>
      </c>
      <c r="G3047" s="1223">
        <v>343.98</v>
      </c>
      <c r="H3047" s="1223">
        <v>12376.4</v>
      </c>
      <c r="I3047" s="1224">
        <v>43903</v>
      </c>
    </row>
    <row r="3048" spans="1:10" ht="15" customHeight="1">
      <c r="A3048" s="1219">
        <v>43783</v>
      </c>
      <c r="B3048" s="1220">
        <v>43817</v>
      </c>
      <c r="C3048" s="1226" t="s">
        <v>3970</v>
      </c>
      <c r="D3048" s="1226" t="s">
        <v>2092</v>
      </c>
      <c r="E3048" s="1227" t="s">
        <v>3873</v>
      </c>
      <c r="F3048" s="1226" t="s">
        <v>37</v>
      </c>
      <c r="G3048" s="1223">
        <v>117.94</v>
      </c>
      <c r="H3048" s="1223">
        <v>4243.4799999999996</v>
      </c>
      <c r="I3048" s="1224">
        <v>43903</v>
      </c>
    </row>
    <row r="3049" spans="1:10" ht="15" customHeight="1">
      <c r="A3049" s="1218">
        <v>43783</v>
      </c>
      <c r="B3049" s="1145"/>
      <c r="C3049" s="194" t="s">
        <v>3746</v>
      </c>
      <c r="D3049" s="194" t="s">
        <v>2039</v>
      </c>
      <c r="E3049" s="194" t="s">
        <v>1671</v>
      </c>
      <c r="F3049" s="194" t="s">
        <v>1533</v>
      </c>
      <c r="G3049" s="194" t="s">
        <v>2326</v>
      </c>
      <c r="H3049" s="194"/>
      <c r="I3049" s="542">
        <v>1500144.71</v>
      </c>
      <c r="J3049" s="984">
        <v>43903</v>
      </c>
    </row>
    <row r="3050" spans="1:10" ht="15" customHeight="1">
      <c r="A3050" s="1218">
        <v>43783</v>
      </c>
      <c r="B3050" s="1145"/>
      <c r="C3050" s="194" t="s">
        <v>3747</v>
      </c>
      <c r="D3050" s="194" t="s">
        <v>2039</v>
      </c>
      <c r="E3050" s="194" t="s">
        <v>1671</v>
      </c>
      <c r="F3050" s="194" t="s">
        <v>1533</v>
      </c>
      <c r="G3050" s="194" t="s">
        <v>2326</v>
      </c>
      <c r="H3050" s="194"/>
      <c r="I3050" s="542">
        <v>1500069.5</v>
      </c>
      <c r="J3050" s="984">
        <v>43903</v>
      </c>
    </row>
    <row r="3051" spans="1:10" ht="15" customHeight="1">
      <c r="A3051" s="1218">
        <v>43783</v>
      </c>
      <c r="B3051" s="1145"/>
      <c r="C3051" s="194" t="s">
        <v>3748</v>
      </c>
      <c r="D3051" s="194" t="s">
        <v>2039</v>
      </c>
      <c r="E3051" s="194" t="s">
        <v>1671</v>
      </c>
      <c r="F3051" s="194" t="s">
        <v>1533</v>
      </c>
      <c r="G3051" s="194" t="s">
        <v>2326</v>
      </c>
      <c r="H3051" s="194"/>
      <c r="I3051" s="542">
        <v>500193.2</v>
      </c>
      <c r="J3051" s="984">
        <v>43903</v>
      </c>
    </row>
    <row r="3052" spans="1:10" ht="15" customHeight="1">
      <c r="A3052" s="1175">
        <v>43811</v>
      </c>
      <c r="B3052" s="1145">
        <v>43783</v>
      </c>
      <c r="C3052" s="194" t="s">
        <v>3790</v>
      </c>
      <c r="D3052" s="194" t="s">
        <v>2039</v>
      </c>
      <c r="E3052" s="194" t="s">
        <v>3806</v>
      </c>
      <c r="F3052" s="194" t="s">
        <v>1533</v>
      </c>
      <c r="G3052" s="194" t="s">
        <v>3807</v>
      </c>
      <c r="H3052" s="194"/>
      <c r="I3052" s="542">
        <v>169652.38</v>
      </c>
      <c r="J3052" s="984">
        <v>43903</v>
      </c>
    </row>
    <row r="3053" spans="1:10" ht="15" customHeight="1">
      <c r="A3053" s="1175">
        <v>43812</v>
      </c>
      <c r="B3053" s="1145">
        <v>43783</v>
      </c>
      <c r="C3053" s="194" t="s">
        <v>3819</v>
      </c>
      <c r="D3053" s="194" t="s">
        <v>2039</v>
      </c>
      <c r="E3053" s="194" t="s">
        <v>3833</v>
      </c>
      <c r="F3053" s="194" t="s">
        <v>1533</v>
      </c>
      <c r="G3053" s="194" t="s">
        <v>3834</v>
      </c>
      <c r="H3053" s="194"/>
      <c r="I3053" s="542">
        <v>183004.2</v>
      </c>
      <c r="J3053" s="984">
        <v>43903</v>
      </c>
    </row>
    <row r="3054" spans="1:10" ht="15" customHeight="1">
      <c r="A3054" s="1175">
        <v>43816</v>
      </c>
      <c r="B3054" s="1145">
        <v>43783</v>
      </c>
      <c r="C3054" s="194" t="s">
        <v>3911</v>
      </c>
      <c r="D3054" s="194" t="s">
        <v>2039</v>
      </c>
      <c r="E3054" s="194" t="s">
        <v>3810</v>
      </c>
      <c r="F3054" s="194" t="s">
        <v>1533</v>
      </c>
      <c r="G3054" s="194" t="s">
        <v>3932</v>
      </c>
      <c r="H3054" s="194"/>
      <c r="I3054" s="1200">
        <v>17383.05</v>
      </c>
      <c r="J3054" s="984">
        <v>43903</v>
      </c>
    </row>
    <row r="3055" spans="1:10" ht="15" customHeight="1">
      <c r="A3055" s="1175">
        <v>43816</v>
      </c>
      <c r="B3055" s="1145">
        <v>43782</v>
      </c>
      <c r="C3055" s="194" t="s">
        <v>3916</v>
      </c>
      <c r="D3055" s="194" t="s">
        <v>2039</v>
      </c>
      <c r="E3055" s="194" t="s">
        <v>3833</v>
      </c>
      <c r="F3055" s="194" t="s">
        <v>1533</v>
      </c>
      <c r="G3055" s="194" t="s">
        <v>3938</v>
      </c>
      <c r="H3055" s="194"/>
      <c r="I3055" s="1200">
        <v>58463.56</v>
      </c>
      <c r="J3055" s="984">
        <v>43903</v>
      </c>
    </row>
    <row r="3056" spans="1:10" ht="15" customHeight="1">
      <c r="A3056" s="1175">
        <v>43818</v>
      </c>
      <c r="B3056" s="1145">
        <v>43782</v>
      </c>
      <c r="C3056" s="194" t="s">
        <v>3982</v>
      </c>
      <c r="D3056" s="194" t="s">
        <v>2039</v>
      </c>
      <c r="E3056" s="194" t="s">
        <v>3863</v>
      </c>
      <c r="F3056" s="194" t="s">
        <v>1533</v>
      </c>
      <c r="G3056" s="194" t="s">
        <v>4011</v>
      </c>
      <c r="H3056" s="194"/>
      <c r="I3056" s="542">
        <v>96148.52</v>
      </c>
      <c r="J3056" s="984">
        <v>43903</v>
      </c>
    </row>
    <row r="3057" spans="1:10" ht="15" customHeight="1">
      <c r="A3057" s="1175">
        <v>43818</v>
      </c>
      <c r="B3057" s="1145">
        <v>43782</v>
      </c>
      <c r="C3057" s="194" t="s">
        <v>3989</v>
      </c>
      <c r="D3057" s="194" t="s">
        <v>2039</v>
      </c>
      <c r="E3057" s="194" t="s">
        <v>3806</v>
      </c>
      <c r="F3057" s="194" t="s">
        <v>1533</v>
      </c>
      <c r="G3057" s="194" t="s">
        <v>4017</v>
      </c>
      <c r="H3057" s="194"/>
      <c r="I3057" s="542">
        <v>46112.35</v>
      </c>
      <c r="J3057" s="984">
        <v>43903</v>
      </c>
    </row>
    <row r="3058" spans="1:10" ht="15" customHeight="1">
      <c r="A3058" s="1175">
        <v>43818</v>
      </c>
      <c r="B3058" s="1145">
        <v>43783</v>
      </c>
      <c r="C3058" s="194" t="s">
        <v>4000</v>
      </c>
      <c r="D3058" s="194" t="s">
        <v>2039</v>
      </c>
      <c r="E3058" s="194" t="s">
        <v>3806</v>
      </c>
      <c r="F3058" s="194" t="s">
        <v>1533</v>
      </c>
      <c r="G3058" s="194" t="s">
        <v>4028</v>
      </c>
      <c r="H3058" s="194"/>
      <c r="I3058" s="542">
        <v>32349.47</v>
      </c>
      <c r="J3058" s="984">
        <v>43903</v>
      </c>
    </row>
    <row r="3059" spans="1:10" ht="15" customHeight="1">
      <c r="A3059" s="1175">
        <v>43819</v>
      </c>
      <c r="B3059" s="1145">
        <v>43783</v>
      </c>
      <c r="C3059" s="194" t="s">
        <v>4053</v>
      </c>
      <c r="D3059" s="194" t="s">
        <v>2039</v>
      </c>
      <c r="E3059" s="194" t="s">
        <v>3870</v>
      </c>
      <c r="F3059" s="194" t="s">
        <v>1533</v>
      </c>
      <c r="G3059" s="194" t="s">
        <v>4082</v>
      </c>
      <c r="H3059" s="194"/>
      <c r="I3059" s="542">
        <v>41511.46</v>
      </c>
      <c r="J3059" s="984">
        <v>43903</v>
      </c>
    </row>
    <row r="3060" spans="1:10" ht="15" customHeight="1">
      <c r="A3060" s="1175">
        <v>43819</v>
      </c>
      <c r="B3060" s="1145">
        <v>43783</v>
      </c>
      <c r="C3060" s="194" t="s">
        <v>4057</v>
      </c>
      <c r="D3060" s="194" t="s">
        <v>2039</v>
      </c>
      <c r="E3060" s="194" t="s">
        <v>3839</v>
      </c>
      <c r="F3060" s="194" t="s">
        <v>1533</v>
      </c>
      <c r="G3060" s="194" t="s">
        <v>4088</v>
      </c>
      <c r="H3060" s="194"/>
      <c r="I3060" s="542">
        <v>31986</v>
      </c>
      <c r="J3060" s="984">
        <v>43903</v>
      </c>
    </row>
    <row r="3061" spans="1:10" ht="15" customHeight="1">
      <c r="A3061" s="1175">
        <v>43819</v>
      </c>
      <c r="B3061" s="1145">
        <v>43783</v>
      </c>
      <c r="C3061" s="194" t="s">
        <v>4065</v>
      </c>
      <c r="D3061" s="194" t="s">
        <v>2039</v>
      </c>
      <c r="E3061" s="194" t="s">
        <v>4097</v>
      </c>
      <c r="F3061" s="194" t="s">
        <v>1533</v>
      </c>
      <c r="G3061" s="194" t="s">
        <v>4098</v>
      </c>
      <c r="H3061" s="194"/>
      <c r="I3061" s="542">
        <v>28541.86</v>
      </c>
      <c r="J3061" s="984">
        <v>43903</v>
      </c>
    </row>
    <row r="3062" spans="1:10" ht="15" customHeight="1">
      <c r="A3062" s="1175">
        <v>43822</v>
      </c>
      <c r="B3062" s="1145">
        <v>43782</v>
      </c>
      <c r="C3062" s="194" t="s">
        <v>4110</v>
      </c>
      <c r="D3062" s="194" t="s">
        <v>2039</v>
      </c>
      <c r="E3062" s="194" t="s">
        <v>3839</v>
      </c>
      <c r="F3062" s="194" t="s">
        <v>1533</v>
      </c>
      <c r="G3062" s="194" t="s">
        <v>4134</v>
      </c>
      <c r="H3062" s="194"/>
      <c r="I3062" s="542">
        <v>13678</v>
      </c>
      <c r="J3062" s="984">
        <v>43903</v>
      </c>
    </row>
    <row r="3063" spans="1:10" ht="15" customHeight="1">
      <c r="A3063" s="1175">
        <v>43822</v>
      </c>
      <c r="B3063" s="1145">
        <v>43783</v>
      </c>
      <c r="C3063" s="194" t="s">
        <v>4119</v>
      </c>
      <c r="D3063" s="194" t="s">
        <v>2039</v>
      </c>
      <c r="E3063" s="194" t="s">
        <v>3863</v>
      </c>
      <c r="F3063" s="194" t="s">
        <v>1533</v>
      </c>
      <c r="G3063" s="194" t="s">
        <v>4144</v>
      </c>
      <c r="H3063" s="194"/>
      <c r="I3063" s="542">
        <v>20770.259999999998</v>
      </c>
      <c r="J3063" s="984">
        <v>43903</v>
      </c>
    </row>
    <row r="3064" spans="1:10" ht="15" customHeight="1">
      <c r="A3064" s="1175">
        <v>43826</v>
      </c>
      <c r="B3064" s="1145">
        <v>43782</v>
      </c>
      <c r="C3064" s="194" t="s">
        <v>4245</v>
      </c>
      <c r="D3064" s="194" t="s">
        <v>2039</v>
      </c>
      <c r="E3064" s="194" t="s">
        <v>3951</v>
      </c>
      <c r="F3064" s="194" t="s">
        <v>1533</v>
      </c>
      <c r="G3064" s="194" t="s">
        <v>4293</v>
      </c>
      <c r="H3064" s="194"/>
      <c r="I3064" s="542">
        <v>270</v>
      </c>
      <c r="J3064" s="984">
        <v>43903</v>
      </c>
    </row>
    <row r="3065" spans="1:10" ht="15" customHeight="1">
      <c r="A3065" s="1208">
        <v>43895</v>
      </c>
      <c r="B3065" s="726" t="s">
        <v>4627</v>
      </c>
      <c r="C3065" s="726" t="s">
        <v>285</v>
      </c>
      <c r="D3065" s="912" t="s">
        <v>229</v>
      </c>
      <c r="E3065" s="1212" t="s">
        <v>11</v>
      </c>
      <c r="F3065" s="727">
        <v>1597651.81</v>
      </c>
      <c r="G3065" s="727">
        <v>58681750.979999997</v>
      </c>
      <c r="H3065" s="1167">
        <v>43903</v>
      </c>
    </row>
    <row r="3066" spans="1:10" ht="15" customHeight="1">
      <c r="A3066" s="1175">
        <v>43811</v>
      </c>
      <c r="B3066" s="1145">
        <v>43784</v>
      </c>
      <c r="C3066" s="194" t="s">
        <v>3796</v>
      </c>
      <c r="D3066" s="194" t="s">
        <v>2039</v>
      </c>
      <c r="E3066" s="194" t="s">
        <v>3806</v>
      </c>
      <c r="F3066" s="194" t="s">
        <v>1533</v>
      </c>
      <c r="G3066" s="194" t="s">
        <v>3814</v>
      </c>
      <c r="H3066" s="194"/>
      <c r="I3066" s="542">
        <v>176429.02</v>
      </c>
      <c r="J3066" s="984">
        <v>43906</v>
      </c>
    </row>
    <row r="3067" spans="1:10" ht="15" customHeight="1">
      <c r="A3067" s="1175">
        <v>43816</v>
      </c>
      <c r="B3067" s="1145">
        <v>43784</v>
      </c>
      <c r="C3067" s="194" t="s">
        <v>3906</v>
      </c>
      <c r="D3067" s="194" t="s">
        <v>2039</v>
      </c>
      <c r="E3067" s="194" t="s">
        <v>3802</v>
      </c>
      <c r="F3067" s="194" t="s">
        <v>1533</v>
      </c>
      <c r="G3067" s="194" t="s">
        <v>3927</v>
      </c>
      <c r="H3067" s="194"/>
      <c r="I3067" s="1200">
        <v>22017.81</v>
      </c>
      <c r="J3067" s="984">
        <v>43906</v>
      </c>
    </row>
    <row r="3068" spans="1:10" ht="15" customHeight="1">
      <c r="A3068" s="1175">
        <v>43816</v>
      </c>
      <c r="B3068" s="1145">
        <v>43784</v>
      </c>
      <c r="C3068" s="194" t="s">
        <v>3912</v>
      </c>
      <c r="D3068" s="194" t="s">
        <v>2039</v>
      </c>
      <c r="E3068" s="194" t="s">
        <v>3833</v>
      </c>
      <c r="F3068" s="194" t="s">
        <v>1533</v>
      </c>
      <c r="G3068" s="194" t="s">
        <v>3933</v>
      </c>
      <c r="H3068" s="194"/>
      <c r="I3068" s="1200">
        <v>14360.18</v>
      </c>
      <c r="J3068" s="984">
        <v>43906</v>
      </c>
    </row>
    <row r="3069" spans="1:10" ht="15" customHeight="1">
      <c r="A3069" s="1175">
        <v>43818</v>
      </c>
      <c r="B3069" s="1145">
        <v>43784</v>
      </c>
      <c r="C3069" s="194" t="s">
        <v>3991</v>
      </c>
      <c r="D3069" s="194" t="s">
        <v>2039</v>
      </c>
      <c r="E3069" s="194" t="s">
        <v>3839</v>
      </c>
      <c r="F3069" s="194" t="s">
        <v>1533</v>
      </c>
      <c r="G3069" s="194" t="s">
        <v>4019</v>
      </c>
      <c r="H3069" s="194"/>
      <c r="I3069" s="542">
        <v>61825.72</v>
      </c>
      <c r="J3069" s="984">
        <v>43906</v>
      </c>
    </row>
    <row r="3070" spans="1:10" ht="15" customHeight="1">
      <c r="A3070" s="1175">
        <v>43819</v>
      </c>
      <c r="B3070" s="1145">
        <v>43784</v>
      </c>
      <c r="C3070" s="194" t="s">
        <v>4052</v>
      </c>
      <c r="D3070" s="194" t="s">
        <v>2039</v>
      </c>
      <c r="E3070" s="194" t="s">
        <v>3870</v>
      </c>
      <c r="F3070" s="194" t="s">
        <v>1533</v>
      </c>
      <c r="G3070" s="194" t="s">
        <v>4081</v>
      </c>
      <c r="H3070" s="194"/>
      <c r="I3070" s="542">
        <v>38480.42</v>
      </c>
      <c r="J3070" s="984">
        <v>43906</v>
      </c>
    </row>
    <row r="3071" spans="1:10" ht="15" customHeight="1">
      <c r="A3071" s="1175">
        <v>43819</v>
      </c>
      <c r="B3071" s="1145">
        <v>43784</v>
      </c>
      <c r="C3071" s="194" t="s">
        <v>4070</v>
      </c>
      <c r="D3071" s="194" t="s">
        <v>2039</v>
      </c>
      <c r="E3071" s="194" t="s">
        <v>4103</v>
      </c>
      <c r="F3071" s="194" t="s">
        <v>1533</v>
      </c>
      <c r="G3071" s="194" t="s">
        <v>4104</v>
      </c>
      <c r="H3071" s="194"/>
      <c r="I3071" s="542">
        <v>29431.26</v>
      </c>
      <c r="J3071" s="984">
        <v>43906</v>
      </c>
    </row>
    <row r="3072" spans="1:10" ht="15" customHeight="1">
      <c r="A3072" s="1175">
        <v>43822</v>
      </c>
      <c r="B3072" s="1145">
        <v>43784</v>
      </c>
      <c r="C3072" s="194" t="s">
        <v>4112</v>
      </c>
      <c r="D3072" s="194" t="s">
        <v>2039</v>
      </c>
      <c r="E3072" s="194" t="s">
        <v>4136</v>
      </c>
      <c r="F3072" s="194" t="s">
        <v>1533</v>
      </c>
      <c r="G3072" s="194" t="s">
        <v>4137</v>
      </c>
      <c r="H3072" s="194"/>
      <c r="I3072" s="542">
        <v>34338.300000000003</v>
      </c>
      <c r="J3072" s="984">
        <v>43906</v>
      </c>
    </row>
    <row r="3073" spans="1:10" ht="15" customHeight="1">
      <c r="A3073" s="1175">
        <v>43822</v>
      </c>
      <c r="B3073" s="1145">
        <v>43784</v>
      </c>
      <c r="C3073" s="194" t="s">
        <v>4124</v>
      </c>
      <c r="D3073" s="194" t="s">
        <v>2039</v>
      </c>
      <c r="E3073" s="194" t="s">
        <v>3947</v>
      </c>
      <c r="F3073" s="194" t="s">
        <v>1533</v>
      </c>
      <c r="G3073" s="194" t="s">
        <v>4149</v>
      </c>
      <c r="H3073" s="194"/>
      <c r="I3073" s="542">
        <v>6048.95</v>
      </c>
      <c r="J3073" s="984">
        <v>43906</v>
      </c>
    </row>
    <row r="3074" spans="1:10" ht="15" customHeight="1">
      <c r="A3074" s="1175">
        <v>43823</v>
      </c>
      <c r="B3074" s="1145">
        <v>43784</v>
      </c>
      <c r="C3074" s="194" t="s">
        <v>4165</v>
      </c>
      <c r="D3074" s="194" t="s">
        <v>2039</v>
      </c>
      <c r="E3074" s="194" t="s">
        <v>3810</v>
      </c>
      <c r="F3074" s="194" t="s">
        <v>1533</v>
      </c>
      <c r="G3074" s="194" t="s">
        <v>4177</v>
      </c>
      <c r="H3074" s="194"/>
      <c r="I3074" s="542">
        <v>12550.64</v>
      </c>
      <c r="J3074" s="984">
        <v>43906</v>
      </c>
    </row>
    <row r="3075" spans="1:10" ht="15" customHeight="1">
      <c r="A3075" s="1175">
        <v>43826</v>
      </c>
      <c r="B3075" s="1145">
        <v>43785</v>
      </c>
      <c r="C3075" s="194" t="s">
        <v>4254</v>
      </c>
      <c r="D3075" s="194" t="s">
        <v>2039</v>
      </c>
      <c r="E3075" s="194" t="s">
        <v>4287</v>
      </c>
      <c r="F3075" s="194" t="s">
        <v>1533</v>
      </c>
      <c r="G3075" s="194" t="s">
        <v>4302</v>
      </c>
      <c r="H3075" s="194"/>
      <c r="I3075" s="542">
        <v>4347</v>
      </c>
      <c r="J3075" s="984">
        <v>43906</v>
      </c>
    </row>
    <row r="3076" spans="1:10" ht="15" customHeight="1">
      <c r="A3076" s="540">
        <v>43853</v>
      </c>
      <c r="B3076" s="540">
        <v>43845</v>
      </c>
      <c r="C3076" s="194" t="s">
        <v>4428</v>
      </c>
      <c r="D3076" s="194" t="s">
        <v>3734</v>
      </c>
      <c r="E3076" s="194" t="s">
        <v>3322</v>
      </c>
      <c r="F3076" s="194" t="s">
        <v>1533</v>
      </c>
      <c r="G3076" s="913">
        <v>38291.49</v>
      </c>
      <c r="H3076" s="1216">
        <v>43906</v>
      </c>
    </row>
    <row r="3077" spans="1:10" ht="15" customHeight="1">
      <c r="A3077" s="1219">
        <v>43785</v>
      </c>
      <c r="B3077" s="1220">
        <v>43817</v>
      </c>
      <c r="C3077" s="1226" t="s">
        <v>3955</v>
      </c>
      <c r="D3077" s="1226" t="s">
        <v>2092</v>
      </c>
      <c r="E3077" s="1227" t="s">
        <v>3873</v>
      </c>
      <c r="F3077" s="1226" t="s">
        <v>37</v>
      </c>
      <c r="G3077" s="1223">
        <v>1637.5</v>
      </c>
      <c r="H3077" s="1223">
        <v>58917.25</v>
      </c>
      <c r="I3077" s="984">
        <v>43906</v>
      </c>
    </row>
    <row r="3078" spans="1:10" ht="15" customHeight="1">
      <c r="A3078" s="1219">
        <v>43784</v>
      </c>
      <c r="B3078" s="1220">
        <v>43817</v>
      </c>
      <c r="C3078" s="1226" t="s">
        <v>3972</v>
      </c>
      <c r="D3078" s="1226" t="s">
        <v>2092</v>
      </c>
      <c r="E3078" s="1227" t="s">
        <v>4035</v>
      </c>
      <c r="F3078" s="1226" t="s">
        <v>37</v>
      </c>
      <c r="G3078" s="1223">
        <v>46.3</v>
      </c>
      <c r="H3078" s="1223">
        <v>1665.87</v>
      </c>
      <c r="I3078" s="984">
        <v>43906</v>
      </c>
    </row>
    <row r="3079" spans="1:10" ht="15" customHeight="1">
      <c r="A3079" s="1175">
        <v>43812</v>
      </c>
      <c r="B3079" s="1145">
        <v>43787</v>
      </c>
      <c r="C3079" s="194" t="s">
        <v>3823</v>
      </c>
      <c r="D3079" s="194" t="s">
        <v>2039</v>
      </c>
      <c r="E3079" s="194" t="s">
        <v>3839</v>
      </c>
      <c r="F3079" s="194" t="s">
        <v>1533</v>
      </c>
      <c r="G3079" s="194" t="s">
        <v>3840</v>
      </c>
      <c r="H3079" s="194"/>
      <c r="I3079" s="542">
        <v>229464.67</v>
      </c>
      <c r="J3079" s="984">
        <v>43907</v>
      </c>
    </row>
    <row r="3080" spans="1:10" ht="15" customHeight="1">
      <c r="A3080" s="1175">
        <v>43816</v>
      </c>
      <c r="B3080" s="1145">
        <v>43787</v>
      </c>
      <c r="C3080" s="194" t="s">
        <v>3904</v>
      </c>
      <c r="D3080" s="194" t="s">
        <v>2039</v>
      </c>
      <c r="E3080" s="194" t="s">
        <v>3833</v>
      </c>
      <c r="F3080" s="194" t="s">
        <v>1533</v>
      </c>
      <c r="G3080" s="194" t="s">
        <v>3925</v>
      </c>
      <c r="H3080" s="194"/>
      <c r="I3080" s="1200">
        <v>17256.830000000002</v>
      </c>
      <c r="J3080" s="984">
        <v>43907</v>
      </c>
    </row>
    <row r="3081" spans="1:10" ht="15" customHeight="1">
      <c r="A3081" s="1175">
        <v>43822</v>
      </c>
      <c r="B3081" s="1145">
        <v>43787</v>
      </c>
      <c r="C3081" s="194" t="s">
        <v>4108</v>
      </c>
      <c r="D3081" s="194" t="s">
        <v>2039</v>
      </c>
      <c r="E3081" s="194" t="s">
        <v>3863</v>
      </c>
      <c r="F3081" s="194" t="s">
        <v>1533</v>
      </c>
      <c r="G3081" s="194" t="s">
        <v>4132</v>
      </c>
      <c r="H3081" s="194"/>
      <c r="I3081" s="542">
        <v>15858.17</v>
      </c>
      <c r="J3081" s="984">
        <v>43907</v>
      </c>
    </row>
    <row r="3082" spans="1:10" ht="15" customHeight="1">
      <c r="A3082" s="1175">
        <v>43826</v>
      </c>
      <c r="B3082" s="1145">
        <v>43787</v>
      </c>
      <c r="C3082" s="194" t="s">
        <v>4238</v>
      </c>
      <c r="D3082" s="194" t="s">
        <v>2039</v>
      </c>
      <c r="E3082" s="194" t="s">
        <v>3951</v>
      </c>
      <c r="F3082" s="194" t="s">
        <v>1533</v>
      </c>
      <c r="G3082" s="194" t="s">
        <v>4284</v>
      </c>
      <c r="H3082" s="194"/>
      <c r="I3082" s="542">
        <v>360</v>
      </c>
      <c r="J3082" s="984">
        <v>43907</v>
      </c>
    </row>
    <row r="3083" spans="1:10" ht="15" customHeight="1">
      <c r="A3083" s="1211">
        <v>43895</v>
      </c>
      <c r="B3083" s="726" t="s">
        <v>4628</v>
      </c>
      <c r="C3083" s="726" t="s">
        <v>285</v>
      </c>
      <c r="D3083" s="1213" t="s">
        <v>1108</v>
      </c>
      <c r="E3083" s="1212" t="s">
        <v>11</v>
      </c>
      <c r="F3083" s="1214">
        <v>736796.19</v>
      </c>
      <c r="G3083" s="1214">
        <v>27062524.059999999</v>
      </c>
      <c r="H3083" s="1215">
        <v>43907</v>
      </c>
    </row>
    <row r="3084" spans="1:10" ht="15" customHeight="1">
      <c r="A3084" s="1175">
        <v>43812</v>
      </c>
      <c r="B3084" s="1145">
        <v>43788</v>
      </c>
      <c r="C3084" s="194" t="s">
        <v>3856</v>
      </c>
      <c r="D3084" s="194" t="s">
        <v>2039</v>
      </c>
      <c r="E3084" s="194" t="s">
        <v>3863</v>
      </c>
      <c r="F3084" s="194" t="s">
        <v>1533</v>
      </c>
      <c r="G3084" s="194" t="s">
        <v>3866</v>
      </c>
      <c r="H3084" s="194"/>
      <c r="I3084" s="542">
        <v>194505.07</v>
      </c>
      <c r="J3084" s="984">
        <v>43908</v>
      </c>
    </row>
    <row r="3085" spans="1:10" ht="15" customHeight="1">
      <c r="A3085" s="1175">
        <v>43817</v>
      </c>
      <c r="B3085" s="1145">
        <v>43788</v>
      </c>
      <c r="C3085" s="194" t="s">
        <v>3950</v>
      </c>
      <c r="D3085" s="194" t="s">
        <v>2039</v>
      </c>
      <c r="E3085" s="194" t="s">
        <v>3951</v>
      </c>
      <c r="F3085" s="194" t="s">
        <v>1533</v>
      </c>
      <c r="G3085" s="194" t="s">
        <v>3954</v>
      </c>
      <c r="H3085" s="194"/>
      <c r="I3085" s="542">
        <v>69842.02</v>
      </c>
      <c r="J3085" s="984">
        <v>43908</v>
      </c>
    </row>
    <row r="3086" spans="1:10" ht="15" customHeight="1">
      <c r="A3086" s="1175">
        <v>43819</v>
      </c>
      <c r="B3086" s="1145">
        <v>43788</v>
      </c>
      <c r="C3086" s="194" t="s">
        <v>4062</v>
      </c>
      <c r="D3086" s="194" t="s">
        <v>2039</v>
      </c>
      <c r="E3086" s="194" t="s">
        <v>3843</v>
      </c>
      <c r="F3086" s="194" t="s">
        <v>1533</v>
      </c>
      <c r="G3086" s="194" t="s">
        <v>4093</v>
      </c>
      <c r="H3086" s="194"/>
      <c r="I3086" s="542">
        <v>44030.53</v>
      </c>
      <c r="J3086" s="984">
        <v>43908</v>
      </c>
    </row>
    <row r="3087" spans="1:10" ht="15" customHeight="1">
      <c r="A3087" s="1175">
        <v>43822</v>
      </c>
      <c r="B3087" s="1145">
        <v>43788</v>
      </c>
      <c r="C3087" s="194" t="s">
        <v>4126</v>
      </c>
      <c r="D3087" s="194" t="s">
        <v>2039</v>
      </c>
      <c r="E3087" s="194" t="s">
        <v>3806</v>
      </c>
      <c r="F3087" s="194" t="s">
        <v>1533</v>
      </c>
      <c r="G3087" s="194" t="s">
        <v>4151</v>
      </c>
      <c r="H3087" s="194"/>
      <c r="I3087" s="542">
        <v>4864.5</v>
      </c>
      <c r="J3087" s="984">
        <v>43908</v>
      </c>
    </row>
    <row r="3088" spans="1:10" ht="15" customHeight="1">
      <c r="A3088" s="1175">
        <v>43826</v>
      </c>
      <c r="B3088" s="1145">
        <v>43788</v>
      </c>
      <c r="C3088" s="194" t="s">
        <v>4258</v>
      </c>
      <c r="D3088" s="194" t="s">
        <v>2039</v>
      </c>
      <c r="E3088" s="194" t="s">
        <v>3810</v>
      </c>
      <c r="F3088" s="194" t="s">
        <v>1533</v>
      </c>
      <c r="G3088" s="194" t="s">
        <v>4306</v>
      </c>
      <c r="H3088" s="194"/>
      <c r="I3088" s="542">
        <v>1975.64</v>
      </c>
      <c r="J3088" s="984">
        <v>43908</v>
      </c>
    </row>
    <row r="3089" spans="1:10" ht="15" customHeight="1">
      <c r="A3089" s="1219">
        <v>43787</v>
      </c>
      <c r="B3089" s="1220">
        <v>43817</v>
      </c>
      <c r="C3089" s="1226" t="s">
        <v>3959</v>
      </c>
      <c r="D3089" s="1226" t="s">
        <v>2092</v>
      </c>
      <c r="E3089" s="1227" t="s">
        <v>3873</v>
      </c>
      <c r="F3089" s="1226" t="s">
        <v>37</v>
      </c>
      <c r="G3089" s="1223">
        <v>446.8</v>
      </c>
      <c r="H3089" s="1223">
        <v>16075.86</v>
      </c>
      <c r="I3089" s="1224">
        <v>43908</v>
      </c>
    </row>
    <row r="3090" spans="1:10" ht="15" customHeight="1">
      <c r="A3090" s="1219">
        <v>43788</v>
      </c>
      <c r="B3090" s="1220">
        <v>43817</v>
      </c>
      <c r="C3090" s="1226" t="s">
        <v>3964</v>
      </c>
      <c r="D3090" s="1226" t="s">
        <v>2092</v>
      </c>
      <c r="E3090" s="1227" t="s">
        <v>4035</v>
      </c>
      <c r="F3090" s="1226" t="s">
        <v>37</v>
      </c>
      <c r="G3090" s="1223">
        <v>318.60000000000002</v>
      </c>
      <c r="H3090" s="1223">
        <v>11463.23</v>
      </c>
      <c r="I3090" s="1224">
        <v>43908</v>
      </c>
    </row>
    <row r="3091" spans="1:10" ht="15" customHeight="1">
      <c r="A3091" s="736">
        <v>43819</v>
      </c>
      <c r="B3091" s="725" t="s">
        <v>4041</v>
      </c>
      <c r="C3091" s="726" t="s">
        <v>285</v>
      </c>
      <c r="D3091" s="1207" t="s">
        <v>3416</v>
      </c>
      <c r="E3091" s="726" t="s">
        <v>11</v>
      </c>
      <c r="F3091" s="727">
        <v>191998.64</v>
      </c>
      <c r="G3091" s="727">
        <v>6921550.9699999997</v>
      </c>
      <c r="H3091" s="1167">
        <v>43909</v>
      </c>
    </row>
    <row r="3092" spans="1:10" ht="15" customHeight="1">
      <c r="A3092" s="1175">
        <v>43816</v>
      </c>
      <c r="B3092" s="1145">
        <v>43789</v>
      </c>
      <c r="C3092" s="194" t="s">
        <v>3923</v>
      </c>
      <c r="D3092" s="194" t="s">
        <v>2039</v>
      </c>
      <c r="E3092" s="194" t="s">
        <v>3947</v>
      </c>
      <c r="F3092" s="194" t="s">
        <v>1533</v>
      </c>
      <c r="G3092" s="194" t="s">
        <v>3945</v>
      </c>
      <c r="H3092" s="194"/>
      <c r="I3092" s="542">
        <v>25342.65</v>
      </c>
      <c r="J3092" s="984">
        <v>43909</v>
      </c>
    </row>
    <row r="3093" spans="1:10" ht="15" customHeight="1">
      <c r="A3093" s="1175">
        <v>43826</v>
      </c>
      <c r="B3093" s="1145">
        <v>43789</v>
      </c>
      <c r="C3093" s="194" t="s">
        <v>4229</v>
      </c>
      <c r="D3093" s="194" t="s">
        <v>2039</v>
      </c>
      <c r="E3093" s="194" t="s">
        <v>3839</v>
      </c>
      <c r="F3093" s="194" t="s">
        <v>1533</v>
      </c>
      <c r="G3093" s="194" t="s">
        <v>4275</v>
      </c>
      <c r="H3093" s="194"/>
      <c r="I3093" s="542">
        <v>9027.84</v>
      </c>
      <c r="J3093" s="984">
        <v>43909</v>
      </c>
    </row>
    <row r="3094" spans="1:10" ht="15" customHeight="1">
      <c r="A3094" s="1175">
        <v>43812</v>
      </c>
      <c r="B3094" s="1145">
        <v>43790</v>
      </c>
      <c r="C3094" s="194" t="s">
        <v>3821</v>
      </c>
      <c r="D3094" s="194" t="s">
        <v>2039</v>
      </c>
      <c r="E3094" s="194" t="s">
        <v>3836</v>
      </c>
      <c r="F3094" s="194" t="s">
        <v>1533</v>
      </c>
      <c r="G3094" s="194" t="s">
        <v>3837</v>
      </c>
      <c r="H3094" s="194"/>
      <c r="I3094" s="542">
        <v>293802.48</v>
      </c>
      <c r="J3094" s="984">
        <v>43910</v>
      </c>
    </row>
    <row r="3095" spans="1:10" ht="15" customHeight="1">
      <c r="A3095" s="1175">
        <v>43815</v>
      </c>
      <c r="B3095" s="1145">
        <v>43790</v>
      </c>
      <c r="C3095" s="194" t="s">
        <v>3882</v>
      </c>
      <c r="D3095" s="194" t="s">
        <v>2039</v>
      </c>
      <c r="E3095" s="194" t="s">
        <v>3810</v>
      </c>
      <c r="F3095" s="194" t="s">
        <v>1533</v>
      </c>
      <c r="G3095" s="194" t="s">
        <v>3895</v>
      </c>
      <c r="H3095" s="194"/>
      <c r="I3095" s="542">
        <v>26082.86</v>
      </c>
      <c r="J3095" s="984">
        <v>43910</v>
      </c>
    </row>
    <row r="3096" spans="1:10" ht="15" customHeight="1">
      <c r="A3096" s="1175">
        <v>43815</v>
      </c>
      <c r="B3096" s="1145">
        <v>43790</v>
      </c>
      <c r="C3096" s="194" t="s">
        <v>3883</v>
      </c>
      <c r="D3096" s="194" t="s">
        <v>2039</v>
      </c>
      <c r="E3096" s="194" t="s">
        <v>3896</v>
      </c>
      <c r="F3096" s="194" t="s">
        <v>1533</v>
      </c>
      <c r="G3096" s="194" t="s">
        <v>3897</v>
      </c>
      <c r="H3096" s="194"/>
      <c r="I3096" s="542">
        <v>55301.95</v>
      </c>
      <c r="J3096" s="984">
        <v>43910</v>
      </c>
    </row>
    <row r="3097" spans="1:10" ht="15" customHeight="1">
      <c r="A3097" s="1175">
        <v>43815</v>
      </c>
      <c r="B3097" s="1145">
        <v>43790</v>
      </c>
      <c r="C3097" s="194" t="s">
        <v>3887</v>
      </c>
      <c r="D3097" s="194" t="s">
        <v>2039</v>
      </c>
      <c r="E3097" s="194" t="s">
        <v>3802</v>
      </c>
      <c r="F3097" s="194" t="s">
        <v>1533</v>
      </c>
      <c r="G3097" s="194" t="s">
        <v>3901</v>
      </c>
      <c r="H3097" s="194"/>
      <c r="I3097" s="542">
        <v>77285.14</v>
      </c>
      <c r="J3097" s="984">
        <v>43910</v>
      </c>
    </row>
    <row r="3098" spans="1:10" ht="15" customHeight="1">
      <c r="A3098" s="1175">
        <v>43826</v>
      </c>
      <c r="B3098" s="1145">
        <v>43790</v>
      </c>
      <c r="C3098" s="194" t="s">
        <v>4252</v>
      </c>
      <c r="D3098" s="194" t="s">
        <v>2039</v>
      </c>
      <c r="E3098" s="194" t="s">
        <v>4287</v>
      </c>
      <c r="F3098" s="194" t="s">
        <v>1533</v>
      </c>
      <c r="G3098" s="194" t="s">
        <v>4300</v>
      </c>
      <c r="H3098" s="194"/>
      <c r="I3098" s="542">
        <v>1449</v>
      </c>
      <c r="J3098" s="984">
        <v>43910</v>
      </c>
    </row>
    <row r="3099" spans="1:10" ht="15" customHeight="1">
      <c r="A3099" s="736">
        <v>43823</v>
      </c>
      <c r="B3099" s="725" t="s">
        <v>4159</v>
      </c>
      <c r="C3099" s="726" t="s">
        <v>285</v>
      </c>
      <c r="D3099" s="1207" t="s">
        <v>4163</v>
      </c>
      <c r="E3099" s="726" t="s">
        <v>11</v>
      </c>
      <c r="F3099" s="727">
        <v>85212.96</v>
      </c>
      <c r="G3099" s="727">
        <v>3077892.12</v>
      </c>
      <c r="H3099" s="1167">
        <v>43913</v>
      </c>
    </row>
    <row r="3100" spans="1:10" ht="15" customHeight="1">
      <c r="A3100" s="1175">
        <v>43811</v>
      </c>
      <c r="B3100" s="1145">
        <v>43791</v>
      </c>
      <c r="C3100" s="194" t="s">
        <v>3789</v>
      </c>
      <c r="D3100" s="194" t="s">
        <v>2039</v>
      </c>
      <c r="E3100" s="194" t="s">
        <v>3806</v>
      </c>
      <c r="F3100" s="194" t="s">
        <v>1533</v>
      </c>
      <c r="G3100" s="194" t="s">
        <v>3805</v>
      </c>
      <c r="H3100" s="194"/>
      <c r="I3100" s="542">
        <v>118015.81</v>
      </c>
      <c r="J3100" s="1167">
        <v>43913</v>
      </c>
    </row>
    <row r="3101" spans="1:10" ht="15" customHeight="1">
      <c r="A3101" s="1175">
        <v>43811</v>
      </c>
      <c r="B3101" s="1145">
        <v>43791</v>
      </c>
      <c r="C3101" s="194" t="s">
        <v>3791</v>
      </c>
      <c r="D3101" s="194" t="s">
        <v>2039</v>
      </c>
      <c r="E3101" s="194" t="s">
        <v>3808</v>
      </c>
      <c r="F3101" s="194" t="s">
        <v>1533</v>
      </c>
      <c r="G3101" s="194" t="s">
        <v>3809</v>
      </c>
      <c r="H3101" s="194"/>
      <c r="I3101" s="542">
        <v>130626.86</v>
      </c>
      <c r="J3101" s="1167">
        <v>43913</v>
      </c>
    </row>
    <row r="3102" spans="1:10" ht="15" customHeight="1">
      <c r="A3102" s="1175">
        <v>43811</v>
      </c>
      <c r="B3102" s="1145">
        <v>43791</v>
      </c>
      <c r="C3102" s="194" t="s">
        <v>3793</v>
      </c>
      <c r="D3102" s="194" t="s">
        <v>2039</v>
      </c>
      <c r="E3102" s="194" t="s">
        <v>3810</v>
      </c>
      <c r="F3102" s="194" t="s">
        <v>1533</v>
      </c>
      <c r="G3102" s="194" t="s">
        <v>3812</v>
      </c>
      <c r="H3102" s="194"/>
      <c r="I3102" s="542">
        <v>130054.29</v>
      </c>
      <c r="J3102" s="1167">
        <v>43913</v>
      </c>
    </row>
    <row r="3103" spans="1:10" ht="15" customHeight="1">
      <c r="A3103" s="1175">
        <v>43811</v>
      </c>
      <c r="B3103" s="1145">
        <v>43792</v>
      </c>
      <c r="C3103" s="194" t="s">
        <v>3795</v>
      </c>
      <c r="D3103" s="194" t="s">
        <v>2039</v>
      </c>
      <c r="E3103" s="194" t="s">
        <v>3806</v>
      </c>
      <c r="F3103" s="194" t="s">
        <v>1533</v>
      </c>
      <c r="G3103" s="194" t="s">
        <v>3813</v>
      </c>
      <c r="H3103" s="194"/>
      <c r="I3103" s="542">
        <v>105143.43</v>
      </c>
      <c r="J3103" s="1167">
        <v>43913</v>
      </c>
    </row>
    <row r="3104" spans="1:10" ht="15" customHeight="1">
      <c r="A3104" s="1175">
        <v>43812</v>
      </c>
      <c r="B3104" s="1145">
        <v>43791</v>
      </c>
      <c r="C3104" s="194" t="s">
        <v>3822</v>
      </c>
      <c r="D3104" s="194" t="s">
        <v>2039</v>
      </c>
      <c r="E3104" s="194" t="s">
        <v>3836</v>
      </c>
      <c r="F3104" s="194" t="s">
        <v>1533</v>
      </c>
      <c r="G3104" s="194" t="s">
        <v>3838</v>
      </c>
      <c r="H3104" s="194"/>
      <c r="I3104" s="542">
        <v>197172.23</v>
      </c>
      <c r="J3104" s="1167">
        <v>43913</v>
      </c>
    </row>
    <row r="3105" spans="1:10" ht="15" customHeight="1">
      <c r="A3105" s="1175">
        <v>43815</v>
      </c>
      <c r="B3105" s="1145">
        <v>43791</v>
      </c>
      <c r="C3105" s="194" t="s">
        <v>3884</v>
      </c>
      <c r="D3105" s="194" t="s">
        <v>2039</v>
      </c>
      <c r="E3105" s="194" t="s">
        <v>3801</v>
      </c>
      <c r="F3105" s="194" t="s">
        <v>1533</v>
      </c>
      <c r="G3105" s="194" t="s">
        <v>3898</v>
      </c>
      <c r="H3105" s="194"/>
      <c r="I3105" s="542">
        <v>43791.1</v>
      </c>
      <c r="J3105" s="1167">
        <v>43913</v>
      </c>
    </row>
    <row r="3106" spans="1:10" ht="15" customHeight="1">
      <c r="A3106" s="1175">
        <v>43816</v>
      </c>
      <c r="B3106" s="1145">
        <v>43791</v>
      </c>
      <c r="C3106" s="194" t="s">
        <v>3920</v>
      </c>
      <c r="D3106" s="194" t="s">
        <v>2039</v>
      </c>
      <c r="E3106" s="194" t="s">
        <v>3833</v>
      </c>
      <c r="F3106" s="194" t="s">
        <v>1533</v>
      </c>
      <c r="G3106" s="194" t="s">
        <v>3942</v>
      </c>
      <c r="H3106" s="194"/>
      <c r="I3106" s="542">
        <v>33127.870000000003</v>
      </c>
      <c r="J3106" s="1167">
        <v>43913</v>
      </c>
    </row>
    <row r="3107" spans="1:10" ht="15" customHeight="1">
      <c r="A3107" s="1175">
        <v>43818</v>
      </c>
      <c r="B3107" s="1145">
        <v>43791</v>
      </c>
      <c r="C3107" s="194" t="s">
        <v>3996</v>
      </c>
      <c r="D3107" s="194" t="s">
        <v>2039</v>
      </c>
      <c r="E3107" s="194" t="s">
        <v>3839</v>
      </c>
      <c r="F3107" s="194" t="s">
        <v>1533</v>
      </c>
      <c r="G3107" s="194" t="s">
        <v>4024</v>
      </c>
      <c r="H3107" s="194"/>
      <c r="I3107" s="542">
        <v>39401.68</v>
      </c>
      <c r="J3107" s="1167">
        <v>43913</v>
      </c>
    </row>
    <row r="3108" spans="1:10" ht="15" customHeight="1">
      <c r="A3108" s="1175">
        <v>43818</v>
      </c>
      <c r="B3108" s="1145">
        <v>43791</v>
      </c>
      <c r="C3108" s="194" t="s">
        <v>4001</v>
      </c>
      <c r="D3108" s="194" t="s">
        <v>2039</v>
      </c>
      <c r="E3108" s="194" t="s">
        <v>4032</v>
      </c>
      <c r="F3108" s="194" t="s">
        <v>1533</v>
      </c>
      <c r="G3108" s="194" t="s">
        <v>4029</v>
      </c>
      <c r="H3108" s="194"/>
      <c r="I3108" s="542">
        <v>33641.29</v>
      </c>
      <c r="J3108" s="1167">
        <v>43913</v>
      </c>
    </row>
    <row r="3109" spans="1:10" ht="15" customHeight="1">
      <c r="A3109" s="1175">
        <v>43819</v>
      </c>
      <c r="B3109" s="1145">
        <v>43791</v>
      </c>
      <c r="C3109" s="194" t="s">
        <v>4046</v>
      </c>
      <c r="D3109" s="194" t="s">
        <v>2039</v>
      </c>
      <c r="E3109" s="194" t="s">
        <v>3863</v>
      </c>
      <c r="F3109" s="194" t="s">
        <v>1533</v>
      </c>
      <c r="G3109" s="194" t="s">
        <v>4075</v>
      </c>
      <c r="H3109" s="194"/>
      <c r="I3109" s="542">
        <v>42032.68</v>
      </c>
      <c r="J3109" s="1167">
        <v>43913</v>
      </c>
    </row>
    <row r="3110" spans="1:10" ht="15" customHeight="1">
      <c r="A3110" s="1175">
        <v>43819</v>
      </c>
      <c r="B3110" s="1145">
        <v>43791</v>
      </c>
      <c r="C3110" s="194" t="s">
        <v>4050</v>
      </c>
      <c r="D3110" s="194" t="s">
        <v>2039</v>
      </c>
      <c r="E3110" s="194" t="s">
        <v>3839</v>
      </c>
      <c r="F3110" s="194" t="s">
        <v>1533</v>
      </c>
      <c r="G3110" s="194" t="s">
        <v>4079</v>
      </c>
      <c r="H3110" s="194"/>
      <c r="I3110" s="542">
        <v>66546.94</v>
      </c>
      <c r="J3110" s="1167">
        <v>43913</v>
      </c>
    </row>
    <row r="3111" spans="1:10" ht="15" customHeight="1">
      <c r="A3111" s="1175">
        <v>43822</v>
      </c>
      <c r="B3111" s="1145">
        <v>43793</v>
      </c>
      <c r="C3111" s="194" t="s">
        <v>4120</v>
      </c>
      <c r="D3111" s="194" t="s">
        <v>2039</v>
      </c>
      <c r="E3111" s="194" t="s">
        <v>3810</v>
      </c>
      <c r="F3111" s="194" t="s">
        <v>1533</v>
      </c>
      <c r="G3111" s="194" t="s">
        <v>4145</v>
      </c>
      <c r="H3111" s="194"/>
      <c r="I3111" s="542">
        <v>6289.02</v>
      </c>
      <c r="J3111" s="1167">
        <v>43913</v>
      </c>
    </row>
    <row r="3112" spans="1:10" ht="15" customHeight="1">
      <c r="A3112" s="1175">
        <v>43822</v>
      </c>
      <c r="B3112" s="1145">
        <v>43791</v>
      </c>
      <c r="C3112" s="194" t="s">
        <v>4125</v>
      </c>
      <c r="D3112" s="194" t="s">
        <v>2039</v>
      </c>
      <c r="E3112" s="194" t="s">
        <v>3947</v>
      </c>
      <c r="F3112" s="194" t="s">
        <v>1533</v>
      </c>
      <c r="G3112" s="194" t="s">
        <v>4150</v>
      </c>
      <c r="H3112" s="194"/>
      <c r="I3112" s="542">
        <v>7992.51</v>
      </c>
      <c r="J3112" s="1167">
        <v>43913</v>
      </c>
    </row>
    <row r="3113" spans="1:10" ht="15" customHeight="1">
      <c r="A3113" s="1175">
        <v>43826</v>
      </c>
      <c r="B3113" s="1145">
        <v>43791</v>
      </c>
      <c r="C3113" s="194" t="s">
        <v>4261</v>
      </c>
      <c r="D3113" s="194" t="s">
        <v>2039</v>
      </c>
      <c r="E3113" s="194" t="s">
        <v>3806</v>
      </c>
      <c r="F3113" s="194" t="s">
        <v>1533</v>
      </c>
      <c r="G3113" s="194" t="s">
        <v>4309</v>
      </c>
      <c r="H3113" s="194"/>
      <c r="I3113" s="542">
        <v>2277</v>
      </c>
      <c r="J3113" s="1167">
        <v>43913</v>
      </c>
    </row>
    <row r="3114" spans="1:10" ht="15" customHeight="1">
      <c r="A3114" s="736">
        <v>43823</v>
      </c>
      <c r="B3114" s="725" t="s">
        <v>4155</v>
      </c>
      <c r="C3114" s="726" t="s">
        <v>285</v>
      </c>
      <c r="D3114" s="1207" t="s">
        <v>4161</v>
      </c>
      <c r="E3114" s="726" t="s">
        <v>11</v>
      </c>
      <c r="F3114" s="727">
        <v>147474.62</v>
      </c>
      <c r="G3114" s="727">
        <v>5326783.2699999996</v>
      </c>
      <c r="H3114" s="1167">
        <v>43914</v>
      </c>
    </row>
    <row r="3115" spans="1:10" ht="15" customHeight="1">
      <c r="A3115" s="1225">
        <v>43794</v>
      </c>
      <c r="B3115" s="1220">
        <v>43817</v>
      </c>
      <c r="C3115" s="1226" t="s">
        <v>3973</v>
      </c>
      <c r="D3115" s="1226" t="s">
        <v>2092</v>
      </c>
      <c r="E3115" s="1227" t="s">
        <v>3874</v>
      </c>
      <c r="F3115" s="1226" t="s">
        <v>37</v>
      </c>
      <c r="G3115" s="1228">
        <v>41.19</v>
      </c>
      <c r="H3115" s="1228">
        <v>1482.02</v>
      </c>
      <c r="I3115" s="1224">
        <f t="shared" ref="I3115" si="16">A3115+120</f>
        <v>43914</v>
      </c>
    </row>
    <row r="3116" spans="1:10" ht="15" customHeight="1">
      <c r="A3116" s="1175">
        <v>43812</v>
      </c>
      <c r="B3116" s="1145">
        <v>43794</v>
      </c>
      <c r="C3116" s="194" t="s">
        <v>3832</v>
      </c>
      <c r="D3116" s="194" t="s">
        <v>2039</v>
      </c>
      <c r="E3116" s="194" t="s">
        <v>3839</v>
      </c>
      <c r="F3116" s="194" t="s">
        <v>1533</v>
      </c>
      <c r="G3116" s="194" t="s">
        <v>3850</v>
      </c>
      <c r="H3116" s="194"/>
      <c r="I3116" s="542">
        <v>220416.75</v>
      </c>
      <c r="J3116" s="984">
        <v>43914</v>
      </c>
    </row>
    <row r="3117" spans="1:10" ht="15" customHeight="1">
      <c r="A3117" s="1175">
        <v>43812</v>
      </c>
      <c r="B3117" s="1145">
        <v>43794</v>
      </c>
      <c r="C3117" s="194" t="s">
        <v>3851</v>
      </c>
      <c r="D3117" s="194" t="s">
        <v>2039</v>
      </c>
      <c r="E3117" s="194" t="s">
        <v>3839</v>
      </c>
      <c r="F3117" s="194" t="s">
        <v>1533</v>
      </c>
      <c r="G3117" s="194" t="s">
        <v>3859</v>
      </c>
      <c r="H3117" s="194"/>
      <c r="I3117" s="542">
        <v>103015.57</v>
      </c>
      <c r="J3117" s="984">
        <v>43914</v>
      </c>
    </row>
    <row r="3118" spans="1:10" ht="15" customHeight="1">
      <c r="A3118" s="1175">
        <v>43816</v>
      </c>
      <c r="B3118" s="1145">
        <v>43794</v>
      </c>
      <c r="C3118" s="194" t="s">
        <v>3907</v>
      </c>
      <c r="D3118" s="194" t="s">
        <v>2039</v>
      </c>
      <c r="E3118" s="194" t="s">
        <v>3802</v>
      </c>
      <c r="F3118" s="194" t="s">
        <v>1533</v>
      </c>
      <c r="G3118" s="194" t="s">
        <v>3928</v>
      </c>
      <c r="H3118" s="194"/>
      <c r="I3118" s="1200">
        <v>51176.33</v>
      </c>
      <c r="J3118" s="984">
        <v>43914</v>
      </c>
    </row>
    <row r="3119" spans="1:10" ht="15" customHeight="1">
      <c r="A3119" s="1175">
        <v>43816</v>
      </c>
      <c r="B3119" s="1145">
        <v>43794</v>
      </c>
      <c r="C3119" s="194" t="s">
        <v>3913</v>
      </c>
      <c r="D3119" s="194" t="s">
        <v>2039</v>
      </c>
      <c r="E3119" s="194" t="s">
        <v>3833</v>
      </c>
      <c r="F3119" s="194" t="s">
        <v>1533</v>
      </c>
      <c r="G3119" s="194" t="s">
        <v>3934</v>
      </c>
      <c r="H3119" s="194"/>
      <c r="I3119" s="1200">
        <v>36822.15</v>
      </c>
      <c r="J3119" s="984">
        <v>43914</v>
      </c>
    </row>
    <row r="3120" spans="1:10" ht="15" customHeight="1">
      <c r="A3120" s="1175">
        <v>43817</v>
      </c>
      <c r="B3120" s="1145">
        <v>43794</v>
      </c>
      <c r="C3120" s="194" t="s">
        <v>3948</v>
      </c>
      <c r="D3120" s="194" t="s">
        <v>2039</v>
      </c>
      <c r="E3120" s="194" t="s">
        <v>3951</v>
      </c>
      <c r="F3120" s="194" t="s">
        <v>1533</v>
      </c>
      <c r="G3120" s="194" t="s">
        <v>3952</v>
      </c>
      <c r="H3120" s="194"/>
      <c r="I3120" s="542">
        <v>119959.39</v>
      </c>
      <c r="J3120" s="984">
        <v>43914</v>
      </c>
    </row>
    <row r="3121" spans="1:10" ht="15" customHeight="1">
      <c r="A3121" s="1175">
        <v>43819</v>
      </c>
      <c r="B3121" s="1145">
        <v>43794</v>
      </c>
      <c r="C3121" s="194" t="s">
        <v>4066</v>
      </c>
      <c r="D3121" s="194" t="s">
        <v>2039</v>
      </c>
      <c r="E3121" s="194" t="s">
        <v>3861</v>
      </c>
      <c r="F3121" s="194" t="s">
        <v>1533</v>
      </c>
      <c r="G3121" s="194" t="s">
        <v>4099</v>
      </c>
      <c r="H3121" s="194"/>
      <c r="I3121" s="542">
        <v>32061.96</v>
      </c>
      <c r="J3121" s="984">
        <v>43914</v>
      </c>
    </row>
    <row r="3122" spans="1:10" ht="15" customHeight="1">
      <c r="A3122" s="1175">
        <v>43822</v>
      </c>
      <c r="B3122" s="1145">
        <v>43794</v>
      </c>
      <c r="C3122" s="194" t="s">
        <v>4107</v>
      </c>
      <c r="D3122" s="194" t="s">
        <v>2039</v>
      </c>
      <c r="E3122" s="194" t="s">
        <v>4130</v>
      </c>
      <c r="F3122" s="194" t="s">
        <v>1533</v>
      </c>
      <c r="G3122" s="194" t="s">
        <v>4131</v>
      </c>
      <c r="H3122" s="194"/>
      <c r="I3122" s="542">
        <v>16390.25</v>
      </c>
      <c r="J3122" s="984">
        <v>43914</v>
      </c>
    </row>
    <row r="3123" spans="1:10" ht="15" customHeight="1">
      <c r="A3123" s="1175">
        <v>43823</v>
      </c>
      <c r="B3123" s="1145">
        <v>43794</v>
      </c>
      <c r="C3123" s="194" t="s">
        <v>4167</v>
      </c>
      <c r="D3123" s="194" t="s">
        <v>2039</v>
      </c>
      <c r="E3123" s="194" t="s">
        <v>4179</v>
      </c>
      <c r="F3123" s="194" t="s">
        <v>1533</v>
      </c>
      <c r="G3123" s="194" t="s">
        <v>4180</v>
      </c>
      <c r="H3123" s="194"/>
      <c r="I3123" s="542">
        <v>14329.26</v>
      </c>
      <c r="J3123" s="984">
        <v>43914</v>
      </c>
    </row>
    <row r="3124" spans="1:10" ht="15" customHeight="1">
      <c r="A3124" s="1175">
        <v>43826</v>
      </c>
      <c r="B3124" s="1145">
        <v>43794</v>
      </c>
      <c r="C3124" s="194" t="s">
        <v>4243</v>
      </c>
      <c r="D3124" s="194" t="s">
        <v>2039</v>
      </c>
      <c r="E3124" s="194" t="s">
        <v>4285</v>
      </c>
      <c r="F3124" s="194" t="s">
        <v>1533</v>
      </c>
      <c r="G3124" s="194" t="s">
        <v>4291</v>
      </c>
      <c r="H3124" s="194"/>
      <c r="I3124" s="542">
        <v>2923.87</v>
      </c>
      <c r="J3124" s="984">
        <v>43914</v>
      </c>
    </row>
    <row r="3125" spans="1:10" ht="15" customHeight="1">
      <c r="A3125" s="1175">
        <v>43811</v>
      </c>
      <c r="B3125" s="1145">
        <v>43795</v>
      </c>
      <c r="C3125" s="194" t="s">
        <v>3794</v>
      </c>
      <c r="D3125" s="194" t="s">
        <v>2039</v>
      </c>
      <c r="E3125" s="194" t="s">
        <v>3801</v>
      </c>
      <c r="F3125" s="194" t="s">
        <v>1533</v>
      </c>
      <c r="G3125" s="194" t="s">
        <v>3804</v>
      </c>
      <c r="H3125" s="194"/>
      <c r="I3125" s="542">
        <v>328256.82</v>
      </c>
      <c r="J3125" s="984">
        <v>43916</v>
      </c>
    </row>
    <row r="3126" spans="1:10" ht="15" customHeight="1">
      <c r="A3126" s="1175">
        <v>43812</v>
      </c>
      <c r="B3126" s="1145">
        <v>43795</v>
      </c>
      <c r="C3126" s="194" t="s">
        <v>3831</v>
      </c>
      <c r="D3126" s="194" t="s">
        <v>2039</v>
      </c>
      <c r="E3126" s="194" t="s">
        <v>3843</v>
      </c>
      <c r="F3126" s="194" t="s">
        <v>1533</v>
      </c>
      <c r="G3126" s="194" t="s">
        <v>3849</v>
      </c>
      <c r="H3126" s="194"/>
      <c r="I3126" s="542">
        <v>114995.54</v>
      </c>
      <c r="J3126" s="984">
        <v>43916</v>
      </c>
    </row>
    <row r="3127" spans="1:10" ht="15" customHeight="1">
      <c r="A3127" s="1175">
        <v>43812</v>
      </c>
      <c r="B3127" s="1145">
        <v>43796</v>
      </c>
      <c r="C3127" s="194" t="s">
        <v>3852</v>
      </c>
      <c r="D3127" s="194" t="s">
        <v>2039</v>
      </c>
      <c r="E3127" s="194" t="s">
        <v>3841</v>
      </c>
      <c r="F3127" s="194" t="s">
        <v>1533</v>
      </c>
      <c r="G3127" s="194" t="s">
        <v>3860</v>
      </c>
      <c r="H3127" s="194"/>
      <c r="I3127" s="542">
        <v>64610.239999999998</v>
      </c>
      <c r="J3127" s="984">
        <v>43916</v>
      </c>
    </row>
    <row r="3128" spans="1:10" ht="15" customHeight="1">
      <c r="A3128" s="1175">
        <v>43815</v>
      </c>
      <c r="B3128" s="1145">
        <v>43796</v>
      </c>
      <c r="C3128" s="194" t="s">
        <v>3877</v>
      </c>
      <c r="D3128" s="194" t="s">
        <v>2039</v>
      </c>
      <c r="E3128" s="194" t="s">
        <v>3863</v>
      </c>
      <c r="F3128" s="194" t="s">
        <v>1533</v>
      </c>
      <c r="G3128" s="194" t="s">
        <v>3890</v>
      </c>
      <c r="H3128" s="194"/>
      <c r="I3128" s="542">
        <v>131936.5</v>
      </c>
      <c r="J3128" s="984">
        <v>43916</v>
      </c>
    </row>
    <row r="3129" spans="1:10" ht="15" customHeight="1">
      <c r="A3129" s="1175">
        <v>43815</v>
      </c>
      <c r="B3129" s="1145">
        <v>43796</v>
      </c>
      <c r="C3129" s="194" t="s">
        <v>3886</v>
      </c>
      <c r="D3129" s="194" t="s">
        <v>2039</v>
      </c>
      <c r="E3129" s="194" t="s">
        <v>3833</v>
      </c>
      <c r="F3129" s="194" t="s">
        <v>1533</v>
      </c>
      <c r="G3129" s="194" t="s">
        <v>3900</v>
      </c>
      <c r="H3129" s="194"/>
      <c r="I3129" s="542">
        <v>52396.01</v>
      </c>
      <c r="J3129" s="984">
        <v>43916</v>
      </c>
    </row>
    <row r="3130" spans="1:10" ht="15" customHeight="1">
      <c r="A3130" s="1175">
        <v>43818</v>
      </c>
      <c r="B3130" s="1145">
        <v>43796</v>
      </c>
      <c r="C3130" s="194" t="s">
        <v>3975</v>
      </c>
      <c r="D3130" s="194" t="s">
        <v>2039</v>
      </c>
      <c r="E3130" s="194" t="s">
        <v>3951</v>
      </c>
      <c r="F3130" s="194" t="s">
        <v>1533</v>
      </c>
      <c r="G3130" s="194" t="s">
        <v>4004</v>
      </c>
      <c r="H3130" s="194"/>
      <c r="I3130" s="542">
        <v>78395.179999999993</v>
      </c>
      <c r="J3130" s="984">
        <v>43916</v>
      </c>
    </row>
    <row r="3131" spans="1:10" ht="15" customHeight="1">
      <c r="A3131" s="1175">
        <v>43818</v>
      </c>
      <c r="B3131" s="1145">
        <v>43796</v>
      </c>
      <c r="C3131" s="194" t="s">
        <v>3979</v>
      </c>
      <c r="D3131" s="194" t="s">
        <v>2039</v>
      </c>
      <c r="E3131" s="194" t="s">
        <v>3863</v>
      </c>
      <c r="F3131" s="194" t="s">
        <v>1533</v>
      </c>
      <c r="G3131" s="194" t="s">
        <v>4008</v>
      </c>
      <c r="H3131" s="194"/>
      <c r="I3131" s="542">
        <v>174272.35</v>
      </c>
      <c r="J3131" s="984">
        <v>43916</v>
      </c>
    </row>
    <row r="3132" spans="1:10" ht="15" customHeight="1">
      <c r="A3132" s="1175">
        <v>43818</v>
      </c>
      <c r="B3132" s="1145">
        <v>43796</v>
      </c>
      <c r="C3132" s="194" t="s">
        <v>3984</v>
      </c>
      <c r="D3132" s="194" t="s">
        <v>2039</v>
      </c>
      <c r="E3132" s="194" t="s">
        <v>3806</v>
      </c>
      <c r="F3132" s="194" t="s">
        <v>1533</v>
      </c>
      <c r="G3132" s="194" t="s">
        <v>4013</v>
      </c>
      <c r="H3132" s="194"/>
      <c r="I3132" s="542">
        <v>70999.56</v>
      </c>
      <c r="J3132" s="984">
        <v>43916</v>
      </c>
    </row>
    <row r="3133" spans="1:10" ht="15" customHeight="1">
      <c r="A3133" s="1175">
        <v>43818</v>
      </c>
      <c r="B3133" s="1145">
        <v>43796</v>
      </c>
      <c r="C3133" s="194" t="s">
        <v>3998</v>
      </c>
      <c r="D3133" s="194" t="s">
        <v>2039</v>
      </c>
      <c r="E3133" s="194" t="s">
        <v>3839</v>
      </c>
      <c r="F3133" s="194" t="s">
        <v>1533</v>
      </c>
      <c r="G3133" s="194" t="s">
        <v>4026</v>
      </c>
      <c r="H3133" s="194"/>
      <c r="I3133" s="542">
        <v>51166.75</v>
      </c>
      <c r="J3133" s="984">
        <v>43916</v>
      </c>
    </row>
    <row r="3134" spans="1:10" ht="15" customHeight="1">
      <c r="A3134" s="1175">
        <v>43818</v>
      </c>
      <c r="B3134" s="1145">
        <v>43795</v>
      </c>
      <c r="C3134" s="194" t="s">
        <v>3999</v>
      </c>
      <c r="D3134" s="194" t="s">
        <v>2039</v>
      </c>
      <c r="E3134" s="194" t="s">
        <v>4033</v>
      </c>
      <c r="F3134" s="194" t="s">
        <v>1533</v>
      </c>
      <c r="G3134" s="194" t="s">
        <v>4027</v>
      </c>
      <c r="H3134" s="194"/>
      <c r="I3134" s="542">
        <v>37515.269999999997</v>
      </c>
      <c r="J3134" s="984">
        <v>43916</v>
      </c>
    </row>
    <row r="3135" spans="1:10" ht="15" customHeight="1">
      <c r="A3135" s="1175">
        <v>43819</v>
      </c>
      <c r="B3135" s="1145">
        <v>43796</v>
      </c>
      <c r="C3135" s="194" t="s">
        <v>4055</v>
      </c>
      <c r="D3135" s="194" t="s">
        <v>2039</v>
      </c>
      <c r="E3135" s="194" t="s">
        <v>4084</v>
      </c>
      <c r="F3135" s="194" t="s">
        <v>1533</v>
      </c>
      <c r="G3135" s="194" t="s">
        <v>4085</v>
      </c>
      <c r="H3135" s="194"/>
      <c r="I3135" s="542">
        <v>37595.89</v>
      </c>
      <c r="J3135" s="984">
        <v>43916</v>
      </c>
    </row>
    <row r="3136" spans="1:10" ht="15" customHeight="1">
      <c r="A3136" s="1175">
        <v>43819</v>
      </c>
      <c r="B3136" s="1145">
        <v>43796</v>
      </c>
      <c r="C3136" s="194" t="s">
        <v>4063</v>
      </c>
      <c r="D3136" s="194" t="s">
        <v>2039</v>
      </c>
      <c r="E3136" s="194" t="s">
        <v>4094</v>
      </c>
      <c r="F3136" s="194" t="s">
        <v>1533</v>
      </c>
      <c r="G3136" s="194" t="s">
        <v>4095</v>
      </c>
      <c r="H3136" s="194"/>
      <c r="I3136" s="542">
        <v>35192.339999999997</v>
      </c>
      <c r="J3136" s="984">
        <v>43916</v>
      </c>
    </row>
    <row r="3137" spans="1:10" ht="15" customHeight="1">
      <c r="A3137" s="1175">
        <v>43819</v>
      </c>
      <c r="B3137" s="1145">
        <v>43795</v>
      </c>
      <c r="C3137" s="194" t="s">
        <v>4068</v>
      </c>
      <c r="D3137" s="194" t="s">
        <v>2039</v>
      </c>
      <c r="E3137" s="194" t="s">
        <v>3806</v>
      </c>
      <c r="F3137" s="194" t="s">
        <v>1533</v>
      </c>
      <c r="G3137" s="194" t="s">
        <v>4101</v>
      </c>
      <c r="H3137" s="194"/>
      <c r="I3137" s="542">
        <v>32831.51</v>
      </c>
      <c r="J3137" s="984">
        <v>43916</v>
      </c>
    </row>
    <row r="3138" spans="1:10" ht="15" customHeight="1">
      <c r="A3138" s="1175">
        <v>43822</v>
      </c>
      <c r="B3138" s="1145">
        <v>43795</v>
      </c>
      <c r="C3138" s="194" t="s">
        <v>4106</v>
      </c>
      <c r="D3138" s="194" t="s">
        <v>2039</v>
      </c>
      <c r="E3138" s="194" t="s">
        <v>3833</v>
      </c>
      <c r="F3138" s="194" t="s">
        <v>1533</v>
      </c>
      <c r="G3138" s="194" t="s">
        <v>4129</v>
      </c>
      <c r="H3138" s="194"/>
      <c r="I3138" s="542">
        <v>82164.69</v>
      </c>
      <c r="J3138" s="984">
        <v>43916</v>
      </c>
    </row>
    <row r="3139" spans="1:10" ht="15" customHeight="1">
      <c r="A3139" s="1175">
        <v>43823</v>
      </c>
      <c r="B3139" s="1145">
        <v>43796</v>
      </c>
      <c r="C3139" s="194" t="s">
        <v>4170</v>
      </c>
      <c r="D3139" s="194" t="s">
        <v>2039</v>
      </c>
      <c r="E3139" s="194" t="s">
        <v>3843</v>
      </c>
      <c r="F3139" s="194" t="s">
        <v>1533</v>
      </c>
      <c r="G3139" s="194" t="s">
        <v>4185</v>
      </c>
      <c r="H3139" s="194"/>
      <c r="I3139" s="542">
        <v>13248</v>
      </c>
      <c r="J3139" s="984">
        <v>43916</v>
      </c>
    </row>
    <row r="3140" spans="1:10" ht="15" customHeight="1">
      <c r="A3140" s="1175">
        <v>43826</v>
      </c>
      <c r="B3140" s="1145">
        <v>43796</v>
      </c>
      <c r="C3140" s="194" t="s">
        <v>4226</v>
      </c>
      <c r="D3140" s="194" t="s">
        <v>2039</v>
      </c>
      <c r="E3140" s="194" t="s">
        <v>4271</v>
      </c>
      <c r="F3140" s="194" t="s">
        <v>1533</v>
      </c>
      <c r="G3140" s="194" t="s">
        <v>4272</v>
      </c>
      <c r="H3140" s="194"/>
      <c r="I3140" s="542">
        <v>28462.5</v>
      </c>
      <c r="J3140" s="984">
        <v>43916</v>
      </c>
    </row>
    <row r="3141" spans="1:10" ht="15" customHeight="1">
      <c r="A3141" s="1175">
        <v>43826</v>
      </c>
      <c r="B3141" s="1145">
        <v>43796</v>
      </c>
      <c r="C3141" s="194" t="s">
        <v>4228</v>
      </c>
      <c r="D3141" s="194" t="s">
        <v>2039</v>
      </c>
      <c r="E3141" s="194" t="s">
        <v>3868</v>
      </c>
      <c r="F3141" s="194" t="s">
        <v>1533</v>
      </c>
      <c r="G3141" s="194" t="s">
        <v>4274</v>
      </c>
      <c r="H3141" s="194"/>
      <c r="I3141" s="542">
        <v>39721.949999999997</v>
      </c>
      <c r="J3141" s="984">
        <v>43916</v>
      </c>
    </row>
    <row r="3142" spans="1:10" ht="15" customHeight="1">
      <c r="A3142" s="1175">
        <v>43826</v>
      </c>
      <c r="B3142" s="1145">
        <v>43796</v>
      </c>
      <c r="C3142" s="194" t="s">
        <v>4250</v>
      </c>
      <c r="D3142" s="194" t="s">
        <v>2039</v>
      </c>
      <c r="E3142" s="194" t="s">
        <v>4287</v>
      </c>
      <c r="F3142" s="194" t="s">
        <v>1533</v>
      </c>
      <c r="G3142" s="194" t="s">
        <v>4298</v>
      </c>
      <c r="H3142" s="194"/>
      <c r="I3142" s="542">
        <v>1449</v>
      </c>
      <c r="J3142" s="984">
        <v>43916</v>
      </c>
    </row>
    <row r="3143" spans="1:10" ht="15" customHeight="1">
      <c r="A3143" s="1175">
        <v>43826</v>
      </c>
      <c r="B3143" s="1145">
        <v>43795</v>
      </c>
      <c r="C3143" s="194" t="s">
        <v>4262</v>
      </c>
      <c r="D3143" s="194" t="s">
        <v>2039</v>
      </c>
      <c r="E3143" s="194" t="s">
        <v>3806</v>
      </c>
      <c r="F3143" s="194" t="s">
        <v>1533</v>
      </c>
      <c r="G3143" s="194" t="s">
        <v>4310</v>
      </c>
      <c r="H3143" s="194"/>
      <c r="I3143" s="542">
        <v>4450.5</v>
      </c>
      <c r="J3143" s="984">
        <v>43916</v>
      </c>
    </row>
    <row r="3144" spans="1:10" ht="15" customHeight="1">
      <c r="A3144" s="1219">
        <v>43795</v>
      </c>
      <c r="B3144" s="1220">
        <v>43817</v>
      </c>
      <c r="C3144" s="1226" t="s">
        <v>3956</v>
      </c>
      <c r="D3144" s="1226" t="s">
        <v>2092</v>
      </c>
      <c r="E3144" s="1227" t="s">
        <v>4034</v>
      </c>
      <c r="F3144" s="1226" t="s">
        <v>37</v>
      </c>
      <c r="G3144" s="1223">
        <v>1017.2</v>
      </c>
      <c r="H3144" s="1223">
        <v>36598.86</v>
      </c>
      <c r="I3144" s="984">
        <v>43916</v>
      </c>
    </row>
    <row r="3145" spans="1:10" ht="15" customHeight="1">
      <c r="A3145" s="1219">
        <v>43795</v>
      </c>
      <c r="B3145" s="1220">
        <v>43817</v>
      </c>
      <c r="C3145" s="1226" t="s">
        <v>3965</v>
      </c>
      <c r="D3145" s="1226" t="s">
        <v>2092</v>
      </c>
      <c r="E3145" s="1227" t="s">
        <v>4035</v>
      </c>
      <c r="F3145" s="1226" t="s">
        <v>37</v>
      </c>
      <c r="G3145" s="1223">
        <v>300.01</v>
      </c>
      <c r="H3145" s="1223">
        <v>10794.36</v>
      </c>
      <c r="I3145" s="984">
        <v>43916</v>
      </c>
    </row>
    <row r="3146" spans="1:10" ht="15" customHeight="1">
      <c r="A3146" s="1218">
        <v>43797</v>
      </c>
      <c r="B3146" s="1145"/>
      <c r="C3146" s="194" t="s">
        <v>3761</v>
      </c>
      <c r="D3146" s="194" t="s">
        <v>2039</v>
      </c>
      <c r="E3146" s="194" t="s">
        <v>1671</v>
      </c>
      <c r="F3146" s="194" t="s">
        <v>1533</v>
      </c>
      <c r="G3146" s="194" t="s">
        <v>2326</v>
      </c>
      <c r="H3146" s="194"/>
      <c r="I3146" s="542">
        <v>1500021.57</v>
      </c>
      <c r="J3146" s="984">
        <v>43917</v>
      </c>
    </row>
    <row r="3147" spans="1:10" ht="15" customHeight="1">
      <c r="A3147" s="1218">
        <v>43797</v>
      </c>
      <c r="B3147" s="1145"/>
      <c r="C3147" s="194" t="s">
        <v>3762</v>
      </c>
      <c r="D3147" s="194" t="s">
        <v>2039</v>
      </c>
      <c r="E3147" s="194" t="s">
        <v>1671</v>
      </c>
      <c r="F3147" s="194" t="s">
        <v>1533</v>
      </c>
      <c r="G3147" s="194" t="s">
        <v>2326</v>
      </c>
      <c r="H3147" s="194"/>
      <c r="I3147" s="542">
        <v>500057.36</v>
      </c>
      <c r="J3147" s="984">
        <v>43917</v>
      </c>
    </row>
    <row r="3148" spans="1:10" ht="15" customHeight="1">
      <c r="A3148" s="1175">
        <v>43811</v>
      </c>
      <c r="B3148" s="1145">
        <v>43797</v>
      </c>
      <c r="C3148" s="194" t="s">
        <v>3792</v>
      </c>
      <c r="D3148" s="194" t="s">
        <v>2039</v>
      </c>
      <c r="E3148" s="194" t="s">
        <v>3810</v>
      </c>
      <c r="F3148" s="194" t="s">
        <v>1533</v>
      </c>
      <c r="G3148" s="194" t="s">
        <v>3811</v>
      </c>
      <c r="H3148" s="194"/>
      <c r="I3148" s="542">
        <v>104784.86</v>
      </c>
      <c r="J3148" s="984">
        <v>43917</v>
      </c>
    </row>
    <row r="3149" spans="1:10" ht="15" customHeight="1">
      <c r="A3149" s="1175">
        <v>43812</v>
      </c>
      <c r="B3149" s="1145">
        <v>43797</v>
      </c>
      <c r="C3149" s="194" t="s">
        <v>3826</v>
      </c>
      <c r="D3149" s="194" t="s">
        <v>2039</v>
      </c>
      <c r="E3149" s="194" t="s">
        <v>3841</v>
      </c>
      <c r="F3149" s="194" t="s">
        <v>1533</v>
      </c>
      <c r="G3149" s="194" t="s">
        <v>3845</v>
      </c>
      <c r="H3149" s="194"/>
      <c r="I3149" s="542">
        <v>160193.65</v>
      </c>
      <c r="J3149" s="984">
        <v>43917</v>
      </c>
    </row>
    <row r="3150" spans="1:10" ht="15" customHeight="1">
      <c r="A3150" s="1175">
        <v>43812</v>
      </c>
      <c r="B3150" s="1145">
        <v>43797</v>
      </c>
      <c r="C3150" s="194" t="s">
        <v>3829</v>
      </c>
      <c r="D3150" s="194" t="s">
        <v>2039</v>
      </c>
      <c r="E3150" s="194" t="s">
        <v>3839</v>
      </c>
      <c r="F3150" s="194" t="s">
        <v>1533</v>
      </c>
      <c r="G3150" s="194" t="s">
        <v>3871</v>
      </c>
      <c r="H3150" s="194"/>
      <c r="I3150" s="542">
        <v>372525.35</v>
      </c>
      <c r="J3150" s="984">
        <v>43917</v>
      </c>
    </row>
    <row r="3151" spans="1:10" ht="15" customHeight="1">
      <c r="A3151" s="1175">
        <v>43812</v>
      </c>
      <c r="B3151" s="1145">
        <v>43797</v>
      </c>
      <c r="C3151" s="194" t="s">
        <v>3853</v>
      </c>
      <c r="D3151" s="194" t="s">
        <v>2039</v>
      </c>
      <c r="E3151" s="194" t="s">
        <v>3861</v>
      </c>
      <c r="F3151" s="194" t="s">
        <v>1533</v>
      </c>
      <c r="G3151" s="194" t="s">
        <v>3862</v>
      </c>
      <c r="H3151" s="194"/>
      <c r="I3151" s="542">
        <v>248634.97</v>
      </c>
      <c r="J3151" s="984">
        <v>43917</v>
      </c>
    </row>
    <row r="3152" spans="1:10" ht="15" customHeight="1">
      <c r="A3152" s="1175">
        <v>43812</v>
      </c>
      <c r="B3152" s="1145">
        <v>43797</v>
      </c>
      <c r="C3152" s="194" t="s">
        <v>3855</v>
      </c>
      <c r="D3152" s="194" t="s">
        <v>2039</v>
      </c>
      <c r="E3152" s="194" t="s">
        <v>3863</v>
      </c>
      <c r="F3152" s="194" t="s">
        <v>1533</v>
      </c>
      <c r="G3152" s="194" t="s">
        <v>3865</v>
      </c>
      <c r="H3152" s="194"/>
      <c r="I3152" s="542">
        <v>388880.77</v>
      </c>
      <c r="J3152" s="984">
        <v>43917</v>
      </c>
    </row>
    <row r="3153" spans="1:10" ht="15" customHeight="1">
      <c r="A3153" s="1175">
        <v>43816</v>
      </c>
      <c r="B3153" s="1145">
        <v>43797</v>
      </c>
      <c r="C3153" s="194" t="s">
        <v>3905</v>
      </c>
      <c r="D3153" s="194" t="s">
        <v>2039</v>
      </c>
      <c r="E3153" s="194" t="s">
        <v>3833</v>
      </c>
      <c r="F3153" s="194" t="s">
        <v>1533</v>
      </c>
      <c r="G3153" s="194" t="s">
        <v>3926</v>
      </c>
      <c r="H3153" s="194"/>
      <c r="I3153" s="1200">
        <v>33721.43</v>
      </c>
      <c r="J3153" s="984">
        <v>43917</v>
      </c>
    </row>
    <row r="3154" spans="1:10" ht="15" customHeight="1">
      <c r="A3154" s="1175">
        <v>43816</v>
      </c>
      <c r="B3154" s="1145">
        <v>43797</v>
      </c>
      <c r="C3154" s="194" t="s">
        <v>3917</v>
      </c>
      <c r="D3154" s="194" t="s">
        <v>2039</v>
      </c>
      <c r="E3154" s="194" t="s">
        <v>3833</v>
      </c>
      <c r="F3154" s="194" t="s">
        <v>1533</v>
      </c>
      <c r="G3154" s="194" t="s">
        <v>3939</v>
      </c>
      <c r="H3154" s="194"/>
      <c r="I3154" s="1200">
        <v>20340.16</v>
      </c>
      <c r="J3154" s="984">
        <v>43917</v>
      </c>
    </row>
    <row r="3155" spans="1:10" ht="15" customHeight="1">
      <c r="A3155" s="1175">
        <v>43818</v>
      </c>
      <c r="B3155" s="1145">
        <v>43797</v>
      </c>
      <c r="C3155" s="194" t="s">
        <v>3977</v>
      </c>
      <c r="D3155" s="194" t="s">
        <v>2039</v>
      </c>
      <c r="E3155" s="194" t="s">
        <v>3863</v>
      </c>
      <c r="F3155" s="194" t="s">
        <v>1533</v>
      </c>
      <c r="G3155" s="194" t="s">
        <v>4006</v>
      </c>
      <c r="H3155" s="194"/>
      <c r="I3155" s="542">
        <v>175686.08</v>
      </c>
      <c r="J3155" s="984">
        <v>43917</v>
      </c>
    </row>
    <row r="3156" spans="1:10" ht="15" customHeight="1">
      <c r="A3156" s="1175">
        <v>43826</v>
      </c>
      <c r="B3156" s="1145">
        <v>43797</v>
      </c>
      <c r="C3156" s="194" t="s">
        <v>4232</v>
      </c>
      <c r="D3156" s="194" t="s">
        <v>2039</v>
      </c>
      <c r="E3156" s="194" t="s">
        <v>3863</v>
      </c>
      <c r="F3156" s="194" t="s">
        <v>1533</v>
      </c>
      <c r="G3156" s="194" t="s">
        <v>4278</v>
      </c>
      <c r="H3156" s="194"/>
      <c r="I3156" s="542">
        <v>10062.51</v>
      </c>
      <c r="J3156" s="984">
        <v>43917</v>
      </c>
    </row>
    <row r="3157" spans="1:10" ht="15" customHeight="1">
      <c r="A3157" s="1175">
        <v>43826</v>
      </c>
      <c r="B3157" s="1145">
        <v>43797</v>
      </c>
      <c r="C3157" s="194" t="s">
        <v>4260</v>
      </c>
      <c r="D3157" s="194" t="s">
        <v>2039</v>
      </c>
      <c r="E3157" s="194" t="s">
        <v>3806</v>
      </c>
      <c r="F3157" s="194" t="s">
        <v>1533</v>
      </c>
      <c r="G3157" s="194" t="s">
        <v>4308</v>
      </c>
      <c r="H3157" s="194"/>
      <c r="I3157" s="542">
        <v>2277</v>
      </c>
      <c r="J3157" s="984">
        <v>43917</v>
      </c>
    </row>
    <row r="3158" spans="1:10" ht="15" customHeight="1">
      <c r="A3158" s="1175">
        <v>43812</v>
      </c>
      <c r="B3158" s="1145">
        <v>43799</v>
      </c>
      <c r="C3158" s="194" t="s">
        <v>3828</v>
      </c>
      <c r="D3158" s="194" t="s">
        <v>2039</v>
      </c>
      <c r="E3158" s="194" t="s">
        <v>3839</v>
      </c>
      <c r="F3158" s="194" t="s">
        <v>1533</v>
      </c>
      <c r="G3158" s="194" t="s">
        <v>3847</v>
      </c>
      <c r="H3158" s="194"/>
      <c r="I3158" s="542">
        <v>168157.12</v>
      </c>
      <c r="J3158" s="984">
        <v>43920</v>
      </c>
    </row>
    <row r="3159" spans="1:10" ht="15" customHeight="1">
      <c r="A3159" s="1175">
        <v>43812</v>
      </c>
      <c r="B3159" s="1145">
        <v>43798</v>
      </c>
      <c r="C3159" s="194" t="s">
        <v>3857</v>
      </c>
      <c r="D3159" s="194" t="s">
        <v>2039</v>
      </c>
      <c r="E3159" s="194" t="s">
        <v>3863</v>
      </c>
      <c r="F3159" s="194" t="s">
        <v>1533</v>
      </c>
      <c r="G3159" s="194" t="s">
        <v>3867</v>
      </c>
      <c r="H3159" s="194"/>
      <c r="I3159" s="542">
        <v>324088.87</v>
      </c>
      <c r="J3159" s="984">
        <v>43920</v>
      </c>
    </row>
    <row r="3160" spans="1:10" ht="15" customHeight="1">
      <c r="A3160" s="1175">
        <v>43815</v>
      </c>
      <c r="B3160" s="1145">
        <v>43798</v>
      </c>
      <c r="C3160" s="194" t="s">
        <v>3889</v>
      </c>
      <c r="D3160" s="194" t="s">
        <v>2039</v>
      </c>
      <c r="E3160" s="194" t="s">
        <v>3802</v>
      </c>
      <c r="F3160" s="194" t="s">
        <v>1533</v>
      </c>
      <c r="G3160" s="194" t="s">
        <v>3903</v>
      </c>
      <c r="H3160" s="194"/>
      <c r="I3160" s="542">
        <v>18959.580000000002</v>
      </c>
      <c r="J3160" s="984">
        <v>43920</v>
      </c>
    </row>
    <row r="3161" spans="1:10" ht="15" customHeight="1">
      <c r="A3161" s="1175">
        <v>43816</v>
      </c>
      <c r="B3161" s="1145">
        <v>43799</v>
      </c>
      <c r="C3161" s="194" t="s">
        <v>3908</v>
      </c>
      <c r="D3161" s="194" t="s">
        <v>2039</v>
      </c>
      <c r="E3161" s="194" t="s">
        <v>3802</v>
      </c>
      <c r="F3161" s="194" t="s">
        <v>1533</v>
      </c>
      <c r="G3161" s="194" t="s">
        <v>3929</v>
      </c>
      <c r="H3161" s="194"/>
      <c r="I3161" s="1200">
        <v>16233.98</v>
      </c>
      <c r="J3161" s="984">
        <v>43920</v>
      </c>
    </row>
    <row r="3162" spans="1:10" ht="15" customHeight="1">
      <c r="A3162" s="1175">
        <v>43816</v>
      </c>
      <c r="B3162" s="1145">
        <v>43799</v>
      </c>
      <c r="C3162" s="194" t="s">
        <v>3914</v>
      </c>
      <c r="D3162" s="194" t="s">
        <v>2039</v>
      </c>
      <c r="E3162" s="194" t="s">
        <v>3839</v>
      </c>
      <c r="F3162" s="194" t="s">
        <v>1533</v>
      </c>
      <c r="G3162" s="194" t="s">
        <v>3935</v>
      </c>
      <c r="H3162" s="194"/>
      <c r="I3162" s="1200">
        <v>61470.32</v>
      </c>
      <c r="J3162" s="984">
        <v>43920</v>
      </c>
    </row>
    <row r="3163" spans="1:10" ht="15" customHeight="1">
      <c r="A3163" s="1175">
        <v>43818</v>
      </c>
      <c r="B3163" s="1145">
        <v>43798</v>
      </c>
      <c r="C3163" s="194" t="s">
        <v>3992</v>
      </c>
      <c r="D3163" s="194" t="s">
        <v>2039</v>
      </c>
      <c r="E3163" s="194" t="s">
        <v>3839</v>
      </c>
      <c r="F3163" s="194" t="s">
        <v>1533</v>
      </c>
      <c r="G3163" s="194" t="s">
        <v>4020</v>
      </c>
      <c r="H3163" s="194"/>
      <c r="I3163" s="542">
        <v>62682.97</v>
      </c>
      <c r="J3163" s="984">
        <v>43920</v>
      </c>
    </row>
    <row r="3164" spans="1:10" ht="15" customHeight="1">
      <c r="A3164" s="1175">
        <v>43818</v>
      </c>
      <c r="B3164" s="1145">
        <v>43799</v>
      </c>
      <c r="C3164" s="194" t="s">
        <v>3995</v>
      </c>
      <c r="D3164" s="194" t="s">
        <v>2039</v>
      </c>
      <c r="E3164" s="194" t="s">
        <v>3951</v>
      </c>
      <c r="F3164" s="194" t="s">
        <v>1533</v>
      </c>
      <c r="G3164" s="194" t="s">
        <v>4023</v>
      </c>
      <c r="H3164" s="194"/>
      <c r="I3164" s="542">
        <v>41468.199999999997</v>
      </c>
      <c r="J3164" s="984">
        <v>43920</v>
      </c>
    </row>
    <row r="3165" spans="1:10" ht="15" customHeight="1">
      <c r="A3165" s="1175">
        <v>43819</v>
      </c>
      <c r="B3165" s="1145">
        <v>43799</v>
      </c>
      <c r="C3165" s="194" t="s">
        <v>4051</v>
      </c>
      <c r="D3165" s="194" t="s">
        <v>2039</v>
      </c>
      <c r="E3165" s="194" t="s">
        <v>3836</v>
      </c>
      <c r="F3165" s="194" t="s">
        <v>1533</v>
      </c>
      <c r="G3165" s="194" t="s">
        <v>4080</v>
      </c>
      <c r="H3165" s="194"/>
      <c r="I3165" s="542">
        <v>66159.53</v>
      </c>
      <c r="J3165" s="984">
        <v>43920</v>
      </c>
    </row>
    <row r="3166" spans="1:10" ht="15" customHeight="1">
      <c r="A3166" s="1175">
        <v>43819</v>
      </c>
      <c r="B3166" s="1145">
        <v>43799</v>
      </c>
      <c r="C3166" s="194" t="s">
        <v>4059</v>
      </c>
      <c r="D3166" s="194" t="s">
        <v>2039</v>
      </c>
      <c r="E3166" s="194" t="s">
        <v>3868</v>
      </c>
      <c r="F3166" s="194" t="s">
        <v>1533</v>
      </c>
      <c r="G3166" s="194" t="s">
        <v>4090</v>
      </c>
      <c r="H3166" s="194"/>
      <c r="I3166" s="542">
        <v>17098.2</v>
      </c>
      <c r="J3166" s="984">
        <v>43920</v>
      </c>
    </row>
    <row r="3167" spans="1:10" ht="15" customHeight="1">
      <c r="A3167" s="1175">
        <v>43819</v>
      </c>
      <c r="B3167" s="1145">
        <v>43798</v>
      </c>
      <c r="C3167" s="194" t="s">
        <v>4060</v>
      </c>
      <c r="D3167" s="194" t="s">
        <v>2039</v>
      </c>
      <c r="E3167" s="194" t="s">
        <v>3947</v>
      </c>
      <c r="F3167" s="194" t="s">
        <v>1533</v>
      </c>
      <c r="G3167" s="194" t="s">
        <v>4091</v>
      </c>
      <c r="H3167" s="194"/>
      <c r="I3167" s="542">
        <v>14342.22</v>
      </c>
      <c r="J3167" s="984">
        <v>43920</v>
      </c>
    </row>
    <row r="3168" spans="1:10" ht="15" customHeight="1">
      <c r="A3168" s="1175">
        <v>43822</v>
      </c>
      <c r="B3168" s="1145">
        <v>43798</v>
      </c>
      <c r="C3168" s="194" t="s">
        <v>4105</v>
      </c>
      <c r="D3168" s="194" t="s">
        <v>2039</v>
      </c>
      <c r="E3168" s="194" t="s">
        <v>3947</v>
      </c>
      <c r="F3168" s="194" t="s">
        <v>1533</v>
      </c>
      <c r="G3168" s="194" t="s">
        <v>4128</v>
      </c>
      <c r="H3168" s="194"/>
      <c r="I3168" s="542">
        <v>140645.70000000001</v>
      </c>
      <c r="J3168" s="984">
        <v>43920</v>
      </c>
    </row>
    <row r="3169" spans="1:10" ht="15" customHeight="1">
      <c r="A3169" s="1175">
        <v>43822</v>
      </c>
      <c r="B3169" s="1145">
        <v>43798</v>
      </c>
      <c r="C3169" s="194" t="s">
        <v>4113</v>
      </c>
      <c r="D3169" s="194" t="s">
        <v>2039</v>
      </c>
      <c r="E3169" s="194" t="s">
        <v>4136</v>
      </c>
      <c r="F3169" s="194" t="s">
        <v>1533</v>
      </c>
      <c r="G3169" s="194" t="s">
        <v>4138</v>
      </c>
      <c r="H3169" s="194"/>
      <c r="I3169" s="542">
        <v>23192.39</v>
      </c>
      <c r="J3169" s="984">
        <v>43920</v>
      </c>
    </row>
    <row r="3170" spans="1:10" ht="15" customHeight="1">
      <c r="A3170" s="1175">
        <v>43822</v>
      </c>
      <c r="B3170" s="1145">
        <v>43798</v>
      </c>
      <c r="C3170" s="194" t="s">
        <v>4116</v>
      </c>
      <c r="D3170" s="194" t="s">
        <v>2039</v>
      </c>
      <c r="E3170" s="194" t="s">
        <v>3801</v>
      </c>
      <c r="F3170" s="194" t="s">
        <v>1533</v>
      </c>
      <c r="G3170" s="194" t="s">
        <v>4141</v>
      </c>
      <c r="H3170" s="194"/>
      <c r="I3170" s="542">
        <v>9292.2800000000007</v>
      </c>
      <c r="J3170" s="984">
        <v>43920</v>
      </c>
    </row>
    <row r="3171" spans="1:10" ht="15" customHeight="1">
      <c r="A3171" s="1175">
        <v>43823</v>
      </c>
      <c r="B3171" s="1145">
        <v>43798</v>
      </c>
      <c r="C3171" s="194" t="s">
        <v>4164</v>
      </c>
      <c r="D3171" s="194" t="s">
        <v>2039</v>
      </c>
      <c r="E3171" s="194" t="s">
        <v>3810</v>
      </c>
      <c r="F3171" s="194" t="s">
        <v>1533</v>
      </c>
      <c r="G3171" s="194" t="s">
        <v>4176</v>
      </c>
      <c r="H3171" s="194"/>
      <c r="I3171" s="542">
        <v>8073</v>
      </c>
      <c r="J3171" s="984">
        <v>43920</v>
      </c>
    </row>
    <row r="3172" spans="1:10" ht="15" customHeight="1">
      <c r="A3172" s="1175">
        <v>43823</v>
      </c>
      <c r="B3172" s="1145">
        <v>43798</v>
      </c>
      <c r="C3172" s="194" t="s">
        <v>4175</v>
      </c>
      <c r="D3172" s="194" t="s">
        <v>2039</v>
      </c>
      <c r="E3172" s="194" t="s">
        <v>4086</v>
      </c>
      <c r="F3172" s="194" t="s">
        <v>1533</v>
      </c>
      <c r="G3172" s="194" t="s">
        <v>4190</v>
      </c>
      <c r="H3172" s="194"/>
      <c r="I3172" s="542">
        <v>11382.47</v>
      </c>
      <c r="J3172" s="984">
        <v>43920</v>
      </c>
    </row>
    <row r="3173" spans="1:10" ht="15" customHeight="1">
      <c r="A3173" s="1175">
        <v>43826</v>
      </c>
      <c r="B3173" s="1145">
        <v>43799</v>
      </c>
      <c r="C3173" s="194" t="s">
        <v>4222</v>
      </c>
      <c r="D3173" s="194" t="s">
        <v>2039</v>
      </c>
      <c r="E3173" s="194" t="s">
        <v>4084</v>
      </c>
      <c r="F3173" s="194" t="s">
        <v>1533</v>
      </c>
      <c r="G3173" s="194" t="s">
        <v>4267</v>
      </c>
      <c r="H3173" s="194"/>
      <c r="I3173" s="542">
        <v>10557</v>
      </c>
      <c r="J3173" s="984">
        <v>43920</v>
      </c>
    </row>
    <row r="3174" spans="1:10" ht="15" customHeight="1">
      <c r="A3174" s="1175">
        <v>43826</v>
      </c>
      <c r="B3174" s="1145">
        <v>43798</v>
      </c>
      <c r="C3174" s="194" t="s">
        <v>4235</v>
      </c>
      <c r="D3174" s="194" t="s">
        <v>2039</v>
      </c>
      <c r="E3174" s="194" t="s">
        <v>3841</v>
      </c>
      <c r="F3174" s="194" t="s">
        <v>1533</v>
      </c>
      <c r="G3174" s="194" t="s">
        <v>4281</v>
      </c>
      <c r="H3174" s="194"/>
      <c r="I3174" s="542">
        <v>72.900000000000006</v>
      </c>
      <c r="J3174" s="984">
        <v>43920</v>
      </c>
    </row>
    <row r="3175" spans="1:10" ht="15" customHeight="1">
      <c r="A3175" s="1175">
        <v>43826</v>
      </c>
      <c r="B3175" s="1145">
        <v>43798</v>
      </c>
      <c r="C3175" s="194" t="s">
        <v>4240</v>
      </c>
      <c r="D3175" s="194" t="s">
        <v>2039</v>
      </c>
      <c r="E3175" s="194" t="s">
        <v>4287</v>
      </c>
      <c r="F3175" s="194" t="s">
        <v>1533</v>
      </c>
      <c r="G3175" s="194" t="s">
        <v>4288</v>
      </c>
      <c r="H3175" s="194"/>
      <c r="I3175" s="542">
        <v>2898</v>
      </c>
      <c r="J3175" s="984">
        <v>43920</v>
      </c>
    </row>
    <row r="3176" spans="1:10" ht="15" customHeight="1">
      <c r="A3176" s="1175">
        <v>43826</v>
      </c>
      <c r="B3176" s="1145">
        <v>43799</v>
      </c>
      <c r="C3176" s="194" t="s">
        <v>4249</v>
      </c>
      <c r="D3176" s="194" t="s">
        <v>2039</v>
      </c>
      <c r="E3176" s="194" t="s">
        <v>4287</v>
      </c>
      <c r="F3176" s="194" t="s">
        <v>1533</v>
      </c>
      <c r="G3176" s="194" t="s">
        <v>4297</v>
      </c>
      <c r="H3176" s="194"/>
      <c r="I3176" s="542">
        <v>1449</v>
      </c>
      <c r="J3176" s="984">
        <v>43920</v>
      </c>
    </row>
    <row r="3177" spans="1:10" ht="15" customHeight="1">
      <c r="A3177" s="1175">
        <v>43826</v>
      </c>
      <c r="B3177" s="1145">
        <v>43799</v>
      </c>
      <c r="C3177" s="194" t="s">
        <v>4263</v>
      </c>
      <c r="D3177" s="194" t="s">
        <v>2039</v>
      </c>
      <c r="E3177" s="194" t="s">
        <v>3833</v>
      </c>
      <c r="F3177" s="194" t="s">
        <v>1533</v>
      </c>
      <c r="G3177" s="194" t="s">
        <v>4311</v>
      </c>
      <c r="H3177" s="194"/>
      <c r="I3177" s="542">
        <v>4968</v>
      </c>
      <c r="J3177" s="984">
        <v>43920</v>
      </c>
    </row>
    <row r="3178" spans="1:10" ht="15" customHeight="1">
      <c r="A3178" s="1219">
        <v>43798</v>
      </c>
      <c r="B3178" s="1220">
        <v>43811</v>
      </c>
      <c r="C3178" s="1221" t="s">
        <v>3779</v>
      </c>
      <c r="D3178" s="1221" t="s">
        <v>2092</v>
      </c>
      <c r="E3178" s="1222" t="s">
        <v>3872</v>
      </c>
      <c r="F3178" s="1221" t="s">
        <v>37</v>
      </c>
      <c r="G3178" s="1223">
        <v>6767.22</v>
      </c>
      <c r="H3178" s="1223">
        <v>243146.21</v>
      </c>
      <c r="I3178" s="984">
        <v>43920</v>
      </c>
    </row>
    <row r="3179" spans="1:10" ht="15" customHeight="1">
      <c r="A3179" s="1219">
        <v>43798</v>
      </c>
      <c r="B3179" s="1220">
        <v>43811</v>
      </c>
      <c r="C3179" s="1221" t="s">
        <v>3783</v>
      </c>
      <c r="D3179" s="1221" t="s">
        <v>2092</v>
      </c>
      <c r="E3179" s="1222" t="s">
        <v>3873</v>
      </c>
      <c r="F3179" s="1221" t="s">
        <v>37</v>
      </c>
      <c r="G3179" s="1223">
        <v>2142.13</v>
      </c>
      <c r="H3179" s="1223">
        <v>76966.73</v>
      </c>
      <c r="I3179" s="984">
        <v>43920</v>
      </c>
    </row>
    <row r="3180" spans="1:10" ht="15" customHeight="1">
      <c r="A3180" s="1219">
        <v>43798</v>
      </c>
      <c r="B3180" s="1220">
        <v>43817</v>
      </c>
      <c r="C3180" s="1226" t="s">
        <v>3961</v>
      </c>
      <c r="D3180" s="1226" t="s">
        <v>2092</v>
      </c>
      <c r="E3180" s="1227" t="s">
        <v>3873</v>
      </c>
      <c r="F3180" s="1226" t="s">
        <v>37</v>
      </c>
      <c r="G3180" s="1223">
        <v>364.01</v>
      </c>
      <c r="H3180" s="1223">
        <v>13097.08</v>
      </c>
      <c r="I3180" s="984">
        <v>43920</v>
      </c>
    </row>
    <row r="3181" spans="1:10" ht="15" customHeight="1">
      <c r="A3181" s="540">
        <v>43887</v>
      </c>
      <c r="B3181" s="540">
        <v>43859</v>
      </c>
      <c r="C3181" s="194" t="s">
        <v>4583</v>
      </c>
      <c r="D3181" s="207" t="s">
        <v>3734</v>
      </c>
      <c r="E3181" s="207" t="s">
        <v>3322</v>
      </c>
      <c r="F3181" s="207" t="s">
        <v>1533</v>
      </c>
      <c r="G3181" s="913">
        <v>443352.19</v>
      </c>
      <c r="H3181" s="1216">
        <f t="shared" ref="H3181:H3182" si="17">B3181+60</f>
        <v>43919</v>
      </c>
    </row>
    <row r="3182" spans="1:10" ht="15" customHeight="1">
      <c r="A3182" s="540">
        <v>43887</v>
      </c>
      <c r="B3182" s="540">
        <v>43860</v>
      </c>
      <c r="C3182" s="194" t="s">
        <v>4584</v>
      </c>
      <c r="D3182" s="207" t="s">
        <v>3734</v>
      </c>
      <c r="E3182" s="207" t="s">
        <v>3322</v>
      </c>
      <c r="F3182" s="207" t="s">
        <v>1533</v>
      </c>
      <c r="G3182" s="913">
        <v>33188.879999999997</v>
      </c>
      <c r="H3182" s="1216">
        <f t="shared" si="17"/>
        <v>43920</v>
      </c>
    </row>
    <row r="3183" spans="1:10" ht="15" customHeight="1">
      <c r="A3183" s="1219">
        <v>43801</v>
      </c>
      <c r="B3183" s="1220">
        <v>43817</v>
      </c>
      <c r="C3183" s="1226" t="s">
        <v>3966</v>
      </c>
      <c r="D3183" s="1226" t="s">
        <v>2092</v>
      </c>
      <c r="E3183" s="1227" t="s">
        <v>4035</v>
      </c>
      <c r="F3183" s="1226" t="s">
        <v>37</v>
      </c>
      <c r="G3183" s="1223">
        <v>233.64</v>
      </c>
      <c r="H3183" s="1223">
        <v>8406.3700000000008</v>
      </c>
      <c r="I3183" s="1224">
        <f t="shared" ref="I3183" si="18">A3183+120</f>
        <v>43921</v>
      </c>
    </row>
    <row r="3185" spans="1:9" ht="15" customHeight="1">
      <c r="A3185" s="1084">
        <v>43922</v>
      </c>
    </row>
    <row r="3186" spans="1:9" ht="15" customHeight="1">
      <c r="A3186" s="194" t="s">
        <v>3880</v>
      </c>
      <c r="B3186" s="194" t="s">
        <v>2039</v>
      </c>
      <c r="C3186" s="194" t="s">
        <v>3863</v>
      </c>
      <c r="D3186" s="194" t="s">
        <v>1533</v>
      </c>
      <c r="E3186" s="194" t="s">
        <v>3893</v>
      </c>
      <c r="F3186" s="194"/>
      <c r="G3186" s="542">
        <v>146234.32999999999</v>
      </c>
      <c r="H3186" s="984">
        <v>43922</v>
      </c>
    </row>
    <row r="3187" spans="1:9" ht="15" customHeight="1">
      <c r="A3187" s="194" t="s">
        <v>3919</v>
      </c>
      <c r="B3187" s="194" t="s">
        <v>2039</v>
      </c>
      <c r="C3187" s="194" t="s">
        <v>3801</v>
      </c>
      <c r="D3187" s="194" t="s">
        <v>1533</v>
      </c>
      <c r="E3187" s="194" t="s">
        <v>3941</v>
      </c>
      <c r="F3187" s="194"/>
      <c r="G3187" s="542">
        <v>17089.490000000002</v>
      </c>
      <c r="H3187" s="984">
        <v>43922</v>
      </c>
    </row>
    <row r="3188" spans="1:9" ht="15" customHeight="1">
      <c r="A3188" s="194" t="s">
        <v>3949</v>
      </c>
      <c r="B3188" s="194" t="s">
        <v>2039</v>
      </c>
      <c r="C3188" s="194" t="s">
        <v>3843</v>
      </c>
      <c r="D3188" s="194" t="s">
        <v>1533</v>
      </c>
      <c r="E3188" s="194" t="s">
        <v>3953</v>
      </c>
      <c r="F3188" s="194"/>
      <c r="G3188" s="542">
        <v>83491.179999999993</v>
      </c>
      <c r="H3188" s="984">
        <v>43922</v>
      </c>
    </row>
    <row r="3189" spans="1:9" ht="15" customHeight="1">
      <c r="A3189" s="194" t="s">
        <v>3988</v>
      </c>
      <c r="B3189" s="194" t="s">
        <v>2039</v>
      </c>
      <c r="C3189" s="194" t="s">
        <v>3863</v>
      </c>
      <c r="D3189" s="194" t="s">
        <v>1533</v>
      </c>
      <c r="E3189" s="194" t="s">
        <v>4016</v>
      </c>
      <c r="F3189" s="194"/>
      <c r="G3189" s="542">
        <v>133148.22</v>
      </c>
      <c r="H3189" s="984">
        <v>43922</v>
      </c>
    </row>
    <row r="3190" spans="1:9" ht="15" customHeight="1">
      <c r="A3190" s="194" t="s">
        <v>4227</v>
      </c>
      <c r="B3190" s="194" t="s">
        <v>2039</v>
      </c>
      <c r="C3190" s="194" t="s">
        <v>4086</v>
      </c>
      <c r="D3190" s="194" t="s">
        <v>1533</v>
      </c>
      <c r="E3190" s="194" t="s">
        <v>4273</v>
      </c>
      <c r="F3190" s="194"/>
      <c r="G3190" s="542">
        <v>12784.62</v>
      </c>
      <c r="H3190" s="984">
        <v>43922</v>
      </c>
    </row>
    <row r="3191" spans="1:9" ht="15" customHeight="1">
      <c r="A3191" s="194" t="s">
        <v>4241</v>
      </c>
      <c r="B3191" s="194" t="s">
        <v>2039</v>
      </c>
      <c r="C3191" s="194" t="s">
        <v>3947</v>
      </c>
      <c r="D3191" s="194" t="s">
        <v>1533</v>
      </c>
      <c r="E3191" s="194" t="s">
        <v>4289</v>
      </c>
      <c r="F3191" s="194"/>
      <c r="G3191" s="542">
        <v>3358.35</v>
      </c>
      <c r="H3191" s="984">
        <v>43922</v>
      </c>
    </row>
    <row r="3192" spans="1:9" ht="15" customHeight="1">
      <c r="A3192" s="194" t="s">
        <v>4064</v>
      </c>
      <c r="B3192" s="194" t="s">
        <v>2039</v>
      </c>
      <c r="C3192" s="194" t="s">
        <v>4086</v>
      </c>
      <c r="D3192" s="194" t="s">
        <v>1533</v>
      </c>
      <c r="E3192" s="194" t="s">
        <v>4096</v>
      </c>
      <c r="F3192" s="194"/>
      <c r="G3192" s="542">
        <v>29883</v>
      </c>
      <c r="H3192" s="984">
        <v>43923</v>
      </c>
    </row>
    <row r="3193" spans="1:9" ht="15" customHeight="1">
      <c r="A3193" s="194" t="s">
        <v>4231</v>
      </c>
      <c r="B3193" s="194" t="s">
        <v>2039</v>
      </c>
      <c r="C3193" s="194" t="s">
        <v>3951</v>
      </c>
      <c r="D3193" s="194" t="s">
        <v>1533</v>
      </c>
      <c r="E3193" s="194" t="s">
        <v>4277</v>
      </c>
      <c r="F3193" s="194"/>
      <c r="G3193" s="542">
        <v>7526.75</v>
      </c>
      <c r="H3193" s="984">
        <v>43923</v>
      </c>
    </row>
    <row r="3194" spans="1:9" ht="15" customHeight="1">
      <c r="A3194" s="194" t="s">
        <v>4242</v>
      </c>
      <c r="B3194" s="194" t="s">
        <v>2039</v>
      </c>
      <c r="C3194" s="194" t="s">
        <v>4285</v>
      </c>
      <c r="D3194" s="194" t="s">
        <v>1533</v>
      </c>
      <c r="E3194" s="194" t="s">
        <v>4290</v>
      </c>
      <c r="F3194" s="194"/>
      <c r="G3194" s="542">
        <v>2173.5</v>
      </c>
      <c r="H3194" s="984">
        <v>43923</v>
      </c>
    </row>
    <row r="3195" spans="1:9" ht="15" customHeight="1">
      <c r="A3195" s="194" t="s">
        <v>4256</v>
      </c>
      <c r="B3195" s="194" t="s">
        <v>2039</v>
      </c>
      <c r="C3195" s="194" t="s">
        <v>3806</v>
      </c>
      <c r="D3195" s="194" t="s">
        <v>1533</v>
      </c>
      <c r="E3195" s="194" t="s">
        <v>4304</v>
      </c>
      <c r="F3195" s="194"/>
      <c r="G3195" s="542">
        <v>3726</v>
      </c>
      <c r="H3195" s="984">
        <v>43923</v>
      </c>
    </row>
    <row r="3196" spans="1:9" ht="15" customHeight="1">
      <c r="A3196" s="1219">
        <v>43804</v>
      </c>
      <c r="B3196" s="1220">
        <v>43811</v>
      </c>
      <c r="C3196" s="1221" t="s">
        <v>3782</v>
      </c>
      <c r="D3196" s="1221" t="s">
        <v>2092</v>
      </c>
      <c r="E3196" s="1222" t="s">
        <v>3873</v>
      </c>
      <c r="F3196" s="1221" t="s">
        <v>37</v>
      </c>
      <c r="G3196" s="1223">
        <v>1787.75</v>
      </c>
      <c r="H3196" s="1223">
        <v>64233.86</v>
      </c>
      <c r="I3196" s="1224">
        <f t="shared" ref="I3196" si="19">A3196+120</f>
        <v>43924</v>
      </c>
    </row>
    <row r="3197" spans="1:9" ht="15" customHeight="1">
      <c r="A3197" s="194" t="s">
        <v>3885</v>
      </c>
      <c r="B3197" s="194" t="s">
        <v>2039</v>
      </c>
      <c r="C3197" s="194" t="s">
        <v>3896</v>
      </c>
      <c r="D3197" s="194" t="s">
        <v>1533</v>
      </c>
      <c r="E3197" s="194" t="s">
        <v>3899</v>
      </c>
      <c r="F3197" s="194"/>
      <c r="G3197" s="542">
        <v>79667.94</v>
      </c>
      <c r="H3197" s="984">
        <v>43924</v>
      </c>
    </row>
    <row r="3198" spans="1:9" ht="15" customHeight="1">
      <c r="A3198" s="194" t="s">
        <v>4109</v>
      </c>
      <c r="B3198" s="194" t="s">
        <v>2039</v>
      </c>
      <c r="C3198" s="194" t="s">
        <v>3863</v>
      </c>
      <c r="D3198" s="194" t="s">
        <v>1533</v>
      </c>
      <c r="E3198" s="194" t="s">
        <v>4133</v>
      </c>
      <c r="F3198" s="194"/>
      <c r="G3198" s="542">
        <v>25047</v>
      </c>
      <c r="H3198" s="984">
        <v>43924</v>
      </c>
    </row>
    <row r="3199" spans="1:9" ht="15" customHeight="1">
      <c r="A3199" s="194" t="s">
        <v>4121</v>
      </c>
      <c r="B3199" s="194" t="s">
        <v>2039</v>
      </c>
      <c r="C3199" s="194" t="s">
        <v>3947</v>
      </c>
      <c r="D3199" s="194" t="s">
        <v>1533</v>
      </c>
      <c r="E3199" s="194" t="s">
        <v>4146</v>
      </c>
      <c r="F3199" s="194"/>
      <c r="G3199" s="542">
        <v>7758.04</v>
      </c>
      <c r="H3199" s="984">
        <v>43924</v>
      </c>
    </row>
    <row r="3200" spans="1:9" ht="15" customHeight="1">
      <c r="A3200" s="194" t="s">
        <v>4219</v>
      </c>
      <c r="B3200" s="194" t="s">
        <v>2039</v>
      </c>
      <c r="C3200" s="194" t="s">
        <v>4086</v>
      </c>
      <c r="D3200" s="194" t="s">
        <v>1533</v>
      </c>
      <c r="E3200" s="194" t="s">
        <v>4264</v>
      </c>
      <c r="F3200" s="194"/>
      <c r="G3200" s="542">
        <v>8761.2900000000009</v>
      </c>
      <c r="H3200" s="984">
        <v>43924</v>
      </c>
    </row>
    <row r="3201" spans="1:9" ht="15" customHeight="1">
      <c r="A3201" s="540">
        <v>43887</v>
      </c>
      <c r="B3201" s="540">
        <v>43865</v>
      </c>
      <c r="C3201" s="194" t="s">
        <v>4585</v>
      </c>
      <c r="D3201" s="207" t="s">
        <v>3734</v>
      </c>
      <c r="E3201" s="207" t="s">
        <v>3322</v>
      </c>
      <c r="F3201" s="207" t="s">
        <v>1533</v>
      </c>
      <c r="G3201" s="913">
        <v>842186.83</v>
      </c>
      <c r="H3201" s="1216">
        <v>43927</v>
      </c>
    </row>
    <row r="3202" spans="1:9" ht="15" customHeight="1">
      <c r="A3202" s="540">
        <v>43887</v>
      </c>
      <c r="B3202" s="540">
        <v>43867</v>
      </c>
      <c r="C3202" s="194" t="s">
        <v>4586</v>
      </c>
      <c r="D3202" s="207" t="s">
        <v>3734</v>
      </c>
      <c r="E3202" s="207" t="s">
        <v>3322</v>
      </c>
      <c r="F3202" s="207" t="s">
        <v>1533</v>
      </c>
      <c r="G3202" s="913">
        <v>704809.46</v>
      </c>
      <c r="H3202" s="1216">
        <f t="shared" ref="H3202" si="20">B3202+60</f>
        <v>43927</v>
      </c>
    </row>
    <row r="3203" spans="1:9" ht="15" customHeight="1">
      <c r="A3203" s="1176">
        <v>43812</v>
      </c>
      <c r="B3203" s="656">
        <v>43805</v>
      </c>
      <c r="C3203" s="194" t="s">
        <v>3858</v>
      </c>
      <c r="D3203" s="194" t="s">
        <v>2039</v>
      </c>
      <c r="E3203" s="194" t="s">
        <v>3868</v>
      </c>
      <c r="F3203" s="194" t="s">
        <v>1533</v>
      </c>
      <c r="G3203" s="194" t="s">
        <v>3869</v>
      </c>
      <c r="H3203" s="542">
        <v>127969.2</v>
      </c>
      <c r="I3203" s="984">
        <v>43927</v>
      </c>
    </row>
    <row r="3204" spans="1:9" ht="15" customHeight="1">
      <c r="A3204" s="1176">
        <v>43815</v>
      </c>
      <c r="B3204" s="656">
        <v>43805</v>
      </c>
      <c r="C3204" s="194" t="s">
        <v>3881</v>
      </c>
      <c r="D3204" s="194" t="s">
        <v>2039</v>
      </c>
      <c r="E3204" s="194" t="s">
        <v>3810</v>
      </c>
      <c r="F3204" s="194" t="s">
        <v>1533</v>
      </c>
      <c r="G3204" s="194" t="s">
        <v>3894</v>
      </c>
      <c r="H3204" s="542">
        <v>30412.799999999999</v>
      </c>
      <c r="I3204" s="984">
        <v>43927</v>
      </c>
    </row>
    <row r="3205" spans="1:9" ht="15" customHeight="1">
      <c r="A3205" s="1176">
        <v>43816</v>
      </c>
      <c r="B3205" s="656">
        <v>43805</v>
      </c>
      <c r="C3205" s="194" t="s">
        <v>3921</v>
      </c>
      <c r="D3205" s="194" t="s">
        <v>2039</v>
      </c>
      <c r="E3205" s="194" t="s">
        <v>3833</v>
      </c>
      <c r="F3205" s="194" t="s">
        <v>1533</v>
      </c>
      <c r="G3205" s="194" t="s">
        <v>3943</v>
      </c>
      <c r="H3205" s="542">
        <v>27899.98</v>
      </c>
      <c r="I3205" s="984">
        <v>43927</v>
      </c>
    </row>
    <row r="3206" spans="1:9" ht="15" customHeight="1">
      <c r="A3206" s="1176">
        <v>43816</v>
      </c>
      <c r="B3206" s="656">
        <v>43805</v>
      </c>
      <c r="C3206" s="194" t="s">
        <v>3924</v>
      </c>
      <c r="D3206" s="194" t="s">
        <v>2039</v>
      </c>
      <c r="E3206" s="194" t="s">
        <v>3839</v>
      </c>
      <c r="F3206" s="194" t="s">
        <v>1533</v>
      </c>
      <c r="G3206" s="194" t="s">
        <v>3946</v>
      </c>
      <c r="H3206" s="542">
        <v>22424.73</v>
      </c>
      <c r="I3206" s="984">
        <v>43927</v>
      </c>
    </row>
    <row r="3207" spans="1:9" ht="15" customHeight="1">
      <c r="A3207" s="1176">
        <v>43818</v>
      </c>
      <c r="B3207" s="656">
        <v>43805</v>
      </c>
      <c r="C3207" s="194" t="s">
        <v>3974</v>
      </c>
      <c r="D3207" s="194" t="s">
        <v>2039</v>
      </c>
      <c r="E3207" s="194" t="s">
        <v>3870</v>
      </c>
      <c r="F3207" s="194" t="s">
        <v>1533</v>
      </c>
      <c r="G3207" s="194" t="s">
        <v>4003</v>
      </c>
      <c r="H3207" s="542">
        <v>81216.27</v>
      </c>
      <c r="I3207" s="984">
        <v>43927</v>
      </c>
    </row>
    <row r="3208" spans="1:9" ht="15" customHeight="1">
      <c r="A3208" s="1176">
        <v>43818</v>
      </c>
      <c r="B3208" s="656">
        <v>43805</v>
      </c>
      <c r="C3208" s="194" t="s">
        <v>3978</v>
      </c>
      <c r="D3208" s="194" t="s">
        <v>2039</v>
      </c>
      <c r="E3208" s="194" t="s">
        <v>3868</v>
      </c>
      <c r="F3208" s="194" t="s">
        <v>1533</v>
      </c>
      <c r="G3208" s="194" t="s">
        <v>4007</v>
      </c>
      <c r="H3208" s="542">
        <v>96253.2</v>
      </c>
      <c r="I3208" s="984">
        <v>43927</v>
      </c>
    </row>
    <row r="3209" spans="1:9" ht="15" customHeight="1">
      <c r="A3209" s="1176">
        <v>43818</v>
      </c>
      <c r="B3209" s="656">
        <v>43805</v>
      </c>
      <c r="C3209" s="194" t="s">
        <v>3986</v>
      </c>
      <c r="D3209" s="194" t="s">
        <v>2039</v>
      </c>
      <c r="E3209" s="194" t="s">
        <v>3863</v>
      </c>
      <c r="F3209" s="194" t="s">
        <v>1533</v>
      </c>
      <c r="G3209" s="1428" t="s">
        <v>4014</v>
      </c>
      <c r="H3209" s="542">
        <v>277151.94</v>
      </c>
      <c r="I3209" s="984">
        <v>43927</v>
      </c>
    </row>
    <row r="3210" spans="1:9" ht="15" customHeight="1">
      <c r="A3210" s="1176">
        <v>43822</v>
      </c>
      <c r="B3210" s="656">
        <v>43805</v>
      </c>
      <c r="C3210" s="194" t="s">
        <v>4123</v>
      </c>
      <c r="D3210" s="194" t="s">
        <v>2039</v>
      </c>
      <c r="E3210" s="194" t="s">
        <v>4032</v>
      </c>
      <c r="F3210" s="194" t="s">
        <v>1533</v>
      </c>
      <c r="G3210" s="194" t="s">
        <v>4148</v>
      </c>
      <c r="H3210" s="542">
        <v>7431.3</v>
      </c>
      <c r="I3210" s="984">
        <v>43927</v>
      </c>
    </row>
    <row r="3211" spans="1:9" ht="15" customHeight="1">
      <c r="A3211" s="1176">
        <v>43825</v>
      </c>
      <c r="B3211" s="656">
        <v>43805</v>
      </c>
      <c r="C3211" s="194" t="s">
        <v>4197</v>
      </c>
      <c r="D3211" s="194" t="s">
        <v>2039</v>
      </c>
      <c r="E3211" s="194" t="s">
        <v>3868</v>
      </c>
      <c r="F3211" s="194" t="s">
        <v>1533</v>
      </c>
      <c r="G3211" s="194" t="s">
        <v>3869</v>
      </c>
      <c r="H3211" s="542">
        <v>127969.2</v>
      </c>
      <c r="I3211" s="984">
        <v>43927</v>
      </c>
    </row>
    <row r="3212" spans="1:9" ht="15" customHeight="1">
      <c r="A3212" s="1176">
        <v>43826</v>
      </c>
      <c r="B3212" s="656">
        <v>43805</v>
      </c>
      <c r="C3212" s="194" t="s">
        <v>4221</v>
      </c>
      <c r="D3212" s="194" t="s">
        <v>2039</v>
      </c>
      <c r="E3212" s="194" t="s">
        <v>4084</v>
      </c>
      <c r="F3212" s="194" t="s">
        <v>1533</v>
      </c>
      <c r="G3212" s="194" t="s">
        <v>4266</v>
      </c>
      <c r="H3212" s="542">
        <v>8824.77</v>
      </c>
      <c r="I3212" s="984">
        <v>43927</v>
      </c>
    </row>
    <row r="3213" spans="1:9" ht="15" customHeight="1">
      <c r="A3213" s="1176">
        <v>43826</v>
      </c>
      <c r="B3213" s="656">
        <v>43805</v>
      </c>
      <c r="C3213" s="194" t="s">
        <v>4239</v>
      </c>
      <c r="D3213" s="194" t="s">
        <v>2039</v>
      </c>
      <c r="E3213" s="194" t="s">
        <v>4285</v>
      </c>
      <c r="F3213" s="194" t="s">
        <v>1533</v>
      </c>
      <c r="G3213" s="194" t="s">
        <v>4286</v>
      </c>
      <c r="H3213" s="542">
        <v>4450.5</v>
      </c>
      <c r="I3213" s="984">
        <v>43927</v>
      </c>
    </row>
    <row r="3214" spans="1:9" ht="15" customHeight="1">
      <c r="A3214" s="1176">
        <v>43826</v>
      </c>
      <c r="B3214" s="656">
        <v>43805</v>
      </c>
      <c r="C3214" s="194" t="s">
        <v>4248</v>
      </c>
      <c r="D3214" s="194" t="s">
        <v>2039</v>
      </c>
      <c r="E3214" s="194" t="s">
        <v>4287</v>
      </c>
      <c r="F3214" s="194" t="s">
        <v>1533</v>
      </c>
      <c r="G3214" s="194" t="s">
        <v>4296</v>
      </c>
      <c r="H3214" s="542">
        <v>1449</v>
      </c>
      <c r="I3214" s="984">
        <v>43927</v>
      </c>
    </row>
    <row r="3215" spans="1:9" ht="15" customHeight="1">
      <c r="A3215" s="1176">
        <v>43836</v>
      </c>
      <c r="B3215" s="656">
        <v>43805</v>
      </c>
      <c r="C3215" s="194" t="s">
        <v>4328</v>
      </c>
      <c r="D3215" s="194" t="s">
        <v>2039</v>
      </c>
      <c r="E3215" s="1428" t="s">
        <v>4335</v>
      </c>
      <c r="F3215" s="194" t="s">
        <v>1533</v>
      </c>
      <c r="G3215" s="1428" t="s">
        <v>4336</v>
      </c>
      <c r="H3215" s="542">
        <v>143662.28</v>
      </c>
      <c r="I3215" s="984">
        <v>43927</v>
      </c>
    </row>
    <row r="3216" spans="1:9" ht="15" customHeight="1">
      <c r="A3216" s="1176">
        <v>43837</v>
      </c>
      <c r="B3216" s="656">
        <v>43805</v>
      </c>
      <c r="C3216" s="194" t="s">
        <v>4359</v>
      </c>
      <c r="D3216" s="194" t="s">
        <v>2039</v>
      </c>
      <c r="E3216" s="1428" t="s">
        <v>4370</v>
      </c>
      <c r="F3216" s="194" t="s">
        <v>1533</v>
      </c>
      <c r="G3216" s="1428" t="s">
        <v>4369</v>
      </c>
      <c r="H3216" s="542">
        <v>362470.24</v>
      </c>
      <c r="I3216" s="984">
        <v>43927</v>
      </c>
    </row>
    <row r="3217" spans="1:9" ht="15" customHeight="1">
      <c r="A3217" s="1219">
        <v>43805</v>
      </c>
      <c r="B3217" s="1220">
        <v>43817</v>
      </c>
      <c r="C3217" s="1221" t="s">
        <v>3958</v>
      </c>
      <c r="D3217" s="1221" t="s">
        <v>2092</v>
      </c>
      <c r="E3217" s="1222" t="s">
        <v>3874</v>
      </c>
      <c r="F3217" s="1221" t="s">
        <v>37</v>
      </c>
      <c r="G3217" s="1223">
        <v>496.75</v>
      </c>
      <c r="H3217" s="1223">
        <v>17873.07</v>
      </c>
      <c r="I3217" s="1224">
        <v>43927</v>
      </c>
    </row>
    <row r="3218" spans="1:9" ht="15" customHeight="1">
      <c r="A3218" s="1219">
        <v>43805</v>
      </c>
      <c r="B3218" s="1220">
        <v>43817</v>
      </c>
      <c r="C3218" s="1221" t="s">
        <v>3971</v>
      </c>
      <c r="D3218" s="1221" t="s">
        <v>2092</v>
      </c>
      <c r="E3218" s="1222" t="s">
        <v>4034</v>
      </c>
      <c r="F3218" s="1221" t="s">
        <v>37</v>
      </c>
      <c r="G3218" s="1223">
        <v>76.5</v>
      </c>
      <c r="H3218" s="1223">
        <v>2752.47</v>
      </c>
      <c r="I3218" s="1224">
        <v>43927</v>
      </c>
    </row>
    <row r="3219" spans="1:9" ht="15" customHeight="1">
      <c r="A3219" s="1176">
        <v>43812</v>
      </c>
      <c r="B3219" s="656">
        <v>43808</v>
      </c>
      <c r="C3219" s="194" t="s">
        <v>3854</v>
      </c>
      <c r="D3219" s="194" t="s">
        <v>2039</v>
      </c>
      <c r="E3219" s="194" t="s">
        <v>3863</v>
      </c>
      <c r="F3219" s="194" t="s">
        <v>1533</v>
      </c>
      <c r="G3219" s="194" t="s">
        <v>3864</v>
      </c>
      <c r="H3219" s="542">
        <v>304199.01</v>
      </c>
      <c r="I3219" s="984">
        <v>43928</v>
      </c>
    </row>
    <row r="3220" spans="1:9" ht="15" customHeight="1">
      <c r="A3220" s="1176">
        <v>43815</v>
      </c>
      <c r="B3220" s="656">
        <v>43808</v>
      </c>
      <c r="C3220" s="194" t="s">
        <v>3878</v>
      </c>
      <c r="D3220" s="194" t="s">
        <v>2039</v>
      </c>
      <c r="E3220" s="194" t="s">
        <v>3863</v>
      </c>
      <c r="F3220" s="194" t="s">
        <v>1533</v>
      </c>
      <c r="G3220" s="194" t="s">
        <v>3891</v>
      </c>
      <c r="H3220" s="542">
        <v>137057.37</v>
      </c>
      <c r="I3220" s="984">
        <v>43928</v>
      </c>
    </row>
    <row r="3221" spans="1:9" ht="15" customHeight="1">
      <c r="A3221" s="1176">
        <v>43818</v>
      </c>
      <c r="B3221" s="656">
        <v>43808</v>
      </c>
      <c r="C3221" s="194" t="s">
        <v>3985</v>
      </c>
      <c r="D3221" s="194" t="s">
        <v>2039</v>
      </c>
      <c r="E3221" s="194" t="s">
        <v>3863</v>
      </c>
      <c r="F3221" s="194" t="s">
        <v>1533</v>
      </c>
      <c r="G3221" s="194" t="s">
        <v>4031</v>
      </c>
      <c r="H3221" s="194"/>
      <c r="I3221" s="542">
        <v>252237.36</v>
      </c>
    </row>
    <row r="3222" spans="1:9" ht="15" customHeight="1">
      <c r="A3222" s="1176">
        <v>43819</v>
      </c>
      <c r="B3222" s="656">
        <v>43808</v>
      </c>
      <c r="C3222" s="194" t="s">
        <v>4049</v>
      </c>
      <c r="D3222" s="194" t="s">
        <v>2039</v>
      </c>
      <c r="E3222" s="194" t="s">
        <v>3951</v>
      </c>
      <c r="F3222" s="194" t="s">
        <v>1533</v>
      </c>
      <c r="G3222" s="194" t="s">
        <v>4078</v>
      </c>
      <c r="H3222" s="542">
        <v>49333.7</v>
      </c>
      <c r="I3222" s="984">
        <v>43928</v>
      </c>
    </row>
    <row r="3223" spans="1:9" ht="15" customHeight="1">
      <c r="A3223" s="1176">
        <v>43822</v>
      </c>
      <c r="B3223" s="656">
        <v>43808</v>
      </c>
      <c r="C3223" s="194" t="s">
        <v>4118</v>
      </c>
      <c r="D3223" s="194" t="s">
        <v>2039</v>
      </c>
      <c r="E3223" s="194" t="s">
        <v>3806</v>
      </c>
      <c r="F3223" s="194" t="s">
        <v>1533</v>
      </c>
      <c r="G3223" s="194" t="s">
        <v>4143</v>
      </c>
      <c r="H3223" s="542">
        <v>8910</v>
      </c>
      <c r="I3223" s="984">
        <v>43928</v>
      </c>
    </row>
    <row r="3224" spans="1:9" ht="15" customHeight="1">
      <c r="A3224" s="1176">
        <v>43823</v>
      </c>
      <c r="B3224" s="656">
        <v>43808</v>
      </c>
      <c r="C3224" s="194" t="s">
        <v>4166</v>
      </c>
      <c r="D3224" s="194" t="s">
        <v>2039</v>
      </c>
      <c r="E3224" s="194" t="s">
        <v>3810</v>
      </c>
      <c r="F3224" s="194" t="s">
        <v>1533</v>
      </c>
      <c r="G3224" s="194" t="s">
        <v>4178</v>
      </c>
      <c r="H3224" s="542">
        <v>9420.2999999999993</v>
      </c>
      <c r="I3224" s="984">
        <v>43928</v>
      </c>
    </row>
    <row r="3225" spans="1:9" ht="15" customHeight="1">
      <c r="A3225" s="1176">
        <v>43823</v>
      </c>
      <c r="B3225" s="656">
        <v>43808</v>
      </c>
      <c r="C3225" s="194" t="s">
        <v>4174</v>
      </c>
      <c r="D3225" s="194" t="s">
        <v>2039</v>
      </c>
      <c r="E3225" s="194" t="s">
        <v>4084</v>
      </c>
      <c r="F3225" s="194" t="s">
        <v>1533</v>
      </c>
      <c r="G3225" s="194" t="s">
        <v>4189</v>
      </c>
      <c r="H3225" s="542">
        <v>7158.74</v>
      </c>
      <c r="I3225" s="984">
        <v>43928</v>
      </c>
    </row>
    <row r="3226" spans="1:9" ht="15" customHeight="1">
      <c r="A3226" s="1176">
        <v>43825</v>
      </c>
      <c r="B3226" s="656">
        <v>43808</v>
      </c>
      <c r="C3226" s="194" t="s">
        <v>4191</v>
      </c>
      <c r="D3226" s="194" t="s">
        <v>2039</v>
      </c>
      <c r="E3226" s="194" t="s">
        <v>3863</v>
      </c>
      <c r="F3226" s="194" t="s">
        <v>1533</v>
      </c>
      <c r="G3226" s="194" t="s">
        <v>4204</v>
      </c>
      <c r="H3226" s="542">
        <v>441256.38</v>
      </c>
      <c r="I3226" s="984">
        <v>43928</v>
      </c>
    </row>
    <row r="3227" spans="1:9" ht="15" customHeight="1">
      <c r="A3227" s="1176">
        <v>43825</v>
      </c>
      <c r="B3227" s="656">
        <v>43808</v>
      </c>
      <c r="C3227" s="194" t="s">
        <v>4193</v>
      </c>
      <c r="D3227" s="194" t="s">
        <v>2039</v>
      </c>
      <c r="E3227" s="1428" t="s">
        <v>4218</v>
      </c>
      <c r="F3227" s="194" t="s">
        <v>1533</v>
      </c>
      <c r="G3227" s="194" t="s">
        <v>4206</v>
      </c>
      <c r="H3227" s="542">
        <v>4005</v>
      </c>
      <c r="I3227" s="984">
        <v>43928</v>
      </c>
    </row>
    <row r="3228" spans="1:9" ht="15" customHeight="1">
      <c r="A3228" s="1176">
        <v>43825</v>
      </c>
      <c r="B3228" s="656">
        <v>43808</v>
      </c>
      <c r="C3228" s="194" t="s">
        <v>4198</v>
      </c>
      <c r="D3228" s="194" t="s">
        <v>2039</v>
      </c>
      <c r="E3228" s="194" t="s">
        <v>3951</v>
      </c>
      <c r="F3228" s="194" t="s">
        <v>1533</v>
      </c>
      <c r="G3228" s="194" t="s">
        <v>4078</v>
      </c>
      <c r="H3228" s="542">
        <v>49333.7</v>
      </c>
      <c r="I3228" s="984">
        <v>43928</v>
      </c>
    </row>
    <row r="3229" spans="1:9" ht="15" customHeight="1">
      <c r="A3229" s="1176">
        <v>43826</v>
      </c>
      <c r="B3229" s="656">
        <v>43808</v>
      </c>
      <c r="C3229" s="194" t="s">
        <v>4247</v>
      </c>
      <c r="D3229" s="194" t="s">
        <v>2039</v>
      </c>
      <c r="E3229" s="194" t="s">
        <v>3833</v>
      </c>
      <c r="F3229" s="194" t="s">
        <v>1533</v>
      </c>
      <c r="G3229" s="194" t="s">
        <v>4295</v>
      </c>
      <c r="H3229" s="542">
        <v>945</v>
      </c>
      <c r="I3229" s="984">
        <v>43928</v>
      </c>
    </row>
    <row r="3230" spans="1:9" ht="15" customHeight="1">
      <c r="A3230" s="1176">
        <v>43836</v>
      </c>
      <c r="B3230" s="656">
        <v>43808</v>
      </c>
      <c r="C3230" s="194" t="s">
        <v>4330</v>
      </c>
      <c r="D3230" s="194" t="s">
        <v>2039</v>
      </c>
      <c r="E3230" s="1428" t="s">
        <v>3863</v>
      </c>
      <c r="F3230" s="194" t="s">
        <v>1533</v>
      </c>
      <c r="G3230" s="1428" t="s">
        <v>4339</v>
      </c>
      <c r="H3230" s="542">
        <v>70721.490000000005</v>
      </c>
      <c r="I3230" s="984">
        <v>43928</v>
      </c>
    </row>
    <row r="3231" spans="1:9" ht="15" customHeight="1">
      <c r="A3231" s="1176">
        <v>43837</v>
      </c>
      <c r="B3231" s="656">
        <v>43808</v>
      </c>
      <c r="C3231" s="194" t="s">
        <v>4357</v>
      </c>
      <c r="D3231" s="194" t="s">
        <v>2039</v>
      </c>
      <c r="E3231" s="1428" t="s">
        <v>4271</v>
      </c>
      <c r="F3231" s="194" t="s">
        <v>1533</v>
      </c>
      <c r="G3231" s="1428" t="s">
        <v>4366</v>
      </c>
      <c r="H3231" s="542">
        <v>76172.06</v>
      </c>
      <c r="I3231" s="984">
        <v>43928</v>
      </c>
    </row>
    <row r="3232" spans="1:9" ht="15" customHeight="1">
      <c r="A3232" s="1208">
        <v>43838</v>
      </c>
      <c r="B3232" s="726" t="s">
        <v>4371</v>
      </c>
      <c r="C3232" s="726" t="s">
        <v>285</v>
      </c>
      <c r="D3232" s="912" t="s">
        <v>2873</v>
      </c>
      <c r="E3232" s="726" t="s">
        <v>14</v>
      </c>
      <c r="F3232" s="727">
        <v>193514.47</v>
      </c>
      <c r="G3232" s="727">
        <v>7738643.6600000001</v>
      </c>
      <c r="H3232" s="1167">
        <v>43928</v>
      </c>
      <c r="I3232" s="1"/>
    </row>
    <row r="3233" spans="1:9" ht="15" customHeight="1">
      <c r="A3233" s="736">
        <v>43838</v>
      </c>
      <c r="B3233" s="725" t="s">
        <v>4372</v>
      </c>
      <c r="C3233" s="726" t="s">
        <v>285</v>
      </c>
      <c r="D3233" s="1207" t="s">
        <v>3718</v>
      </c>
      <c r="E3233" s="726" t="s">
        <v>11</v>
      </c>
      <c r="F3233" s="727">
        <v>70497.84</v>
      </c>
      <c r="G3233" s="727">
        <v>2535807.2999999998</v>
      </c>
      <c r="H3233" s="1167">
        <v>43929</v>
      </c>
      <c r="I3233" s="1"/>
    </row>
    <row r="3234" spans="1:9" ht="15" customHeight="1">
      <c r="A3234" s="736">
        <v>43838</v>
      </c>
      <c r="B3234" s="725" t="s">
        <v>4373</v>
      </c>
      <c r="C3234" s="726" t="s">
        <v>285</v>
      </c>
      <c r="D3234" s="1207" t="s">
        <v>3718</v>
      </c>
      <c r="E3234" s="726" t="s">
        <v>11</v>
      </c>
      <c r="F3234" s="727">
        <v>48989.74</v>
      </c>
      <c r="G3234" s="727">
        <v>1762160.95</v>
      </c>
      <c r="H3234" s="1167">
        <v>43929</v>
      </c>
      <c r="I3234" s="1"/>
    </row>
    <row r="3235" spans="1:9" ht="15" customHeight="1">
      <c r="A3235" s="1176">
        <v>43811</v>
      </c>
      <c r="B3235" s="656">
        <v>43809</v>
      </c>
      <c r="C3235" s="194" t="s">
        <v>3797</v>
      </c>
      <c r="D3235" s="194" t="s">
        <v>2039</v>
      </c>
      <c r="E3235" s="194" t="s">
        <v>3806</v>
      </c>
      <c r="F3235" s="194" t="s">
        <v>1533</v>
      </c>
      <c r="G3235" s="194" t="s">
        <v>3815</v>
      </c>
      <c r="H3235" s="542">
        <v>105408.66</v>
      </c>
      <c r="I3235" s="984">
        <v>43929</v>
      </c>
    </row>
    <row r="3236" spans="1:9" ht="15" customHeight="1">
      <c r="A3236" s="1176">
        <v>43811</v>
      </c>
      <c r="B3236" s="656">
        <v>43809</v>
      </c>
      <c r="C3236" s="194" t="s">
        <v>3799</v>
      </c>
      <c r="D3236" s="194" t="s">
        <v>2039</v>
      </c>
      <c r="E3236" s="194" t="s">
        <v>3833</v>
      </c>
      <c r="F3236" s="194" t="s">
        <v>1533</v>
      </c>
      <c r="G3236" s="194" t="s">
        <v>3817</v>
      </c>
      <c r="H3236" s="542">
        <v>262893.18</v>
      </c>
      <c r="I3236" s="984">
        <v>43929</v>
      </c>
    </row>
    <row r="3237" spans="1:9" ht="15" customHeight="1">
      <c r="A3237" s="1176">
        <v>43812</v>
      </c>
      <c r="B3237" s="656">
        <v>43809</v>
      </c>
      <c r="C3237" s="194" t="s">
        <v>3825</v>
      </c>
      <c r="D3237" s="194" t="s">
        <v>2039</v>
      </c>
      <c r="E3237" s="194" t="s">
        <v>3843</v>
      </c>
      <c r="F3237" s="194" t="s">
        <v>1533</v>
      </c>
      <c r="G3237" s="194" t="s">
        <v>3844</v>
      </c>
      <c r="H3237" s="542">
        <v>800851.5</v>
      </c>
      <c r="I3237" s="984">
        <v>43929</v>
      </c>
    </row>
    <row r="3238" spans="1:9" ht="15" customHeight="1">
      <c r="A3238" s="1176">
        <v>43812</v>
      </c>
      <c r="B3238" s="656">
        <v>43809</v>
      </c>
      <c r="C3238" s="194" t="s">
        <v>3827</v>
      </c>
      <c r="D3238" s="194" t="s">
        <v>2039</v>
      </c>
      <c r="E3238" s="194" t="s">
        <v>3839</v>
      </c>
      <c r="F3238" s="194" t="s">
        <v>1533</v>
      </c>
      <c r="G3238" s="194" t="s">
        <v>3846</v>
      </c>
      <c r="H3238" s="542">
        <v>183614.85</v>
      </c>
      <c r="I3238" s="984">
        <v>43929</v>
      </c>
    </row>
    <row r="3239" spans="1:9" ht="15" customHeight="1">
      <c r="A3239" s="1176">
        <v>43818</v>
      </c>
      <c r="B3239" s="656">
        <v>43809</v>
      </c>
      <c r="C3239" s="194" t="s">
        <v>4002</v>
      </c>
      <c r="D3239" s="194" t="s">
        <v>2039</v>
      </c>
      <c r="E3239" s="194" t="s">
        <v>3810</v>
      </c>
      <c r="F3239" s="194" t="s">
        <v>1533</v>
      </c>
      <c r="G3239" s="194" t="s">
        <v>4030</v>
      </c>
      <c r="H3239" s="542">
        <v>70178.11</v>
      </c>
      <c r="I3239" s="984">
        <v>43929</v>
      </c>
    </row>
    <row r="3240" spans="1:9" ht="15" customHeight="1">
      <c r="A3240" s="1176">
        <v>43819</v>
      </c>
      <c r="B3240" s="656">
        <v>43809</v>
      </c>
      <c r="C3240" s="194" t="s">
        <v>4043</v>
      </c>
      <c r="D3240" s="194" t="s">
        <v>2039</v>
      </c>
      <c r="E3240" s="194" t="s">
        <v>4071</v>
      </c>
      <c r="F3240" s="194" t="s">
        <v>1533</v>
      </c>
      <c r="G3240" s="194" t="s">
        <v>4072</v>
      </c>
      <c r="H3240" s="542">
        <v>50979.839999999997</v>
      </c>
      <c r="I3240" s="984">
        <v>43929</v>
      </c>
    </row>
    <row r="3241" spans="1:9" ht="15" customHeight="1">
      <c r="A3241" s="1176">
        <v>43819</v>
      </c>
      <c r="B3241" s="656">
        <v>43809</v>
      </c>
      <c r="C3241" s="194" t="s">
        <v>4044</v>
      </c>
      <c r="D3241" s="194" t="s">
        <v>2039</v>
      </c>
      <c r="E3241" s="194" t="s">
        <v>3951</v>
      </c>
      <c r="F3241" s="194" t="s">
        <v>1533</v>
      </c>
      <c r="G3241" s="194" t="s">
        <v>4073</v>
      </c>
      <c r="H3241" s="542">
        <v>65426.720000000001</v>
      </c>
      <c r="I3241" s="984">
        <v>43929</v>
      </c>
    </row>
    <row r="3242" spans="1:9" ht="15" customHeight="1">
      <c r="A3242" s="1176">
        <v>43819</v>
      </c>
      <c r="B3242" s="656">
        <v>43809</v>
      </c>
      <c r="C3242" s="194" t="s">
        <v>4047</v>
      </c>
      <c r="D3242" s="194" t="s">
        <v>2039</v>
      </c>
      <c r="E3242" s="194" t="s">
        <v>3836</v>
      </c>
      <c r="F3242" s="194" t="s">
        <v>1533</v>
      </c>
      <c r="G3242" s="194" t="s">
        <v>4076</v>
      </c>
      <c r="H3242" s="542">
        <v>58295.72</v>
      </c>
      <c r="I3242" s="984">
        <v>43929</v>
      </c>
    </row>
    <row r="3243" spans="1:9" ht="15" customHeight="1">
      <c r="A3243" s="1176">
        <v>43819</v>
      </c>
      <c r="B3243" s="656">
        <v>43809</v>
      </c>
      <c r="C3243" s="194" t="s">
        <v>4048</v>
      </c>
      <c r="D3243" s="194" t="s">
        <v>2039</v>
      </c>
      <c r="E3243" s="194" t="s">
        <v>3843</v>
      </c>
      <c r="F3243" s="194" t="s">
        <v>1533</v>
      </c>
      <c r="G3243" s="194" t="s">
        <v>4077</v>
      </c>
      <c r="H3243" s="542">
        <v>51240.51</v>
      </c>
      <c r="I3243" s="984">
        <v>43929</v>
      </c>
    </row>
    <row r="3244" spans="1:9" ht="15" customHeight="1">
      <c r="A3244" s="1176">
        <v>43819</v>
      </c>
      <c r="B3244" s="656">
        <v>43809</v>
      </c>
      <c r="C3244" s="194" t="s">
        <v>4056</v>
      </c>
      <c r="D3244" s="194" t="s">
        <v>2039</v>
      </c>
      <c r="E3244" s="194" t="s">
        <v>4086</v>
      </c>
      <c r="F3244" s="194" t="s">
        <v>1533</v>
      </c>
      <c r="G3244" s="194" t="s">
        <v>4087</v>
      </c>
      <c r="H3244" s="542">
        <v>23567.59</v>
      </c>
      <c r="I3244" s="984">
        <v>43929</v>
      </c>
    </row>
    <row r="3245" spans="1:9" ht="15" customHeight="1">
      <c r="A3245" s="1176">
        <v>43822</v>
      </c>
      <c r="B3245" s="656">
        <v>43809</v>
      </c>
      <c r="C3245" s="194" t="s">
        <v>4114</v>
      </c>
      <c r="D3245" s="194" t="s">
        <v>2039</v>
      </c>
      <c r="E3245" s="194" t="s">
        <v>3863</v>
      </c>
      <c r="F3245" s="194" t="s">
        <v>1533</v>
      </c>
      <c r="G3245" s="194" t="s">
        <v>4139</v>
      </c>
      <c r="H3245" s="542">
        <v>43872.04</v>
      </c>
      <c r="I3245" s="984">
        <v>43929</v>
      </c>
    </row>
    <row r="3246" spans="1:9" ht="15" customHeight="1">
      <c r="A3246" s="1176">
        <v>43825</v>
      </c>
      <c r="B3246" s="656">
        <v>43809</v>
      </c>
      <c r="C3246" s="194" t="s">
        <v>4196</v>
      </c>
      <c r="D3246" s="194" t="s">
        <v>2039</v>
      </c>
      <c r="E3246" s="194" t="s">
        <v>3839</v>
      </c>
      <c r="F3246" s="194" t="s">
        <v>1533</v>
      </c>
      <c r="G3246" s="194" t="s">
        <v>3846</v>
      </c>
      <c r="H3246" s="542">
        <v>183614.85</v>
      </c>
      <c r="I3246" s="984">
        <v>43929</v>
      </c>
    </row>
    <row r="3247" spans="1:9" ht="15" customHeight="1">
      <c r="A3247" s="1176">
        <v>43825</v>
      </c>
      <c r="B3247" s="656">
        <v>43809</v>
      </c>
      <c r="C3247" s="194" t="s">
        <v>4199</v>
      </c>
      <c r="D3247" s="194" t="s">
        <v>2039</v>
      </c>
      <c r="E3247" s="194" t="s">
        <v>3833</v>
      </c>
      <c r="F3247" s="194" t="s">
        <v>1533</v>
      </c>
      <c r="G3247" s="194" t="s">
        <v>4210</v>
      </c>
      <c r="H3247" s="542">
        <v>192590.67</v>
      </c>
      <c r="I3247" s="984">
        <v>43929</v>
      </c>
    </row>
    <row r="3248" spans="1:9" ht="15" customHeight="1">
      <c r="A3248" s="1176">
        <v>43825</v>
      </c>
      <c r="B3248" s="656">
        <v>43809</v>
      </c>
      <c r="C3248" s="194" t="s">
        <v>4201</v>
      </c>
      <c r="D3248" s="194" t="s">
        <v>2039</v>
      </c>
      <c r="E3248" s="194" t="s">
        <v>3806</v>
      </c>
      <c r="F3248" s="194" t="s">
        <v>1533</v>
      </c>
      <c r="G3248" s="194" t="s">
        <v>3815</v>
      </c>
      <c r="H3248" s="542">
        <v>105408.67</v>
      </c>
      <c r="I3248" s="984">
        <v>43929</v>
      </c>
    </row>
    <row r="3249" spans="1:10" ht="15" customHeight="1">
      <c r="A3249" s="1176">
        <v>43826</v>
      </c>
      <c r="B3249" s="656">
        <v>43809</v>
      </c>
      <c r="C3249" s="194" t="s">
        <v>4225</v>
      </c>
      <c r="D3249" s="194" t="s">
        <v>2039</v>
      </c>
      <c r="E3249" s="194" t="s">
        <v>3839</v>
      </c>
      <c r="F3249" s="194" t="s">
        <v>1533</v>
      </c>
      <c r="G3249" s="194" t="s">
        <v>4270</v>
      </c>
      <c r="H3249" s="542">
        <v>7759.4</v>
      </c>
      <c r="I3249" s="984">
        <v>43929</v>
      </c>
      <c r="J3249" s="984"/>
    </row>
    <row r="3250" spans="1:10" ht="15" customHeight="1">
      <c r="A3250" s="1176">
        <v>43836</v>
      </c>
      <c r="B3250" s="656">
        <v>43809</v>
      </c>
      <c r="C3250" s="194" t="s">
        <v>4333</v>
      </c>
      <c r="D3250" s="194" t="s">
        <v>2039</v>
      </c>
      <c r="E3250" s="1428" t="s">
        <v>4343</v>
      </c>
      <c r="F3250" s="194" t="s">
        <v>1533</v>
      </c>
      <c r="G3250" s="1428" t="s">
        <v>4342</v>
      </c>
      <c r="H3250" s="542">
        <v>119092.88</v>
      </c>
      <c r="I3250" s="984">
        <v>43929</v>
      </c>
    </row>
    <row r="3251" spans="1:10" ht="15" customHeight="1">
      <c r="A3251" s="1176">
        <v>43837</v>
      </c>
      <c r="B3251" s="656">
        <v>43809</v>
      </c>
      <c r="C3251" s="194" t="s">
        <v>4355</v>
      </c>
      <c r="D3251" s="194" t="s">
        <v>2039</v>
      </c>
      <c r="E3251" s="1428" t="s">
        <v>4364</v>
      </c>
      <c r="F3251" s="194" t="s">
        <v>1533</v>
      </c>
      <c r="G3251" s="1428" t="s">
        <v>4363</v>
      </c>
      <c r="H3251" s="542">
        <v>200736.39</v>
      </c>
      <c r="I3251" s="984">
        <v>43929</v>
      </c>
    </row>
    <row r="3252" spans="1:10" ht="15" customHeight="1">
      <c r="A3252" s="1219">
        <v>43809</v>
      </c>
      <c r="B3252" s="1220">
        <v>43817</v>
      </c>
      <c r="C3252" s="1221" t="s">
        <v>3957</v>
      </c>
      <c r="D3252" s="1221" t="s">
        <v>2092</v>
      </c>
      <c r="E3252" s="1222" t="s">
        <v>4034</v>
      </c>
      <c r="F3252" s="1221" t="s">
        <v>37</v>
      </c>
      <c r="G3252" s="1223">
        <v>807.3</v>
      </c>
      <c r="H3252" s="1223">
        <v>29046.65</v>
      </c>
      <c r="I3252" s="1224">
        <f t="shared" ref="I3252:I3253" si="21">A3252+120</f>
        <v>43929</v>
      </c>
    </row>
    <row r="3253" spans="1:10" ht="15" customHeight="1">
      <c r="A3253" s="1219">
        <v>43810</v>
      </c>
      <c r="B3253" s="1220">
        <v>43825</v>
      </c>
      <c r="C3253" s="1221" t="s">
        <v>4214</v>
      </c>
      <c r="D3253" s="1221" t="s">
        <v>2092</v>
      </c>
      <c r="E3253" s="1222" t="s">
        <v>3873</v>
      </c>
      <c r="F3253" s="1221" t="s">
        <v>37</v>
      </c>
      <c r="G3253" s="1223">
        <v>1244.57</v>
      </c>
      <c r="H3253" s="1223">
        <v>44953.87</v>
      </c>
      <c r="I3253" s="1224">
        <f t="shared" si="21"/>
        <v>43930</v>
      </c>
    </row>
    <row r="3254" spans="1:10" ht="15" customHeight="1">
      <c r="A3254" s="697">
        <v>43825</v>
      </c>
      <c r="B3254" s="697">
        <v>43810</v>
      </c>
      <c r="C3254" s="12" t="s">
        <v>4195</v>
      </c>
      <c r="D3254" s="12" t="s">
        <v>2039</v>
      </c>
      <c r="E3254" s="12" t="s">
        <v>4208</v>
      </c>
      <c r="F3254" s="283" t="s">
        <v>1533</v>
      </c>
      <c r="G3254" s="284" t="s">
        <v>4209</v>
      </c>
      <c r="H3254" s="1237">
        <v>1449</v>
      </c>
      <c r="I3254" s="911">
        <v>43930</v>
      </c>
      <c r="J3254" s="984"/>
    </row>
    <row r="3255" spans="1:10" ht="15" customHeight="1">
      <c r="A3255" s="697">
        <v>43836</v>
      </c>
      <c r="B3255" s="697">
        <v>43810</v>
      </c>
      <c r="C3255" s="12" t="s">
        <v>4332</v>
      </c>
      <c r="D3255" s="12" t="s">
        <v>2039</v>
      </c>
      <c r="E3255" s="12" t="s">
        <v>4344</v>
      </c>
      <c r="F3255" s="283" t="s">
        <v>1533</v>
      </c>
      <c r="G3255" s="284" t="s">
        <v>4345</v>
      </c>
      <c r="H3255" s="1237">
        <v>44637.04</v>
      </c>
      <c r="I3255" s="911">
        <v>43930</v>
      </c>
    </row>
    <row r="3256" spans="1:10" ht="15" customHeight="1">
      <c r="A3256" s="1176">
        <v>43836</v>
      </c>
      <c r="B3256" s="656">
        <v>43811</v>
      </c>
      <c r="C3256" s="194" t="s">
        <v>4334</v>
      </c>
      <c r="D3256" s="194" t="s">
        <v>2039</v>
      </c>
      <c r="E3256" s="1428" t="s">
        <v>4346</v>
      </c>
      <c r="F3256" s="194" t="s">
        <v>1533</v>
      </c>
      <c r="G3256" s="1428" t="s">
        <v>4347</v>
      </c>
      <c r="H3256" s="542">
        <v>55782</v>
      </c>
      <c r="I3256" s="911">
        <v>43931</v>
      </c>
    </row>
    <row r="3257" spans="1:10" ht="15" customHeight="1">
      <c r="A3257" s="1176">
        <v>43837</v>
      </c>
      <c r="B3257" s="656">
        <v>43811</v>
      </c>
      <c r="C3257" s="194" t="s">
        <v>4354</v>
      </c>
      <c r="D3257" s="194" t="s">
        <v>2039</v>
      </c>
      <c r="E3257" s="1428" t="s">
        <v>3839</v>
      </c>
      <c r="F3257" s="194" t="s">
        <v>1533</v>
      </c>
      <c r="G3257" s="1428" t="s">
        <v>4362</v>
      </c>
      <c r="H3257" s="542">
        <v>31523.63</v>
      </c>
      <c r="I3257" s="911">
        <v>43931</v>
      </c>
    </row>
    <row r="3258" spans="1:10" ht="15" customHeight="1">
      <c r="A3258" s="1201">
        <v>43887</v>
      </c>
      <c r="B3258" s="1201">
        <v>43873</v>
      </c>
      <c r="C3258" s="207" t="s">
        <v>4587</v>
      </c>
      <c r="D3258" s="207" t="s">
        <v>3734</v>
      </c>
      <c r="E3258" s="207" t="s">
        <v>3322</v>
      </c>
      <c r="F3258" s="207" t="s">
        <v>1533</v>
      </c>
      <c r="G3258" s="1217">
        <v>1266192.1200000001</v>
      </c>
      <c r="H3258" s="1216">
        <v>43934</v>
      </c>
    </row>
    <row r="3259" spans="1:10" ht="15" customHeight="1">
      <c r="A3259" s="1176">
        <v>43825</v>
      </c>
      <c r="B3259" s="656">
        <v>43812</v>
      </c>
      <c r="C3259" s="194" t="s">
        <v>4200</v>
      </c>
      <c r="D3259" s="194" t="s">
        <v>2039</v>
      </c>
      <c r="E3259" s="194" t="s">
        <v>3896</v>
      </c>
      <c r="F3259" s="194" t="s">
        <v>1533</v>
      </c>
      <c r="G3259" s="194" t="s">
        <v>4211</v>
      </c>
      <c r="H3259" s="542">
        <v>84328.82</v>
      </c>
      <c r="I3259" s="984">
        <v>43934</v>
      </c>
    </row>
    <row r="3260" spans="1:10" ht="15" customHeight="1">
      <c r="A3260" s="1176">
        <v>43836</v>
      </c>
      <c r="B3260" s="656">
        <v>43812</v>
      </c>
      <c r="C3260" s="194" t="s">
        <v>4329</v>
      </c>
      <c r="D3260" s="194" t="s">
        <v>2039</v>
      </c>
      <c r="E3260" s="1428" t="s">
        <v>4337</v>
      </c>
      <c r="F3260" s="194" t="s">
        <v>1533</v>
      </c>
      <c r="G3260" s="1428" t="s">
        <v>4338</v>
      </c>
      <c r="H3260" s="542">
        <v>117505.13</v>
      </c>
      <c r="I3260" s="984">
        <v>43934</v>
      </c>
      <c r="J3260" s="984"/>
    </row>
    <row r="3261" spans="1:10" ht="15" customHeight="1">
      <c r="A3261" s="1176">
        <v>43837</v>
      </c>
      <c r="B3261" s="656">
        <v>43812</v>
      </c>
      <c r="C3261" s="194" t="s">
        <v>4358</v>
      </c>
      <c r="D3261" s="194" t="s">
        <v>2039</v>
      </c>
      <c r="E3261" s="1428" t="s">
        <v>4367</v>
      </c>
      <c r="F3261" s="194" t="s">
        <v>1533</v>
      </c>
      <c r="G3261" s="1428" t="s">
        <v>4368</v>
      </c>
      <c r="H3261" s="542">
        <v>175140</v>
      </c>
      <c r="I3261" s="984">
        <v>43934</v>
      </c>
    </row>
    <row r="3262" spans="1:10" ht="15" customHeight="1">
      <c r="A3262" s="1219">
        <v>43815</v>
      </c>
      <c r="B3262" s="1220">
        <v>43825</v>
      </c>
      <c r="C3262" s="1221" t="s">
        <v>4216</v>
      </c>
      <c r="D3262" s="1221" t="s">
        <v>2092</v>
      </c>
      <c r="E3262" s="1222" t="s">
        <v>3873</v>
      </c>
      <c r="F3262" s="1221" t="s">
        <v>37</v>
      </c>
      <c r="G3262" s="1223">
        <v>597.04999999999995</v>
      </c>
      <c r="H3262" s="1223">
        <v>21565.45</v>
      </c>
      <c r="I3262" s="1224">
        <f t="shared" ref="I3262" si="22">A3262+120</f>
        <v>43935</v>
      </c>
    </row>
    <row r="3263" spans="1:10" ht="15" customHeight="1">
      <c r="A3263" s="1176">
        <v>43825</v>
      </c>
      <c r="B3263" s="656">
        <v>43815</v>
      </c>
      <c r="C3263" s="194" t="s">
        <v>4194</v>
      </c>
      <c r="D3263" s="194" t="s">
        <v>2039</v>
      </c>
      <c r="E3263" s="194" t="s">
        <v>3839</v>
      </c>
      <c r="F3263" s="194" t="s">
        <v>1533</v>
      </c>
      <c r="G3263" s="194" t="s">
        <v>4207</v>
      </c>
      <c r="H3263" s="542">
        <v>246705.53</v>
      </c>
      <c r="I3263" s="984">
        <v>43935</v>
      </c>
    </row>
    <row r="3264" spans="1:10" ht="15" customHeight="1">
      <c r="A3264" s="1176">
        <v>43825</v>
      </c>
      <c r="B3264" s="656">
        <v>43815</v>
      </c>
      <c r="C3264" s="194" t="s">
        <v>4202</v>
      </c>
      <c r="D3264" s="194" t="s">
        <v>2039</v>
      </c>
      <c r="E3264" s="194" t="s">
        <v>3839</v>
      </c>
      <c r="F3264" s="194" t="s">
        <v>1533</v>
      </c>
      <c r="G3264" s="194" t="s">
        <v>4212</v>
      </c>
      <c r="H3264" s="542">
        <v>126924.08</v>
      </c>
      <c r="I3264" s="984">
        <v>43935</v>
      </c>
    </row>
    <row r="3265" spans="1:9" ht="15" customHeight="1">
      <c r="A3265" s="1176">
        <v>43825</v>
      </c>
      <c r="B3265" s="656">
        <v>43815</v>
      </c>
      <c r="C3265" s="194" t="s">
        <v>4203</v>
      </c>
      <c r="D3265" s="194" t="s">
        <v>2039</v>
      </c>
      <c r="E3265" s="194" t="s">
        <v>3863</v>
      </c>
      <c r="F3265" s="194" t="s">
        <v>1533</v>
      </c>
      <c r="G3265" s="194" t="s">
        <v>4213</v>
      </c>
      <c r="H3265" s="542">
        <v>129713.18</v>
      </c>
      <c r="I3265" s="984">
        <v>43935</v>
      </c>
    </row>
    <row r="3266" spans="1:9" ht="15" customHeight="1">
      <c r="A3266" s="1176">
        <v>43836</v>
      </c>
      <c r="B3266" s="656">
        <v>43815</v>
      </c>
      <c r="C3266" s="194" t="s">
        <v>4327</v>
      </c>
      <c r="D3266" s="194" t="s">
        <v>2039</v>
      </c>
      <c r="E3266" s="1428" t="s">
        <v>4348</v>
      </c>
      <c r="F3266" s="194" t="s">
        <v>1533</v>
      </c>
      <c r="G3266" s="1428" t="s">
        <v>4349</v>
      </c>
      <c r="H3266" s="542">
        <v>27125.33</v>
      </c>
      <c r="I3266" s="984">
        <v>43935</v>
      </c>
    </row>
    <row r="3267" spans="1:9" ht="15" customHeight="1">
      <c r="A3267" s="1176">
        <v>43837</v>
      </c>
      <c r="B3267" s="656">
        <v>43815</v>
      </c>
      <c r="C3267" s="194" t="s">
        <v>4353</v>
      </c>
      <c r="D3267" s="194" t="s">
        <v>2039</v>
      </c>
      <c r="E3267" s="1428" t="s">
        <v>4360</v>
      </c>
      <c r="F3267" s="194" t="s">
        <v>1533</v>
      </c>
      <c r="G3267" s="1428" t="s">
        <v>4361</v>
      </c>
      <c r="H3267" s="542">
        <v>101903.58</v>
      </c>
      <c r="I3267" s="984">
        <v>43935</v>
      </c>
    </row>
    <row r="3268" spans="1:9" ht="15" customHeight="1">
      <c r="A3268" s="1220">
        <v>43816</v>
      </c>
      <c r="B3268" s="1219">
        <v>43851</v>
      </c>
      <c r="C3268" s="1221" t="s">
        <v>4408</v>
      </c>
      <c r="D3268" s="1221" t="s">
        <v>2092</v>
      </c>
      <c r="E3268" s="1222" t="s">
        <v>4417</v>
      </c>
      <c r="F3268" s="1221" t="s">
        <v>37</v>
      </c>
      <c r="G3268" s="1223">
        <v>2179.6799999999998</v>
      </c>
      <c r="H3268" s="1223">
        <v>78708.240000000005</v>
      </c>
      <c r="I3268" s="1224">
        <f t="shared" ref="I3268" si="23">A3268+120</f>
        <v>43936</v>
      </c>
    </row>
    <row r="3269" spans="1:9" ht="15" customHeight="1">
      <c r="A3269" s="736">
        <v>43846</v>
      </c>
      <c r="B3269" s="725" t="s">
        <v>4397</v>
      </c>
      <c r="C3269" s="726" t="s">
        <v>285</v>
      </c>
      <c r="D3269" s="1207" t="s">
        <v>3718</v>
      </c>
      <c r="E3269" s="726" t="s">
        <v>11</v>
      </c>
      <c r="F3269" s="727">
        <v>59137.07</v>
      </c>
      <c r="G3269" s="727">
        <v>2128343.15</v>
      </c>
      <c r="H3269" s="1167">
        <v>43936</v>
      </c>
    </row>
    <row r="3270" spans="1:9" ht="15" customHeight="1">
      <c r="A3270" s="1208">
        <v>43846</v>
      </c>
      <c r="B3270" s="726" t="s">
        <v>4395</v>
      </c>
      <c r="C3270" s="726" t="s">
        <v>285</v>
      </c>
      <c r="D3270" s="912" t="s">
        <v>2873</v>
      </c>
      <c r="E3270" s="726" t="s">
        <v>14</v>
      </c>
      <c r="F3270" s="727">
        <v>18122.57</v>
      </c>
      <c r="G3270" s="727">
        <v>725466.48</v>
      </c>
      <c r="H3270" s="1167">
        <v>43936</v>
      </c>
    </row>
    <row r="3271" spans="1:9" ht="15" customHeight="1">
      <c r="A3271" s="1176">
        <v>43825</v>
      </c>
      <c r="B3271" s="656">
        <v>43816</v>
      </c>
      <c r="C3271" s="194" t="s">
        <v>4192</v>
      </c>
      <c r="D3271" s="194" t="s">
        <v>2039</v>
      </c>
      <c r="E3271" s="194" t="s">
        <v>4217</v>
      </c>
      <c r="F3271" s="194" t="s">
        <v>1533</v>
      </c>
      <c r="G3271" s="194" t="s">
        <v>4205</v>
      </c>
      <c r="H3271" s="542">
        <v>308181.96000000002</v>
      </c>
      <c r="I3271" s="984">
        <v>43936</v>
      </c>
    </row>
    <row r="3272" spans="1:9" ht="15" customHeight="1">
      <c r="A3272" s="1176">
        <v>43836</v>
      </c>
      <c r="B3272" s="656">
        <v>43816</v>
      </c>
      <c r="C3272" s="194" t="s">
        <v>4331</v>
      </c>
      <c r="D3272" s="194" t="s">
        <v>2039</v>
      </c>
      <c r="E3272" s="1428" t="s">
        <v>4340</v>
      </c>
      <c r="F3272" s="194" t="s">
        <v>1533</v>
      </c>
      <c r="G3272" s="1428" t="s">
        <v>4341</v>
      </c>
      <c r="H3272" s="542">
        <v>15532.91</v>
      </c>
      <c r="I3272" s="984">
        <v>43936</v>
      </c>
    </row>
    <row r="3273" spans="1:9" ht="15" customHeight="1">
      <c r="A3273" s="1176">
        <v>43837</v>
      </c>
      <c r="B3273" s="656">
        <v>43816</v>
      </c>
      <c r="C3273" s="194" t="s">
        <v>4356</v>
      </c>
      <c r="D3273" s="194" t="s">
        <v>2039</v>
      </c>
      <c r="E3273" s="1428" t="s">
        <v>4086</v>
      </c>
      <c r="F3273" s="194" t="s">
        <v>1533</v>
      </c>
      <c r="G3273" s="1428" t="s">
        <v>4365</v>
      </c>
      <c r="H3273" s="542">
        <v>73513.14</v>
      </c>
      <c r="I3273" s="984">
        <v>43936</v>
      </c>
    </row>
    <row r="3274" spans="1:9" ht="15" customHeight="1">
      <c r="A3274" s="1176">
        <v>43825</v>
      </c>
      <c r="B3274" s="656">
        <v>43816</v>
      </c>
      <c r="C3274" s="194" t="s">
        <v>4192</v>
      </c>
      <c r="D3274" s="194" t="s">
        <v>2039</v>
      </c>
      <c r="E3274" s="194" t="s">
        <v>4217</v>
      </c>
      <c r="F3274" s="194" t="s">
        <v>1533</v>
      </c>
      <c r="G3274" s="194" t="s">
        <v>4205</v>
      </c>
      <c r="H3274" s="542">
        <v>308181.96000000002</v>
      </c>
      <c r="I3274" s="984">
        <v>43936</v>
      </c>
    </row>
    <row r="3275" spans="1:9" ht="15" customHeight="1">
      <c r="A3275" s="1176">
        <v>43836</v>
      </c>
      <c r="B3275" s="656">
        <v>43816</v>
      </c>
      <c r="C3275" s="194" t="s">
        <v>4331</v>
      </c>
      <c r="D3275" s="194" t="s">
        <v>2039</v>
      </c>
      <c r="E3275" s="1428" t="s">
        <v>4340</v>
      </c>
      <c r="F3275" s="194" t="s">
        <v>1533</v>
      </c>
      <c r="G3275" s="1428" t="s">
        <v>4341</v>
      </c>
      <c r="H3275" s="542">
        <v>15532.91</v>
      </c>
      <c r="I3275" s="984">
        <v>43936</v>
      </c>
    </row>
    <row r="3276" spans="1:9" ht="15" customHeight="1">
      <c r="A3276" s="1176">
        <v>43837</v>
      </c>
      <c r="B3276" s="656">
        <v>43816</v>
      </c>
      <c r="C3276" s="194" t="s">
        <v>4356</v>
      </c>
      <c r="D3276" s="194" t="s">
        <v>2039</v>
      </c>
      <c r="E3276" s="1428" t="s">
        <v>4086</v>
      </c>
      <c r="F3276" s="194" t="s">
        <v>1533</v>
      </c>
      <c r="G3276" s="1428" t="s">
        <v>4365</v>
      </c>
      <c r="H3276" s="542">
        <v>73513.14</v>
      </c>
      <c r="I3276" s="984">
        <v>43936</v>
      </c>
    </row>
    <row r="3277" spans="1:9" ht="15" customHeight="1">
      <c r="A3277" s="1220">
        <v>43816</v>
      </c>
      <c r="B3277" s="1219">
        <v>43851</v>
      </c>
      <c r="C3277" s="1221" t="s">
        <v>4408</v>
      </c>
      <c r="D3277" s="1221" t="s">
        <v>2092</v>
      </c>
      <c r="E3277" s="1222" t="s">
        <v>4417</v>
      </c>
      <c r="F3277" s="1221" t="s">
        <v>37</v>
      </c>
      <c r="G3277" s="1223">
        <v>2179.6799999999998</v>
      </c>
      <c r="H3277" s="1223">
        <v>78708.240000000005</v>
      </c>
      <c r="I3277" s="1224">
        <f t="shared" ref="I3277" si="24">A3277+120</f>
        <v>43936</v>
      </c>
    </row>
    <row r="3278" spans="1:9" ht="15" customHeight="1">
      <c r="A3278" s="736">
        <v>43846</v>
      </c>
      <c r="B3278" s="725" t="s">
        <v>4397</v>
      </c>
      <c r="C3278" s="726" t="s">
        <v>285</v>
      </c>
      <c r="D3278" s="1207" t="s">
        <v>3718</v>
      </c>
      <c r="E3278" s="726" t="s">
        <v>11</v>
      </c>
      <c r="F3278" s="727">
        <v>59137.07</v>
      </c>
      <c r="G3278" s="727">
        <v>2128343.15</v>
      </c>
      <c r="H3278" s="1167">
        <v>43936</v>
      </c>
    </row>
    <row r="3279" spans="1:9" ht="15" customHeight="1">
      <c r="A3279" s="1208">
        <v>43846</v>
      </c>
      <c r="B3279" s="726" t="s">
        <v>4395</v>
      </c>
      <c r="C3279" s="726" t="s">
        <v>285</v>
      </c>
      <c r="D3279" s="912" t="s">
        <v>2873</v>
      </c>
      <c r="E3279" s="726" t="s">
        <v>14</v>
      </c>
      <c r="F3279" s="727">
        <v>18122.57</v>
      </c>
      <c r="G3279" s="727">
        <v>725466.48</v>
      </c>
      <c r="H3279" s="1167">
        <v>43936</v>
      </c>
    </row>
    <row r="3280" spans="1:9" ht="15" customHeight="1">
      <c r="A3280" s="540">
        <v>43887</v>
      </c>
      <c r="B3280" s="540">
        <v>43878</v>
      </c>
      <c r="C3280" s="194" t="s">
        <v>4588</v>
      </c>
      <c r="D3280" s="194" t="s">
        <v>3734</v>
      </c>
      <c r="E3280" s="194" t="s">
        <v>3322</v>
      </c>
      <c r="F3280" s="194" t="s">
        <v>1533</v>
      </c>
      <c r="G3280" s="913">
        <v>483017.73</v>
      </c>
      <c r="H3280" s="1216">
        <f t="shared" ref="H3280" si="25">B3280+60</f>
        <v>43938</v>
      </c>
    </row>
    <row r="3281" spans="1:16" ht="15" customHeight="1">
      <c r="A3281" s="1176">
        <v>43830</v>
      </c>
      <c r="B3281" s="656">
        <v>43818</v>
      </c>
      <c r="C3281" s="194" t="s">
        <v>4314</v>
      </c>
      <c r="D3281" s="194" t="s">
        <v>2039</v>
      </c>
      <c r="E3281" s="1428" t="s">
        <v>4319</v>
      </c>
      <c r="F3281" s="194" t="s">
        <v>1533</v>
      </c>
      <c r="G3281" s="1428" t="s">
        <v>4320</v>
      </c>
      <c r="H3281" s="1223">
        <v>38868.800000000003</v>
      </c>
      <c r="I3281" s="542">
        <v>296881.73</v>
      </c>
    </row>
    <row r="3282" spans="1:16" ht="15" customHeight="1">
      <c r="A3282" s="1220">
        <v>43818</v>
      </c>
      <c r="B3282" s="1219">
        <v>43851</v>
      </c>
      <c r="C3282" s="1221" t="s">
        <v>4407</v>
      </c>
      <c r="D3282" s="1221" t="s">
        <v>2092</v>
      </c>
      <c r="E3282" s="1222" t="s">
        <v>4416</v>
      </c>
      <c r="F3282" s="1221" t="s">
        <v>37</v>
      </c>
      <c r="G3282" s="1223">
        <v>1076.4000000000001</v>
      </c>
      <c r="H3282" s="1172">
        <v>43941</v>
      </c>
      <c r="I3282" s="1224"/>
    </row>
    <row r="3283" spans="1:16" ht="15" customHeight="1">
      <c r="A3283" s="1169">
        <v>43929</v>
      </c>
      <c r="B3283" s="1170" t="s">
        <v>4843</v>
      </c>
      <c r="C3283" s="1440" t="s">
        <v>35</v>
      </c>
      <c r="D3283" s="1170" t="s">
        <v>984</v>
      </c>
      <c r="E3283" s="1170" t="s">
        <v>38</v>
      </c>
      <c r="F3283" s="1171">
        <v>99532.79</v>
      </c>
      <c r="G3283" s="1441">
        <v>4195307.0999999996</v>
      </c>
      <c r="H3283" s="194"/>
      <c r="I3283" s="1389">
        <v>43941</v>
      </c>
    </row>
    <row r="3284" spans="1:16" s="690" customFormat="1" ht="32.25" customHeight="1">
      <c r="A3284" s="1176">
        <v>43830</v>
      </c>
      <c r="B3284" s="656">
        <v>43819</v>
      </c>
      <c r="C3284" s="194" t="s">
        <v>4312</v>
      </c>
      <c r="D3284" s="194" t="s">
        <v>2039</v>
      </c>
      <c r="E3284" s="194" t="s">
        <v>4326</v>
      </c>
      <c r="F3284" s="194" t="s">
        <v>1533</v>
      </c>
      <c r="G3284" s="194" t="s">
        <v>4317</v>
      </c>
      <c r="H3284" s="542">
        <v>326799.90000000002</v>
      </c>
      <c r="I3284" s="542">
        <v>1096696.57</v>
      </c>
      <c r="J3284" s="1"/>
      <c r="K3284" s="1"/>
      <c r="L3284" s="1"/>
      <c r="M3284" s="1"/>
      <c r="N3284" s="1"/>
      <c r="O3284" s="688" t="s">
        <v>1457</v>
      </c>
    </row>
    <row r="3285" spans="1:16" s="690" customFormat="1" ht="31.5" customHeight="1">
      <c r="A3285" s="1176">
        <v>43830</v>
      </c>
      <c r="B3285" s="656">
        <v>43822</v>
      </c>
      <c r="C3285" s="194" t="s">
        <v>4313</v>
      </c>
      <c r="D3285" s="194" t="s">
        <v>2039</v>
      </c>
      <c r="E3285" s="194" t="s">
        <v>3868</v>
      </c>
      <c r="F3285" s="194" t="s">
        <v>1533</v>
      </c>
      <c r="G3285" s="194" t="s">
        <v>4318</v>
      </c>
      <c r="H3285" s="542">
        <v>231028.28</v>
      </c>
      <c r="I3285" s="984">
        <f>B3285+120</f>
        <v>43942</v>
      </c>
      <c r="J3285" s="1"/>
      <c r="K3285" s="1"/>
      <c r="L3285" s="1"/>
      <c r="M3285" s="1"/>
      <c r="N3285" s="1"/>
    </row>
    <row r="3286" spans="1:16" s="690" customFormat="1" ht="73.5" customHeight="1">
      <c r="A3286" s="1176">
        <v>43830</v>
      </c>
      <c r="B3286" s="656">
        <v>43819</v>
      </c>
      <c r="C3286" s="194" t="s">
        <v>4315</v>
      </c>
      <c r="D3286" s="194" t="s">
        <v>2039</v>
      </c>
      <c r="E3286" s="1428" t="s">
        <v>4325</v>
      </c>
      <c r="F3286" s="194" t="s">
        <v>1533</v>
      </c>
      <c r="G3286" s="1428" t="s">
        <v>4321</v>
      </c>
      <c r="H3286" s="542">
        <v>509925.92</v>
      </c>
      <c r="I3286" s="984">
        <f>B3286+120</f>
        <v>43939</v>
      </c>
      <c r="J3286" s="1"/>
      <c r="K3286" s="1"/>
      <c r="L3286" s="1"/>
      <c r="M3286" s="1"/>
      <c r="N3286" s="1"/>
    </row>
    <row r="3287" spans="1:16" s="690" customFormat="1" ht="56.25" customHeight="1">
      <c r="A3287" s="1176">
        <v>43830</v>
      </c>
      <c r="B3287" s="656">
        <v>43822</v>
      </c>
      <c r="C3287" s="194" t="s">
        <v>4316</v>
      </c>
      <c r="D3287" s="194" t="s">
        <v>2039</v>
      </c>
      <c r="E3287" s="1428" t="s">
        <v>4322</v>
      </c>
      <c r="F3287" s="194" t="s">
        <v>1533</v>
      </c>
      <c r="G3287" s="1428" t="s">
        <v>4323</v>
      </c>
      <c r="H3287" s="1223">
        <v>158963.07999999999</v>
      </c>
      <c r="I3287" s="984">
        <f>B3287+120</f>
        <v>43942</v>
      </c>
      <c r="J3287" s="1"/>
      <c r="K3287" s="1"/>
      <c r="L3287" s="1"/>
      <c r="M3287" s="1"/>
      <c r="N3287" s="1"/>
    </row>
    <row r="3288" spans="1:16" s="690" customFormat="1" ht="42.75" customHeight="1">
      <c r="A3288" s="1220">
        <v>43822</v>
      </c>
      <c r="B3288" s="1219">
        <v>43851</v>
      </c>
      <c r="C3288" s="1221" t="s">
        <v>4410</v>
      </c>
      <c r="D3288" s="1221" t="s">
        <v>2092</v>
      </c>
      <c r="E3288" s="1222" t="s">
        <v>4412</v>
      </c>
      <c r="F3288" s="1221" t="s">
        <v>37</v>
      </c>
      <c r="G3288" s="1223">
        <v>4402.1899999999996</v>
      </c>
      <c r="H3288" s="1223">
        <v>18184.63</v>
      </c>
      <c r="I3288" s="1224">
        <f>A3288+120</f>
        <v>43942</v>
      </c>
      <c r="J3288" s="1"/>
      <c r="K3288" s="1"/>
      <c r="L3288" s="1"/>
      <c r="M3288" s="1"/>
      <c r="N3288" s="1"/>
      <c r="O3288" s="675" t="e">
        <f>#REF!*#REF!</f>
        <v>#REF!</v>
      </c>
      <c r="P3288" s="1113" t="s">
        <v>2047</v>
      </c>
    </row>
    <row r="3289" spans="1:16" s="690" customFormat="1" ht="33" customHeight="1">
      <c r="A3289" s="1220">
        <v>43819</v>
      </c>
      <c r="B3289" s="1219">
        <v>43851</v>
      </c>
      <c r="C3289" s="1221" t="s">
        <v>4411</v>
      </c>
      <c r="D3289" s="1221" t="s">
        <v>2092</v>
      </c>
      <c r="E3289" s="1222" t="s">
        <v>4419</v>
      </c>
      <c r="F3289" s="1221" t="s">
        <v>37</v>
      </c>
      <c r="G3289" s="1223">
        <v>503.59</v>
      </c>
      <c r="H3289" s="1215">
        <v>43943</v>
      </c>
      <c r="I3289" s="1224">
        <f>A3289+120</f>
        <v>43939</v>
      </c>
      <c r="J3289" s="1"/>
      <c r="K3289" s="1"/>
      <c r="L3289" s="1"/>
      <c r="M3289" s="1"/>
      <c r="N3289" s="1"/>
      <c r="O3289" s="675" t="e">
        <f>#REF!*#REF!</f>
        <v>#REF!</v>
      </c>
      <c r="P3289" s="1113" t="s">
        <v>2047</v>
      </c>
    </row>
    <row r="3290" spans="1:16" s="91" customFormat="1" ht="31.5" customHeight="1">
      <c r="A3290" s="1211">
        <v>43867</v>
      </c>
      <c r="B3290" s="1212" t="s">
        <v>4541</v>
      </c>
      <c r="C3290" s="1212" t="s">
        <v>285</v>
      </c>
      <c r="D3290" s="1213" t="s">
        <v>3174</v>
      </c>
      <c r="E3290" s="1212" t="s">
        <v>14</v>
      </c>
      <c r="F3290" s="1214">
        <v>12548.55</v>
      </c>
      <c r="G3290" s="1214">
        <v>500938.12</v>
      </c>
      <c r="H3290" s="1223">
        <v>196541.56</v>
      </c>
      <c r="I3290" s="1427" t="s">
        <v>4542</v>
      </c>
      <c r="J3290" s="1"/>
      <c r="K3290" s="1"/>
      <c r="L3290" s="1"/>
      <c r="M3290" s="1"/>
      <c r="N3290" s="1"/>
      <c r="O3290" s="1203" t="s">
        <v>2236</v>
      </c>
      <c r="P3290" s="909"/>
    </row>
    <row r="3291" spans="1:16" s="690" customFormat="1" ht="18" customHeight="1">
      <c r="A3291" s="1176">
        <v>43844</v>
      </c>
      <c r="B3291" s="656">
        <v>43825</v>
      </c>
      <c r="C3291" s="194" t="s">
        <v>4389</v>
      </c>
      <c r="D3291" s="194" t="s">
        <v>2039</v>
      </c>
      <c r="E3291" s="1428" t="s">
        <v>4391</v>
      </c>
      <c r="F3291" s="194" t="s">
        <v>1533</v>
      </c>
      <c r="G3291" s="1428" t="s">
        <v>4394</v>
      </c>
      <c r="H3291" s="194"/>
      <c r="I3291" s="542">
        <v>603187.79</v>
      </c>
      <c r="J3291" s="1"/>
      <c r="K3291" s="1"/>
      <c r="L3291" s="1"/>
      <c r="M3291" s="1"/>
      <c r="N3291" s="1"/>
      <c r="O3291" s="688" t="s">
        <v>1457</v>
      </c>
    </row>
    <row r="3292" spans="1:16" s="690" customFormat="1" ht="36">
      <c r="A3292" s="1219">
        <v>43825</v>
      </c>
      <c r="B3292" s="1220">
        <v>43825</v>
      </c>
      <c r="C3292" s="1221" t="s">
        <v>4215</v>
      </c>
      <c r="D3292" s="1221" t="s">
        <v>2092</v>
      </c>
      <c r="E3292" s="1222" t="s">
        <v>3875</v>
      </c>
      <c r="F3292" s="1221" t="s">
        <v>37</v>
      </c>
      <c r="G3292" s="1223">
        <v>5441.35</v>
      </c>
      <c r="H3292" s="194"/>
      <c r="I3292" s="1224">
        <f>A3292+120</f>
        <v>43945</v>
      </c>
      <c r="J3292" s="1"/>
      <c r="K3292" s="1"/>
      <c r="L3292" s="1"/>
      <c r="M3292" s="1"/>
      <c r="N3292" s="1"/>
      <c r="O3292" s="675" t="e">
        <f>#REF!*#REF!</f>
        <v>#REF!</v>
      </c>
      <c r="P3292" s="1113" t="s">
        <v>2047</v>
      </c>
    </row>
    <row r="3293" spans="1:16" ht="15" customHeight="1">
      <c r="A3293" s="1176">
        <v>43840</v>
      </c>
      <c r="B3293" s="656">
        <v>43827</v>
      </c>
      <c r="C3293" s="194" t="s">
        <v>4379</v>
      </c>
      <c r="D3293" s="194" t="s">
        <v>2039</v>
      </c>
      <c r="E3293" s="1428" t="s">
        <v>4387</v>
      </c>
      <c r="F3293" s="194" t="s">
        <v>1533</v>
      </c>
      <c r="G3293" s="1428" t="s">
        <v>4388</v>
      </c>
      <c r="H3293" s="1223">
        <v>114902.02</v>
      </c>
      <c r="I3293" s="542">
        <v>154978.54999999999</v>
      </c>
    </row>
    <row r="3294" spans="1:16" ht="15" customHeight="1">
      <c r="A3294" s="1176">
        <v>43844</v>
      </c>
      <c r="B3294" s="656">
        <v>43826</v>
      </c>
      <c r="C3294" s="194" t="s">
        <v>4390</v>
      </c>
      <c r="D3294" s="194" t="s">
        <v>2039</v>
      </c>
      <c r="E3294" s="1428" t="s">
        <v>4392</v>
      </c>
      <c r="F3294" s="194" t="s">
        <v>1533</v>
      </c>
      <c r="G3294" s="1428" t="s">
        <v>4393</v>
      </c>
      <c r="H3294" s="194"/>
      <c r="I3294" s="542">
        <v>364600.34</v>
      </c>
    </row>
    <row r="3295" spans="1:16" ht="15" customHeight="1">
      <c r="A3295" s="1220">
        <v>43826</v>
      </c>
      <c r="B3295" s="1219">
        <v>43851</v>
      </c>
      <c r="C3295" s="1221" t="s">
        <v>4404</v>
      </c>
      <c r="D3295" s="1221" t="s">
        <v>2092</v>
      </c>
      <c r="E3295" s="1222" t="s">
        <v>4412</v>
      </c>
      <c r="F3295" s="1221" t="s">
        <v>37</v>
      </c>
      <c r="G3295" s="1223">
        <v>3182</v>
      </c>
      <c r="H3295" s="1223">
        <v>36929.699999999997</v>
      </c>
      <c r="I3295" s="1224">
        <f>A3295+120</f>
        <v>43946</v>
      </c>
    </row>
    <row r="3296" spans="1:16" ht="15" customHeight="1">
      <c r="A3296" s="1176">
        <v>43840</v>
      </c>
      <c r="B3296" s="656">
        <v>43830</v>
      </c>
      <c r="C3296" s="194" t="s">
        <v>4377</v>
      </c>
      <c r="D3296" s="194" t="s">
        <v>2039</v>
      </c>
      <c r="E3296" s="1428" t="s">
        <v>4383</v>
      </c>
      <c r="F3296" s="194" t="s">
        <v>1533</v>
      </c>
      <c r="G3296" s="1428" t="s">
        <v>4384</v>
      </c>
      <c r="H3296" s="1167">
        <v>43950</v>
      </c>
      <c r="I3296" s="542">
        <v>230029.72</v>
      </c>
    </row>
    <row r="3297" spans="1:14" ht="15" customHeight="1">
      <c r="A3297" s="1220">
        <v>43830</v>
      </c>
      <c r="B3297" s="1219">
        <v>43851</v>
      </c>
      <c r="C3297" s="1221" t="s">
        <v>4406</v>
      </c>
      <c r="D3297" s="1221" t="s">
        <v>2092</v>
      </c>
      <c r="E3297" s="1222" t="s">
        <v>4415</v>
      </c>
      <c r="F3297" s="1221" t="s">
        <v>37</v>
      </c>
      <c r="G3297" s="1223">
        <v>1022.7</v>
      </c>
      <c r="H3297" s="1167">
        <v>43951</v>
      </c>
      <c r="I3297" s="1224">
        <f t="shared" ref="I3297" si="26">A3297+120</f>
        <v>43950</v>
      </c>
    </row>
    <row r="3298" spans="1:14" ht="15" customHeight="1">
      <c r="A3298" s="1208">
        <v>43868</v>
      </c>
      <c r="B3298" s="725" t="s">
        <v>4543</v>
      </c>
      <c r="C3298" s="726" t="s">
        <v>285</v>
      </c>
      <c r="D3298" s="912" t="s">
        <v>3049</v>
      </c>
      <c r="E3298" s="726" t="s">
        <v>11</v>
      </c>
      <c r="F3298" s="727">
        <v>6177.32</v>
      </c>
      <c r="G3298" s="727">
        <v>225163.31</v>
      </c>
      <c r="H3298" s="1084"/>
    </row>
    <row r="3299" spans="1:14" ht="15" customHeight="1">
      <c r="A3299" s="1208">
        <v>43867</v>
      </c>
      <c r="B3299" s="726" t="s">
        <v>4540</v>
      </c>
      <c r="C3299" s="726" t="s">
        <v>285</v>
      </c>
      <c r="D3299" s="912" t="s">
        <v>3174</v>
      </c>
      <c r="E3299" s="726" t="s">
        <v>14</v>
      </c>
      <c r="F3299" s="727">
        <v>16151.52</v>
      </c>
      <c r="G3299" s="727">
        <v>644768.68000000005</v>
      </c>
      <c r="H3299" s="1216">
        <v>43955</v>
      </c>
    </row>
    <row r="3300" spans="1:14" s="932" customFormat="1" ht="15" customHeight="1">
      <c r="A3300" s="1229">
        <v>43952</v>
      </c>
      <c r="B3300" s="918"/>
      <c r="C3300" s="918"/>
      <c r="D3300" s="918"/>
      <c r="E3300" s="918"/>
      <c r="F3300" s="919"/>
      <c r="G3300" s="920"/>
      <c r="H3300" s="542">
        <v>1966.5</v>
      </c>
      <c r="I3300" s="1353"/>
      <c r="J3300" s="1"/>
      <c r="K3300" s="1"/>
      <c r="L3300" s="1"/>
      <c r="M3300" s="1"/>
      <c r="N3300" s="1"/>
    </row>
    <row r="3301" spans="1:14" ht="15" customHeight="1">
      <c r="A3301" s="540">
        <v>43908</v>
      </c>
      <c r="B3301" s="540">
        <v>43892</v>
      </c>
      <c r="C3301" s="194" t="s">
        <v>4708</v>
      </c>
      <c r="D3301" s="194" t="s">
        <v>3734</v>
      </c>
      <c r="E3301" s="194" t="s">
        <v>3322</v>
      </c>
      <c r="F3301" s="194" t="s">
        <v>1533</v>
      </c>
      <c r="G3301" s="913">
        <v>569464.73</v>
      </c>
      <c r="H3301" s="542">
        <v>11570.94</v>
      </c>
    </row>
    <row r="3302" spans="1:14" ht="15" customHeight="1">
      <c r="A3302" s="1175">
        <v>43840</v>
      </c>
      <c r="B3302" s="1145">
        <v>43834</v>
      </c>
      <c r="C3302" s="194" t="s">
        <v>4375</v>
      </c>
      <c r="D3302" s="194" t="s">
        <v>2039</v>
      </c>
      <c r="E3302" s="1428" t="s">
        <v>4380</v>
      </c>
      <c r="F3302" s="194" t="s">
        <v>1533</v>
      </c>
      <c r="G3302" s="1428" t="s">
        <v>4381</v>
      </c>
      <c r="H3302" s="542">
        <v>438087.43</v>
      </c>
      <c r="I3302" s="984">
        <v>43955</v>
      </c>
    </row>
    <row r="3303" spans="1:14" ht="15" customHeight="1">
      <c r="A3303" s="1175">
        <v>43840</v>
      </c>
      <c r="B3303" s="1145">
        <v>43836</v>
      </c>
      <c r="C3303" s="194" t="s">
        <v>4376</v>
      </c>
      <c r="D3303" s="194" t="s">
        <v>2039</v>
      </c>
      <c r="E3303" s="1428" t="s">
        <v>3810</v>
      </c>
      <c r="F3303" s="194" t="s">
        <v>1533</v>
      </c>
      <c r="G3303" s="1428" t="s">
        <v>4382</v>
      </c>
      <c r="H3303" s="1223">
        <v>5411.46</v>
      </c>
      <c r="I3303" s="984">
        <v>43956</v>
      </c>
    </row>
    <row r="3304" spans="1:14" ht="15" customHeight="1">
      <c r="A3304" s="1175">
        <v>43840</v>
      </c>
      <c r="B3304" s="1145">
        <v>43837</v>
      </c>
      <c r="C3304" s="194" t="s">
        <v>4378</v>
      </c>
      <c r="D3304" s="194" t="s">
        <v>2039</v>
      </c>
      <c r="E3304" s="1428" t="s">
        <v>4385</v>
      </c>
      <c r="F3304" s="194" t="s">
        <v>1533</v>
      </c>
      <c r="G3304" s="1428" t="s">
        <v>4386</v>
      </c>
      <c r="H3304" s="542">
        <v>845201.13</v>
      </c>
      <c r="I3304" s="984">
        <v>43957</v>
      </c>
    </row>
    <row r="3305" spans="1:14" ht="15" customHeight="1">
      <c r="A3305" s="1220">
        <v>43838</v>
      </c>
      <c r="B3305" s="1219">
        <v>43846</v>
      </c>
      <c r="C3305" s="1221" t="s">
        <v>4400</v>
      </c>
      <c r="D3305" s="1221" t="s">
        <v>2092</v>
      </c>
      <c r="E3305" s="1222" t="s">
        <v>4401</v>
      </c>
      <c r="F3305" s="1221" t="s">
        <v>37</v>
      </c>
      <c r="G3305" s="1223">
        <v>150.36000000000001</v>
      </c>
      <c r="H3305" s="1452">
        <v>43958</v>
      </c>
      <c r="I3305" s="1224">
        <f t="shared" ref="I3305" si="27">A3305+120</f>
        <v>43958</v>
      </c>
    </row>
    <row r="3306" spans="1:14" ht="15" customHeight="1">
      <c r="A3306" s="1175">
        <v>43859</v>
      </c>
      <c r="B3306" s="1145">
        <v>43838</v>
      </c>
      <c r="C3306" s="194" t="s">
        <v>4445</v>
      </c>
      <c r="D3306" s="194" t="s">
        <v>2039</v>
      </c>
      <c r="E3306" s="1428" t="s">
        <v>4461</v>
      </c>
      <c r="F3306" s="194" t="s">
        <v>1533</v>
      </c>
      <c r="G3306" s="1428" t="s">
        <v>4460</v>
      </c>
      <c r="H3306" s="1450">
        <v>43958</v>
      </c>
      <c r="I3306" s="984">
        <v>43958</v>
      </c>
    </row>
    <row r="3307" spans="1:14" ht="15" customHeight="1">
      <c r="A3307" s="1444">
        <v>43859</v>
      </c>
      <c r="B3307" s="1445" t="s">
        <v>4434</v>
      </c>
      <c r="C3307" s="1446" t="s">
        <v>285</v>
      </c>
      <c r="D3307" s="1447" t="s">
        <v>4436</v>
      </c>
      <c r="E3307" s="1446" t="s">
        <v>11</v>
      </c>
      <c r="F3307" s="1448">
        <v>458102.64</v>
      </c>
      <c r="G3307" s="1448">
        <v>16633706.859999999</v>
      </c>
      <c r="H3307" s="1167">
        <v>43958</v>
      </c>
    </row>
    <row r="3308" spans="1:14" ht="15" customHeight="1">
      <c r="A3308" s="1444">
        <v>43852</v>
      </c>
      <c r="B3308" s="1445" t="s">
        <v>4423</v>
      </c>
      <c r="C3308" s="1446" t="s">
        <v>285</v>
      </c>
      <c r="D3308" s="1447" t="s">
        <v>4426</v>
      </c>
      <c r="E3308" s="1446" t="s">
        <v>11</v>
      </c>
      <c r="F3308" s="1448">
        <v>253869.02</v>
      </c>
      <c r="G3308" s="1449">
        <v>9177365.0700000003</v>
      </c>
      <c r="H3308" s="1452">
        <v>43958</v>
      </c>
    </row>
    <row r="3309" spans="1:14" ht="15" customHeight="1">
      <c r="A3309" s="1208">
        <v>43868</v>
      </c>
      <c r="B3309" s="725" t="s">
        <v>4544</v>
      </c>
      <c r="C3309" s="726" t="s">
        <v>285</v>
      </c>
      <c r="D3309" s="912" t="s">
        <v>2907</v>
      </c>
      <c r="E3309" s="726" t="s">
        <v>11</v>
      </c>
      <c r="F3309" s="727">
        <v>47656.03</v>
      </c>
      <c r="G3309" s="727">
        <v>1737062.29</v>
      </c>
      <c r="H3309" s="542">
        <v>142848.81</v>
      </c>
    </row>
    <row r="3310" spans="1:14" ht="15" customHeight="1">
      <c r="A3310" s="1455">
        <v>43868</v>
      </c>
      <c r="B3310" s="1445" t="s">
        <v>4547</v>
      </c>
      <c r="C3310" s="1446" t="s">
        <v>285</v>
      </c>
      <c r="D3310" s="1454" t="s">
        <v>3049</v>
      </c>
      <c r="E3310" s="1446" t="s">
        <v>11</v>
      </c>
      <c r="F3310" s="1448">
        <v>1955.81</v>
      </c>
      <c r="G3310" s="1448">
        <v>71289.27</v>
      </c>
      <c r="H3310" s="1223">
        <v>145759.5</v>
      </c>
    </row>
    <row r="3311" spans="1:14" ht="15" customHeight="1">
      <c r="A3311" s="1175">
        <v>43859</v>
      </c>
      <c r="B3311" s="1145">
        <v>43839</v>
      </c>
      <c r="C3311" s="194" t="s">
        <v>4444</v>
      </c>
      <c r="D3311" s="194" t="s">
        <v>2039</v>
      </c>
      <c r="E3311" s="1428" t="s">
        <v>4458</v>
      </c>
      <c r="F3311" s="194" t="s">
        <v>1533</v>
      </c>
      <c r="G3311" s="1428" t="s">
        <v>4459</v>
      </c>
      <c r="H3311" s="1223">
        <v>146245.5</v>
      </c>
      <c r="I3311" s="984">
        <v>43959</v>
      </c>
    </row>
    <row r="3312" spans="1:14" ht="15" customHeight="1">
      <c r="A3312" s="1219">
        <v>43839</v>
      </c>
      <c r="B3312" s="1220">
        <v>43846</v>
      </c>
      <c r="C3312" s="1221" t="s">
        <v>4399</v>
      </c>
      <c r="D3312" s="1221" t="s">
        <v>2092</v>
      </c>
      <c r="E3312" s="1222" t="s">
        <v>4402</v>
      </c>
      <c r="F3312" s="1221" t="s">
        <v>37</v>
      </c>
      <c r="G3312" s="1223">
        <v>4050</v>
      </c>
      <c r="H3312" s="1216">
        <f t="shared" ref="H3312:H3313" si="28">B3314+60</f>
        <v>43959</v>
      </c>
      <c r="I3312" s="1224">
        <v>43959</v>
      </c>
    </row>
    <row r="3313" spans="1:9" ht="15" customHeight="1">
      <c r="A3313" s="1220">
        <v>43839</v>
      </c>
      <c r="B3313" s="1219">
        <v>43851</v>
      </c>
      <c r="C3313" s="1221" t="s">
        <v>4409</v>
      </c>
      <c r="D3313" s="1221" t="s">
        <v>2092</v>
      </c>
      <c r="E3313" s="1222" t="s">
        <v>4418</v>
      </c>
      <c r="F3313" s="1221" t="s">
        <v>37</v>
      </c>
      <c r="G3313" s="1223">
        <v>4050</v>
      </c>
      <c r="H3313" s="1216">
        <f t="shared" si="28"/>
        <v>43959</v>
      </c>
      <c r="I3313" s="1224">
        <v>43959</v>
      </c>
    </row>
    <row r="3314" spans="1:9" ht="15" customHeight="1">
      <c r="A3314" s="540">
        <v>43908</v>
      </c>
      <c r="B3314" s="540">
        <v>43899</v>
      </c>
      <c r="C3314" s="194" t="s">
        <v>4707</v>
      </c>
      <c r="D3314" s="194" t="s">
        <v>3734</v>
      </c>
      <c r="E3314" s="194" t="s">
        <v>3322</v>
      </c>
      <c r="F3314" s="194" t="s">
        <v>1533</v>
      </c>
      <c r="G3314" s="913">
        <v>144579.26999999999</v>
      </c>
      <c r="H3314" s="1216">
        <v>43962</v>
      </c>
      <c r="I3314" s="1389">
        <v>43959</v>
      </c>
    </row>
    <row r="3315" spans="1:9" ht="15" customHeight="1">
      <c r="A3315" s="540">
        <v>43950</v>
      </c>
      <c r="B3315" s="540">
        <v>43899</v>
      </c>
      <c r="C3315" s="194" t="s">
        <v>4889</v>
      </c>
      <c r="D3315" s="194" t="s">
        <v>3734</v>
      </c>
      <c r="E3315" s="194" t="s">
        <v>3322</v>
      </c>
      <c r="F3315" s="194" t="s">
        <v>1533</v>
      </c>
      <c r="G3315" s="913">
        <v>22151.279999999999</v>
      </c>
      <c r="H3315" s="542">
        <v>154139.95000000001</v>
      </c>
      <c r="I3315" s="1389">
        <v>43959</v>
      </c>
    </row>
    <row r="3316" spans="1:9" ht="15" customHeight="1">
      <c r="A3316" s="540">
        <v>43950</v>
      </c>
      <c r="B3316" s="540">
        <v>43900</v>
      </c>
      <c r="C3316" s="194" t="s">
        <v>4890</v>
      </c>
      <c r="D3316" s="194" t="s">
        <v>3734</v>
      </c>
      <c r="E3316" s="194" t="s">
        <v>3322</v>
      </c>
      <c r="F3316" s="194" t="s">
        <v>1533</v>
      </c>
      <c r="G3316" s="913">
        <v>1257494.73</v>
      </c>
      <c r="H3316" s="1223">
        <v>55567.51</v>
      </c>
      <c r="I3316" s="1389">
        <v>43959</v>
      </c>
    </row>
    <row r="3317" spans="1:9" ht="15" customHeight="1">
      <c r="A3317" s="1175">
        <v>43861</v>
      </c>
      <c r="B3317" s="1145">
        <v>43841</v>
      </c>
      <c r="C3317" s="194" t="s">
        <v>4501</v>
      </c>
      <c r="D3317" s="194" t="s">
        <v>2039</v>
      </c>
      <c r="E3317" s="1428" t="s">
        <v>4509</v>
      </c>
      <c r="F3317" s="194" t="s">
        <v>1533</v>
      </c>
      <c r="G3317" s="1428" t="s">
        <v>4510</v>
      </c>
      <c r="H3317" s="1223">
        <v>101454.66</v>
      </c>
      <c r="I3317" s="1468">
        <v>43962</v>
      </c>
    </row>
    <row r="3318" spans="1:9" ht="15" customHeight="1">
      <c r="A3318" s="1220">
        <v>43840</v>
      </c>
      <c r="B3318" s="1219">
        <v>43851</v>
      </c>
      <c r="C3318" s="1221" t="s">
        <v>4403</v>
      </c>
      <c r="D3318" s="1221" t="s">
        <v>2092</v>
      </c>
      <c r="E3318" s="1222" t="s">
        <v>4412</v>
      </c>
      <c r="F3318" s="1221" t="s">
        <v>37</v>
      </c>
      <c r="G3318" s="1223">
        <v>1538.84</v>
      </c>
      <c r="H3318" s="542">
        <v>60024.22</v>
      </c>
      <c r="I3318" s="1224">
        <v>43962</v>
      </c>
    </row>
    <row r="3319" spans="1:9" ht="15" customHeight="1">
      <c r="A3319" s="1220">
        <v>43843</v>
      </c>
      <c r="B3319" s="1219">
        <v>43851</v>
      </c>
      <c r="C3319" s="1221" t="s">
        <v>4405</v>
      </c>
      <c r="D3319" s="1221" t="s">
        <v>2092</v>
      </c>
      <c r="E3319" s="1222" t="s">
        <v>4413</v>
      </c>
      <c r="F3319" s="1221" t="s">
        <v>37</v>
      </c>
      <c r="G3319" s="1223">
        <v>2809.6</v>
      </c>
      <c r="H3319" s="542">
        <v>111829.77</v>
      </c>
      <c r="I3319" s="1224">
        <f t="shared" ref="I3319" si="29">A3319+120</f>
        <v>43963</v>
      </c>
    </row>
    <row r="3320" spans="1:9" ht="15" customHeight="1">
      <c r="A3320" s="1175">
        <v>43860</v>
      </c>
      <c r="B3320" s="1145">
        <v>43843</v>
      </c>
      <c r="C3320" s="194" t="s">
        <v>4466</v>
      </c>
      <c r="D3320" s="194" t="s">
        <v>2039</v>
      </c>
      <c r="E3320" s="1428" t="s">
        <v>4478</v>
      </c>
      <c r="F3320" s="194" t="s">
        <v>1533</v>
      </c>
      <c r="G3320" s="1428" t="s">
        <v>4477</v>
      </c>
      <c r="H3320" s="542">
        <v>38430.22</v>
      </c>
      <c r="I3320" s="984">
        <v>43963</v>
      </c>
    </row>
    <row r="3321" spans="1:9" ht="15" customHeight="1">
      <c r="A3321" s="1175">
        <v>43861</v>
      </c>
      <c r="B3321" s="1145">
        <v>43843</v>
      </c>
      <c r="C3321" s="194" t="s">
        <v>4502</v>
      </c>
      <c r="D3321" s="194" t="s">
        <v>2039</v>
      </c>
      <c r="E3321" s="1428" t="s">
        <v>4509</v>
      </c>
      <c r="F3321" s="194" t="s">
        <v>1533</v>
      </c>
      <c r="G3321" s="1428" t="s">
        <v>4511</v>
      </c>
      <c r="H3321" s="542">
        <v>209182.33</v>
      </c>
      <c r="I3321" s="984">
        <v>43963</v>
      </c>
    </row>
    <row r="3322" spans="1:9" ht="15" customHeight="1">
      <c r="A3322" s="1175">
        <v>43860</v>
      </c>
      <c r="B3322" s="1145">
        <v>43844</v>
      </c>
      <c r="C3322" s="194" t="s">
        <v>4469</v>
      </c>
      <c r="D3322" s="194" t="s">
        <v>2039</v>
      </c>
      <c r="E3322" s="1428" t="s">
        <v>4483</v>
      </c>
      <c r="F3322" s="194" t="s">
        <v>1533</v>
      </c>
      <c r="G3322" s="1428" t="s">
        <v>4484</v>
      </c>
      <c r="H3322" s="542">
        <v>131923.44</v>
      </c>
      <c r="I3322" s="984">
        <f t="shared" ref="I3322" si="30">B3322+120</f>
        <v>43964</v>
      </c>
    </row>
    <row r="3323" spans="1:9" ht="15" customHeight="1">
      <c r="A3323" s="1175">
        <v>43859</v>
      </c>
      <c r="B3323" s="1145">
        <v>43845</v>
      </c>
      <c r="C3323" s="194" t="s">
        <v>4442</v>
      </c>
      <c r="D3323" s="194" t="s">
        <v>2039</v>
      </c>
      <c r="E3323" s="1428" t="s">
        <v>4454</v>
      </c>
      <c r="F3323" s="194" t="s">
        <v>1533</v>
      </c>
      <c r="G3323" s="1428" t="s">
        <v>4455</v>
      </c>
      <c r="H3323" s="542">
        <v>296171.67</v>
      </c>
      <c r="I3323" s="984">
        <v>43965</v>
      </c>
    </row>
    <row r="3324" spans="1:9" ht="15" customHeight="1">
      <c r="A3324" s="1175">
        <v>43860</v>
      </c>
      <c r="B3324" s="1145">
        <v>43845</v>
      </c>
      <c r="C3324" s="194" t="s">
        <v>4467</v>
      </c>
      <c r="D3324" s="194" t="s">
        <v>2039</v>
      </c>
      <c r="E3324" s="1428" t="s">
        <v>4479</v>
      </c>
      <c r="F3324" s="194" t="s">
        <v>1533</v>
      </c>
      <c r="G3324" s="1428" t="s">
        <v>4480</v>
      </c>
      <c r="H3324" s="1223">
        <v>38560.300000000003</v>
      </c>
      <c r="I3324" s="984">
        <v>43965</v>
      </c>
    </row>
    <row r="3325" spans="1:9" ht="15" customHeight="1">
      <c r="A3325" s="1175">
        <v>43861</v>
      </c>
      <c r="B3325" s="1145">
        <v>43845</v>
      </c>
      <c r="C3325" s="194" t="s">
        <v>4508</v>
      </c>
      <c r="D3325" s="194" t="s">
        <v>2039</v>
      </c>
      <c r="E3325" s="1428" t="s">
        <v>4509</v>
      </c>
      <c r="F3325" s="194" t="s">
        <v>1533</v>
      </c>
      <c r="G3325" s="1428" t="s">
        <v>4517</v>
      </c>
      <c r="H3325" s="1216"/>
      <c r="I3325" s="984">
        <v>43965</v>
      </c>
    </row>
    <row r="3326" spans="1:9" ht="15" customHeight="1">
      <c r="A3326" s="1220">
        <v>43846</v>
      </c>
      <c r="B3326" s="1219">
        <v>43861</v>
      </c>
      <c r="C3326" s="1221" t="s">
        <v>4497</v>
      </c>
      <c r="D3326" s="1221" t="s">
        <v>2092</v>
      </c>
      <c r="E3326" s="1222" t="s">
        <v>4500</v>
      </c>
      <c r="F3326" s="1221" t="s">
        <v>37</v>
      </c>
      <c r="G3326" s="1223">
        <v>1062.56</v>
      </c>
      <c r="H3326" s="542">
        <v>118219.99</v>
      </c>
      <c r="I3326" s="1224">
        <f t="shared" ref="I3326" si="31">A3326+120</f>
        <v>43966</v>
      </c>
    </row>
    <row r="3327" spans="1:9" ht="15" customHeight="1">
      <c r="A3327" s="540">
        <v>43860</v>
      </c>
      <c r="B3327" s="194"/>
      <c r="C3327" s="194" t="s">
        <v>4474</v>
      </c>
      <c r="D3327" s="194" t="s">
        <v>3321</v>
      </c>
      <c r="E3327" s="194" t="s">
        <v>3637</v>
      </c>
      <c r="F3327" s="194" t="s">
        <v>27</v>
      </c>
      <c r="G3327" s="913">
        <v>1906770</v>
      </c>
      <c r="H3327" s="542">
        <v>48424.34</v>
      </c>
      <c r="I3327" s="1216">
        <v>43966</v>
      </c>
    </row>
    <row r="3328" spans="1:9" ht="15" customHeight="1">
      <c r="A3328" s="1175">
        <v>43859</v>
      </c>
      <c r="B3328" s="1145">
        <v>43846</v>
      </c>
      <c r="C3328" s="194" t="s">
        <v>4439</v>
      </c>
      <c r="D3328" s="194" t="s">
        <v>2039</v>
      </c>
      <c r="E3328" s="1428" t="s">
        <v>4450</v>
      </c>
      <c r="F3328" s="194" t="s">
        <v>1533</v>
      </c>
      <c r="G3328" s="1428" t="s">
        <v>4449</v>
      </c>
      <c r="H3328" s="542">
        <v>18833.310000000001</v>
      </c>
      <c r="I3328" s="984">
        <v>43966</v>
      </c>
    </row>
    <row r="3329" spans="1:9" ht="15" customHeight="1">
      <c r="A3329" s="1175">
        <v>43860</v>
      </c>
      <c r="B3329" s="1145">
        <v>43846</v>
      </c>
      <c r="C3329" s="194" t="s">
        <v>4470</v>
      </c>
      <c r="D3329" s="194" t="s">
        <v>2039</v>
      </c>
      <c r="E3329" s="1428" t="s">
        <v>4483</v>
      </c>
      <c r="F3329" s="194" t="s">
        <v>1533</v>
      </c>
      <c r="G3329" s="1428" t="s">
        <v>4485</v>
      </c>
      <c r="H3329" s="542">
        <v>118219.99</v>
      </c>
      <c r="I3329" s="984">
        <v>43966</v>
      </c>
    </row>
    <row r="3330" spans="1:9" ht="15" customHeight="1">
      <c r="A3330" s="1175">
        <v>43861</v>
      </c>
      <c r="B3330" s="1145">
        <v>43846</v>
      </c>
      <c r="C3330" s="194" t="s">
        <v>4507</v>
      </c>
      <c r="D3330" s="194" t="s">
        <v>2039</v>
      </c>
      <c r="E3330" s="1428" t="s">
        <v>4509</v>
      </c>
      <c r="F3330" s="194" t="s">
        <v>1533</v>
      </c>
      <c r="G3330" s="1428" t="s">
        <v>4516</v>
      </c>
      <c r="H3330" s="542">
        <v>48424.34</v>
      </c>
      <c r="I3330" s="984">
        <v>43966</v>
      </c>
    </row>
    <row r="3331" spans="1:9" ht="15" customHeight="1">
      <c r="A3331" s="1175">
        <v>43859</v>
      </c>
      <c r="B3331" s="1145">
        <v>43846</v>
      </c>
      <c r="C3331" s="194" t="s">
        <v>4439</v>
      </c>
      <c r="D3331" s="194" t="s">
        <v>2039</v>
      </c>
      <c r="E3331" s="1428" t="s">
        <v>4450</v>
      </c>
      <c r="F3331" s="194" t="s">
        <v>1533</v>
      </c>
      <c r="G3331" s="1428" t="s">
        <v>4449</v>
      </c>
      <c r="H3331" s="542">
        <v>18833.310000000001</v>
      </c>
      <c r="I3331" s="984">
        <v>43966</v>
      </c>
    </row>
    <row r="3332" spans="1:9" ht="15" customHeight="1">
      <c r="A3332" s="1175">
        <v>43860</v>
      </c>
      <c r="B3332" s="1145">
        <v>43846</v>
      </c>
      <c r="C3332" s="194" t="s">
        <v>4470</v>
      </c>
      <c r="D3332" s="194" t="s">
        <v>2039</v>
      </c>
      <c r="E3332" s="1428" t="s">
        <v>4483</v>
      </c>
      <c r="F3332" s="194" t="s">
        <v>1533</v>
      </c>
      <c r="G3332" s="1428" t="s">
        <v>4485</v>
      </c>
      <c r="H3332" s="194"/>
      <c r="I3332" s="984">
        <v>43966</v>
      </c>
    </row>
    <row r="3333" spans="1:9" ht="15" customHeight="1">
      <c r="A3333" s="1175">
        <v>43861</v>
      </c>
      <c r="B3333" s="1145">
        <v>43846</v>
      </c>
      <c r="C3333" s="194" t="s">
        <v>4507</v>
      </c>
      <c r="D3333" s="194" t="s">
        <v>2039</v>
      </c>
      <c r="E3333" s="1428" t="s">
        <v>4509</v>
      </c>
      <c r="F3333" s="194" t="s">
        <v>1533</v>
      </c>
      <c r="G3333" s="1428" t="s">
        <v>4516</v>
      </c>
      <c r="H3333" s="542">
        <v>3234.38</v>
      </c>
      <c r="I3333" s="984">
        <v>43966</v>
      </c>
    </row>
    <row r="3334" spans="1:9" ht="15" customHeight="1">
      <c r="A3334" s="540">
        <v>43860</v>
      </c>
      <c r="B3334" s="194"/>
      <c r="C3334" s="194" t="s">
        <v>4474</v>
      </c>
      <c r="D3334" s="194" t="s">
        <v>3321</v>
      </c>
      <c r="E3334" s="194" t="s">
        <v>3637</v>
      </c>
      <c r="F3334" s="194" t="s">
        <v>27</v>
      </c>
      <c r="G3334" s="913">
        <v>1906770</v>
      </c>
      <c r="H3334" s="542">
        <v>18444.38</v>
      </c>
      <c r="I3334" s="1216">
        <v>43966</v>
      </c>
    </row>
    <row r="3335" spans="1:9" ht="15" customHeight="1">
      <c r="A3335" s="1175">
        <v>43859</v>
      </c>
      <c r="B3335" s="1145">
        <v>43848</v>
      </c>
      <c r="C3335" s="194" t="s">
        <v>4440</v>
      </c>
      <c r="D3335" s="194" t="s">
        <v>2039</v>
      </c>
      <c r="E3335" s="1428" t="s">
        <v>3833</v>
      </c>
      <c r="F3335" s="194" t="s">
        <v>1533</v>
      </c>
      <c r="G3335" s="1428" t="s">
        <v>4451</v>
      </c>
      <c r="H3335" s="542">
        <v>1759.5</v>
      </c>
      <c r="I3335" s="984">
        <v>43969</v>
      </c>
    </row>
    <row r="3336" spans="1:9" ht="15" customHeight="1">
      <c r="A3336" s="1175">
        <v>43859</v>
      </c>
      <c r="B3336" s="1145">
        <v>43847</v>
      </c>
      <c r="C3336" s="194" t="s">
        <v>4441</v>
      </c>
      <c r="D3336" s="194" t="s">
        <v>2039</v>
      </c>
      <c r="E3336" s="1428" t="s">
        <v>4452</v>
      </c>
      <c r="F3336" s="194" t="s">
        <v>1533</v>
      </c>
      <c r="G3336" s="1428" t="s">
        <v>4453</v>
      </c>
      <c r="H3336" s="542">
        <v>130134.95</v>
      </c>
      <c r="I3336" s="984">
        <v>43969</v>
      </c>
    </row>
    <row r="3337" spans="1:9" ht="15" customHeight="1">
      <c r="A3337" s="1175">
        <v>43860</v>
      </c>
      <c r="B3337" s="1145">
        <v>43847</v>
      </c>
      <c r="C3337" s="194" t="s">
        <v>4472</v>
      </c>
      <c r="D3337" s="194" t="s">
        <v>2039</v>
      </c>
      <c r="E3337" s="1428" t="s">
        <v>4488</v>
      </c>
      <c r="F3337" s="194" t="s">
        <v>1533</v>
      </c>
      <c r="G3337" s="1428" t="s">
        <v>4489</v>
      </c>
      <c r="H3337" s="1216">
        <v>43969</v>
      </c>
      <c r="I3337" s="984">
        <v>43969</v>
      </c>
    </row>
    <row r="3338" spans="1:9" ht="15" customHeight="1">
      <c r="A3338" s="1175">
        <v>43861</v>
      </c>
      <c r="B3338" s="1145">
        <v>43847</v>
      </c>
      <c r="C3338" s="194" t="s">
        <v>4506</v>
      </c>
      <c r="D3338" s="194" t="s">
        <v>2039</v>
      </c>
      <c r="E3338" s="1428" t="s">
        <v>4509</v>
      </c>
      <c r="F3338" s="194" t="s">
        <v>1533</v>
      </c>
      <c r="G3338" s="1428" t="s">
        <v>4515</v>
      </c>
      <c r="H3338" s="1216">
        <f t="shared" ref="H3338" si="32">B3340+60</f>
        <v>43969</v>
      </c>
      <c r="I3338" s="984">
        <v>43969</v>
      </c>
    </row>
    <row r="3339" spans="1:9" ht="15" customHeight="1">
      <c r="A3339" s="540">
        <v>43950</v>
      </c>
      <c r="B3339" s="540">
        <v>43907</v>
      </c>
      <c r="C3339" s="194" t="s">
        <v>4891</v>
      </c>
      <c r="D3339" s="194" t="s">
        <v>3734</v>
      </c>
      <c r="E3339" s="194" t="s">
        <v>3322</v>
      </c>
      <c r="F3339" s="194" t="s">
        <v>1533</v>
      </c>
      <c r="G3339" s="913">
        <v>619917.79</v>
      </c>
      <c r="H3339" s="1223">
        <v>116552.59</v>
      </c>
      <c r="I3339" s="984">
        <v>43969</v>
      </c>
    </row>
    <row r="3340" spans="1:9" ht="15" customHeight="1">
      <c r="A3340" s="540">
        <v>43950</v>
      </c>
      <c r="B3340" s="540">
        <v>43909</v>
      </c>
      <c r="C3340" s="194" t="s">
        <v>4892</v>
      </c>
      <c r="D3340" s="194" t="s">
        <v>3734</v>
      </c>
      <c r="E3340" s="194" t="s">
        <v>3322</v>
      </c>
      <c r="F3340" s="194" t="s">
        <v>1533</v>
      </c>
      <c r="G3340" s="913">
        <v>608722.75</v>
      </c>
      <c r="H3340" s="1223">
        <v>41337.94</v>
      </c>
      <c r="I3340" s="984">
        <v>43969</v>
      </c>
    </row>
    <row r="3341" spans="1:9" ht="15" customHeight="1">
      <c r="A3341" s="1219">
        <v>43848</v>
      </c>
      <c r="B3341" s="1219">
        <v>43861</v>
      </c>
      <c r="C3341" s="1221" t="s">
        <v>4492</v>
      </c>
      <c r="D3341" s="1221" t="s">
        <v>2092</v>
      </c>
      <c r="E3341" s="1222" t="s">
        <v>4498</v>
      </c>
      <c r="F3341" s="1221" t="s">
        <v>37</v>
      </c>
      <c r="G3341" s="1223">
        <v>3211.7</v>
      </c>
      <c r="H3341" s="542">
        <v>15008.76</v>
      </c>
      <c r="I3341" s="1216">
        <v>43969</v>
      </c>
    </row>
    <row r="3342" spans="1:9" ht="15" customHeight="1">
      <c r="A3342" s="1220">
        <v>43847</v>
      </c>
      <c r="B3342" s="1219">
        <v>43861</v>
      </c>
      <c r="C3342" s="1221" t="s">
        <v>4496</v>
      </c>
      <c r="D3342" s="1221" t="s">
        <v>2092</v>
      </c>
      <c r="E3342" s="1222" t="s">
        <v>4500</v>
      </c>
      <c r="F3342" s="1221" t="s">
        <v>37</v>
      </c>
      <c r="G3342" s="1223">
        <v>1139.0999999999999</v>
      </c>
      <c r="H3342" s="542">
        <v>36116.46</v>
      </c>
      <c r="I3342" s="1216">
        <v>43969</v>
      </c>
    </row>
    <row r="3343" spans="1:9" ht="15" customHeight="1">
      <c r="A3343" s="1175">
        <v>43859</v>
      </c>
      <c r="B3343" s="1145">
        <v>43850</v>
      </c>
      <c r="C3343" s="194" t="s">
        <v>4437</v>
      </c>
      <c r="D3343" s="194" t="s">
        <v>2039</v>
      </c>
      <c r="E3343" s="1428" t="s">
        <v>3833</v>
      </c>
      <c r="F3343" s="194" t="s">
        <v>1533</v>
      </c>
      <c r="G3343" s="1428" t="s">
        <v>4446</v>
      </c>
      <c r="H3343" s="542">
        <v>296403.26</v>
      </c>
      <c r="I3343" s="984">
        <v>43970</v>
      </c>
    </row>
    <row r="3344" spans="1:9" ht="15" customHeight="1">
      <c r="A3344" s="1175">
        <v>43860</v>
      </c>
      <c r="B3344" s="1145">
        <v>43850</v>
      </c>
      <c r="C3344" s="194" t="s">
        <v>4471</v>
      </c>
      <c r="D3344" s="194" t="s">
        <v>2039</v>
      </c>
      <c r="E3344" s="1428" t="s">
        <v>4486</v>
      </c>
      <c r="F3344" s="194" t="s">
        <v>1533</v>
      </c>
      <c r="G3344" s="1428" t="s">
        <v>4487</v>
      </c>
      <c r="H3344" s="542">
        <v>24634.799999999999</v>
      </c>
      <c r="I3344" s="984">
        <v>43970</v>
      </c>
    </row>
    <row r="3345" spans="1:10" ht="15" customHeight="1">
      <c r="A3345" s="1175">
        <v>43861</v>
      </c>
      <c r="B3345" s="1145">
        <v>43850</v>
      </c>
      <c r="C3345" s="194" t="s">
        <v>4505</v>
      </c>
      <c r="D3345" s="194" t="s">
        <v>2039</v>
      </c>
      <c r="E3345" s="1428" t="s">
        <v>4509</v>
      </c>
      <c r="F3345" s="194" t="s">
        <v>1533</v>
      </c>
      <c r="G3345" s="1428" t="s">
        <v>4514</v>
      </c>
      <c r="H3345" s="542">
        <v>465950.46</v>
      </c>
      <c r="I3345" s="984">
        <v>43970</v>
      </c>
    </row>
    <row r="3346" spans="1:10" ht="15" customHeight="1">
      <c r="A3346" s="1175">
        <v>43859</v>
      </c>
      <c r="B3346" s="1145">
        <v>43851</v>
      </c>
      <c r="C3346" s="194" t="s">
        <v>4438</v>
      </c>
      <c r="D3346" s="194" t="s">
        <v>2039</v>
      </c>
      <c r="E3346" s="1428" t="s">
        <v>4447</v>
      </c>
      <c r="F3346" s="194" t="s">
        <v>1533</v>
      </c>
      <c r="G3346" s="1428" t="s">
        <v>4448</v>
      </c>
      <c r="H3346" s="542">
        <v>21831.31</v>
      </c>
      <c r="I3346" s="984">
        <v>43971</v>
      </c>
    </row>
    <row r="3347" spans="1:10" ht="15" customHeight="1">
      <c r="A3347" s="1175">
        <v>43860</v>
      </c>
      <c r="B3347" s="1145">
        <v>43851</v>
      </c>
      <c r="C3347" s="194" t="s">
        <v>4468</v>
      </c>
      <c r="D3347" s="194" t="s">
        <v>2039</v>
      </c>
      <c r="E3347" s="1428" t="s">
        <v>4482</v>
      </c>
      <c r="F3347" s="194" t="s">
        <v>1533</v>
      </c>
      <c r="G3347" s="1428" t="s">
        <v>4481</v>
      </c>
      <c r="I3347" s="984">
        <v>43971</v>
      </c>
    </row>
    <row r="3348" spans="1:10" ht="15" customHeight="1">
      <c r="A3348" s="1175">
        <v>43861</v>
      </c>
      <c r="B3348" s="1145">
        <v>43851</v>
      </c>
      <c r="C3348" s="194" t="s">
        <v>4503</v>
      </c>
      <c r="D3348" s="194" t="s">
        <v>2039</v>
      </c>
      <c r="E3348" s="1428" t="s">
        <v>4509</v>
      </c>
      <c r="F3348" s="194" t="s">
        <v>1533</v>
      </c>
      <c r="G3348" s="1428" t="s">
        <v>4512</v>
      </c>
      <c r="I3348" s="984">
        <v>43971</v>
      </c>
    </row>
    <row r="3349" spans="1:10" ht="15" customHeight="1">
      <c r="A3349" s="1175">
        <v>43859</v>
      </c>
      <c r="B3349" s="1145">
        <v>43852</v>
      </c>
      <c r="C3349" s="194" t="s">
        <v>4443</v>
      </c>
      <c r="D3349" s="194" t="s">
        <v>2039</v>
      </c>
      <c r="E3349" s="1428" t="s">
        <v>4457</v>
      </c>
      <c r="F3349" s="194" t="s">
        <v>1533</v>
      </c>
      <c r="G3349" s="1428" t="s">
        <v>4456</v>
      </c>
      <c r="H3349" s="542">
        <v>624939.18999999994</v>
      </c>
      <c r="I3349" s="984">
        <v>43972</v>
      </c>
    </row>
    <row r="3350" spans="1:10" ht="15" customHeight="1">
      <c r="A3350" s="1175">
        <v>43860</v>
      </c>
      <c r="B3350" s="1145">
        <v>43852</v>
      </c>
      <c r="C3350" s="194" t="s">
        <v>4473</v>
      </c>
      <c r="D3350" s="194" t="s">
        <v>2039</v>
      </c>
      <c r="E3350" s="1428" t="s">
        <v>4491</v>
      </c>
      <c r="F3350" s="194" t="s">
        <v>1533</v>
      </c>
      <c r="G3350" s="1428" t="s">
        <v>4490</v>
      </c>
      <c r="H3350" s="542">
        <v>136216.85</v>
      </c>
      <c r="I3350" s="984">
        <v>43972</v>
      </c>
    </row>
    <row r="3351" spans="1:10" ht="15" customHeight="1">
      <c r="A3351" s="1175">
        <v>43861</v>
      </c>
      <c r="B3351" s="1145">
        <v>43852</v>
      </c>
      <c r="C3351" s="194" t="s">
        <v>4504</v>
      </c>
      <c r="D3351" s="194" t="s">
        <v>2039</v>
      </c>
      <c r="E3351" s="1428" t="s">
        <v>4509</v>
      </c>
      <c r="F3351" s="194" t="s">
        <v>1533</v>
      </c>
      <c r="G3351" s="1428" t="s">
        <v>4513</v>
      </c>
      <c r="H3351" s="542">
        <v>24770.28</v>
      </c>
      <c r="I3351" s="984">
        <v>43972</v>
      </c>
    </row>
    <row r="3352" spans="1:10" ht="15" customHeight="1">
      <c r="A3352" s="1219">
        <v>43852</v>
      </c>
      <c r="B3352" s="1219">
        <v>43861</v>
      </c>
      <c r="C3352" s="1221" t="s">
        <v>4494</v>
      </c>
      <c r="D3352" s="1221" t="s">
        <v>2092</v>
      </c>
      <c r="E3352" s="1222" t="s">
        <v>4500</v>
      </c>
      <c r="F3352" s="1221" t="s">
        <v>37</v>
      </c>
      <c r="G3352" s="1223">
        <v>1123.42</v>
      </c>
      <c r="H3352" s="1223">
        <v>40768.910000000003</v>
      </c>
      <c r="I3352" s="1224">
        <f t="shared" ref="I3352" si="33">A3352+120</f>
        <v>43972</v>
      </c>
    </row>
    <row r="3353" spans="1:10" ht="15" customHeight="1">
      <c r="A3353" s="1463">
        <v>43949</v>
      </c>
      <c r="B3353" s="726" t="s">
        <v>4908</v>
      </c>
      <c r="C3353" s="726" t="s">
        <v>35</v>
      </c>
      <c r="D3353" s="726" t="s">
        <v>984</v>
      </c>
      <c r="E3353" s="726" t="s">
        <v>14</v>
      </c>
      <c r="F3353" s="727">
        <v>189576.39</v>
      </c>
      <c r="G3353" s="727">
        <v>8144201.71</v>
      </c>
      <c r="H3353" s="1443">
        <v>43973</v>
      </c>
    </row>
    <row r="3354" spans="1:10" ht="15" customHeight="1">
      <c r="A3354" s="1220">
        <v>43853</v>
      </c>
      <c r="B3354" s="1219">
        <v>43861</v>
      </c>
      <c r="C3354" s="1221" t="s">
        <v>4495</v>
      </c>
      <c r="D3354" s="1221" t="s">
        <v>2092</v>
      </c>
      <c r="E3354" s="1222" t="s">
        <v>4500</v>
      </c>
      <c r="F3354" s="1221" t="s">
        <v>37</v>
      </c>
      <c r="G3354" s="1223">
        <v>2148.8200000000002</v>
      </c>
      <c r="H3354" s="1223">
        <v>77980.679999999993</v>
      </c>
      <c r="I3354" s="1224">
        <f t="shared" ref="I3354" si="34">A3354+120</f>
        <v>43973</v>
      </c>
    </row>
    <row r="3355" spans="1:10" ht="15" customHeight="1">
      <c r="A3355" s="1175">
        <v>43860</v>
      </c>
      <c r="B3355" s="1145">
        <v>43857</v>
      </c>
      <c r="C3355" s="194" t="s">
        <v>4465</v>
      </c>
      <c r="D3355" s="194" t="s">
        <v>2039</v>
      </c>
      <c r="E3355" s="1428" t="s">
        <v>4475</v>
      </c>
      <c r="F3355" s="194" t="s">
        <v>1533</v>
      </c>
      <c r="G3355" s="1428" t="s">
        <v>4476</v>
      </c>
      <c r="H3355" s="542">
        <v>739239.4</v>
      </c>
      <c r="I3355" s="984">
        <f t="shared" ref="I3355" si="35">B3355+120</f>
        <v>43977</v>
      </c>
    </row>
    <row r="3356" spans="1:10" ht="15" customHeight="1">
      <c r="A3356" s="1219">
        <v>43857</v>
      </c>
      <c r="B3356" s="1219">
        <v>43861</v>
      </c>
      <c r="C3356" s="1221" t="s">
        <v>4493</v>
      </c>
      <c r="D3356" s="1221" t="s">
        <v>2092</v>
      </c>
      <c r="E3356" s="1222" t="s">
        <v>4499</v>
      </c>
      <c r="F3356" s="1221" t="s">
        <v>37</v>
      </c>
      <c r="G3356" s="1223">
        <v>9843.68</v>
      </c>
      <c r="H3356" s="1223">
        <v>357227.15</v>
      </c>
      <c r="I3356" s="1224">
        <f t="shared" ref="I3356" si="36">A3356+120</f>
        <v>43977</v>
      </c>
    </row>
    <row r="3357" spans="1:10" ht="15" customHeight="1">
      <c r="A3357" s="1175">
        <v>43865</v>
      </c>
      <c r="B3357" s="1145">
        <v>43858</v>
      </c>
      <c r="C3357" s="194" t="s">
        <v>4518</v>
      </c>
      <c r="D3357" s="194" t="s">
        <v>2039</v>
      </c>
      <c r="E3357" s="1428" t="s">
        <v>4525</v>
      </c>
      <c r="F3357" s="194" t="s">
        <v>1533</v>
      </c>
      <c r="G3357" s="1428" t="s">
        <v>4526</v>
      </c>
      <c r="H3357" s="194"/>
      <c r="I3357" s="542">
        <v>28972.49</v>
      </c>
      <c r="J3357" s="984">
        <v>43978</v>
      </c>
    </row>
    <row r="3358" spans="1:10" ht="15" customHeight="1">
      <c r="A3358" s="1175">
        <v>43865</v>
      </c>
      <c r="B3358" s="1145">
        <v>43859</v>
      </c>
      <c r="C3358" s="194" t="s">
        <v>4520</v>
      </c>
      <c r="D3358" s="194" t="s">
        <v>2039</v>
      </c>
      <c r="E3358" s="1428" t="s">
        <v>4529</v>
      </c>
      <c r="F3358" s="194" t="s">
        <v>1533</v>
      </c>
      <c r="G3358" s="1428" t="s">
        <v>4530</v>
      </c>
      <c r="H3358" s="194"/>
      <c r="I3358" s="542">
        <v>14423.89</v>
      </c>
      <c r="J3358" s="984">
        <v>43979</v>
      </c>
    </row>
    <row r="3359" spans="1:10" ht="15" customHeight="1">
      <c r="A3359" s="1175">
        <v>43865</v>
      </c>
      <c r="B3359" s="1145">
        <v>43858</v>
      </c>
      <c r="C3359" s="194" t="s">
        <v>4522</v>
      </c>
      <c r="D3359" s="194" t="s">
        <v>2039</v>
      </c>
      <c r="E3359" s="1428" t="s">
        <v>4533</v>
      </c>
      <c r="F3359" s="194" t="s">
        <v>1533</v>
      </c>
      <c r="G3359" s="1428" t="s">
        <v>4534</v>
      </c>
      <c r="H3359" s="194"/>
      <c r="I3359" s="542">
        <v>164037.89000000001</v>
      </c>
      <c r="J3359" s="984">
        <v>43978</v>
      </c>
    </row>
    <row r="3360" spans="1:10" ht="15" customHeight="1">
      <c r="A3360" s="1175">
        <v>43865</v>
      </c>
      <c r="B3360" s="1145">
        <v>43859</v>
      </c>
      <c r="C3360" s="194" t="s">
        <v>4524</v>
      </c>
      <c r="D3360" s="194" t="s">
        <v>2039</v>
      </c>
      <c r="E3360" s="1428" t="s">
        <v>4537</v>
      </c>
      <c r="F3360" s="194" t="s">
        <v>1533</v>
      </c>
      <c r="G3360" s="1428" t="s">
        <v>4538</v>
      </c>
      <c r="H3360" s="194"/>
      <c r="I3360" s="542">
        <v>138625.88</v>
      </c>
      <c r="J3360" s="984">
        <v>43979</v>
      </c>
    </row>
    <row r="3361" spans="1:10" ht="15" customHeight="1">
      <c r="A3361" s="1220">
        <v>43859</v>
      </c>
      <c r="B3361" s="1219">
        <v>43875</v>
      </c>
      <c r="C3361" s="1221" t="s">
        <v>4558</v>
      </c>
      <c r="D3361" s="1221" t="s">
        <v>2092</v>
      </c>
      <c r="E3361" s="1222" t="s">
        <v>4500</v>
      </c>
      <c r="F3361" s="1221" t="s">
        <v>37</v>
      </c>
      <c r="G3361" s="1223">
        <v>1020.24</v>
      </c>
      <c r="H3361" s="1223">
        <v>37575.440000000002</v>
      </c>
      <c r="I3361" s="1224">
        <f t="shared" ref="I3361" si="37">A3361+120</f>
        <v>43979</v>
      </c>
    </row>
    <row r="3362" spans="1:10" ht="15" customHeight="1">
      <c r="A3362" s="1444">
        <v>43859</v>
      </c>
      <c r="B3362" s="1445" t="s">
        <v>4433</v>
      </c>
      <c r="C3362" s="1446" t="s">
        <v>285</v>
      </c>
      <c r="D3362" s="1447" t="s">
        <v>3047</v>
      </c>
      <c r="E3362" s="1446" t="s">
        <v>11</v>
      </c>
      <c r="F3362" s="1448">
        <v>230885.51</v>
      </c>
      <c r="G3362" s="1448">
        <v>8383452.8700000001</v>
      </c>
      <c r="H3362" s="1452">
        <v>43949</v>
      </c>
    </row>
    <row r="3363" spans="1:10" ht="15" customHeight="1">
      <c r="A3363" s="1175">
        <v>43865</v>
      </c>
      <c r="B3363" s="1145">
        <v>43860</v>
      </c>
      <c r="C3363" s="194" t="s">
        <v>4519</v>
      </c>
      <c r="D3363" s="194" t="s">
        <v>2039</v>
      </c>
      <c r="E3363" s="1428" t="s">
        <v>4527</v>
      </c>
      <c r="F3363" s="194" t="s">
        <v>1533</v>
      </c>
      <c r="G3363" s="1428" t="s">
        <v>4528</v>
      </c>
      <c r="H3363" s="542">
        <v>956641.08</v>
      </c>
      <c r="I3363" s="984">
        <f t="shared" ref="I3363:I3364" si="38">B3363+120</f>
        <v>43980</v>
      </c>
    </row>
    <row r="3364" spans="1:10" ht="15" customHeight="1">
      <c r="A3364" s="1175">
        <v>43865</v>
      </c>
      <c r="B3364" s="1145">
        <v>43860</v>
      </c>
      <c r="C3364" s="194" t="s">
        <v>4521</v>
      </c>
      <c r="D3364" s="194" t="s">
        <v>2039</v>
      </c>
      <c r="E3364" s="1428" t="s">
        <v>4532</v>
      </c>
      <c r="F3364" s="194" t="s">
        <v>1533</v>
      </c>
      <c r="G3364" s="1428" t="s">
        <v>4531</v>
      </c>
      <c r="H3364" s="542">
        <v>601489.57999999996</v>
      </c>
      <c r="I3364" s="984">
        <f t="shared" si="38"/>
        <v>43980</v>
      </c>
    </row>
    <row r="3365" spans="1:10" ht="15" customHeight="1">
      <c r="A3365" s="1175">
        <v>43865</v>
      </c>
      <c r="B3365" s="1145">
        <v>43861</v>
      </c>
      <c r="C3365" s="194" t="s">
        <v>4523</v>
      </c>
      <c r="D3365" s="194" t="s">
        <v>2039</v>
      </c>
      <c r="E3365" s="1428" t="s">
        <v>4535</v>
      </c>
      <c r="F3365" s="194" t="s">
        <v>1533</v>
      </c>
      <c r="G3365" s="1428" t="s">
        <v>4536</v>
      </c>
      <c r="I3365" s="542">
        <v>30043.7</v>
      </c>
      <c r="J3365" s="984">
        <v>43983</v>
      </c>
    </row>
    <row r="3366" spans="1:10" ht="15" customHeight="1">
      <c r="A3366" s="1220">
        <v>43861</v>
      </c>
      <c r="B3366" s="1219">
        <v>43875</v>
      </c>
      <c r="C3366" s="1221" t="s">
        <v>4559</v>
      </c>
      <c r="D3366" s="1221" t="s">
        <v>2092</v>
      </c>
      <c r="E3366" s="1222" t="s">
        <v>4500</v>
      </c>
      <c r="F3366" s="1221" t="s">
        <v>37</v>
      </c>
      <c r="G3366" s="1223">
        <v>4390.28</v>
      </c>
      <c r="H3366" s="1223">
        <v>161694.01</v>
      </c>
      <c r="I3366" s="1224">
        <v>43983</v>
      </c>
    </row>
    <row r="3367" spans="1:10" ht="15" customHeight="1">
      <c r="A3367" s="1220">
        <v>43864</v>
      </c>
      <c r="B3367" s="1219">
        <v>43875</v>
      </c>
      <c r="C3367" s="1221" t="s">
        <v>4555</v>
      </c>
      <c r="D3367" s="1221" t="s">
        <v>2092</v>
      </c>
      <c r="E3367" s="1222" t="s">
        <v>4500</v>
      </c>
      <c r="F3367" s="1221" t="s">
        <v>37</v>
      </c>
      <c r="G3367" s="1223">
        <v>3455.15</v>
      </c>
      <c r="H3367" s="1223">
        <v>127253.17</v>
      </c>
      <c r="I3367" s="1224">
        <f t="shared" ref="I3367" si="39">A3367+120</f>
        <v>43984</v>
      </c>
    </row>
    <row r="3368" spans="1:10" ht="15" customHeight="1">
      <c r="A3368" s="1175">
        <v>43888</v>
      </c>
      <c r="B3368" s="1145">
        <v>43864</v>
      </c>
      <c r="C3368" s="194" t="s">
        <v>4608</v>
      </c>
      <c r="D3368" s="194" t="s">
        <v>2039</v>
      </c>
      <c r="E3368" s="1428" t="s">
        <v>4624</v>
      </c>
      <c r="F3368" s="194" t="s">
        <v>1533</v>
      </c>
      <c r="G3368" s="1428" t="s">
        <v>4623</v>
      </c>
      <c r="H3368" s="542">
        <v>43510.68</v>
      </c>
      <c r="I3368" s="984">
        <f t="shared" ref="I3368" si="40">B3368+120</f>
        <v>43984</v>
      </c>
    </row>
    <row r="3369" spans="1:10" ht="15" customHeight="1">
      <c r="A3369" s="194" t="s">
        <v>2039</v>
      </c>
      <c r="B3369" s="1428" t="s">
        <v>4084</v>
      </c>
      <c r="C3369" s="194" t="s">
        <v>1533</v>
      </c>
      <c r="D3369" s="1428" t="s">
        <v>4579</v>
      </c>
      <c r="E3369" s="194"/>
      <c r="F3369" s="542">
        <v>5796</v>
      </c>
      <c r="G3369" s="984">
        <v>43985</v>
      </c>
    </row>
    <row r="3370" spans="1:10" ht="15" customHeight="1">
      <c r="A3370" s="194" t="s">
        <v>2039</v>
      </c>
      <c r="B3370" s="1428" t="s">
        <v>4615</v>
      </c>
      <c r="C3370" s="194" t="s">
        <v>1533</v>
      </c>
      <c r="D3370" s="1428" t="s">
        <v>4614</v>
      </c>
      <c r="E3370" s="194"/>
      <c r="F3370" s="542">
        <v>258557.97</v>
      </c>
      <c r="G3370" s="984">
        <v>43985</v>
      </c>
    </row>
    <row r="3371" spans="1:10" ht="15" customHeight="1">
      <c r="A3371" s="194" t="s">
        <v>2039</v>
      </c>
      <c r="B3371" s="1428" t="s">
        <v>4749</v>
      </c>
      <c r="C3371" s="194" t="s">
        <v>1533</v>
      </c>
      <c r="D3371" s="1428" t="s">
        <v>4816</v>
      </c>
      <c r="E3371" s="194"/>
      <c r="F3371" s="542">
        <v>33534</v>
      </c>
      <c r="G3371" s="984">
        <v>43985</v>
      </c>
    </row>
    <row r="3372" spans="1:10" ht="15" customHeight="1">
      <c r="A3372" s="194" t="s">
        <v>2039</v>
      </c>
      <c r="B3372" s="1428" t="s">
        <v>3863</v>
      </c>
      <c r="C3372" s="194" t="s">
        <v>1533</v>
      </c>
      <c r="D3372" s="1428" t="s">
        <v>4816</v>
      </c>
      <c r="E3372" s="194"/>
      <c r="F3372" s="1474">
        <v>33534</v>
      </c>
      <c r="G3372" s="984">
        <v>43985</v>
      </c>
    </row>
    <row r="3373" spans="1:10" ht="15" customHeight="1">
      <c r="A3373" s="1220">
        <v>43865</v>
      </c>
      <c r="B3373" s="1219">
        <v>43875</v>
      </c>
      <c r="C3373" s="1221" t="s">
        <v>4557</v>
      </c>
      <c r="D3373" s="1221" t="s">
        <v>2092</v>
      </c>
      <c r="E3373" s="1222" t="s">
        <v>4500</v>
      </c>
      <c r="F3373" s="1221" t="s">
        <v>37</v>
      </c>
      <c r="G3373" s="1223">
        <v>1043.28</v>
      </c>
      <c r="H3373" s="1223">
        <v>38424</v>
      </c>
      <c r="I3373" s="1224">
        <f t="shared" ref="I3373" si="41">A3373+120</f>
        <v>43985</v>
      </c>
    </row>
    <row r="3374" spans="1:10" ht="15" customHeight="1">
      <c r="A3374" s="1175">
        <v>43921</v>
      </c>
      <c r="B3374" s="1145">
        <v>43866</v>
      </c>
      <c r="C3374" s="194" t="s">
        <v>4777</v>
      </c>
      <c r="D3374" s="194" t="s">
        <v>2039</v>
      </c>
      <c r="E3374" s="1428" t="s">
        <v>4795</v>
      </c>
      <c r="F3374" s="194" t="s">
        <v>1533</v>
      </c>
      <c r="G3374" s="1428" t="s">
        <v>4803</v>
      </c>
      <c r="H3374" s="542">
        <v>9815.6299999999992</v>
      </c>
      <c r="I3374" s="984">
        <v>43986</v>
      </c>
    </row>
    <row r="3375" spans="1:10" ht="15" customHeight="1">
      <c r="A3375" s="1175">
        <v>43934</v>
      </c>
      <c r="B3375" s="1145">
        <v>43866</v>
      </c>
      <c r="C3375" s="194" t="s">
        <v>4854</v>
      </c>
      <c r="D3375" s="194" t="s">
        <v>2039</v>
      </c>
      <c r="E3375" s="1428" t="s">
        <v>4795</v>
      </c>
      <c r="F3375" s="194" t="s">
        <v>1533</v>
      </c>
      <c r="G3375" s="1428" t="s">
        <v>4934</v>
      </c>
      <c r="H3375" s="1474">
        <v>9815.6299999999992</v>
      </c>
      <c r="I3375" s="984">
        <v>43986</v>
      </c>
    </row>
    <row r="3376" spans="1:10" ht="15" customHeight="1">
      <c r="A3376" s="1175">
        <v>43885</v>
      </c>
      <c r="B3376" s="1145">
        <v>43867</v>
      </c>
      <c r="C3376" s="194" t="s">
        <v>4561</v>
      </c>
      <c r="D3376" s="194" t="s">
        <v>2039</v>
      </c>
      <c r="E3376" s="1428" t="s">
        <v>4569</v>
      </c>
      <c r="F3376" s="194" t="s">
        <v>1533</v>
      </c>
      <c r="G3376" s="1428" t="s">
        <v>4570</v>
      </c>
      <c r="H3376" s="542">
        <v>57878.239999999998</v>
      </c>
      <c r="I3376" s="984">
        <v>43987</v>
      </c>
    </row>
    <row r="3377" spans="1:11" ht="15" customHeight="1">
      <c r="A3377" s="1175">
        <v>43888</v>
      </c>
      <c r="B3377" s="1145">
        <v>43867</v>
      </c>
      <c r="C3377" s="194" t="s">
        <v>4603</v>
      </c>
      <c r="D3377" s="194" t="s">
        <v>2039</v>
      </c>
      <c r="E3377" s="1428" t="s">
        <v>4619</v>
      </c>
      <c r="F3377" s="194" t="s">
        <v>1533</v>
      </c>
      <c r="G3377" s="1428" t="s">
        <v>4618</v>
      </c>
      <c r="H3377" s="542">
        <v>60357.02</v>
      </c>
      <c r="I3377" s="984">
        <v>43987</v>
      </c>
    </row>
    <row r="3378" spans="1:11" ht="15" customHeight="1">
      <c r="A3378" s="1175">
        <v>43921</v>
      </c>
      <c r="B3378" s="1145">
        <v>43867</v>
      </c>
      <c r="C3378" s="194" t="s">
        <v>4786</v>
      </c>
      <c r="D3378" s="194" t="s">
        <v>2039</v>
      </c>
      <c r="E3378" s="1428" t="s">
        <v>4488</v>
      </c>
      <c r="F3378" s="194" t="s">
        <v>1533</v>
      </c>
      <c r="G3378" s="1428" t="s">
        <v>4817</v>
      </c>
      <c r="H3378" s="542">
        <v>1759.5</v>
      </c>
      <c r="I3378" s="984">
        <v>43987</v>
      </c>
    </row>
    <row r="3379" spans="1:11" ht="15" customHeight="1">
      <c r="A3379" s="1175">
        <v>43934</v>
      </c>
      <c r="B3379" s="1145">
        <v>43867</v>
      </c>
      <c r="C3379" s="194" t="s">
        <v>4855</v>
      </c>
      <c r="D3379" s="194" t="s">
        <v>2039</v>
      </c>
      <c r="E3379" s="1428" t="s">
        <v>4287</v>
      </c>
      <c r="F3379" s="194" t="s">
        <v>1533</v>
      </c>
      <c r="G3379" s="1428" t="s">
        <v>4817</v>
      </c>
      <c r="H3379" s="1474">
        <v>1759.5</v>
      </c>
      <c r="I3379" s="984">
        <v>43987</v>
      </c>
    </row>
    <row r="3380" spans="1:11" ht="15" customHeight="1">
      <c r="A3380" s="1220">
        <v>43867</v>
      </c>
      <c r="B3380" s="1219">
        <v>43875</v>
      </c>
      <c r="C3380" s="1221" t="s">
        <v>4556</v>
      </c>
      <c r="D3380" s="1221" t="s">
        <v>2092</v>
      </c>
      <c r="E3380" s="1222" t="s">
        <v>4500</v>
      </c>
      <c r="F3380" s="1221" t="s">
        <v>37</v>
      </c>
      <c r="G3380" s="1223">
        <v>270</v>
      </c>
      <c r="H3380" s="1223">
        <v>9944.1</v>
      </c>
      <c r="I3380" s="1224">
        <f t="shared" ref="I3380" si="42">A3380+120</f>
        <v>43987</v>
      </c>
      <c r="J3380" s="1223">
        <v>9944.1</v>
      </c>
      <c r="K3380" s="1224" t="e">
        <f t="shared" ref="K3380" si="43">C3380+120</f>
        <v>#VALUE!</v>
      </c>
    </row>
    <row r="3381" spans="1:11" ht="15" customHeight="1">
      <c r="A3381" s="1145">
        <v>43868</v>
      </c>
      <c r="B3381" s="194" t="s">
        <v>4562</v>
      </c>
      <c r="C3381" s="194" t="s">
        <v>2039</v>
      </c>
      <c r="D3381" s="1428" t="s">
        <v>4086</v>
      </c>
      <c r="E3381" s="194" t="s">
        <v>1533</v>
      </c>
      <c r="F3381" s="1428" t="s">
        <v>4571</v>
      </c>
      <c r="G3381" s="194"/>
      <c r="H3381" s="542">
        <v>30819.95</v>
      </c>
      <c r="I3381" s="984">
        <v>43990</v>
      </c>
    </row>
    <row r="3382" spans="1:11" ht="15" customHeight="1">
      <c r="A3382" s="1145">
        <v>43868</v>
      </c>
      <c r="B3382" s="194" t="s">
        <v>4609</v>
      </c>
      <c r="C3382" s="194" t="s">
        <v>2039</v>
      </c>
      <c r="D3382" s="1428" t="s">
        <v>4625</v>
      </c>
      <c r="E3382" s="194" t="s">
        <v>1533</v>
      </c>
      <c r="F3382" s="1428" t="s">
        <v>4626</v>
      </c>
      <c r="G3382" s="194"/>
      <c r="H3382" s="542">
        <v>37607.74</v>
      </c>
      <c r="I3382" s="984">
        <v>43990</v>
      </c>
    </row>
    <row r="3383" spans="1:11" ht="15" customHeight="1">
      <c r="A3383" s="1175">
        <v>43885</v>
      </c>
      <c r="B3383" s="1145">
        <v>43871</v>
      </c>
      <c r="C3383" s="194" t="s">
        <v>4560</v>
      </c>
      <c r="D3383" s="194" t="s">
        <v>2039</v>
      </c>
      <c r="E3383" s="1428" t="s">
        <v>4567</v>
      </c>
      <c r="F3383" s="194" t="s">
        <v>1533</v>
      </c>
      <c r="G3383" s="1428" t="s">
        <v>4568</v>
      </c>
      <c r="H3383" s="542">
        <v>75017.62</v>
      </c>
      <c r="I3383" s="984">
        <v>43991</v>
      </c>
    </row>
    <row r="3384" spans="1:11" ht="15" customHeight="1">
      <c r="A3384" s="1175">
        <v>43888</v>
      </c>
      <c r="B3384" s="1145">
        <v>43871</v>
      </c>
      <c r="C3384" s="194" t="s">
        <v>4605</v>
      </c>
      <c r="D3384" s="194" t="s">
        <v>2039</v>
      </c>
      <c r="E3384" s="1428" t="s">
        <v>4535</v>
      </c>
      <c r="F3384" s="194" t="s">
        <v>1533</v>
      </c>
      <c r="G3384" s="1428" t="s">
        <v>4622</v>
      </c>
      <c r="H3384" s="542">
        <v>4554</v>
      </c>
      <c r="I3384" s="984">
        <v>43991</v>
      </c>
    </row>
    <row r="3385" spans="1:11" ht="15" customHeight="1">
      <c r="A3385" s="1175">
        <v>43921</v>
      </c>
      <c r="B3385" s="1145">
        <v>43871</v>
      </c>
      <c r="C3385" s="194" t="s">
        <v>4779</v>
      </c>
      <c r="D3385" s="194" t="s">
        <v>2039</v>
      </c>
      <c r="E3385" s="1428" t="s">
        <v>4765</v>
      </c>
      <c r="F3385" s="194" t="s">
        <v>1533</v>
      </c>
      <c r="G3385" s="1428" t="s">
        <v>4806</v>
      </c>
      <c r="H3385" s="542">
        <v>145351.79999999999</v>
      </c>
      <c r="I3385" s="984">
        <v>43991</v>
      </c>
    </row>
    <row r="3386" spans="1:11" ht="15" customHeight="1">
      <c r="A3386" s="1175">
        <v>43934</v>
      </c>
      <c r="B3386" s="1145">
        <v>43871</v>
      </c>
      <c r="C3386" s="194" t="s">
        <v>4844</v>
      </c>
      <c r="D3386" s="194" t="s">
        <v>2039</v>
      </c>
      <c r="E3386" s="1428" t="s">
        <v>4924</v>
      </c>
      <c r="F3386" s="194" t="s">
        <v>1533</v>
      </c>
      <c r="G3386" s="1428" t="s">
        <v>4925</v>
      </c>
      <c r="H3386" s="1474">
        <v>145351.79999999999</v>
      </c>
      <c r="I3386" s="984">
        <v>43991</v>
      </c>
    </row>
    <row r="3387" spans="1:11" ht="15" customHeight="1">
      <c r="A3387" s="1175">
        <v>43885</v>
      </c>
      <c r="B3387" s="1145">
        <v>43872</v>
      </c>
      <c r="C3387" s="194" t="s">
        <v>4565</v>
      </c>
      <c r="D3387" s="194" t="s">
        <v>2039</v>
      </c>
      <c r="E3387" s="1428" t="s">
        <v>4576</v>
      </c>
      <c r="F3387" s="194" t="s">
        <v>1533</v>
      </c>
      <c r="G3387" s="1428" t="s">
        <v>4575</v>
      </c>
      <c r="H3387" s="542">
        <v>80956.98</v>
      </c>
      <c r="I3387" s="984">
        <v>43992</v>
      </c>
    </row>
    <row r="3388" spans="1:11" ht="15" customHeight="1">
      <c r="A3388" s="1175">
        <v>43888</v>
      </c>
      <c r="B3388" s="1145">
        <v>43872</v>
      </c>
      <c r="C3388" s="194" t="s">
        <v>4602</v>
      </c>
      <c r="D3388" s="194" t="s">
        <v>2039</v>
      </c>
      <c r="E3388" s="1428" t="s">
        <v>4617</v>
      </c>
      <c r="F3388" s="194" t="s">
        <v>1533</v>
      </c>
      <c r="G3388" s="1428" t="s">
        <v>4616</v>
      </c>
      <c r="H3388" s="542">
        <v>250778.2</v>
      </c>
      <c r="I3388" s="984">
        <v>43992</v>
      </c>
    </row>
    <row r="3389" spans="1:11" ht="15" customHeight="1">
      <c r="A3389" s="1175">
        <v>43921</v>
      </c>
      <c r="B3389" s="1145">
        <v>43872</v>
      </c>
      <c r="C3389" s="194" t="s">
        <v>4774</v>
      </c>
      <c r="D3389" s="194" t="s">
        <v>2039</v>
      </c>
      <c r="E3389" s="1428" t="s">
        <v>4799</v>
      </c>
      <c r="F3389" s="194" t="s">
        <v>1533</v>
      </c>
      <c r="G3389" s="1428" t="s">
        <v>4800</v>
      </c>
      <c r="H3389" s="542">
        <v>550020.38</v>
      </c>
      <c r="I3389" s="984">
        <v>43992</v>
      </c>
    </row>
    <row r="3390" spans="1:11" ht="15" customHeight="1">
      <c r="A3390" s="1175">
        <v>43934</v>
      </c>
      <c r="B3390" s="1145">
        <v>43872</v>
      </c>
      <c r="C3390" s="194" t="s">
        <v>4845</v>
      </c>
      <c r="D3390" s="194" t="s">
        <v>2039</v>
      </c>
      <c r="E3390" s="1428" t="s">
        <v>3947</v>
      </c>
      <c r="F3390" s="194" t="s">
        <v>1533</v>
      </c>
      <c r="G3390" s="1428" t="s">
        <v>4945</v>
      </c>
      <c r="H3390" s="1474">
        <v>89698.5</v>
      </c>
      <c r="I3390" s="984">
        <v>43992</v>
      </c>
    </row>
    <row r="3391" spans="1:11" ht="15" customHeight="1">
      <c r="A3391" s="1175">
        <v>43934</v>
      </c>
      <c r="B3391" s="1145">
        <v>43872</v>
      </c>
      <c r="C3391" s="194" t="s">
        <v>4856</v>
      </c>
      <c r="D3391" s="194" t="s">
        <v>2039</v>
      </c>
      <c r="E3391" s="1428" t="s">
        <v>4795</v>
      </c>
      <c r="F3391" s="194" t="s">
        <v>1533</v>
      </c>
      <c r="G3391" s="1428" t="s">
        <v>4933</v>
      </c>
      <c r="H3391" s="1474">
        <v>460321.88</v>
      </c>
      <c r="I3391" s="984">
        <v>43992</v>
      </c>
    </row>
    <row r="3392" spans="1:11" ht="15" customHeight="1">
      <c r="A3392" s="1220">
        <v>43872</v>
      </c>
      <c r="B3392" s="1219">
        <v>43934</v>
      </c>
      <c r="C3392" s="1221" t="s">
        <v>4873</v>
      </c>
      <c r="D3392" s="1221" t="s">
        <v>2092</v>
      </c>
      <c r="E3392" s="1222" t="s">
        <v>4500</v>
      </c>
      <c r="F3392" s="1221" t="s">
        <v>37</v>
      </c>
      <c r="G3392" s="1223">
        <v>6607.46</v>
      </c>
      <c r="H3392" s="1223">
        <v>258351.68600000002</v>
      </c>
      <c r="I3392" s="1224">
        <f t="shared" ref="I3392" si="44">A3392+120</f>
        <v>43992</v>
      </c>
    </row>
    <row r="3393" spans="1:9" ht="15" customHeight="1">
      <c r="A3393" s="1175">
        <v>43885</v>
      </c>
      <c r="B3393" s="1145">
        <v>43873</v>
      </c>
      <c r="C3393" s="194" t="s">
        <v>4566</v>
      </c>
      <c r="D3393" s="194" t="s">
        <v>2039</v>
      </c>
      <c r="E3393" s="1428" t="s">
        <v>4577</v>
      </c>
      <c r="F3393" s="194" t="s">
        <v>1533</v>
      </c>
      <c r="G3393" s="1428" t="s">
        <v>4578</v>
      </c>
      <c r="H3393" s="542">
        <v>351004.38</v>
      </c>
      <c r="I3393" s="984">
        <v>43993</v>
      </c>
    </row>
    <row r="3394" spans="1:9" ht="15" customHeight="1">
      <c r="A3394" s="1175">
        <v>43888</v>
      </c>
      <c r="B3394" s="1145">
        <v>43873</v>
      </c>
      <c r="C3394" s="194" t="s">
        <v>4604</v>
      </c>
      <c r="D3394" s="194" t="s">
        <v>2039</v>
      </c>
      <c r="E3394" s="1428" t="s">
        <v>4620</v>
      </c>
      <c r="F3394" s="194" t="s">
        <v>1533</v>
      </c>
      <c r="G3394" s="1428" t="s">
        <v>4621</v>
      </c>
      <c r="H3394" s="542">
        <v>38808.629999999997</v>
      </c>
      <c r="I3394" s="984">
        <v>43993</v>
      </c>
    </row>
    <row r="3395" spans="1:9" ht="15" customHeight="1">
      <c r="A3395" s="1175">
        <v>43921</v>
      </c>
      <c r="B3395" s="1145">
        <v>43873</v>
      </c>
      <c r="C3395" s="194" t="s">
        <v>4794</v>
      </c>
      <c r="D3395" s="194" t="s">
        <v>2039</v>
      </c>
      <c r="E3395" s="1428" t="s">
        <v>4827</v>
      </c>
      <c r="F3395" s="194" t="s">
        <v>1533</v>
      </c>
      <c r="G3395" s="1428" t="s">
        <v>4828</v>
      </c>
      <c r="H3395" s="542">
        <v>36493.199999999997</v>
      </c>
      <c r="I3395" s="984">
        <v>43993</v>
      </c>
    </row>
    <row r="3396" spans="1:9" ht="15" customHeight="1">
      <c r="A3396" s="1175">
        <v>43934</v>
      </c>
      <c r="B3396" s="1145">
        <v>43873</v>
      </c>
      <c r="C3396" s="194" t="s">
        <v>4857</v>
      </c>
      <c r="D3396" s="194" t="s">
        <v>2039</v>
      </c>
      <c r="E3396" s="1428" t="s">
        <v>4827</v>
      </c>
      <c r="F3396" s="194" t="s">
        <v>1533</v>
      </c>
      <c r="G3396" s="1428" t="s">
        <v>4932</v>
      </c>
      <c r="H3396" s="1474">
        <v>36493.199999999997</v>
      </c>
      <c r="I3396" s="984">
        <v>43993</v>
      </c>
    </row>
    <row r="3397" spans="1:9" ht="15" customHeight="1">
      <c r="A3397" s="1444">
        <v>43874</v>
      </c>
      <c r="B3397" s="1445" t="s">
        <v>4553</v>
      </c>
      <c r="C3397" s="1446" t="s">
        <v>285</v>
      </c>
      <c r="D3397" s="1447" t="s">
        <v>1108</v>
      </c>
      <c r="E3397" s="1446" t="s">
        <v>11</v>
      </c>
      <c r="F3397" s="1448">
        <v>379894.98</v>
      </c>
      <c r="G3397" s="1448">
        <v>13953542.619999999</v>
      </c>
      <c r="H3397" s="1450">
        <v>43993</v>
      </c>
    </row>
    <row r="3398" spans="1:9" ht="15" customHeight="1">
      <c r="A3398" s="1444">
        <v>43888</v>
      </c>
      <c r="B3398" s="1445" t="s">
        <v>4590</v>
      </c>
      <c r="C3398" s="1446" t="s">
        <v>285</v>
      </c>
      <c r="D3398" s="1447" t="s">
        <v>229</v>
      </c>
      <c r="E3398" s="1446" t="s">
        <v>11</v>
      </c>
      <c r="F3398" s="1448">
        <v>100478.49</v>
      </c>
      <c r="G3398" s="1448">
        <v>3718708.91</v>
      </c>
      <c r="H3398" s="1450">
        <v>43993</v>
      </c>
    </row>
    <row r="3399" spans="1:9" ht="15" customHeight="1">
      <c r="A3399" s="1469">
        <v>43888</v>
      </c>
      <c r="B3399" s="1458" t="s">
        <v>4591</v>
      </c>
      <c r="C3399" s="1459" t="s">
        <v>285</v>
      </c>
      <c r="D3399" s="1460" t="s">
        <v>229</v>
      </c>
      <c r="E3399" s="1459" t="s">
        <v>11</v>
      </c>
      <c r="F3399" s="1470">
        <v>214891.77</v>
      </c>
      <c r="G3399" s="1470">
        <v>7953144.4100000001</v>
      </c>
      <c r="H3399" s="1462">
        <v>43993</v>
      </c>
    </row>
    <row r="3400" spans="1:9" ht="15" customHeight="1">
      <c r="A3400" s="1444">
        <v>43866</v>
      </c>
      <c r="B3400" s="1445" t="s">
        <v>4539</v>
      </c>
      <c r="C3400" s="1446" t="s">
        <v>285</v>
      </c>
      <c r="D3400" s="1454" t="s">
        <v>3764</v>
      </c>
      <c r="E3400" s="1446" t="s">
        <v>11</v>
      </c>
      <c r="F3400" s="1448">
        <v>400000</v>
      </c>
      <c r="G3400" s="1448">
        <v>14516000</v>
      </c>
      <c r="H3400" s="1452">
        <v>43993</v>
      </c>
    </row>
    <row r="3401" spans="1:9" ht="15" customHeight="1">
      <c r="A3401" s="1444">
        <v>43900</v>
      </c>
      <c r="B3401" s="1445" t="s">
        <v>4655</v>
      </c>
      <c r="C3401" s="1446" t="s">
        <v>285</v>
      </c>
      <c r="D3401" s="1447" t="s">
        <v>1108</v>
      </c>
      <c r="E3401" s="1446" t="s">
        <v>11</v>
      </c>
      <c r="F3401" s="1456">
        <v>417834.15</v>
      </c>
      <c r="G3401" s="1449">
        <v>15418080.140000001</v>
      </c>
      <c r="H3401" s="1450">
        <v>43993</v>
      </c>
    </row>
    <row r="3402" spans="1:9" ht="15" customHeight="1">
      <c r="A3402" s="1175">
        <v>43885</v>
      </c>
      <c r="B3402" s="1145">
        <v>43874</v>
      </c>
      <c r="C3402" s="194" t="s">
        <v>4564</v>
      </c>
      <c r="D3402" s="194" t="s">
        <v>2039</v>
      </c>
      <c r="E3402" s="1428" t="s">
        <v>4573</v>
      </c>
      <c r="F3402" s="194" t="s">
        <v>1533</v>
      </c>
      <c r="G3402" s="1428" t="s">
        <v>4574</v>
      </c>
      <c r="H3402" s="542">
        <v>247793.15</v>
      </c>
      <c r="I3402" s="984">
        <f t="shared" ref="I3402:I3403" si="45">B3402+120</f>
        <v>43994</v>
      </c>
    </row>
    <row r="3403" spans="1:9" ht="15" customHeight="1">
      <c r="A3403" s="1175">
        <v>43888</v>
      </c>
      <c r="B3403" s="1145">
        <v>43874</v>
      </c>
      <c r="C3403" s="194" t="s">
        <v>4599</v>
      </c>
      <c r="D3403" s="194" t="s">
        <v>2039</v>
      </c>
      <c r="E3403" s="1428" t="s">
        <v>4606</v>
      </c>
      <c r="F3403" s="194" t="s">
        <v>1533</v>
      </c>
      <c r="G3403" s="1428" t="s">
        <v>4607</v>
      </c>
      <c r="H3403" s="542">
        <v>151029.51</v>
      </c>
      <c r="I3403" s="984">
        <f t="shared" si="45"/>
        <v>43994</v>
      </c>
    </row>
    <row r="3404" spans="1:9" ht="15" customHeight="1">
      <c r="A3404" s="1175">
        <v>43885</v>
      </c>
      <c r="B3404" s="1145">
        <v>43874</v>
      </c>
      <c r="C3404" s="194" t="s">
        <v>4564</v>
      </c>
      <c r="D3404" s="194" t="s">
        <v>2039</v>
      </c>
      <c r="E3404" s="1428" t="s">
        <v>4573</v>
      </c>
      <c r="F3404" s="194" t="s">
        <v>1533</v>
      </c>
      <c r="G3404" s="1428" t="s">
        <v>4574</v>
      </c>
      <c r="H3404" s="542">
        <v>247793.15</v>
      </c>
      <c r="I3404" s="984">
        <f t="shared" ref="I3404:I3405" si="46">B3404+120</f>
        <v>43994</v>
      </c>
    </row>
    <row r="3405" spans="1:9" ht="15" customHeight="1">
      <c r="A3405" s="1175">
        <v>43888</v>
      </c>
      <c r="B3405" s="1145">
        <v>43874</v>
      </c>
      <c r="C3405" s="194" t="s">
        <v>4599</v>
      </c>
      <c r="D3405" s="194" t="s">
        <v>2039</v>
      </c>
      <c r="E3405" s="1428" t="s">
        <v>4606</v>
      </c>
      <c r="F3405" s="194" t="s">
        <v>1533</v>
      </c>
      <c r="G3405" s="1428" t="s">
        <v>4607</v>
      </c>
      <c r="H3405" s="542">
        <v>151029.51</v>
      </c>
      <c r="I3405" s="984">
        <f t="shared" si="46"/>
        <v>43994</v>
      </c>
    </row>
    <row r="3406" spans="1:9" ht="15" customHeight="1">
      <c r="A3406" s="1145">
        <v>43875</v>
      </c>
      <c r="B3406" s="194" t="s">
        <v>4563</v>
      </c>
      <c r="C3406" s="194" t="s">
        <v>2039</v>
      </c>
      <c r="D3406" s="1428" t="s">
        <v>4340</v>
      </c>
      <c r="E3406" s="194" t="s">
        <v>1533</v>
      </c>
      <c r="F3406" s="1428" t="s">
        <v>4572</v>
      </c>
      <c r="G3406" s="194"/>
      <c r="H3406" s="542">
        <v>13447.48</v>
      </c>
      <c r="I3406" s="984">
        <v>43997</v>
      </c>
    </row>
    <row r="3407" spans="1:9" ht="15" customHeight="1">
      <c r="A3407" s="1145">
        <v>43876</v>
      </c>
      <c r="B3407" s="194" t="s">
        <v>4600</v>
      </c>
      <c r="C3407" s="194" t="s">
        <v>2039</v>
      </c>
      <c r="D3407" s="1428" t="s">
        <v>4611</v>
      </c>
      <c r="E3407" s="194" t="s">
        <v>1533</v>
      </c>
      <c r="F3407" s="1428" t="s">
        <v>4610</v>
      </c>
      <c r="G3407" s="194"/>
      <c r="H3407" s="542">
        <v>19416.689999999999</v>
      </c>
      <c r="I3407" s="984">
        <v>43997</v>
      </c>
    </row>
    <row r="3408" spans="1:9" ht="15" customHeight="1">
      <c r="A3408" s="1145">
        <v>43875</v>
      </c>
      <c r="B3408" s="194" t="s">
        <v>4601</v>
      </c>
      <c r="C3408" s="194" t="s">
        <v>2039</v>
      </c>
      <c r="D3408" s="1428" t="s">
        <v>4612</v>
      </c>
      <c r="E3408" s="194" t="s">
        <v>1533</v>
      </c>
      <c r="F3408" s="1428" t="s">
        <v>4613</v>
      </c>
      <c r="G3408" s="194"/>
      <c r="H3408" s="542">
        <v>31985.97</v>
      </c>
      <c r="I3408" s="984">
        <v>43997</v>
      </c>
    </row>
    <row r="3409" spans="1:9" ht="15" customHeight="1">
      <c r="A3409" s="1145">
        <v>43876</v>
      </c>
      <c r="B3409" s="194" t="s">
        <v>4775</v>
      </c>
      <c r="C3409" s="194" t="s">
        <v>2039</v>
      </c>
      <c r="D3409" s="1428" t="s">
        <v>4795</v>
      </c>
      <c r="E3409" s="194" t="s">
        <v>1533</v>
      </c>
      <c r="F3409" s="1428" t="s">
        <v>4801</v>
      </c>
      <c r="G3409" s="194"/>
      <c r="H3409" s="542">
        <v>303945.98</v>
      </c>
      <c r="I3409" s="984">
        <v>43997</v>
      </c>
    </row>
    <row r="3410" spans="1:9" ht="15" customHeight="1">
      <c r="A3410" s="1145">
        <v>43875</v>
      </c>
      <c r="B3410" s="194" t="s">
        <v>4788</v>
      </c>
      <c r="C3410" s="194" t="s">
        <v>2039</v>
      </c>
      <c r="D3410" s="1428" t="s">
        <v>4488</v>
      </c>
      <c r="E3410" s="194" t="s">
        <v>1533</v>
      </c>
      <c r="F3410" s="1428" t="s">
        <v>4820</v>
      </c>
      <c r="G3410" s="194"/>
      <c r="H3410" s="542">
        <v>1849.5</v>
      </c>
      <c r="I3410" s="984">
        <v>43997</v>
      </c>
    </row>
    <row r="3411" spans="1:9" ht="15" customHeight="1">
      <c r="A3411" s="1145">
        <v>43875</v>
      </c>
      <c r="B3411" s="194" t="s">
        <v>4846</v>
      </c>
      <c r="C3411" s="194" t="s">
        <v>2039</v>
      </c>
      <c r="D3411" s="1428" t="s">
        <v>4094</v>
      </c>
      <c r="E3411" s="194" t="s">
        <v>1533</v>
      </c>
      <c r="F3411" s="1428" t="s">
        <v>4944</v>
      </c>
      <c r="G3411" s="194"/>
      <c r="H3411" s="1474">
        <v>41249.699999999997</v>
      </c>
      <c r="I3411" s="984">
        <v>43997</v>
      </c>
    </row>
    <row r="3412" spans="1:9" ht="15" customHeight="1">
      <c r="A3412" s="1145">
        <v>43875</v>
      </c>
      <c r="B3412" s="194" t="s">
        <v>4858</v>
      </c>
      <c r="C3412" s="194" t="s">
        <v>2039</v>
      </c>
      <c r="D3412" s="1428" t="s">
        <v>4930</v>
      </c>
      <c r="E3412" s="194" t="s">
        <v>1533</v>
      </c>
      <c r="F3412" s="1428" t="s">
        <v>4931</v>
      </c>
      <c r="G3412" s="194"/>
      <c r="H3412" s="1474">
        <v>1849.5</v>
      </c>
      <c r="I3412" s="984">
        <v>43997</v>
      </c>
    </row>
    <row r="3413" spans="1:9" ht="15" customHeight="1">
      <c r="A3413" s="1145">
        <v>43876</v>
      </c>
      <c r="B3413" s="194" t="s">
        <v>4859</v>
      </c>
      <c r="C3413" s="194" t="s">
        <v>2039</v>
      </c>
      <c r="D3413" s="1428" t="s">
        <v>4795</v>
      </c>
      <c r="E3413" s="194" t="s">
        <v>1533</v>
      </c>
      <c r="F3413" s="1428" t="s">
        <v>4929</v>
      </c>
      <c r="G3413" s="194"/>
      <c r="H3413" s="1474">
        <v>303945.98</v>
      </c>
      <c r="I3413" s="984">
        <v>43997</v>
      </c>
    </row>
    <row r="3414" spans="1:9" ht="15" customHeight="1">
      <c r="A3414" s="1221" t="s">
        <v>2092</v>
      </c>
      <c r="B3414" s="1222" t="s">
        <v>4500</v>
      </c>
      <c r="C3414" s="1221" t="s">
        <v>37</v>
      </c>
      <c r="D3414" s="1223">
        <v>3106.85</v>
      </c>
      <c r="E3414" s="1223">
        <v>121477.83500000001</v>
      </c>
      <c r="F3414" s="1224">
        <v>43997</v>
      </c>
    </row>
    <row r="3415" spans="1:9" ht="15" customHeight="1">
      <c r="A3415" s="1444">
        <v>43888</v>
      </c>
      <c r="B3415" s="1445" t="s">
        <v>4589</v>
      </c>
      <c r="C3415" s="1446" t="s">
        <v>285</v>
      </c>
      <c r="D3415" s="1447" t="s">
        <v>4161</v>
      </c>
      <c r="E3415" s="1446" t="s">
        <v>11</v>
      </c>
      <c r="F3415" s="1448">
        <v>261333.69</v>
      </c>
      <c r="G3415" s="1448">
        <v>9671959.8699999992</v>
      </c>
      <c r="H3415" s="1450">
        <v>43997</v>
      </c>
    </row>
    <row r="3416" spans="1:9" ht="15" customHeight="1">
      <c r="A3416" s="1469">
        <v>43888</v>
      </c>
      <c r="B3416" s="1459" t="s">
        <v>4594</v>
      </c>
      <c r="C3416" s="1459" t="s">
        <v>285</v>
      </c>
      <c r="D3416" s="1460" t="s">
        <v>3047</v>
      </c>
      <c r="E3416" s="1459" t="s">
        <v>11</v>
      </c>
      <c r="F3416" s="1470">
        <v>71198.59</v>
      </c>
      <c r="G3416" s="1470">
        <v>2635059.8199999998</v>
      </c>
      <c r="H3416" s="1462">
        <v>43997</v>
      </c>
    </row>
    <row r="3417" spans="1:9" ht="15" customHeight="1">
      <c r="A3417" s="1175">
        <v>43921</v>
      </c>
      <c r="B3417" s="1145">
        <v>43878</v>
      </c>
      <c r="C3417" s="194" t="s">
        <v>4776</v>
      </c>
      <c r="D3417" s="194" t="s">
        <v>2039</v>
      </c>
      <c r="E3417" s="1428" t="s">
        <v>4795</v>
      </c>
      <c r="F3417" s="194" t="s">
        <v>1533</v>
      </c>
      <c r="G3417" s="1428" t="s">
        <v>4802</v>
      </c>
      <c r="H3417" s="542">
        <v>44657.77</v>
      </c>
      <c r="I3417" s="984">
        <v>43998</v>
      </c>
    </row>
    <row r="3418" spans="1:9" ht="15" customHeight="1">
      <c r="A3418" s="1175">
        <v>43921</v>
      </c>
      <c r="B3418" s="1145">
        <v>43878</v>
      </c>
      <c r="C3418" s="194" t="s">
        <v>4784</v>
      </c>
      <c r="D3418" s="194" t="s">
        <v>2039</v>
      </c>
      <c r="E3418" s="1428" t="s">
        <v>4812</v>
      </c>
      <c r="F3418" s="194" t="s">
        <v>1533</v>
      </c>
      <c r="G3418" s="1428" t="s">
        <v>4813</v>
      </c>
      <c r="H3418" s="542">
        <v>549148.26</v>
      </c>
      <c r="I3418" s="984">
        <v>43998</v>
      </c>
    </row>
    <row r="3419" spans="1:9" ht="15" customHeight="1">
      <c r="A3419" s="1175">
        <v>43921</v>
      </c>
      <c r="B3419" s="1145">
        <v>43878</v>
      </c>
      <c r="C3419" s="194" t="s">
        <v>4785</v>
      </c>
      <c r="D3419" s="194" t="s">
        <v>2039</v>
      </c>
      <c r="E3419" s="1428" t="s">
        <v>4815</v>
      </c>
      <c r="F3419" s="194" t="s">
        <v>1533</v>
      </c>
      <c r="G3419" s="1428" t="s">
        <v>4814</v>
      </c>
      <c r="H3419" s="542">
        <v>78212.2</v>
      </c>
      <c r="I3419" s="984">
        <v>43998</v>
      </c>
    </row>
    <row r="3420" spans="1:9" ht="15" customHeight="1">
      <c r="A3420" s="1175">
        <v>43934</v>
      </c>
      <c r="B3420" s="1145">
        <v>43878</v>
      </c>
      <c r="C3420" s="194" t="s">
        <v>4847</v>
      </c>
      <c r="D3420" s="194" t="s">
        <v>2039</v>
      </c>
      <c r="E3420" s="1428" t="s">
        <v>4942</v>
      </c>
      <c r="F3420" s="194" t="s">
        <v>1533</v>
      </c>
      <c r="G3420" s="1428" t="s">
        <v>4943</v>
      </c>
      <c r="H3420" s="1474">
        <v>517540.19</v>
      </c>
      <c r="I3420" s="984">
        <v>43998</v>
      </c>
    </row>
    <row r="3421" spans="1:9" ht="15" customHeight="1">
      <c r="A3421" s="1175">
        <v>43934</v>
      </c>
      <c r="B3421" s="1145">
        <v>43878</v>
      </c>
      <c r="C3421" s="194" t="s">
        <v>4860</v>
      </c>
      <c r="D3421" s="194" t="s">
        <v>2039</v>
      </c>
      <c r="E3421" s="1428" t="s">
        <v>4928</v>
      </c>
      <c r="F3421" s="194" t="s">
        <v>1533</v>
      </c>
      <c r="G3421" s="1428" t="s">
        <v>4927</v>
      </c>
      <c r="H3421" s="1474">
        <v>165138.53</v>
      </c>
      <c r="I3421" s="984">
        <v>43998</v>
      </c>
    </row>
    <row r="3422" spans="1:9" ht="15" customHeight="1">
      <c r="A3422" s="1145">
        <v>43879</v>
      </c>
      <c r="B3422" s="194" t="s">
        <v>4633</v>
      </c>
      <c r="C3422" s="194" t="s">
        <v>2039</v>
      </c>
      <c r="D3422" s="1428" t="s">
        <v>4636</v>
      </c>
      <c r="E3422" s="194" t="s">
        <v>1533</v>
      </c>
      <c r="F3422" s="1428" t="s">
        <v>4643</v>
      </c>
      <c r="G3422" s="542">
        <v>9241.1299999999992</v>
      </c>
      <c r="H3422" s="984">
        <v>43999</v>
      </c>
      <c r="I3422" s="1"/>
    </row>
    <row r="3423" spans="1:9" ht="15" customHeight="1">
      <c r="A3423" s="1145">
        <v>43879</v>
      </c>
      <c r="B3423" s="194" t="s">
        <v>4656</v>
      </c>
      <c r="C3423" s="194" t="s">
        <v>2039</v>
      </c>
      <c r="D3423" s="1428" t="s">
        <v>4674</v>
      </c>
      <c r="E3423" s="194" t="s">
        <v>1533</v>
      </c>
      <c r="F3423" s="1428" t="s">
        <v>4673</v>
      </c>
      <c r="G3423" s="542">
        <v>275701.90999999997</v>
      </c>
      <c r="H3423" s="984">
        <v>43999</v>
      </c>
      <c r="I3423" s="1"/>
    </row>
    <row r="3424" spans="1:9" ht="15" customHeight="1">
      <c r="A3424" s="1145">
        <v>43879</v>
      </c>
      <c r="B3424" s="194" t="s">
        <v>4665</v>
      </c>
      <c r="C3424" s="194" t="s">
        <v>2039</v>
      </c>
      <c r="D3424" s="1428" t="s">
        <v>4691</v>
      </c>
      <c r="E3424" s="194" t="s">
        <v>1533</v>
      </c>
      <c r="F3424" s="1428" t="s">
        <v>4692</v>
      </c>
      <c r="G3424" s="542">
        <v>229669.78</v>
      </c>
      <c r="H3424" s="984">
        <v>43999</v>
      </c>
      <c r="I3424" s="1"/>
    </row>
    <row r="3425" spans="1:9" ht="15" customHeight="1">
      <c r="A3425" s="1145">
        <v>43879</v>
      </c>
      <c r="B3425" s="194" t="s">
        <v>4781</v>
      </c>
      <c r="C3425" s="194" t="s">
        <v>2039</v>
      </c>
      <c r="D3425" s="1428" t="s">
        <v>4808</v>
      </c>
      <c r="E3425" s="194" t="s">
        <v>1533</v>
      </c>
      <c r="F3425" s="1428" t="s">
        <v>4809</v>
      </c>
      <c r="G3425" s="542">
        <v>135576.9</v>
      </c>
      <c r="H3425" s="984">
        <v>43999</v>
      </c>
      <c r="I3425" s="1"/>
    </row>
    <row r="3426" spans="1:9" ht="15" customHeight="1">
      <c r="A3426" s="1145">
        <v>43879</v>
      </c>
      <c r="B3426" s="194" t="s">
        <v>4787</v>
      </c>
      <c r="C3426" s="194" t="s">
        <v>2039</v>
      </c>
      <c r="D3426" s="1428" t="s">
        <v>4818</v>
      </c>
      <c r="E3426" s="194" t="s">
        <v>1533</v>
      </c>
      <c r="F3426" s="1428" t="s">
        <v>4819</v>
      </c>
      <c r="G3426" s="542">
        <v>3519</v>
      </c>
      <c r="H3426" s="984">
        <v>43999</v>
      </c>
      <c r="I3426" s="1"/>
    </row>
    <row r="3427" spans="1:9" ht="15" customHeight="1">
      <c r="A3427" s="1145">
        <v>43879</v>
      </c>
      <c r="B3427" s="194" t="s">
        <v>4848</v>
      </c>
      <c r="C3427" s="194" t="s">
        <v>2039</v>
      </c>
      <c r="D3427" s="1428" t="s">
        <v>4942</v>
      </c>
      <c r="E3427" s="194" t="s">
        <v>1533</v>
      </c>
      <c r="F3427" s="1428" t="s">
        <v>4941</v>
      </c>
      <c r="G3427" s="1474">
        <v>135576.9</v>
      </c>
      <c r="H3427" s="984">
        <v>43999</v>
      </c>
      <c r="I3427" s="1"/>
    </row>
    <row r="3428" spans="1:9" ht="15" customHeight="1">
      <c r="A3428" s="1145">
        <v>43879</v>
      </c>
      <c r="B3428" s="194" t="s">
        <v>4861</v>
      </c>
      <c r="C3428" s="194" t="s">
        <v>2039</v>
      </c>
      <c r="D3428" s="1428" t="s">
        <v>4818</v>
      </c>
      <c r="E3428" s="194" t="s">
        <v>1533</v>
      </c>
      <c r="F3428" s="1428" t="s">
        <v>4819</v>
      </c>
      <c r="G3428" s="1474">
        <v>3519</v>
      </c>
      <c r="H3428" s="984">
        <v>43999</v>
      </c>
      <c r="I3428" s="1"/>
    </row>
    <row r="3429" spans="1:9" ht="15" customHeight="1">
      <c r="A3429" s="1220">
        <v>43879</v>
      </c>
      <c r="B3429" s="1219">
        <v>43934</v>
      </c>
      <c r="C3429" s="1221" t="s">
        <v>4876</v>
      </c>
      <c r="D3429" s="1221" t="s">
        <v>2092</v>
      </c>
      <c r="E3429" s="1222" t="s">
        <v>4500</v>
      </c>
      <c r="F3429" s="1221" t="s">
        <v>37</v>
      </c>
      <c r="G3429" s="1223">
        <v>584.58000000000004</v>
      </c>
      <c r="H3429" s="1223">
        <v>22857.078000000001</v>
      </c>
      <c r="I3429" s="1224">
        <f t="shared" ref="I3429" si="47">A3429+120</f>
        <v>43999</v>
      </c>
    </row>
    <row r="3430" spans="1:9" ht="15" customHeight="1">
      <c r="A3430" s="1175">
        <v>43895</v>
      </c>
      <c r="B3430" s="1145">
        <v>43880</v>
      </c>
      <c r="C3430" s="194" t="s">
        <v>4632</v>
      </c>
      <c r="D3430" s="194" t="s">
        <v>2039</v>
      </c>
      <c r="E3430" s="1428" t="s">
        <v>4638</v>
      </c>
      <c r="F3430" s="194" t="s">
        <v>1533</v>
      </c>
      <c r="G3430" s="1428" t="s">
        <v>4642</v>
      </c>
      <c r="H3430" s="542">
        <v>60295.74</v>
      </c>
      <c r="I3430" s="984">
        <v>44000</v>
      </c>
    </row>
    <row r="3431" spans="1:9" ht="15" customHeight="1">
      <c r="A3431" s="1175">
        <v>43903</v>
      </c>
      <c r="B3431" s="1145">
        <v>43880</v>
      </c>
      <c r="C3431" s="194" t="s">
        <v>4658</v>
      </c>
      <c r="D3431" s="194" t="s">
        <v>2039</v>
      </c>
      <c r="E3431" s="1428" t="s">
        <v>4677</v>
      </c>
      <c r="F3431" s="194" t="s">
        <v>1533</v>
      </c>
      <c r="G3431" s="1428" t="s">
        <v>4678</v>
      </c>
      <c r="H3431" s="542">
        <v>3208.5</v>
      </c>
      <c r="I3431" s="984">
        <v>44000</v>
      </c>
    </row>
    <row r="3432" spans="1:9" ht="15" customHeight="1">
      <c r="A3432" s="1175">
        <v>43903</v>
      </c>
      <c r="B3432" s="1145">
        <v>43880</v>
      </c>
      <c r="C3432" s="194" t="s">
        <v>4669</v>
      </c>
      <c r="D3432" s="194" t="s">
        <v>2039</v>
      </c>
      <c r="E3432" s="1428" t="s">
        <v>4701</v>
      </c>
      <c r="F3432" s="194" t="s">
        <v>1533</v>
      </c>
      <c r="G3432" s="1428" t="s">
        <v>4700</v>
      </c>
      <c r="H3432" s="542">
        <v>30455.1</v>
      </c>
      <c r="I3432" s="984">
        <v>44000</v>
      </c>
    </row>
    <row r="3433" spans="1:9" ht="15" customHeight="1">
      <c r="A3433" s="1444">
        <v>43859</v>
      </c>
      <c r="B3433" s="1445" t="s">
        <v>4432</v>
      </c>
      <c r="C3433" s="1446" t="s">
        <v>285</v>
      </c>
      <c r="D3433" s="1447" t="s">
        <v>3741</v>
      </c>
      <c r="E3433" s="1446" t="s">
        <v>11</v>
      </c>
      <c r="F3433" s="1448">
        <v>82485.240000000005</v>
      </c>
      <c r="G3433" s="1448">
        <v>2995039.06</v>
      </c>
      <c r="H3433" s="1452">
        <v>44000</v>
      </c>
    </row>
    <row r="3434" spans="1:9" ht="15" customHeight="1">
      <c r="A3434" s="1455">
        <v>43868</v>
      </c>
      <c r="B3434" s="1445" t="s">
        <v>4545</v>
      </c>
      <c r="C3434" s="1446" t="s">
        <v>285</v>
      </c>
      <c r="D3434" s="1454" t="s">
        <v>3416</v>
      </c>
      <c r="E3434" s="1446" t="s">
        <v>11</v>
      </c>
      <c r="F3434" s="1448">
        <v>125688.72</v>
      </c>
      <c r="G3434" s="1448">
        <v>4581353.84</v>
      </c>
      <c r="H3434" s="1452">
        <v>44000</v>
      </c>
    </row>
    <row r="3435" spans="1:9" ht="15" customHeight="1">
      <c r="A3435" s="1455">
        <v>43868</v>
      </c>
      <c r="B3435" s="1445" t="s">
        <v>4546</v>
      </c>
      <c r="C3435" s="1446" t="s">
        <v>285</v>
      </c>
      <c r="D3435" s="1454" t="s">
        <v>4549</v>
      </c>
      <c r="E3435" s="1446" t="s">
        <v>11</v>
      </c>
      <c r="F3435" s="1448">
        <v>3871.79</v>
      </c>
      <c r="G3435" s="1448">
        <v>141126.75</v>
      </c>
      <c r="H3435" s="1452">
        <v>44000</v>
      </c>
    </row>
    <row r="3436" spans="1:9" ht="15" customHeight="1">
      <c r="A3436" s="1457">
        <v>43868</v>
      </c>
      <c r="B3436" s="1458" t="s">
        <v>4548</v>
      </c>
      <c r="C3436" s="1459" t="s">
        <v>285</v>
      </c>
      <c r="D3436" s="1460" t="s">
        <v>3741</v>
      </c>
      <c r="E3436" s="1459" t="s">
        <v>11</v>
      </c>
      <c r="F3436" s="1456">
        <v>16971.32</v>
      </c>
      <c r="G3436" s="1461">
        <v>618604.61</v>
      </c>
      <c r="H3436" s="1452">
        <v>44000</v>
      </c>
    </row>
    <row r="3437" spans="1:9" ht="15" customHeight="1">
      <c r="A3437" s="1455">
        <v>43896</v>
      </c>
      <c r="B3437" s="1446" t="s">
        <v>4651</v>
      </c>
      <c r="C3437" s="1446" t="s">
        <v>285</v>
      </c>
      <c r="D3437" s="1454" t="s">
        <v>4653</v>
      </c>
      <c r="E3437" s="1446" t="s">
        <v>11</v>
      </c>
      <c r="F3437" s="1448">
        <v>68510.179999999993</v>
      </c>
      <c r="G3437" s="1448">
        <v>2505417.2799999998</v>
      </c>
      <c r="H3437" s="1452">
        <v>44000</v>
      </c>
    </row>
    <row r="3438" spans="1:9" ht="15" customHeight="1">
      <c r="A3438" s="1175">
        <v>43895</v>
      </c>
      <c r="B3438" s="1145">
        <v>43881</v>
      </c>
      <c r="C3438" s="194" t="s">
        <v>4634</v>
      </c>
      <c r="D3438" s="194" t="s">
        <v>2039</v>
      </c>
      <c r="E3438" s="1428" t="s">
        <v>4509</v>
      </c>
      <c r="F3438" s="194" t="s">
        <v>1533</v>
      </c>
      <c r="G3438" s="1428" t="s">
        <v>4646</v>
      </c>
      <c r="H3438" s="542">
        <v>468344.57</v>
      </c>
      <c r="I3438" s="984">
        <v>44001</v>
      </c>
    </row>
    <row r="3439" spans="1:9" ht="15" customHeight="1">
      <c r="A3439" s="1175">
        <v>43903</v>
      </c>
      <c r="B3439" s="1145">
        <v>43881</v>
      </c>
      <c r="C3439" s="194" t="s">
        <v>4661</v>
      </c>
      <c r="D3439" s="194" t="s">
        <v>2039</v>
      </c>
      <c r="E3439" s="1428" t="s">
        <v>4683</v>
      </c>
      <c r="F3439" s="194" t="s">
        <v>1533</v>
      </c>
      <c r="G3439" s="1428" t="s">
        <v>4684</v>
      </c>
      <c r="H3439" s="542">
        <v>282384.58</v>
      </c>
      <c r="I3439" s="984">
        <v>44001</v>
      </c>
    </row>
    <row r="3440" spans="1:9" ht="15" customHeight="1">
      <c r="A3440" s="1175">
        <v>43903</v>
      </c>
      <c r="B3440" s="1145">
        <v>43881</v>
      </c>
      <c r="C3440" s="194" t="s">
        <v>4670</v>
      </c>
      <c r="D3440" s="194" t="s">
        <v>2039</v>
      </c>
      <c r="E3440" s="1428" t="s">
        <v>4693</v>
      </c>
      <c r="F3440" s="194" t="s">
        <v>1533</v>
      </c>
      <c r="G3440" s="1428" t="s">
        <v>4702</v>
      </c>
      <c r="H3440" s="542">
        <v>45986.68</v>
      </c>
      <c r="I3440" s="984">
        <v>44001</v>
      </c>
    </row>
    <row r="3441" spans="1:9" ht="15" customHeight="1">
      <c r="A3441" s="1175">
        <v>43921</v>
      </c>
      <c r="B3441" s="1145">
        <v>43881</v>
      </c>
      <c r="C3441" s="194" t="s">
        <v>4793</v>
      </c>
      <c r="D3441" s="194" t="s">
        <v>2039</v>
      </c>
      <c r="E3441" s="1428" t="s">
        <v>4103</v>
      </c>
      <c r="F3441" s="194" t="s">
        <v>1533</v>
      </c>
      <c r="G3441" s="1428" t="s">
        <v>4826</v>
      </c>
      <c r="H3441" s="542">
        <v>241238.7</v>
      </c>
      <c r="I3441" s="984">
        <v>44001</v>
      </c>
    </row>
    <row r="3442" spans="1:9" ht="15" customHeight="1">
      <c r="A3442" s="1175">
        <v>43934</v>
      </c>
      <c r="B3442" s="1145">
        <v>43881</v>
      </c>
      <c r="C3442" s="194" t="s">
        <v>4862</v>
      </c>
      <c r="D3442" s="194" t="s">
        <v>2039</v>
      </c>
      <c r="E3442" s="1428" t="s">
        <v>4103</v>
      </c>
      <c r="F3442" s="194" t="s">
        <v>1533</v>
      </c>
      <c r="G3442" s="1428" t="s">
        <v>4926</v>
      </c>
      <c r="H3442" s="1474">
        <v>241238.7</v>
      </c>
      <c r="I3442" s="984">
        <v>44001</v>
      </c>
    </row>
    <row r="3443" spans="1:9" ht="15" customHeight="1">
      <c r="A3443" s="201">
        <v>43978</v>
      </c>
      <c r="B3443" s="201">
        <v>43970</v>
      </c>
      <c r="C3443" s="171" t="s">
        <v>5016</v>
      </c>
      <c r="D3443" s="171" t="s">
        <v>5019</v>
      </c>
      <c r="E3443" s="171" t="s">
        <v>3637</v>
      </c>
      <c r="F3443" s="171" t="s">
        <v>1533</v>
      </c>
      <c r="G3443" s="638">
        <v>402550.68</v>
      </c>
      <c r="H3443" s="1472">
        <v>44004</v>
      </c>
    </row>
    <row r="3444" spans="1:9" ht="15" customHeight="1">
      <c r="A3444" s="201">
        <v>43978</v>
      </c>
      <c r="B3444" s="201">
        <v>43971</v>
      </c>
      <c r="C3444" s="171" t="s">
        <v>5017</v>
      </c>
      <c r="D3444" s="171" t="s">
        <v>5019</v>
      </c>
      <c r="E3444" s="171" t="s">
        <v>3637</v>
      </c>
      <c r="F3444" s="171" t="s">
        <v>1533</v>
      </c>
      <c r="G3444" s="638">
        <v>386586.64</v>
      </c>
      <c r="H3444" s="1472">
        <v>44004</v>
      </c>
    </row>
    <row r="3445" spans="1:9" ht="15" customHeight="1">
      <c r="A3445" s="201">
        <v>43978</v>
      </c>
      <c r="B3445" s="201">
        <v>43972</v>
      </c>
      <c r="C3445" s="171" t="s">
        <v>5018</v>
      </c>
      <c r="D3445" s="171" t="s">
        <v>5019</v>
      </c>
      <c r="E3445" s="171" t="s">
        <v>3637</v>
      </c>
      <c r="F3445" s="171" t="s">
        <v>1533</v>
      </c>
      <c r="G3445" s="638">
        <v>1862404.82</v>
      </c>
      <c r="H3445" s="1472">
        <v>44004</v>
      </c>
    </row>
    <row r="3446" spans="1:9" ht="15" customHeight="1">
      <c r="A3446" s="1175">
        <v>43895</v>
      </c>
      <c r="B3446" s="1145">
        <v>43885</v>
      </c>
      <c r="C3446" s="194" t="s">
        <v>4644</v>
      </c>
      <c r="D3446" s="194" t="s">
        <v>2039</v>
      </c>
      <c r="E3446" s="1428" t="s">
        <v>4648</v>
      </c>
      <c r="F3446" s="194" t="s">
        <v>1533</v>
      </c>
      <c r="G3446" s="1428" t="s">
        <v>4649</v>
      </c>
      <c r="H3446" s="542">
        <v>27387</v>
      </c>
      <c r="I3446" s="984">
        <v>44005</v>
      </c>
    </row>
    <row r="3447" spans="1:9" ht="15" customHeight="1">
      <c r="A3447" s="1175">
        <v>43903</v>
      </c>
      <c r="B3447" s="1145">
        <v>43885</v>
      </c>
      <c r="C3447" s="194" t="s">
        <v>4662</v>
      </c>
      <c r="D3447" s="194" t="s">
        <v>2039</v>
      </c>
      <c r="E3447" s="1428" t="s">
        <v>4685</v>
      </c>
      <c r="F3447" s="194" t="s">
        <v>1533</v>
      </c>
      <c r="G3447" s="1428" t="s">
        <v>4686</v>
      </c>
      <c r="H3447" s="542">
        <v>10647</v>
      </c>
      <c r="I3447" s="984">
        <v>44005</v>
      </c>
    </row>
    <row r="3448" spans="1:9" ht="15" customHeight="1">
      <c r="A3448" s="1175">
        <v>43903</v>
      </c>
      <c r="B3448" s="1145">
        <v>43885</v>
      </c>
      <c r="C3448" s="194" t="s">
        <v>4668</v>
      </c>
      <c r="D3448" s="194" t="s">
        <v>2039</v>
      </c>
      <c r="E3448" s="1428" t="s">
        <v>4699</v>
      </c>
      <c r="F3448" s="194" t="s">
        <v>1533</v>
      </c>
      <c r="G3448" s="1428" t="s">
        <v>4698</v>
      </c>
      <c r="H3448" s="542">
        <v>97823.96</v>
      </c>
      <c r="I3448" s="984">
        <v>44005</v>
      </c>
    </row>
    <row r="3449" spans="1:9" ht="15" customHeight="1">
      <c r="A3449" s="1175">
        <v>43921</v>
      </c>
      <c r="B3449" s="1145">
        <v>43885</v>
      </c>
      <c r="C3449" s="194" t="s">
        <v>4773</v>
      </c>
      <c r="D3449" s="194" t="s">
        <v>2039</v>
      </c>
      <c r="E3449" s="1428" t="s">
        <v>3947</v>
      </c>
      <c r="F3449" s="194" t="s">
        <v>1533</v>
      </c>
      <c r="G3449" s="1428" t="s">
        <v>4798</v>
      </c>
      <c r="H3449" s="542">
        <v>125310.6</v>
      </c>
      <c r="I3449" s="984">
        <v>44005</v>
      </c>
    </row>
    <row r="3450" spans="1:9" ht="15" customHeight="1">
      <c r="A3450" s="1175">
        <v>43934</v>
      </c>
      <c r="B3450" s="1145">
        <v>43885</v>
      </c>
      <c r="C3450" s="194" t="s">
        <v>4849</v>
      </c>
      <c r="D3450" s="194" t="s">
        <v>2039</v>
      </c>
      <c r="E3450" s="1428" t="s">
        <v>4936</v>
      </c>
      <c r="F3450" s="194" t="s">
        <v>1533</v>
      </c>
      <c r="G3450" s="1428" t="s">
        <v>4940</v>
      </c>
      <c r="H3450" s="1474">
        <v>125310.6</v>
      </c>
      <c r="I3450" s="984">
        <v>44005</v>
      </c>
    </row>
    <row r="3451" spans="1:9" ht="15" customHeight="1">
      <c r="A3451" s="1175">
        <v>43895</v>
      </c>
      <c r="B3451" s="1145">
        <v>43886</v>
      </c>
      <c r="C3451" s="194" t="s">
        <v>4631</v>
      </c>
      <c r="D3451" s="194" t="s">
        <v>2039</v>
      </c>
      <c r="E3451" s="1428" t="s">
        <v>4636</v>
      </c>
      <c r="F3451" s="194" t="s">
        <v>1533</v>
      </c>
      <c r="G3451" s="1428" t="s">
        <v>4641</v>
      </c>
      <c r="H3451" s="542">
        <v>231304.64</v>
      </c>
      <c r="I3451" s="984">
        <v>44006</v>
      </c>
    </row>
    <row r="3452" spans="1:9" ht="15" customHeight="1">
      <c r="A3452" s="1175">
        <v>43903</v>
      </c>
      <c r="B3452" s="1145">
        <v>43886</v>
      </c>
      <c r="C3452" s="194" t="s">
        <v>4667</v>
      </c>
      <c r="D3452" s="194" t="s">
        <v>2039</v>
      </c>
      <c r="E3452" s="1428" t="s">
        <v>4696</v>
      </c>
      <c r="F3452" s="194" t="s">
        <v>1533</v>
      </c>
      <c r="G3452" s="1428" t="s">
        <v>4697</v>
      </c>
      <c r="H3452" s="542">
        <v>87596.88</v>
      </c>
      <c r="I3452" s="984">
        <v>44006</v>
      </c>
    </row>
    <row r="3453" spans="1:9" ht="15" customHeight="1">
      <c r="A3453" s="1175">
        <v>43921</v>
      </c>
      <c r="B3453" s="1145">
        <v>43886</v>
      </c>
      <c r="C3453" s="194" t="s">
        <v>4783</v>
      </c>
      <c r="D3453" s="194" t="s">
        <v>2039</v>
      </c>
      <c r="E3453" s="1428" t="s">
        <v>4535</v>
      </c>
      <c r="F3453" s="194" t="s">
        <v>1533</v>
      </c>
      <c r="G3453" s="1428" t="s">
        <v>4811</v>
      </c>
      <c r="H3453" s="542">
        <v>58113</v>
      </c>
      <c r="I3453" s="984">
        <v>44006</v>
      </c>
    </row>
    <row r="3454" spans="1:9" ht="15" customHeight="1">
      <c r="A3454" s="1175">
        <v>43921</v>
      </c>
      <c r="B3454" s="1145">
        <v>43886</v>
      </c>
      <c r="C3454" s="194" t="s">
        <v>4791</v>
      </c>
      <c r="D3454" s="194" t="s">
        <v>2039</v>
      </c>
      <c r="E3454" s="1428" t="s">
        <v>4823</v>
      </c>
      <c r="F3454" s="194" t="s">
        <v>1533</v>
      </c>
      <c r="G3454" s="1428" t="s">
        <v>4824</v>
      </c>
      <c r="H3454" s="542">
        <v>20407.5</v>
      </c>
      <c r="I3454" s="984">
        <v>44006</v>
      </c>
    </row>
    <row r="3455" spans="1:9" ht="15" customHeight="1">
      <c r="A3455" s="1175">
        <v>43934</v>
      </c>
      <c r="B3455" s="1145">
        <v>43886</v>
      </c>
      <c r="C3455" s="194" t="s">
        <v>4850</v>
      </c>
      <c r="D3455" s="194" t="s">
        <v>2039</v>
      </c>
      <c r="E3455" s="1428" t="s">
        <v>4625</v>
      </c>
      <c r="F3455" s="194" t="s">
        <v>1533</v>
      </c>
      <c r="G3455" s="1428" t="s">
        <v>4811</v>
      </c>
      <c r="H3455" s="1474">
        <v>58113</v>
      </c>
      <c r="I3455" s="984">
        <v>44006</v>
      </c>
    </row>
    <row r="3456" spans="1:9" ht="15" customHeight="1">
      <c r="A3456" s="1175">
        <v>43934</v>
      </c>
      <c r="B3456" s="1145">
        <v>43886</v>
      </c>
      <c r="C3456" s="194" t="s">
        <v>4863</v>
      </c>
      <c r="D3456" s="194" t="s">
        <v>2039</v>
      </c>
      <c r="E3456" s="1428" t="s">
        <v>4823</v>
      </c>
      <c r="F3456" s="194" t="s">
        <v>1533</v>
      </c>
      <c r="G3456" s="1428" t="s">
        <v>4824</v>
      </c>
      <c r="H3456" s="1474">
        <v>20407.5</v>
      </c>
      <c r="I3456" s="984">
        <v>44006</v>
      </c>
    </row>
    <row r="3457" spans="1:9" ht="15" customHeight="1">
      <c r="A3457" s="1220">
        <v>43886</v>
      </c>
      <c r="B3457" s="1219">
        <v>43934</v>
      </c>
      <c r="C3457" s="1221" t="s">
        <v>4877</v>
      </c>
      <c r="D3457" s="1221" t="s">
        <v>2092</v>
      </c>
      <c r="E3457" s="1222" t="s">
        <v>4500</v>
      </c>
      <c r="F3457" s="1221" t="s">
        <v>37</v>
      </c>
      <c r="G3457" s="1223">
        <v>7648.17</v>
      </c>
      <c r="H3457" s="1223">
        <v>299043.44699999999</v>
      </c>
      <c r="I3457" s="1224">
        <f t="shared" ref="I3457:I3458" si="48">A3457+120</f>
        <v>44006</v>
      </c>
    </row>
    <row r="3458" spans="1:9" ht="15" customHeight="1">
      <c r="A3458" s="1220">
        <v>43887</v>
      </c>
      <c r="B3458" s="1219">
        <v>43934</v>
      </c>
      <c r="C3458" s="1221" t="s">
        <v>4878</v>
      </c>
      <c r="D3458" s="1221" t="s">
        <v>2092</v>
      </c>
      <c r="E3458" s="1222" t="s">
        <v>4500</v>
      </c>
      <c r="F3458" s="1221" t="s">
        <v>37</v>
      </c>
      <c r="G3458" s="1223">
        <v>1768.47</v>
      </c>
      <c r="H3458" s="1223">
        <v>69147.177000000011</v>
      </c>
      <c r="I3458" s="1224">
        <f t="shared" si="48"/>
        <v>44007</v>
      </c>
    </row>
    <row r="3459" spans="1:9" ht="15" customHeight="1">
      <c r="A3459" s="1175">
        <v>43903</v>
      </c>
      <c r="B3459" s="1145">
        <v>43887</v>
      </c>
      <c r="C3459" s="194" t="s">
        <v>4660</v>
      </c>
      <c r="D3459" s="194" t="s">
        <v>2039</v>
      </c>
      <c r="E3459" s="1428" t="s">
        <v>4682</v>
      </c>
      <c r="F3459" s="194" t="s">
        <v>1533</v>
      </c>
      <c r="G3459" s="1428" t="s">
        <v>4681</v>
      </c>
      <c r="H3459" s="542">
        <v>97865.29</v>
      </c>
      <c r="I3459" s="984">
        <v>44007</v>
      </c>
    </row>
    <row r="3460" spans="1:9" ht="15" customHeight="1">
      <c r="A3460" s="1175">
        <v>43903</v>
      </c>
      <c r="B3460" s="1145">
        <v>43887</v>
      </c>
      <c r="C3460" s="194" t="s">
        <v>4666</v>
      </c>
      <c r="D3460" s="194" t="s">
        <v>2039</v>
      </c>
      <c r="E3460" s="1428" t="s">
        <v>4694</v>
      </c>
      <c r="F3460" s="194" t="s">
        <v>1533</v>
      </c>
      <c r="G3460" s="1428" t="s">
        <v>4695</v>
      </c>
      <c r="H3460" s="542">
        <v>183533.08</v>
      </c>
      <c r="I3460" s="984">
        <v>44007</v>
      </c>
    </row>
    <row r="3461" spans="1:9" ht="15" customHeight="1">
      <c r="A3461" s="1175">
        <v>43921</v>
      </c>
      <c r="B3461" s="1145">
        <v>43887</v>
      </c>
      <c r="C3461" s="194" t="s">
        <v>4792</v>
      </c>
      <c r="D3461" s="194" t="s">
        <v>2039</v>
      </c>
      <c r="E3461" s="1428" t="s">
        <v>4271</v>
      </c>
      <c r="F3461" s="194" t="s">
        <v>1533</v>
      </c>
      <c r="G3461" s="1428" t="s">
        <v>4825</v>
      </c>
      <c r="H3461" s="542">
        <v>2877.28</v>
      </c>
      <c r="I3461" s="984">
        <v>44007</v>
      </c>
    </row>
    <row r="3462" spans="1:9" ht="15" customHeight="1">
      <c r="A3462" s="1175">
        <v>43934</v>
      </c>
      <c r="B3462" s="1145">
        <v>43887</v>
      </c>
      <c r="C3462" s="194" t="s">
        <v>4851</v>
      </c>
      <c r="D3462" s="194" t="s">
        <v>2039</v>
      </c>
      <c r="E3462" s="1428" t="s">
        <v>4936</v>
      </c>
      <c r="F3462" s="194" t="s">
        <v>1533</v>
      </c>
      <c r="G3462" s="1428" t="s">
        <v>4939</v>
      </c>
      <c r="H3462" s="1474">
        <v>218670.62</v>
      </c>
      <c r="I3462" s="984">
        <v>44007</v>
      </c>
    </row>
    <row r="3463" spans="1:9" ht="15" customHeight="1">
      <c r="A3463" s="1175">
        <v>43934</v>
      </c>
      <c r="B3463" s="1145">
        <v>43887</v>
      </c>
      <c r="C3463" s="194" t="s">
        <v>4864</v>
      </c>
      <c r="D3463" s="194" t="s">
        <v>2039</v>
      </c>
      <c r="E3463" s="1428" t="s">
        <v>3863</v>
      </c>
      <c r="F3463" s="194" t="s">
        <v>1533</v>
      </c>
      <c r="G3463" s="1428" t="s">
        <v>4825</v>
      </c>
      <c r="H3463" s="1474">
        <v>2877.28</v>
      </c>
      <c r="I3463" s="984">
        <v>44007</v>
      </c>
    </row>
    <row r="3464" spans="1:9" ht="15" customHeight="1">
      <c r="A3464" s="1175">
        <v>43895</v>
      </c>
      <c r="B3464" s="1145">
        <v>43888</v>
      </c>
      <c r="C3464" s="194" t="s">
        <v>4630</v>
      </c>
      <c r="D3464" s="194" t="s">
        <v>2039</v>
      </c>
      <c r="E3464" s="1428" t="s">
        <v>4640</v>
      </c>
      <c r="F3464" s="194" t="s">
        <v>1533</v>
      </c>
      <c r="G3464" s="1428" t="s">
        <v>4639</v>
      </c>
      <c r="H3464" s="542">
        <v>376417.05</v>
      </c>
      <c r="I3464" s="984">
        <v>44008</v>
      </c>
    </row>
    <row r="3465" spans="1:9" ht="15" customHeight="1">
      <c r="A3465" s="1175">
        <v>43903</v>
      </c>
      <c r="B3465" s="1145">
        <v>43888</v>
      </c>
      <c r="C3465" s="194" t="s">
        <v>4659</v>
      </c>
      <c r="D3465" s="194" t="s">
        <v>2039</v>
      </c>
      <c r="E3465" s="1428" t="s">
        <v>4680</v>
      </c>
      <c r="F3465" s="194" t="s">
        <v>1533</v>
      </c>
      <c r="G3465" s="1428" t="s">
        <v>4679</v>
      </c>
      <c r="H3465" s="542">
        <v>77382.149999999994</v>
      </c>
      <c r="I3465" s="984">
        <v>44008</v>
      </c>
    </row>
    <row r="3466" spans="1:9" ht="15" customHeight="1">
      <c r="A3466" s="1175">
        <v>43903</v>
      </c>
      <c r="B3466" s="1145">
        <v>43888</v>
      </c>
      <c r="C3466" s="194" t="s">
        <v>4672</v>
      </c>
      <c r="D3466" s="194" t="s">
        <v>2039</v>
      </c>
      <c r="E3466" s="1428" t="s">
        <v>4705</v>
      </c>
      <c r="F3466" s="194" t="s">
        <v>1533</v>
      </c>
      <c r="G3466" s="1428" t="s">
        <v>4706</v>
      </c>
      <c r="H3466" s="542">
        <v>86433.77</v>
      </c>
      <c r="I3466" s="984">
        <v>44008</v>
      </c>
    </row>
    <row r="3467" spans="1:9" ht="15" customHeight="1">
      <c r="A3467" s="1175">
        <v>43921</v>
      </c>
      <c r="B3467" s="1145">
        <v>43888</v>
      </c>
      <c r="C3467" s="194" t="s">
        <v>4778</v>
      </c>
      <c r="D3467" s="194" t="s">
        <v>2039</v>
      </c>
      <c r="E3467" s="1428" t="s">
        <v>4804</v>
      </c>
      <c r="F3467" s="194" t="s">
        <v>1533</v>
      </c>
      <c r="G3467" s="1428" t="s">
        <v>4805</v>
      </c>
      <c r="H3467" s="542">
        <v>6761.3</v>
      </c>
      <c r="I3467" s="984">
        <v>44008</v>
      </c>
    </row>
    <row r="3468" spans="1:9" ht="15" customHeight="1">
      <c r="A3468" s="1175">
        <v>43921</v>
      </c>
      <c r="B3468" s="1145">
        <v>43888</v>
      </c>
      <c r="C3468" s="194" t="s">
        <v>4780</v>
      </c>
      <c r="D3468" s="194" t="s">
        <v>2039</v>
      </c>
      <c r="E3468" s="1428" t="s">
        <v>4765</v>
      </c>
      <c r="F3468" s="194" t="s">
        <v>1533</v>
      </c>
      <c r="G3468" s="1428" t="s">
        <v>4807</v>
      </c>
      <c r="H3468" s="542">
        <v>42641.96</v>
      </c>
      <c r="I3468" s="984">
        <v>44008</v>
      </c>
    </row>
    <row r="3469" spans="1:9" ht="15" customHeight="1">
      <c r="A3469" s="1175">
        <v>43934</v>
      </c>
      <c r="B3469" s="1145">
        <v>43888</v>
      </c>
      <c r="C3469" s="194" t="s">
        <v>4852</v>
      </c>
      <c r="D3469" s="194" t="s">
        <v>2039</v>
      </c>
      <c r="E3469" s="1428" t="s">
        <v>4937</v>
      </c>
      <c r="F3469" s="194" t="s">
        <v>1533</v>
      </c>
      <c r="G3469" s="1428" t="s">
        <v>4938</v>
      </c>
      <c r="H3469" s="1474">
        <v>49403.26</v>
      </c>
      <c r="I3469" s="984">
        <v>44008</v>
      </c>
    </row>
    <row r="3470" spans="1:9" ht="15" customHeight="1">
      <c r="A3470" s="1220">
        <v>43888</v>
      </c>
      <c r="B3470" s="1219">
        <v>43934</v>
      </c>
      <c r="C3470" s="1221" t="s">
        <v>4879</v>
      </c>
      <c r="D3470" s="1221" t="s">
        <v>2092</v>
      </c>
      <c r="E3470" s="1222" t="s">
        <v>4500</v>
      </c>
      <c r="F3470" s="1221" t="s">
        <v>37</v>
      </c>
      <c r="G3470" s="1223">
        <v>2610</v>
      </c>
      <c r="H3470" s="1223">
        <v>102051</v>
      </c>
      <c r="I3470" s="1224">
        <f t="shared" ref="I3470" si="49">A3470+120</f>
        <v>44008</v>
      </c>
    </row>
    <row r="3471" spans="1:9" ht="15" customHeight="1">
      <c r="A3471" s="1455">
        <v>43896</v>
      </c>
      <c r="B3471" s="1446" t="s">
        <v>4652</v>
      </c>
      <c r="C3471" s="1446" t="s">
        <v>285</v>
      </c>
      <c r="D3471" s="1454" t="s">
        <v>4654</v>
      </c>
      <c r="E3471" s="1446" t="s">
        <v>11</v>
      </c>
      <c r="F3471" s="1448">
        <v>95134.34</v>
      </c>
      <c r="G3471" s="1448">
        <v>3479062.81</v>
      </c>
      <c r="H3471" s="1224">
        <v>44008</v>
      </c>
      <c r="I3471" s="1452">
        <f>+H3471</f>
        <v>44008</v>
      </c>
    </row>
    <row r="3472" spans="1:9" ht="15" customHeight="1">
      <c r="A3472" s="1175">
        <v>43895</v>
      </c>
      <c r="B3472" s="1145">
        <v>43890</v>
      </c>
      <c r="C3472" s="194" t="s">
        <v>4635</v>
      </c>
      <c r="D3472" s="194" t="s">
        <v>2039</v>
      </c>
      <c r="E3472" s="1428" t="s">
        <v>4636</v>
      </c>
      <c r="F3472" s="194" t="s">
        <v>1533</v>
      </c>
      <c r="G3472" s="1428" t="s">
        <v>4647</v>
      </c>
      <c r="H3472" s="542">
        <v>181181.25</v>
      </c>
      <c r="I3472" s="984">
        <v>44011</v>
      </c>
    </row>
    <row r="3473" spans="1:9" ht="15" customHeight="1">
      <c r="A3473" s="1175">
        <v>43895</v>
      </c>
      <c r="B3473" s="1145">
        <v>43889</v>
      </c>
      <c r="C3473" s="194" t="s">
        <v>4645</v>
      </c>
      <c r="D3473" s="194" t="s">
        <v>2039</v>
      </c>
      <c r="E3473" s="1428" t="s">
        <v>3863</v>
      </c>
      <c r="F3473" s="194" t="s">
        <v>1533</v>
      </c>
      <c r="G3473" s="1428" t="s">
        <v>4650</v>
      </c>
      <c r="H3473" s="542">
        <v>278154.84000000003</v>
      </c>
      <c r="I3473" s="984">
        <v>44011</v>
      </c>
    </row>
    <row r="3474" spans="1:9" ht="15" customHeight="1">
      <c r="A3474" s="1175">
        <v>43903</v>
      </c>
      <c r="B3474" s="1145">
        <v>43889</v>
      </c>
      <c r="C3474" s="194" t="s">
        <v>4657</v>
      </c>
      <c r="D3474" s="194" t="s">
        <v>2039</v>
      </c>
      <c r="E3474" s="1428" t="s">
        <v>4676</v>
      </c>
      <c r="F3474" s="194" t="s">
        <v>1533</v>
      </c>
      <c r="G3474" s="1428" t="s">
        <v>4675</v>
      </c>
      <c r="H3474" s="542">
        <v>169705.49</v>
      </c>
      <c r="I3474" s="984">
        <v>44011</v>
      </c>
    </row>
    <row r="3475" spans="1:9" ht="15" customHeight="1">
      <c r="A3475" s="1175">
        <v>43903</v>
      </c>
      <c r="B3475" s="1145">
        <v>43890</v>
      </c>
      <c r="C3475" s="194" t="s">
        <v>4663</v>
      </c>
      <c r="D3475" s="194" t="s">
        <v>2039</v>
      </c>
      <c r="E3475" s="1428" t="s">
        <v>4688</v>
      </c>
      <c r="F3475" s="194" t="s">
        <v>1533</v>
      </c>
      <c r="G3475" s="1428" t="s">
        <v>4687</v>
      </c>
      <c r="H3475" s="542">
        <v>133727.5</v>
      </c>
      <c r="I3475" s="984">
        <v>44011</v>
      </c>
    </row>
    <row r="3476" spans="1:9" ht="15" customHeight="1">
      <c r="A3476" s="1175">
        <v>43903</v>
      </c>
      <c r="B3476" s="1145">
        <v>43889</v>
      </c>
      <c r="C3476" s="194" t="s">
        <v>4664</v>
      </c>
      <c r="D3476" s="194" t="s">
        <v>2039</v>
      </c>
      <c r="E3476" s="1428" t="s">
        <v>4689</v>
      </c>
      <c r="F3476" s="194" t="s">
        <v>1533</v>
      </c>
      <c r="G3476" s="1428" t="s">
        <v>4690</v>
      </c>
      <c r="H3476" s="542">
        <v>306220.19</v>
      </c>
      <c r="I3476" s="984">
        <v>44011</v>
      </c>
    </row>
    <row r="3477" spans="1:9" ht="15" customHeight="1">
      <c r="A3477" s="1175">
        <v>43903</v>
      </c>
      <c r="B3477" s="1145">
        <v>43890</v>
      </c>
      <c r="C3477" s="194" t="s">
        <v>4671</v>
      </c>
      <c r="D3477" s="194" t="s">
        <v>2039</v>
      </c>
      <c r="E3477" s="1428" t="s">
        <v>4703</v>
      </c>
      <c r="F3477" s="194" t="s">
        <v>1533</v>
      </c>
      <c r="G3477" s="1428" t="s">
        <v>4704</v>
      </c>
      <c r="H3477" s="542">
        <v>6727.5</v>
      </c>
      <c r="I3477" s="984">
        <v>44011</v>
      </c>
    </row>
    <row r="3478" spans="1:9" ht="15" customHeight="1">
      <c r="A3478" s="1175">
        <v>43921</v>
      </c>
      <c r="B3478" s="1145">
        <v>43890</v>
      </c>
      <c r="C3478" s="194" t="s">
        <v>4790</v>
      </c>
      <c r="D3478" s="194" t="s">
        <v>2039</v>
      </c>
      <c r="E3478" s="1428" t="s">
        <v>4103</v>
      </c>
      <c r="F3478" s="194" t="s">
        <v>1533</v>
      </c>
      <c r="G3478" s="1428" t="s">
        <v>4822</v>
      </c>
      <c r="H3478" s="542">
        <v>49640.4</v>
      </c>
      <c r="I3478" s="984">
        <v>44011</v>
      </c>
    </row>
    <row r="3479" spans="1:9" ht="15" customHeight="1">
      <c r="A3479" s="1175">
        <v>43934</v>
      </c>
      <c r="B3479" s="1145">
        <v>43890</v>
      </c>
      <c r="C3479" s="194" t="s">
        <v>4853</v>
      </c>
      <c r="D3479" s="194" t="s">
        <v>2039</v>
      </c>
      <c r="E3479" s="1428" t="s">
        <v>4094</v>
      </c>
      <c r="F3479" s="194" t="s">
        <v>1533</v>
      </c>
      <c r="G3479" s="1428" t="s">
        <v>4935</v>
      </c>
      <c r="H3479" s="1474">
        <v>39799.519999999997</v>
      </c>
      <c r="I3479" s="984">
        <v>44011</v>
      </c>
    </row>
    <row r="3480" spans="1:9" ht="15" customHeight="1">
      <c r="A3480" s="1175">
        <v>43934</v>
      </c>
      <c r="B3480" s="1145">
        <v>43890</v>
      </c>
      <c r="C3480" s="194" t="s">
        <v>4865</v>
      </c>
      <c r="D3480" s="194" t="s">
        <v>2039</v>
      </c>
      <c r="E3480" s="1428" t="s">
        <v>4103</v>
      </c>
      <c r="F3480" s="194" t="s">
        <v>1533</v>
      </c>
      <c r="G3480" s="1428" t="s">
        <v>4822</v>
      </c>
      <c r="H3480" s="1474">
        <v>49640.4</v>
      </c>
      <c r="I3480" s="984">
        <v>44011</v>
      </c>
    </row>
    <row r="3481" spans="1:9" ht="15" customHeight="1">
      <c r="A3481" s="1220">
        <v>43889</v>
      </c>
      <c r="B3481" s="1219">
        <v>43934</v>
      </c>
      <c r="C3481" s="1221" t="s">
        <v>4880</v>
      </c>
      <c r="D3481" s="1221" t="s">
        <v>2092</v>
      </c>
      <c r="E3481" s="1222" t="s">
        <v>4500</v>
      </c>
      <c r="F3481" s="1221" t="s">
        <v>37</v>
      </c>
      <c r="G3481" s="1223">
        <v>7826.25</v>
      </c>
      <c r="H3481" s="1223">
        <v>306006.375</v>
      </c>
      <c r="I3481" s="984">
        <v>44011</v>
      </c>
    </row>
    <row r="3482" spans="1:9" ht="15" customHeight="1">
      <c r="A3482" s="1220">
        <v>43890</v>
      </c>
      <c r="B3482" s="1219">
        <v>43934</v>
      </c>
      <c r="C3482" s="1221" t="s">
        <v>4881</v>
      </c>
      <c r="D3482" s="1221" t="s">
        <v>2092</v>
      </c>
      <c r="E3482" s="1222" t="s">
        <v>4500</v>
      </c>
      <c r="F3482" s="1221" t="s">
        <v>37</v>
      </c>
      <c r="G3482" s="1223">
        <v>674.16</v>
      </c>
      <c r="H3482" s="1223">
        <v>26359.655999999999</v>
      </c>
      <c r="I3482" s="984">
        <v>44011</v>
      </c>
    </row>
    <row r="3483" spans="1:9" ht="15" customHeight="1">
      <c r="A3483" s="1175">
        <v>43895</v>
      </c>
      <c r="B3483" s="1145">
        <v>43892</v>
      </c>
      <c r="C3483" s="194" t="s">
        <v>4629</v>
      </c>
      <c r="D3483" s="194" t="s">
        <v>2039</v>
      </c>
      <c r="E3483" s="1428" t="s">
        <v>4636</v>
      </c>
      <c r="F3483" s="194" t="s">
        <v>1533</v>
      </c>
      <c r="G3483" s="1428" t="s">
        <v>4637</v>
      </c>
      <c r="H3483" s="542">
        <v>17360.689999999999</v>
      </c>
      <c r="I3483" s="984">
        <f t="shared" ref="I3483" si="50">B3483+120</f>
        <v>44012</v>
      </c>
    </row>
    <row r="3484" spans="1:9" ht="15" customHeight="1">
      <c r="A3484" s="1175">
        <v>43916</v>
      </c>
      <c r="B3484" s="1145">
        <v>43893</v>
      </c>
      <c r="C3484" s="194" t="s">
        <v>4732</v>
      </c>
      <c r="D3484" s="194" t="s">
        <v>2039</v>
      </c>
      <c r="E3484" s="1428" t="s">
        <v>4747</v>
      </c>
      <c r="F3484" s="194" t="s">
        <v>1533</v>
      </c>
      <c r="G3484" s="1428" t="s">
        <v>4748</v>
      </c>
      <c r="H3484" s="542">
        <v>53050.47</v>
      </c>
      <c r="I3484" s="984">
        <v>44013</v>
      </c>
    </row>
    <row r="3485" spans="1:9" ht="15" customHeight="1">
      <c r="A3485" s="1175">
        <v>43916</v>
      </c>
      <c r="B3485" s="1145">
        <v>43893</v>
      </c>
      <c r="C3485" s="194" t="s">
        <v>4746</v>
      </c>
      <c r="D3485" s="194" t="s">
        <v>2039</v>
      </c>
      <c r="E3485" s="1428" t="s">
        <v>4765</v>
      </c>
      <c r="F3485" s="194" t="s">
        <v>1533</v>
      </c>
      <c r="G3485" s="1428" t="s">
        <v>4769</v>
      </c>
      <c r="H3485" s="542">
        <v>101024.77</v>
      </c>
      <c r="I3485" s="984">
        <v>44013</v>
      </c>
    </row>
    <row r="3486" spans="1:9" ht="15" customHeight="1">
      <c r="A3486" s="1175">
        <v>43908</v>
      </c>
      <c r="B3486" s="1145">
        <v>43894</v>
      </c>
      <c r="C3486" s="194" t="s">
        <v>4714</v>
      </c>
      <c r="D3486" s="194" t="s">
        <v>2039</v>
      </c>
      <c r="E3486" s="1428" t="s">
        <v>4724</v>
      </c>
      <c r="F3486" s="194" t="s">
        <v>1533</v>
      </c>
      <c r="G3486" s="1428" t="s">
        <v>4725</v>
      </c>
      <c r="H3486" s="542">
        <v>62178.080000000002</v>
      </c>
      <c r="I3486" s="984">
        <v>44014</v>
      </c>
    </row>
    <row r="3487" spans="1:9" ht="15" customHeight="1">
      <c r="A3487" s="1175">
        <v>43916</v>
      </c>
      <c r="B3487" s="1145">
        <v>43894</v>
      </c>
      <c r="C3487" s="194" t="s">
        <v>4743</v>
      </c>
      <c r="D3487" s="194" t="s">
        <v>2039</v>
      </c>
      <c r="E3487" s="1428" t="s">
        <v>3947</v>
      </c>
      <c r="F3487" s="194" t="s">
        <v>1533</v>
      </c>
      <c r="G3487" s="1428" t="s">
        <v>4764</v>
      </c>
      <c r="H3487" s="542">
        <v>51339.6</v>
      </c>
      <c r="I3487" s="984">
        <v>44014</v>
      </c>
    </row>
    <row r="3488" spans="1:9" ht="15" customHeight="1">
      <c r="A3488" s="1175">
        <v>43908</v>
      </c>
      <c r="B3488" s="1145">
        <v>43895</v>
      </c>
      <c r="C3488" s="194" t="s">
        <v>4710</v>
      </c>
      <c r="D3488" s="194" t="s">
        <v>2039</v>
      </c>
      <c r="E3488" s="1428" t="s">
        <v>4718</v>
      </c>
      <c r="F3488" s="194" t="s">
        <v>1533</v>
      </c>
      <c r="G3488" s="1428" t="s">
        <v>4717</v>
      </c>
      <c r="H3488" s="542">
        <v>325672.03000000003</v>
      </c>
      <c r="I3488" s="984">
        <v>44015</v>
      </c>
    </row>
    <row r="3489" spans="1:9" ht="15" customHeight="1">
      <c r="A3489" s="1175">
        <v>43916</v>
      </c>
      <c r="B3489" s="1145">
        <v>43895</v>
      </c>
      <c r="C3489" s="194" t="s">
        <v>4735</v>
      </c>
      <c r="D3489" s="194" t="s">
        <v>2039</v>
      </c>
      <c r="E3489" s="1428" t="s">
        <v>3863</v>
      </c>
      <c r="F3489" s="194" t="s">
        <v>1533</v>
      </c>
      <c r="G3489" s="1428" t="s">
        <v>4752</v>
      </c>
      <c r="H3489" s="542">
        <v>815313.29</v>
      </c>
      <c r="I3489" s="984">
        <v>44015</v>
      </c>
    </row>
    <row r="3490" spans="1:9" ht="15" customHeight="1">
      <c r="A3490" s="1175">
        <v>43916</v>
      </c>
      <c r="B3490" s="1145">
        <v>43895</v>
      </c>
      <c r="C3490" s="194" t="s">
        <v>4741</v>
      </c>
      <c r="D3490" s="194" t="s">
        <v>2039</v>
      </c>
      <c r="E3490" s="1428" t="s">
        <v>4761</v>
      </c>
      <c r="F3490" s="194" t="s">
        <v>1533</v>
      </c>
      <c r="G3490" s="1428" t="s">
        <v>4762</v>
      </c>
      <c r="H3490" s="542">
        <v>125502.87</v>
      </c>
      <c r="I3490" s="984">
        <v>44015</v>
      </c>
    </row>
    <row r="3491" spans="1:9" ht="15" customHeight="1">
      <c r="A3491" s="1175">
        <v>43928</v>
      </c>
      <c r="B3491" s="1145">
        <v>43895</v>
      </c>
      <c r="C3491" s="194" t="s">
        <v>4830</v>
      </c>
      <c r="D3491" s="194" t="s">
        <v>2039</v>
      </c>
      <c r="E3491" s="1428" t="s">
        <v>4836</v>
      </c>
      <c r="F3491" s="194" t="s">
        <v>1533</v>
      </c>
      <c r="G3491" s="1428" t="s">
        <v>4842</v>
      </c>
      <c r="H3491" s="1476">
        <v>9284.4</v>
      </c>
      <c r="I3491" s="984">
        <v>44015</v>
      </c>
    </row>
    <row r="3492" spans="1:9" ht="15" customHeight="1">
      <c r="A3492" s="1175">
        <v>43908</v>
      </c>
      <c r="B3492" s="1145">
        <v>43896</v>
      </c>
      <c r="C3492" s="194" t="s">
        <v>4709</v>
      </c>
      <c r="D3492" s="194" t="s">
        <v>2039</v>
      </c>
      <c r="E3492" s="1428" t="s">
        <v>4715</v>
      </c>
      <c r="F3492" s="194" t="s">
        <v>1533</v>
      </c>
      <c r="G3492" s="1428" t="s">
        <v>4716</v>
      </c>
      <c r="H3492" s="542">
        <v>102903.56</v>
      </c>
      <c r="I3492" s="984">
        <v>44018</v>
      </c>
    </row>
    <row r="3493" spans="1:9" ht="15" customHeight="1">
      <c r="A3493" s="1175">
        <v>43908</v>
      </c>
      <c r="B3493" s="1145">
        <v>43897</v>
      </c>
      <c r="C3493" s="194" t="s">
        <v>4713</v>
      </c>
      <c r="D3493" s="194" t="s">
        <v>2039</v>
      </c>
      <c r="E3493" s="1428" t="s">
        <v>4703</v>
      </c>
      <c r="F3493" s="194" t="s">
        <v>1533</v>
      </c>
      <c r="G3493" s="1428" t="s">
        <v>4723</v>
      </c>
      <c r="H3493" s="542">
        <v>5407.88</v>
      </c>
      <c r="I3493" s="984">
        <v>44018</v>
      </c>
    </row>
    <row r="3494" spans="1:9" ht="15" customHeight="1">
      <c r="A3494" s="1175">
        <v>43916</v>
      </c>
      <c r="B3494" s="1145">
        <v>43896</v>
      </c>
      <c r="C3494" s="194" t="s">
        <v>4738</v>
      </c>
      <c r="D3494" s="194" t="s">
        <v>2039</v>
      </c>
      <c r="E3494" s="1428" t="s">
        <v>4136</v>
      </c>
      <c r="F3494" s="194" t="s">
        <v>1533</v>
      </c>
      <c r="G3494" s="1428" t="s">
        <v>4756</v>
      </c>
      <c r="H3494" s="542">
        <v>1806627.99</v>
      </c>
      <c r="I3494" s="984">
        <v>44018</v>
      </c>
    </row>
    <row r="3495" spans="1:9" ht="15" customHeight="1">
      <c r="A3495" s="1175">
        <v>43908</v>
      </c>
      <c r="B3495" s="1145">
        <v>43899</v>
      </c>
      <c r="C3495" s="194" t="s">
        <v>4711</v>
      </c>
      <c r="D3495" s="194" t="s">
        <v>2039</v>
      </c>
      <c r="E3495" s="1428" t="s">
        <v>4719</v>
      </c>
      <c r="F3495" s="194" t="s">
        <v>1533</v>
      </c>
      <c r="G3495" s="1428" t="s">
        <v>4720</v>
      </c>
      <c r="H3495" s="542">
        <v>282644.55</v>
      </c>
      <c r="I3495" s="984">
        <v>44019</v>
      </c>
    </row>
    <row r="3496" spans="1:9" ht="15" customHeight="1">
      <c r="A3496" s="1175">
        <v>43928</v>
      </c>
      <c r="B3496" s="1145">
        <v>43899</v>
      </c>
      <c r="C3496" s="194" t="s">
        <v>4832</v>
      </c>
      <c r="D3496" s="194" t="s">
        <v>2039</v>
      </c>
      <c r="E3496" s="1428" t="s">
        <v>4840</v>
      </c>
      <c r="F3496" s="194" t="s">
        <v>1533</v>
      </c>
      <c r="G3496" s="1428" t="s">
        <v>4839</v>
      </c>
      <c r="H3496" s="1474">
        <v>51102</v>
      </c>
      <c r="I3496" s="984">
        <v>44019</v>
      </c>
    </row>
    <row r="3497" spans="1:9" ht="15" customHeight="1">
      <c r="A3497" s="1477">
        <v>43899</v>
      </c>
      <c r="B3497" s="1225">
        <v>43934</v>
      </c>
      <c r="C3497" s="1226" t="s">
        <v>4872</v>
      </c>
      <c r="D3497" s="1226" t="s">
        <v>2092</v>
      </c>
      <c r="E3497" s="1227" t="s">
        <v>4500</v>
      </c>
      <c r="F3497" s="1226" t="s">
        <v>37</v>
      </c>
      <c r="G3497" s="1478">
        <v>4711.96</v>
      </c>
      <c r="H3497" s="1478">
        <v>184237.636</v>
      </c>
      <c r="I3497" s="1479">
        <v>44019</v>
      </c>
    </row>
    <row r="3498" spans="1:9" ht="15" customHeight="1">
      <c r="A3498" s="540">
        <v>43896</v>
      </c>
      <c r="B3498" s="540">
        <v>43950</v>
      </c>
      <c r="C3498" s="194" t="s">
        <v>4904</v>
      </c>
      <c r="D3498" s="194" t="s">
        <v>2039</v>
      </c>
      <c r="E3498" s="194" t="s">
        <v>4905</v>
      </c>
      <c r="F3498" s="194" t="s">
        <v>14</v>
      </c>
      <c r="G3498" s="913">
        <v>2760.63</v>
      </c>
      <c r="H3498" s="913">
        <v>118927.94040000001</v>
      </c>
      <c r="I3498" s="1479">
        <v>44019</v>
      </c>
    </row>
    <row r="3499" spans="1:9" ht="15" customHeight="1">
      <c r="A3499" s="1444">
        <v>43859</v>
      </c>
      <c r="B3499" s="1445" t="s">
        <v>4435</v>
      </c>
      <c r="C3499" s="1446" t="s">
        <v>285</v>
      </c>
      <c r="D3499" s="1454" t="s">
        <v>3416</v>
      </c>
      <c r="E3499" s="1446" t="s">
        <v>11</v>
      </c>
      <c r="F3499" s="1448">
        <v>434638.02</v>
      </c>
      <c r="G3499" s="1448">
        <v>15781706.51</v>
      </c>
      <c r="H3499" s="1452">
        <v>44019</v>
      </c>
    </row>
    <row r="3500" spans="1:9" ht="15" customHeight="1">
      <c r="A3500" s="1175">
        <v>43908</v>
      </c>
      <c r="B3500" s="1145">
        <v>43900</v>
      </c>
      <c r="C3500" s="194" t="s">
        <v>4712</v>
      </c>
      <c r="D3500" s="194" t="s">
        <v>2039</v>
      </c>
      <c r="E3500" s="1428" t="s">
        <v>4722</v>
      </c>
      <c r="F3500" s="194" t="s">
        <v>1533</v>
      </c>
      <c r="G3500" s="1428" t="s">
        <v>4721</v>
      </c>
      <c r="H3500" s="542">
        <v>218075.81</v>
      </c>
      <c r="I3500" s="984">
        <v>44020</v>
      </c>
    </row>
    <row r="3501" spans="1:9" ht="15" customHeight="1">
      <c r="A3501" s="1175">
        <v>43916</v>
      </c>
      <c r="B3501" s="1145">
        <v>43900</v>
      </c>
      <c r="C3501" s="194" t="s">
        <v>4740</v>
      </c>
      <c r="D3501" s="194" t="s">
        <v>2039</v>
      </c>
      <c r="E3501" s="1428" t="s">
        <v>4760</v>
      </c>
      <c r="F3501" s="194" t="s">
        <v>1533</v>
      </c>
      <c r="G3501" s="1428" t="s">
        <v>4759</v>
      </c>
      <c r="H3501" s="542">
        <v>112568.69</v>
      </c>
      <c r="I3501" s="984">
        <v>44020</v>
      </c>
    </row>
    <row r="3502" spans="1:9" ht="15" customHeight="1">
      <c r="A3502" s="1175">
        <v>43916</v>
      </c>
      <c r="B3502" s="1145">
        <v>43901</v>
      </c>
      <c r="C3502" s="194" t="s">
        <v>4734</v>
      </c>
      <c r="D3502" s="194" t="s">
        <v>2039</v>
      </c>
      <c r="E3502" s="1428" t="s">
        <v>3863</v>
      </c>
      <c r="F3502" s="194" t="s">
        <v>1533</v>
      </c>
      <c r="G3502" s="1428" t="s">
        <v>4751</v>
      </c>
      <c r="H3502" s="542">
        <v>1530.45</v>
      </c>
      <c r="I3502" s="984">
        <v>44021</v>
      </c>
    </row>
    <row r="3503" spans="1:9" ht="15" customHeight="1">
      <c r="A3503" s="1175">
        <v>43916</v>
      </c>
      <c r="B3503" s="1145">
        <v>43901</v>
      </c>
      <c r="C3503" s="194" t="s">
        <v>4739</v>
      </c>
      <c r="D3503" s="194" t="s">
        <v>2039</v>
      </c>
      <c r="E3503" s="1428" t="s">
        <v>4758</v>
      </c>
      <c r="F3503" s="194" t="s">
        <v>1533</v>
      </c>
      <c r="G3503" s="1428" t="s">
        <v>4757</v>
      </c>
      <c r="H3503" s="542">
        <v>76292.240000000005</v>
      </c>
      <c r="I3503" s="984">
        <v>44021</v>
      </c>
    </row>
    <row r="3504" spans="1:9" ht="15" customHeight="1">
      <c r="A3504" s="1175">
        <v>43928</v>
      </c>
      <c r="B3504" s="1145">
        <v>43901</v>
      </c>
      <c r="C3504" s="194" t="s">
        <v>4831</v>
      </c>
      <c r="D3504" s="194" t="s">
        <v>2039</v>
      </c>
      <c r="E3504" s="1428" t="s">
        <v>4838</v>
      </c>
      <c r="F3504" s="194" t="s">
        <v>1533</v>
      </c>
      <c r="G3504" s="1428" t="s">
        <v>4837</v>
      </c>
      <c r="H3504" s="1476">
        <v>5458.5</v>
      </c>
      <c r="I3504" s="984">
        <v>44021</v>
      </c>
    </row>
    <row r="3505" spans="1:10" ht="15" customHeight="1">
      <c r="A3505" s="540">
        <v>43903</v>
      </c>
      <c r="B3505" s="540">
        <v>43950</v>
      </c>
      <c r="C3505" s="194" t="s">
        <v>4906</v>
      </c>
      <c r="D3505" s="194" t="s">
        <v>2039</v>
      </c>
      <c r="E3505" s="194" t="s">
        <v>4905</v>
      </c>
      <c r="F3505" s="194" t="s">
        <v>14</v>
      </c>
      <c r="G3505" s="913">
        <v>1618.92</v>
      </c>
      <c r="H3505" s="913">
        <f>G3505*43.08</f>
        <v>69743.073600000003</v>
      </c>
      <c r="I3505" s="1224">
        <v>44025</v>
      </c>
    </row>
    <row r="3506" spans="1:10" ht="15" customHeight="1">
      <c r="A3506" s="1175">
        <v>43909</v>
      </c>
      <c r="B3506" s="1145">
        <v>43906</v>
      </c>
      <c r="C3506" s="194" t="s">
        <v>4727</v>
      </c>
      <c r="D3506" s="194" t="s">
        <v>2039</v>
      </c>
      <c r="E3506" s="1428" t="s">
        <v>4731</v>
      </c>
      <c r="F3506" s="194" t="s">
        <v>1533</v>
      </c>
      <c r="G3506" s="1428" t="s">
        <v>4730</v>
      </c>
      <c r="H3506" s="542">
        <v>919783.21</v>
      </c>
      <c r="I3506" s="984">
        <v>44026</v>
      </c>
    </row>
    <row r="3507" spans="1:10" ht="15" customHeight="1">
      <c r="A3507" s="1175">
        <v>43928</v>
      </c>
      <c r="B3507" s="1145">
        <v>43906</v>
      </c>
      <c r="C3507" s="194" t="s">
        <v>4833</v>
      </c>
      <c r="D3507" s="194" t="s">
        <v>2039</v>
      </c>
      <c r="E3507" s="1428" t="s">
        <v>4840</v>
      </c>
      <c r="F3507" s="194" t="s">
        <v>1533</v>
      </c>
      <c r="G3507" s="1428" t="s">
        <v>4841</v>
      </c>
      <c r="H3507" s="1474">
        <v>64695.83</v>
      </c>
      <c r="I3507" s="984">
        <v>44026</v>
      </c>
    </row>
    <row r="3508" spans="1:10" ht="15" customHeight="1">
      <c r="A3508" s="1220">
        <v>43906</v>
      </c>
      <c r="B3508" s="1219">
        <v>43934</v>
      </c>
      <c r="C3508" s="1221" t="s">
        <v>4874</v>
      </c>
      <c r="D3508" s="1221" t="s">
        <v>2092</v>
      </c>
      <c r="E3508" s="1222" t="s">
        <v>4500</v>
      </c>
      <c r="F3508" s="1221" t="s">
        <v>37</v>
      </c>
      <c r="G3508" s="1223">
        <v>1831.73</v>
      </c>
      <c r="H3508" s="1223">
        <v>71620.642999999996</v>
      </c>
      <c r="I3508" s="1224">
        <f t="shared" ref="I3508" si="51">A3508+120</f>
        <v>44026</v>
      </c>
    </row>
    <row r="3509" spans="1:10" ht="15" customHeight="1">
      <c r="A3509" s="1175">
        <v>43909</v>
      </c>
      <c r="B3509" s="1145">
        <v>43907</v>
      </c>
      <c r="C3509" s="194" t="s">
        <v>4726</v>
      </c>
      <c r="D3509" s="194" t="s">
        <v>2039</v>
      </c>
      <c r="E3509" s="1428" t="s">
        <v>4729</v>
      </c>
      <c r="F3509" s="194" t="s">
        <v>1533</v>
      </c>
      <c r="G3509" s="1428" t="s">
        <v>4728</v>
      </c>
      <c r="H3509" s="194"/>
      <c r="I3509" s="542">
        <v>639172.32999999996</v>
      </c>
      <c r="J3509" s="984">
        <f t="shared" ref="J3509" si="52">B3509+120</f>
        <v>44027</v>
      </c>
    </row>
    <row r="3510" spans="1:10" ht="15" customHeight="1">
      <c r="A3510" s="540">
        <v>43907</v>
      </c>
      <c r="B3510" s="540">
        <v>43950</v>
      </c>
      <c r="C3510" s="194" t="s">
        <v>4907</v>
      </c>
      <c r="D3510" s="194" t="s">
        <v>2039</v>
      </c>
      <c r="E3510" s="194" t="s">
        <v>4905</v>
      </c>
      <c r="F3510" s="194" t="s">
        <v>14</v>
      </c>
      <c r="G3510" s="913">
        <v>415.31</v>
      </c>
      <c r="H3510" s="913">
        <f>G3510*43.08</f>
        <v>17891.554799999998</v>
      </c>
      <c r="I3510" s="1224">
        <f>A3510+120</f>
        <v>44027</v>
      </c>
    </row>
    <row r="3511" spans="1:10" ht="15" customHeight="1">
      <c r="A3511" s="1220">
        <v>43907</v>
      </c>
      <c r="B3511" s="1219">
        <v>43934</v>
      </c>
      <c r="C3511" s="1221" t="s">
        <v>4875</v>
      </c>
      <c r="D3511" s="1221" t="s">
        <v>2092</v>
      </c>
      <c r="E3511" s="1222" t="s">
        <v>4500</v>
      </c>
      <c r="F3511" s="1221" t="s">
        <v>37</v>
      </c>
      <c r="G3511" s="1223">
        <v>337.5</v>
      </c>
      <c r="H3511" s="1223">
        <v>13196.25</v>
      </c>
      <c r="I3511" s="1224">
        <f t="shared" ref="I3511" si="53">A3511+120</f>
        <v>44027</v>
      </c>
    </row>
    <row r="3512" spans="1:10" ht="15" customHeight="1">
      <c r="A3512" s="1175">
        <v>43916</v>
      </c>
      <c r="B3512" s="1145">
        <v>43908</v>
      </c>
      <c r="C3512" s="194" t="s">
        <v>4736</v>
      </c>
      <c r="D3512" s="194" t="s">
        <v>2039</v>
      </c>
      <c r="E3512" s="1428" t="s">
        <v>4754</v>
      </c>
      <c r="F3512" s="194" t="s">
        <v>1533</v>
      </c>
      <c r="G3512" s="1428" t="s">
        <v>4753</v>
      </c>
      <c r="H3512" s="542">
        <v>323568.68</v>
      </c>
      <c r="I3512" s="984">
        <v>44028</v>
      </c>
    </row>
    <row r="3513" spans="1:10" ht="15" customHeight="1">
      <c r="A3513" s="1175">
        <v>43916</v>
      </c>
      <c r="B3513" s="1145">
        <v>43908</v>
      </c>
      <c r="C3513" s="194" t="s">
        <v>4742</v>
      </c>
      <c r="D3513" s="194" t="s">
        <v>2039</v>
      </c>
      <c r="E3513" s="1428" t="s">
        <v>4103</v>
      </c>
      <c r="F3513" s="194" t="s">
        <v>1533</v>
      </c>
      <c r="G3513" s="1428" t="s">
        <v>4763</v>
      </c>
      <c r="H3513" s="542">
        <v>323566.2</v>
      </c>
      <c r="I3513" s="984">
        <v>44028</v>
      </c>
    </row>
    <row r="3514" spans="1:10" ht="15" customHeight="1">
      <c r="A3514" s="1175">
        <v>43916</v>
      </c>
      <c r="B3514" s="1145">
        <v>43909</v>
      </c>
      <c r="C3514" s="194" t="s">
        <v>4737</v>
      </c>
      <c r="D3514" s="194" t="s">
        <v>2039</v>
      </c>
      <c r="E3514" s="1428" t="s">
        <v>4486</v>
      </c>
      <c r="F3514" s="194" t="s">
        <v>1533</v>
      </c>
      <c r="G3514" s="1428" t="s">
        <v>4755</v>
      </c>
      <c r="H3514" s="542">
        <v>721268.95</v>
      </c>
      <c r="I3514" s="984">
        <f t="shared" ref="I3514:I3515" si="54">B3514+120</f>
        <v>44029</v>
      </c>
    </row>
    <row r="3515" spans="1:10" ht="15" customHeight="1">
      <c r="A3515" s="1175">
        <v>43916</v>
      </c>
      <c r="B3515" s="1145">
        <v>43909</v>
      </c>
      <c r="C3515" s="194" t="s">
        <v>4744</v>
      </c>
      <c r="D3515" s="194" t="s">
        <v>2039</v>
      </c>
      <c r="E3515" s="1428" t="s">
        <v>4765</v>
      </c>
      <c r="F3515" s="194" t="s">
        <v>1533</v>
      </c>
      <c r="G3515" s="1428" t="s">
        <v>4766</v>
      </c>
      <c r="H3515" s="542">
        <v>43893.9</v>
      </c>
      <c r="I3515" s="984">
        <f t="shared" si="54"/>
        <v>44029</v>
      </c>
    </row>
    <row r="3516" spans="1:10" ht="15" customHeight="1">
      <c r="A3516" s="1175">
        <v>43916</v>
      </c>
      <c r="B3516" s="1145">
        <v>43910</v>
      </c>
      <c r="C3516" s="194" t="s">
        <v>4733</v>
      </c>
      <c r="D3516" s="194" t="s">
        <v>2039</v>
      </c>
      <c r="E3516" s="1428" t="s">
        <v>4749</v>
      </c>
      <c r="F3516" s="194" t="s">
        <v>1533</v>
      </c>
      <c r="G3516" s="1428" t="s">
        <v>4750</v>
      </c>
      <c r="H3516" s="542">
        <v>40332.06</v>
      </c>
      <c r="I3516" s="984">
        <v>44032</v>
      </c>
    </row>
    <row r="3517" spans="1:10" ht="15" customHeight="1">
      <c r="A3517" s="1175">
        <v>43916</v>
      </c>
      <c r="B3517" s="1145">
        <v>43910</v>
      </c>
      <c r="C3517" s="194" t="s">
        <v>4745</v>
      </c>
      <c r="D3517" s="194" t="s">
        <v>2039</v>
      </c>
      <c r="E3517" s="1428" t="s">
        <v>4768</v>
      </c>
      <c r="F3517" s="194" t="s">
        <v>1533</v>
      </c>
      <c r="G3517" s="1428" t="s">
        <v>4767</v>
      </c>
      <c r="H3517" s="542">
        <v>161269.79999999999</v>
      </c>
      <c r="I3517" s="984">
        <v>44032</v>
      </c>
    </row>
    <row r="3518" spans="1:10" ht="15" customHeight="1">
      <c r="A3518" s="1175">
        <v>43921</v>
      </c>
      <c r="B3518" s="1145">
        <v>43913</v>
      </c>
      <c r="C3518" s="194" t="s">
        <v>4789</v>
      </c>
      <c r="D3518" s="194" t="s">
        <v>2039</v>
      </c>
      <c r="E3518" s="1428" t="s">
        <v>3863</v>
      </c>
      <c r="F3518" s="194" t="s">
        <v>1533</v>
      </c>
      <c r="G3518" s="1428" t="s">
        <v>4821</v>
      </c>
      <c r="H3518" s="542">
        <v>129842.55</v>
      </c>
      <c r="I3518" s="984">
        <f t="shared" ref="I3518" si="55">B3518+120</f>
        <v>44033</v>
      </c>
    </row>
    <row r="3519" spans="1:10" ht="15" customHeight="1">
      <c r="A3519" s="1175">
        <v>43921</v>
      </c>
      <c r="B3519" s="1145">
        <v>43914</v>
      </c>
      <c r="C3519" s="194" t="s">
        <v>4782</v>
      </c>
      <c r="D3519" s="194" t="s">
        <v>2039</v>
      </c>
      <c r="E3519" s="1428" t="s">
        <v>4208</v>
      </c>
      <c r="F3519" s="194" t="s">
        <v>1533</v>
      </c>
      <c r="G3519" s="1428" t="s">
        <v>4810</v>
      </c>
      <c r="H3519" s="542">
        <v>4968</v>
      </c>
      <c r="I3519" s="984">
        <f t="shared" ref="I3519" si="56">B3519+120</f>
        <v>44034</v>
      </c>
    </row>
    <row r="3520" spans="1:10" ht="15" customHeight="1">
      <c r="A3520" s="1175">
        <v>43921</v>
      </c>
      <c r="B3520" s="1145">
        <v>43916</v>
      </c>
      <c r="C3520" s="194" t="s">
        <v>4772</v>
      </c>
      <c r="D3520" s="194" t="s">
        <v>2039</v>
      </c>
      <c r="E3520" s="1428" t="s">
        <v>4796</v>
      </c>
      <c r="F3520" s="194" t="s">
        <v>1533</v>
      </c>
      <c r="G3520" s="1428" t="s">
        <v>4797</v>
      </c>
      <c r="H3520" s="542">
        <v>368602.75</v>
      </c>
      <c r="I3520" s="984">
        <f t="shared" ref="I3520" si="57">B3520+120</f>
        <v>44036</v>
      </c>
    </row>
    <row r="3521" spans="1:10" ht="15" customHeight="1">
      <c r="A3521" s="540">
        <v>43979</v>
      </c>
      <c r="B3521" s="540">
        <v>43977</v>
      </c>
      <c r="C3521" s="194" t="s">
        <v>5020</v>
      </c>
      <c r="D3521" s="194" t="s">
        <v>5019</v>
      </c>
      <c r="E3521" s="194" t="s">
        <v>3637</v>
      </c>
      <c r="F3521" s="194" t="s">
        <v>1533</v>
      </c>
      <c r="G3521" s="913">
        <v>1843344.24</v>
      </c>
      <c r="H3521" s="1216">
        <v>44039</v>
      </c>
    </row>
    <row r="3522" spans="1:10" ht="15" customHeight="1">
      <c r="A3522" s="1175">
        <v>43928</v>
      </c>
      <c r="B3522" s="1145">
        <v>43920</v>
      </c>
      <c r="C3522" s="194" t="s">
        <v>4829</v>
      </c>
      <c r="D3522" s="194" t="s">
        <v>2039</v>
      </c>
      <c r="E3522" s="1428" t="s">
        <v>4835</v>
      </c>
      <c r="F3522" s="194" t="s">
        <v>1533</v>
      </c>
      <c r="G3522" s="1428" t="s">
        <v>4834</v>
      </c>
      <c r="H3522" s="1476">
        <v>1190513.6000000001</v>
      </c>
      <c r="I3522" s="984">
        <f t="shared" ref="I3522" si="58">B3522+120</f>
        <v>44040</v>
      </c>
    </row>
    <row r="3523" spans="1:10" ht="15" customHeight="1">
      <c r="A3523" s="1477">
        <v>43921</v>
      </c>
      <c r="B3523" s="1225">
        <v>43934</v>
      </c>
      <c r="C3523" s="1226" t="s">
        <v>4882</v>
      </c>
      <c r="D3523" s="1226" t="s">
        <v>2092</v>
      </c>
      <c r="E3523" s="1227" t="s">
        <v>4500</v>
      </c>
      <c r="F3523" s="1226" t="s">
        <v>37</v>
      </c>
      <c r="G3523" s="1228">
        <v>1081.31</v>
      </c>
      <c r="H3523" s="1228">
        <v>42279.220999999998</v>
      </c>
      <c r="I3523" s="1479">
        <f t="shared" ref="I3523" si="59">A3523+120</f>
        <v>44041</v>
      </c>
    </row>
    <row r="3524" spans="1:10" ht="15" customHeight="1">
      <c r="A3524" s="1175">
        <v>43934</v>
      </c>
      <c r="B3524" s="1145">
        <v>43922</v>
      </c>
      <c r="C3524" s="194" t="s">
        <v>4866</v>
      </c>
      <c r="D3524" s="194" t="s">
        <v>2039</v>
      </c>
      <c r="E3524" s="1428" t="s">
        <v>4967</v>
      </c>
      <c r="F3524" s="194" t="s">
        <v>1533</v>
      </c>
      <c r="G3524" s="1428" t="s">
        <v>4968</v>
      </c>
      <c r="H3524" s="1474">
        <v>46176.959999999999</v>
      </c>
      <c r="I3524" s="984">
        <f t="shared" ref="I3524" si="60">B3524+120</f>
        <v>44042</v>
      </c>
    </row>
    <row r="3525" spans="1:10" ht="15" customHeight="1">
      <c r="A3525" s="1175">
        <v>43934</v>
      </c>
      <c r="B3525" s="1145">
        <v>43923</v>
      </c>
      <c r="C3525" s="194" t="s">
        <v>4867</v>
      </c>
      <c r="D3525" s="194" t="s">
        <v>2039</v>
      </c>
      <c r="E3525" s="1428" t="s">
        <v>4965</v>
      </c>
      <c r="F3525" s="194" t="s">
        <v>1533</v>
      </c>
      <c r="G3525" s="1428" t="s">
        <v>4966</v>
      </c>
      <c r="H3525" s="194"/>
      <c r="I3525" s="1474">
        <v>38564.550000000003</v>
      </c>
      <c r="J3525" s="984">
        <f t="shared" ref="J3525" si="61">B3525+120</f>
        <v>44043</v>
      </c>
    </row>
    <row r="3526" spans="1:10" s="932" customFormat="1" ht="15" customHeight="1">
      <c r="A3526" s="918" t="s">
        <v>5255</v>
      </c>
      <c r="B3526" s="918"/>
      <c r="C3526" s="918"/>
      <c r="D3526" s="918"/>
      <c r="E3526" s="918"/>
      <c r="F3526" s="919"/>
      <c r="G3526" s="920"/>
      <c r="H3526" s="1084"/>
      <c r="I3526" s="1353"/>
    </row>
    <row r="3527" spans="1:10" ht="15" customHeight="1">
      <c r="A3527" s="1175">
        <v>43934</v>
      </c>
      <c r="B3527" s="1145">
        <v>43924</v>
      </c>
      <c r="C3527" s="194" t="s">
        <v>4868</v>
      </c>
      <c r="D3527" s="194" t="s">
        <v>2039</v>
      </c>
      <c r="E3527" s="1428" t="s">
        <v>4486</v>
      </c>
      <c r="F3527" s="194" t="s">
        <v>1533</v>
      </c>
      <c r="G3527" s="1428" t="s">
        <v>4964</v>
      </c>
      <c r="H3527" s="194"/>
      <c r="I3527" s="1474">
        <v>10249.19</v>
      </c>
      <c r="J3527" s="984">
        <f t="shared" ref="J3527:J3528" si="62">B3527+120</f>
        <v>44044</v>
      </c>
    </row>
    <row r="3528" spans="1:10" ht="15" customHeight="1">
      <c r="A3528" s="1175">
        <v>43934</v>
      </c>
      <c r="B3528" s="1145">
        <v>43927</v>
      </c>
      <c r="C3528" s="194" t="s">
        <v>4869</v>
      </c>
      <c r="D3528" s="194" t="s">
        <v>2039</v>
      </c>
      <c r="E3528" s="1428" t="s">
        <v>4962</v>
      </c>
      <c r="F3528" s="194" t="s">
        <v>1533</v>
      </c>
      <c r="G3528" s="1428" t="s">
        <v>4963</v>
      </c>
      <c r="H3528" s="194"/>
      <c r="I3528" s="1474">
        <v>132347.43</v>
      </c>
      <c r="J3528" s="984">
        <f t="shared" si="62"/>
        <v>44047</v>
      </c>
    </row>
    <row r="3529" spans="1:10" ht="15" customHeight="1">
      <c r="A3529" s="1220">
        <v>43927</v>
      </c>
      <c r="B3529" s="1219">
        <v>43958</v>
      </c>
      <c r="C3529" s="1226" t="s">
        <v>4920</v>
      </c>
      <c r="D3529" s="1226" t="s">
        <v>2092</v>
      </c>
      <c r="E3529" s="1227" t="s">
        <v>4500</v>
      </c>
      <c r="F3529" s="1226" t="s">
        <v>37</v>
      </c>
      <c r="G3529" s="1223">
        <v>1485</v>
      </c>
      <c r="H3529" s="1223">
        <v>58657.5</v>
      </c>
      <c r="I3529" s="1224">
        <f t="shared" ref="I3529" si="63">A3529+120</f>
        <v>44047</v>
      </c>
    </row>
    <row r="3530" spans="1:10" ht="15" customHeight="1">
      <c r="A3530" s="540">
        <v>44005</v>
      </c>
      <c r="B3530" s="540">
        <v>43990</v>
      </c>
      <c r="C3530" s="194" t="s">
        <v>5083</v>
      </c>
      <c r="D3530" s="194" t="s">
        <v>5019</v>
      </c>
      <c r="E3530" s="194" t="s">
        <v>3637</v>
      </c>
      <c r="F3530" s="194" t="s">
        <v>1533</v>
      </c>
      <c r="G3530" s="913">
        <v>1085713.21</v>
      </c>
      <c r="H3530" s="1216">
        <v>44047</v>
      </c>
    </row>
    <row r="3531" spans="1:10" ht="15" customHeight="1">
      <c r="A3531" s="1175">
        <v>43934</v>
      </c>
      <c r="B3531" s="1145">
        <v>43928</v>
      </c>
      <c r="C3531" s="194" t="s">
        <v>4870</v>
      </c>
      <c r="D3531" s="194" t="s">
        <v>2039</v>
      </c>
      <c r="E3531" s="1428" t="s">
        <v>4960</v>
      </c>
      <c r="F3531" s="194" t="s">
        <v>1533</v>
      </c>
      <c r="G3531" s="1428" t="s">
        <v>4961</v>
      </c>
      <c r="H3531" s="1474">
        <v>611374.99</v>
      </c>
      <c r="I3531" s="984">
        <f t="shared" ref="I3531" si="64">B3531+120</f>
        <v>44048</v>
      </c>
    </row>
    <row r="3532" spans="1:10" ht="15" customHeight="1">
      <c r="A3532" s="1175">
        <v>43934</v>
      </c>
      <c r="B3532" s="1145">
        <v>43929</v>
      </c>
      <c r="C3532" s="194" t="s">
        <v>4871</v>
      </c>
      <c r="D3532" s="194" t="s">
        <v>2039</v>
      </c>
      <c r="E3532" s="1428" t="s">
        <v>4958</v>
      </c>
      <c r="F3532" s="194" t="s">
        <v>1533</v>
      </c>
      <c r="G3532" s="1428" t="s">
        <v>4959</v>
      </c>
      <c r="H3532" s="1474">
        <v>20457.27</v>
      </c>
      <c r="I3532" s="984">
        <f t="shared" ref="I3532" si="65">B3532+120</f>
        <v>44049</v>
      </c>
    </row>
    <row r="3533" spans="1:10" ht="15" customHeight="1">
      <c r="A3533" s="1175">
        <v>43938</v>
      </c>
      <c r="B3533" s="1145">
        <v>43930</v>
      </c>
      <c r="C3533" s="194" t="s">
        <v>4883</v>
      </c>
      <c r="D3533" s="194" t="s">
        <v>2039</v>
      </c>
      <c r="E3533" s="1428" t="s">
        <v>4957</v>
      </c>
      <c r="F3533" s="194" t="s">
        <v>1533</v>
      </c>
      <c r="G3533" s="1428" t="s">
        <v>4956</v>
      </c>
      <c r="H3533" s="1474">
        <v>544016.49</v>
      </c>
      <c r="I3533" s="984">
        <f t="shared" ref="I3533" si="66">B3533+120</f>
        <v>44050</v>
      </c>
    </row>
    <row r="3534" spans="1:10" ht="15" customHeight="1">
      <c r="A3534" s="1220">
        <v>43930</v>
      </c>
      <c r="B3534" s="1219">
        <v>43958</v>
      </c>
      <c r="C3534" s="1226" t="s">
        <v>4921</v>
      </c>
      <c r="D3534" s="1226" t="s">
        <v>2092</v>
      </c>
      <c r="E3534" s="1227" t="s">
        <v>4500</v>
      </c>
      <c r="F3534" s="1226" t="s">
        <v>37</v>
      </c>
      <c r="G3534" s="1223">
        <v>133.65</v>
      </c>
      <c r="H3534" s="1223">
        <v>5279.18</v>
      </c>
      <c r="I3534" s="1224">
        <f t="shared" ref="I3534" si="67">A3534+120</f>
        <v>44050</v>
      </c>
    </row>
    <row r="3535" spans="1:10" ht="15" customHeight="1">
      <c r="A3535" s="1455">
        <v>43873</v>
      </c>
      <c r="B3535" s="1446" t="s">
        <v>4550</v>
      </c>
      <c r="C3535" s="1446" t="s">
        <v>285</v>
      </c>
      <c r="D3535" s="1454" t="s">
        <v>4551</v>
      </c>
      <c r="E3535" s="1446" t="s">
        <v>11</v>
      </c>
      <c r="F3535" s="1448">
        <v>124381.87</v>
      </c>
      <c r="G3535" s="1448">
        <v>4556107.9000000004</v>
      </c>
      <c r="H3535" s="1452">
        <v>44046</v>
      </c>
      <c r="I3535" s="1453"/>
      <c r="J3535" s="1452">
        <v>44046</v>
      </c>
    </row>
    <row r="3536" spans="1:10" ht="15" customHeight="1">
      <c r="A3536" s="1175">
        <v>43938</v>
      </c>
      <c r="B3536" s="1145">
        <v>43931</v>
      </c>
      <c r="C3536" s="194" t="s">
        <v>4884</v>
      </c>
      <c r="D3536" s="194" t="s">
        <v>2039</v>
      </c>
      <c r="E3536" s="1428" t="s">
        <v>4955</v>
      </c>
      <c r="F3536" s="194" t="s">
        <v>1533</v>
      </c>
      <c r="G3536" s="1428" t="s">
        <v>4954</v>
      </c>
      <c r="H3536" s="1474">
        <v>7782.96</v>
      </c>
      <c r="I3536" s="984">
        <v>44053</v>
      </c>
      <c r="J3536" s="1474">
        <v>7782.96</v>
      </c>
    </row>
    <row r="3537" spans="1:10" ht="15" customHeight="1">
      <c r="A3537" s="1175">
        <v>43938</v>
      </c>
      <c r="B3537" s="1145">
        <v>43934</v>
      </c>
      <c r="C3537" s="194" t="s">
        <v>4885</v>
      </c>
      <c r="D3537" s="194" t="s">
        <v>2039</v>
      </c>
      <c r="E3537" s="1428" t="s">
        <v>4953</v>
      </c>
      <c r="F3537" s="194" t="s">
        <v>1533</v>
      </c>
      <c r="G3537" s="1428" t="s">
        <v>4952</v>
      </c>
      <c r="H3537" s="1474">
        <v>498834.54</v>
      </c>
      <c r="I3537" s="984">
        <f t="shared" ref="I3537" si="68">B3537+120</f>
        <v>44054</v>
      </c>
    </row>
    <row r="3538" spans="1:10" s="690" customFormat="1" ht="48" customHeight="1">
      <c r="A3538" s="1175">
        <v>43949</v>
      </c>
      <c r="B3538" s="1145">
        <v>43935</v>
      </c>
      <c r="C3538" s="194" t="s">
        <v>4909</v>
      </c>
      <c r="D3538" s="194" t="s">
        <v>2039</v>
      </c>
      <c r="E3538" s="1428" t="s">
        <v>4103</v>
      </c>
      <c r="F3538" s="194" t="s">
        <v>1533</v>
      </c>
      <c r="G3538" s="1428" t="s">
        <v>4893</v>
      </c>
      <c r="H3538" s="1474">
        <v>100528.3</v>
      </c>
      <c r="I3538" s="984">
        <f>B3538+120</f>
        <v>44055</v>
      </c>
    </row>
    <row r="3539" spans="1:10" s="690" customFormat="1" ht="48" customHeight="1">
      <c r="A3539" s="1175">
        <v>43949</v>
      </c>
      <c r="B3539" s="1145">
        <v>43936</v>
      </c>
      <c r="C3539" s="194" t="s">
        <v>4910</v>
      </c>
      <c r="D3539" s="194" t="s">
        <v>2039</v>
      </c>
      <c r="E3539" s="1428" t="s">
        <v>4894</v>
      </c>
      <c r="F3539" s="194" t="s">
        <v>1533</v>
      </c>
      <c r="G3539" s="1428" t="s">
        <v>4895</v>
      </c>
      <c r="H3539" s="1474">
        <v>700984.42</v>
      </c>
      <c r="I3539" s="984">
        <f>B3539+120</f>
        <v>44056</v>
      </c>
    </row>
    <row r="3540" spans="1:10" s="690" customFormat="1" ht="48" customHeight="1">
      <c r="A3540" s="1175">
        <v>43949</v>
      </c>
      <c r="B3540" s="1145">
        <v>43937</v>
      </c>
      <c r="C3540" s="194" t="s">
        <v>4911</v>
      </c>
      <c r="D3540" s="194" t="s">
        <v>2039</v>
      </c>
      <c r="E3540" s="1428" t="s">
        <v>4950</v>
      </c>
      <c r="F3540" s="194" t="s">
        <v>1533</v>
      </c>
      <c r="G3540" s="1428" t="s">
        <v>4951</v>
      </c>
      <c r="H3540" s="1474">
        <v>438335.24</v>
      </c>
      <c r="I3540" s="1474" t="s">
        <v>5257</v>
      </c>
    </row>
    <row r="3541" spans="1:10" ht="15" customHeight="1">
      <c r="A3541" s="1175">
        <v>43949</v>
      </c>
      <c r="B3541" s="1145">
        <v>43938</v>
      </c>
      <c r="C3541" s="194" t="s">
        <v>4896</v>
      </c>
      <c r="D3541" s="194" t="s">
        <v>2039</v>
      </c>
      <c r="E3541" s="1428" t="s">
        <v>4897</v>
      </c>
      <c r="F3541" s="194" t="s">
        <v>1533</v>
      </c>
      <c r="G3541" s="1428" t="s">
        <v>4898</v>
      </c>
      <c r="H3541" s="194"/>
      <c r="I3541" s="1474">
        <v>41777.949999999997</v>
      </c>
      <c r="J3541" s="984">
        <v>44060</v>
      </c>
    </row>
    <row r="3542" spans="1:10" ht="15" customHeight="1">
      <c r="A3542" s="540">
        <v>44005</v>
      </c>
      <c r="B3542" s="540">
        <v>43998</v>
      </c>
      <c r="C3542" s="194" t="s">
        <v>5084</v>
      </c>
      <c r="D3542" s="194" t="s">
        <v>5019</v>
      </c>
      <c r="E3542" s="194" t="s">
        <v>3637</v>
      </c>
      <c r="F3542" s="194" t="s">
        <v>1533</v>
      </c>
      <c r="G3542" s="913">
        <v>663043.73</v>
      </c>
      <c r="H3542" s="1216">
        <v>44061</v>
      </c>
    </row>
    <row r="3543" spans="1:10" ht="15" customHeight="1">
      <c r="A3543" s="1175">
        <v>43949</v>
      </c>
      <c r="B3543" s="1145">
        <v>43941</v>
      </c>
      <c r="C3543" s="194" t="s">
        <v>4899</v>
      </c>
      <c r="D3543" s="194" t="s">
        <v>2039</v>
      </c>
      <c r="E3543" s="1428" t="s">
        <v>4902</v>
      </c>
      <c r="F3543" s="194" t="s">
        <v>1533</v>
      </c>
      <c r="G3543" s="1428" t="s">
        <v>4903</v>
      </c>
      <c r="H3543" s="1474">
        <v>41681.22</v>
      </c>
      <c r="I3543" s="984">
        <f t="shared" ref="I3543:I3544" si="69">B3543+120</f>
        <v>44061</v>
      </c>
    </row>
    <row r="3544" spans="1:10" ht="15" customHeight="1">
      <c r="A3544" s="1175">
        <v>43950</v>
      </c>
      <c r="B3544" s="1145">
        <v>43942</v>
      </c>
      <c r="C3544" s="194" t="s">
        <v>4900</v>
      </c>
      <c r="D3544" s="194" t="s">
        <v>2039</v>
      </c>
      <c r="E3544" s="1428" t="s">
        <v>4948</v>
      </c>
      <c r="F3544" s="194" t="s">
        <v>1533</v>
      </c>
      <c r="G3544" s="1428" t="s">
        <v>4949</v>
      </c>
      <c r="H3544" s="1474">
        <v>427487.21</v>
      </c>
      <c r="I3544" s="984">
        <f t="shared" si="69"/>
        <v>44062</v>
      </c>
    </row>
    <row r="3545" spans="1:10" ht="15" customHeight="1">
      <c r="A3545" s="1220">
        <v>43942</v>
      </c>
      <c r="B3545" s="1219">
        <v>43958</v>
      </c>
      <c r="C3545" s="1226" t="s">
        <v>4922</v>
      </c>
      <c r="D3545" s="1226" t="s">
        <v>2092</v>
      </c>
      <c r="E3545" s="1227" t="s">
        <v>4500</v>
      </c>
      <c r="F3545" s="1226" t="s">
        <v>37</v>
      </c>
      <c r="G3545" s="1223">
        <v>1110.04</v>
      </c>
      <c r="H3545" s="1223">
        <v>43846.58</v>
      </c>
      <c r="I3545" s="1224">
        <f t="shared" ref="I3545" si="70">A3545+120</f>
        <v>44062</v>
      </c>
    </row>
    <row r="3546" spans="1:10" ht="15" customHeight="1">
      <c r="A3546" s="1175">
        <v>43950</v>
      </c>
      <c r="B3546" s="1145">
        <v>43944</v>
      </c>
      <c r="C3546" s="194" t="s">
        <v>4901</v>
      </c>
      <c r="D3546" s="194" t="s">
        <v>2039</v>
      </c>
      <c r="E3546" s="1428" t="s">
        <v>4946</v>
      </c>
      <c r="F3546" s="194" t="s">
        <v>1533</v>
      </c>
      <c r="G3546" s="1428" t="s">
        <v>4947</v>
      </c>
      <c r="H3546" s="1474">
        <v>1363063.71</v>
      </c>
      <c r="I3546" s="984">
        <f t="shared" ref="I3546" si="71">B3546+120</f>
        <v>44064</v>
      </c>
    </row>
    <row r="3547" spans="1:10" ht="15" customHeight="1">
      <c r="A3547" s="1201">
        <v>44005</v>
      </c>
      <c r="B3547" s="1201">
        <v>44004</v>
      </c>
      <c r="C3547" s="207" t="s">
        <v>5085</v>
      </c>
      <c r="D3547" s="207" t="s">
        <v>5019</v>
      </c>
      <c r="E3547" s="207" t="s">
        <v>3637</v>
      </c>
      <c r="F3547" s="207" t="s">
        <v>1533</v>
      </c>
      <c r="G3547" s="1217">
        <v>880263</v>
      </c>
      <c r="H3547" s="1491">
        <f>+B3547+60</f>
        <v>44064</v>
      </c>
    </row>
    <row r="3549" spans="1:10" ht="15" customHeight="1">
      <c r="A3549" s="1169">
        <v>44036</v>
      </c>
      <c r="B3549" s="1170" t="s">
        <v>5220</v>
      </c>
      <c r="C3549" s="1170" t="s">
        <v>35</v>
      </c>
      <c r="D3549" s="1170" t="s">
        <v>984</v>
      </c>
      <c r="E3549" s="1170" t="s">
        <v>38</v>
      </c>
      <c r="F3549" s="1170">
        <v>49739.24</v>
      </c>
      <c r="G3549" s="1170">
        <v>2294471.14</v>
      </c>
      <c r="H3549" s="1172">
        <v>44068</v>
      </c>
    </row>
    <row r="3550" spans="1:10" ht="15" customHeight="1">
      <c r="A3550" s="1175">
        <v>43958</v>
      </c>
      <c r="B3550" s="1145">
        <v>43948</v>
      </c>
      <c r="C3550" s="194" t="s">
        <v>4912</v>
      </c>
      <c r="D3550" s="194" t="s">
        <v>2039</v>
      </c>
      <c r="E3550" s="1428" t="s">
        <v>4917</v>
      </c>
      <c r="F3550" s="194" t="s">
        <v>1533</v>
      </c>
      <c r="G3550" s="1474">
        <v>60252.11</v>
      </c>
      <c r="H3550" s="984">
        <f>B3550+120</f>
        <v>44068</v>
      </c>
    </row>
    <row r="3551" spans="1:10" ht="15" customHeight="1">
      <c r="A3551" s="1175">
        <v>43958</v>
      </c>
      <c r="B3551" s="1145">
        <v>43949</v>
      </c>
      <c r="C3551" s="194" t="s">
        <v>4913</v>
      </c>
      <c r="D3551" s="194" t="s">
        <v>2039</v>
      </c>
      <c r="E3551" s="1428" t="s">
        <v>4916</v>
      </c>
      <c r="F3551" s="194" t="s">
        <v>1533</v>
      </c>
      <c r="G3551" s="1428" t="s">
        <v>4915</v>
      </c>
      <c r="H3551" s="1474">
        <v>394618.12</v>
      </c>
      <c r="I3551" s="984">
        <f t="shared" ref="I3551" si="72">B3551+120</f>
        <v>44069</v>
      </c>
    </row>
    <row r="3552" spans="1:10" ht="15" customHeight="1">
      <c r="A3552" s="1444">
        <v>43852</v>
      </c>
      <c r="B3552" s="1445" t="s">
        <v>4420</v>
      </c>
      <c r="C3552" s="1446" t="s">
        <v>285</v>
      </c>
      <c r="D3552" s="1447" t="s">
        <v>4424</v>
      </c>
      <c r="E3552" s="1446" t="s">
        <v>11</v>
      </c>
      <c r="F3552" s="1448">
        <v>66182.34</v>
      </c>
      <c r="G3552" s="1449">
        <v>2392491.59</v>
      </c>
      <c r="H3552" s="1450">
        <v>44069</v>
      </c>
    </row>
    <row r="3553" spans="1:10" ht="15" customHeight="1">
      <c r="A3553" s="1444">
        <v>43852</v>
      </c>
      <c r="B3553" s="1445" t="s">
        <v>4421</v>
      </c>
      <c r="C3553" s="1446" t="s">
        <v>285</v>
      </c>
      <c r="D3553" s="1447" t="s">
        <v>4425</v>
      </c>
      <c r="E3553" s="1446" t="s">
        <v>11</v>
      </c>
      <c r="F3553" s="1448">
        <v>53110.879999999997</v>
      </c>
      <c r="G3553" s="1449">
        <v>1919958.31</v>
      </c>
      <c r="H3553" s="1450">
        <v>44069</v>
      </c>
    </row>
    <row r="3554" spans="1:10" ht="15" customHeight="1">
      <c r="A3554" s="736">
        <v>44063</v>
      </c>
      <c r="B3554" s="726" t="s">
        <v>5293</v>
      </c>
      <c r="C3554" s="726" t="s">
        <v>285</v>
      </c>
      <c r="D3554" s="1207" t="s">
        <v>4042</v>
      </c>
      <c r="E3554" s="726" t="s">
        <v>11</v>
      </c>
      <c r="F3554" s="1511">
        <v>21152.83</v>
      </c>
      <c r="G3554" s="1512">
        <v>830248.57750000001</v>
      </c>
      <c r="H3554" s="1513">
        <v>44069</v>
      </c>
    </row>
    <row r="3555" spans="1:10" ht="15" customHeight="1">
      <c r="A3555" s="1175">
        <v>43958</v>
      </c>
      <c r="B3555" s="1145">
        <v>43951</v>
      </c>
      <c r="C3555" s="194" t="s">
        <v>4914</v>
      </c>
      <c r="D3555" s="194" t="s">
        <v>2039</v>
      </c>
      <c r="E3555" s="1428" t="s">
        <v>4919</v>
      </c>
      <c r="F3555" s="194" t="s">
        <v>1533</v>
      </c>
      <c r="G3555" s="1428" t="s">
        <v>4918</v>
      </c>
      <c r="H3555" s="1474">
        <v>1148197.7</v>
      </c>
      <c r="I3555" s="984">
        <f t="shared" ref="I3555" si="73">B3555+120</f>
        <v>44071</v>
      </c>
    </row>
    <row r="3556" spans="1:10" ht="15" customHeight="1">
      <c r="A3556" s="540">
        <v>44040</v>
      </c>
      <c r="B3556" s="540">
        <v>44011</v>
      </c>
      <c r="C3556" s="194" t="s">
        <v>5239</v>
      </c>
      <c r="D3556" s="207" t="s">
        <v>5019</v>
      </c>
      <c r="E3556" s="207" t="s">
        <v>3637</v>
      </c>
      <c r="F3556" s="207" t="s">
        <v>1533</v>
      </c>
      <c r="G3556" s="913">
        <v>380512.93</v>
      </c>
      <c r="H3556" s="1491">
        <f t="shared" ref="H3556" si="74">+B3556+60</f>
        <v>44071</v>
      </c>
    </row>
    <row r="3557" spans="1:10" ht="15" customHeight="1">
      <c r="A3557" s="1477">
        <v>43951</v>
      </c>
      <c r="B3557" s="1225">
        <v>43958</v>
      </c>
      <c r="C3557" s="1226" t="s">
        <v>4923</v>
      </c>
      <c r="D3557" s="1226" t="s">
        <v>2092</v>
      </c>
      <c r="E3557" s="1227" t="s">
        <v>4500</v>
      </c>
      <c r="F3557" s="1226" t="s">
        <v>37</v>
      </c>
      <c r="G3557" s="1228">
        <v>1390.5</v>
      </c>
      <c r="H3557" s="1228">
        <v>54924.75</v>
      </c>
      <c r="I3557" s="1479">
        <f t="shared" ref="I3557" si="75">A3557+120</f>
        <v>44071</v>
      </c>
    </row>
    <row r="3558" spans="1:10" ht="15" customHeight="1">
      <c r="A3558" s="1175">
        <v>43958</v>
      </c>
      <c r="B3558" s="1145">
        <v>43951</v>
      </c>
      <c r="C3558" s="194" t="s">
        <v>4914</v>
      </c>
      <c r="D3558" s="194" t="s">
        <v>2039</v>
      </c>
      <c r="E3558" s="1428" t="s">
        <v>4919</v>
      </c>
      <c r="F3558" s="194" t="s">
        <v>1533</v>
      </c>
      <c r="G3558" s="1428" t="s">
        <v>4918</v>
      </c>
      <c r="H3558" s="194"/>
      <c r="I3558" s="1474">
        <v>1148197.7</v>
      </c>
      <c r="J3558" s="984">
        <f t="shared" ref="J3558" si="76">B3558+120</f>
        <v>44071</v>
      </c>
    </row>
    <row r="3559" spans="1:10" ht="15" customHeight="1">
      <c r="A3559" s="1455">
        <v>43888</v>
      </c>
      <c r="B3559" s="1446" t="s">
        <v>4592</v>
      </c>
      <c r="C3559" s="1446" t="s">
        <v>285</v>
      </c>
      <c r="D3559" s="1454" t="s">
        <v>4597</v>
      </c>
      <c r="E3559" s="1446" t="s">
        <v>11</v>
      </c>
      <c r="F3559" s="1448">
        <v>16655.27</v>
      </c>
      <c r="G3559" s="1448">
        <v>616411.54</v>
      </c>
      <c r="H3559" s="697">
        <v>44071</v>
      </c>
    </row>
    <row r="3560" spans="1:10" ht="15" customHeight="1">
      <c r="A3560" s="1455">
        <v>43888</v>
      </c>
      <c r="B3560" s="1446" t="s">
        <v>4593</v>
      </c>
      <c r="C3560" s="1446" t="s">
        <v>285</v>
      </c>
      <c r="D3560" s="1454" t="s">
        <v>3741</v>
      </c>
      <c r="E3560" s="1446" t="s">
        <v>11</v>
      </c>
      <c r="F3560" s="1448">
        <v>30488.73</v>
      </c>
      <c r="G3560" s="1448">
        <v>1128387.8999999999</v>
      </c>
      <c r="H3560" s="697">
        <v>44071</v>
      </c>
    </row>
    <row r="3561" spans="1:10" ht="15" customHeight="1">
      <c r="A3561" s="1455">
        <v>43888</v>
      </c>
      <c r="B3561" s="1446" t="s">
        <v>4595</v>
      </c>
      <c r="C3561" s="1446" t="s">
        <v>285</v>
      </c>
      <c r="D3561" s="1454" t="s">
        <v>3741</v>
      </c>
      <c r="E3561" s="1446" t="s">
        <v>11</v>
      </c>
      <c r="F3561" s="1448">
        <v>27299.63</v>
      </c>
      <c r="G3561" s="1448">
        <v>1010359.31</v>
      </c>
      <c r="H3561" s="697">
        <v>44071</v>
      </c>
    </row>
    <row r="3562" spans="1:10" ht="15" customHeight="1">
      <c r="A3562" s="1457">
        <v>43888</v>
      </c>
      <c r="B3562" s="1459" t="s">
        <v>4596</v>
      </c>
      <c r="C3562" s="1459" t="s">
        <v>285</v>
      </c>
      <c r="D3562" s="1493" t="s">
        <v>4598</v>
      </c>
      <c r="E3562" s="1459" t="s">
        <v>11</v>
      </c>
      <c r="F3562" s="1470">
        <v>30506.17</v>
      </c>
      <c r="G3562" s="1470">
        <v>1129033.3500000001</v>
      </c>
      <c r="H3562" s="697">
        <v>44071</v>
      </c>
    </row>
    <row r="3563" spans="1:10" ht="15" customHeight="1">
      <c r="A3563" s="1208">
        <v>44062</v>
      </c>
      <c r="B3563" s="726" t="s">
        <v>5258</v>
      </c>
      <c r="C3563" s="726" t="s">
        <v>285</v>
      </c>
      <c r="D3563" s="912" t="s">
        <v>5266</v>
      </c>
      <c r="E3563" s="726" t="s">
        <v>11</v>
      </c>
      <c r="F3563" s="1500">
        <v>24654.55</v>
      </c>
      <c r="G3563" s="1500">
        <v>966458.36</v>
      </c>
      <c r="H3563" s="1167">
        <v>44071</v>
      </c>
    </row>
    <row r="3564" spans="1:10" ht="15" customHeight="1">
      <c r="A3564" s="540">
        <v>44040</v>
      </c>
      <c r="B3564" s="540">
        <v>44013</v>
      </c>
      <c r="C3564" s="194" t="s">
        <v>5240</v>
      </c>
      <c r="D3564" s="207" t="s">
        <v>5019</v>
      </c>
      <c r="E3564" s="207" t="s">
        <v>3637</v>
      </c>
      <c r="F3564" s="207" t="s">
        <v>1533</v>
      </c>
      <c r="G3564" s="913">
        <v>181861.63</v>
      </c>
      <c r="H3564" s="1491">
        <v>44074</v>
      </c>
    </row>
  </sheetData>
  <sheetProtection selectLockedCells="1" selectUnlockedCells="1"/>
  <autoFilter ref="C1:C2510" xr:uid="{00000000-0009-0000-0000-000008000000}"/>
  <phoneticPr fontId="0" type="noConversion"/>
  <conditionalFormatting sqref="F292">
    <cfRule type="cellIs" dxfId="232" priority="236" stopIfTrue="1" operator="notEqual">
      <formula>#REF!</formula>
    </cfRule>
  </conditionalFormatting>
  <conditionalFormatting sqref="F292">
    <cfRule type="cellIs" dxfId="231" priority="235" stopIfTrue="1" operator="equal">
      <formula>#REF!</formula>
    </cfRule>
  </conditionalFormatting>
  <conditionalFormatting sqref="F305">
    <cfRule type="cellIs" dxfId="230" priority="234" stopIfTrue="1" operator="notEqual">
      <formula>#REF!</formula>
    </cfRule>
  </conditionalFormatting>
  <conditionalFormatting sqref="F305">
    <cfRule type="cellIs" dxfId="229" priority="233" stopIfTrue="1" operator="equal">
      <formula>#REF!</formula>
    </cfRule>
  </conditionalFormatting>
  <conditionalFormatting sqref="F308">
    <cfRule type="cellIs" dxfId="228" priority="232" stopIfTrue="1" operator="notEqual">
      <formula>#REF!</formula>
    </cfRule>
  </conditionalFormatting>
  <conditionalFormatting sqref="F308 F369">
    <cfRule type="cellIs" dxfId="227" priority="231" stopIfTrue="1" operator="equal">
      <formula>$H$250</formula>
    </cfRule>
  </conditionalFormatting>
  <conditionalFormatting sqref="F323">
    <cfRule type="cellIs" dxfId="226" priority="228" stopIfTrue="1" operator="notEqual">
      <formula>#REF!</formula>
    </cfRule>
  </conditionalFormatting>
  <conditionalFormatting sqref="F323">
    <cfRule type="cellIs" dxfId="225" priority="227" stopIfTrue="1" operator="equal">
      <formula>#REF!</formula>
    </cfRule>
  </conditionalFormatting>
  <conditionalFormatting sqref="F333">
    <cfRule type="cellIs" dxfId="224" priority="226" stopIfTrue="1" operator="notEqual">
      <formula>#REF!</formula>
    </cfRule>
  </conditionalFormatting>
  <conditionalFormatting sqref="F333">
    <cfRule type="cellIs" dxfId="223" priority="225" stopIfTrue="1" operator="equal">
      <formula>#REF!</formula>
    </cfRule>
  </conditionalFormatting>
  <conditionalFormatting sqref="F350">
    <cfRule type="cellIs" dxfId="222" priority="222" stopIfTrue="1" operator="notEqual">
      <formula>#REF!</formula>
    </cfRule>
  </conditionalFormatting>
  <conditionalFormatting sqref="F350">
    <cfRule type="cellIs" dxfId="221" priority="221" stopIfTrue="1" operator="equal">
      <formula>#REF!</formula>
    </cfRule>
  </conditionalFormatting>
  <conditionalFormatting sqref="F367">
    <cfRule type="cellIs" dxfId="220" priority="217" stopIfTrue="1" operator="equal">
      <formula>#REF!</formula>
    </cfRule>
    <cfRule type="cellIs" dxfId="219" priority="218" stopIfTrue="1" operator="notEqual">
      <formula>#REF!</formula>
    </cfRule>
  </conditionalFormatting>
  <conditionalFormatting sqref="F369">
    <cfRule type="cellIs" dxfId="218" priority="216" stopIfTrue="1" operator="notEqual">
      <formula>#REF!</formula>
    </cfRule>
  </conditionalFormatting>
  <conditionalFormatting sqref="F385">
    <cfRule type="cellIs" dxfId="217" priority="213" stopIfTrue="1" operator="equal">
      <formula>#REF!</formula>
    </cfRule>
    <cfRule type="cellIs" dxfId="216" priority="214" stopIfTrue="1" operator="notEqual">
      <formula>#REF!</formula>
    </cfRule>
  </conditionalFormatting>
  <conditionalFormatting sqref="F391:F392">
    <cfRule type="cellIs" dxfId="215" priority="212" stopIfTrue="1" operator="notEqual">
      <formula>#REF!</formula>
    </cfRule>
  </conditionalFormatting>
  <conditionalFormatting sqref="F391:F392">
    <cfRule type="cellIs" dxfId="214" priority="211" stopIfTrue="1" operator="equal">
      <formula>#REF!</formula>
    </cfRule>
  </conditionalFormatting>
  <conditionalFormatting sqref="F398">
    <cfRule type="cellIs" dxfId="213" priority="209" stopIfTrue="1" operator="equal">
      <formula>#REF!</formula>
    </cfRule>
    <cfRule type="cellIs" dxfId="212" priority="210" stopIfTrue="1" operator="notEqual">
      <formula>#REF!</formula>
    </cfRule>
  </conditionalFormatting>
  <conditionalFormatting sqref="F411">
    <cfRule type="cellIs" dxfId="211" priority="208" stopIfTrue="1" operator="notEqual">
      <formula>#REF!</formula>
    </cfRule>
  </conditionalFormatting>
  <conditionalFormatting sqref="F411">
    <cfRule type="cellIs" dxfId="210" priority="207" stopIfTrue="1" operator="equal">
      <formula>#REF!</formula>
    </cfRule>
  </conditionalFormatting>
  <conditionalFormatting sqref="F413:F414">
    <cfRule type="cellIs" dxfId="209" priority="205" stopIfTrue="1" operator="equal">
      <formula>#REF!</formula>
    </cfRule>
    <cfRule type="cellIs" dxfId="208" priority="206" stopIfTrue="1" operator="notEqual">
      <formula>#REF!</formula>
    </cfRule>
  </conditionalFormatting>
  <conditionalFormatting sqref="F423:F425">
    <cfRule type="cellIs" dxfId="207" priority="201" stopIfTrue="1" operator="equal">
      <formula>#REF!</formula>
    </cfRule>
    <cfRule type="cellIs" dxfId="206" priority="202" stopIfTrue="1" operator="notEqual">
      <formula>#REF!</formula>
    </cfRule>
  </conditionalFormatting>
  <conditionalFormatting sqref="F426">
    <cfRule type="cellIs" dxfId="205" priority="199" stopIfTrue="1" operator="equal">
      <formula>#REF!</formula>
    </cfRule>
    <cfRule type="cellIs" dxfId="204" priority="200" stopIfTrue="1" operator="notEqual">
      <formula>#REF!</formula>
    </cfRule>
  </conditionalFormatting>
  <conditionalFormatting sqref="F435">
    <cfRule type="cellIs" dxfId="203" priority="198" stopIfTrue="1" operator="notEqual">
      <formula>#REF!</formula>
    </cfRule>
  </conditionalFormatting>
  <conditionalFormatting sqref="F435">
    <cfRule type="cellIs" dxfId="202" priority="197" stopIfTrue="1" operator="equal">
      <formula>#REF!</formula>
    </cfRule>
  </conditionalFormatting>
  <conditionalFormatting sqref="F445">
    <cfRule type="cellIs" dxfId="201" priority="195" stopIfTrue="1" operator="equal">
      <formula>#REF!</formula>
    </cfRule>
    <cfRule type="cellIs" dxfId="200" priority="196" stopIfTrue="1" operator="notEqual">
      <formula>#REF!</formula>
    </cfRule>
  </conditionalFormatting>
  <conditionalFormatting sqref="F451">
    <cfRule type="cellIs" dxfId="199" priority="194" stopIfTrue="1" operator="notEqual">
      <formula>#REF!</formula>
    </cfRule>
  </conditionalFormatting>
  <conditionalFormatting sqref="F451">
    <cfRule type="cellIs" dxfId="198" priority="193" stopIfTrue="1" operator="equal">
      <formula>#REF!</formula>
    </cfRule>
  </conditionalFormatting>
  <conditionalFormatting sqref="F466">
    <cfRule type="cellIs" dxfId="197" priority="189" stopIfTrue="1" operator="equal">
      <formula>#REF!</formula>
    </cfRule>
    <cfRule type="cellIs" dxfId="196" priority="190" stopIfTrue="1" operator="notEqual">
      <formula>#REF!</formula>
    </cfRule>
  </conditionalFormatting>
  <conditionalFormatting sqref="F468">
    <cfRule type="cellIs" dxfId="195" priority="188" stopIfTrue="1" operator="notEqual">
      <formula>#REF!</formula>
    </cfRule>
  </conditionalFormatting>
  <conditionalFormatting sqref="F468">
    <cfRule type="cellIs" dxfId="194" priority="187" stopIfTrue="1" operator="equal">
      <formula>#REF!</formula>
    </cfRule>
  </conditionalFormatting>
  <conditionalFormatting sqref="F475:F477">
    <cfRule type="cellIs" dxfId="193" priority="185" stopIfTrue="1" operator="equal">
      <formula>#REF!</formula>
    </cfRule>
    <cfRule type="cellIs" dxfId="192" priority="186" stopIfTrue="1" operator="notEqual">
      <formula>#REF!</formula>
    </cfRule>
  </conditionalFormatting>
  <conditionalFormatting sqref="F480">
    <cfRule type="cellIs" dxfId="191" priority="183" stopIfTrue="1" operator="equal">
      <formula>#REF!</formula>
    </cfRule>
    <cfRule type="cellIs" dxfId="190" priority="184" stopIfTrue="1" operator="notEqual">
      <formula>#REF!</formula>
    </cfRule>
  </conditionalFormatting>
  <conditionalFormatting sqref="F490">
    <cfRule type="cellIs" dxfId="189" priority="181" stopIfTrue="1" operator="equal">
      <formula>#REF!</formula>
    </cfRule>
    <cfRule type="cellIs" dxfId="188" priority="182" stopIfTrue="1" operator="notEqual">
      <formula>#REF!</formula>
    </cfRule>
  </conditionalFormatting>
  <conditionalFormatting sqref="F506">
    <cfRule type="cellIs" dxfId="187" priority="180" stopIfTrue="1" operator="notEqual">
      <formula>#REF!</formula>
    </cfRule>
  </conditionalFormatting>
  <conditionalFormatting sqref="F506">
    <cfRule type="cellIs" dxfId="186" priority="179" stopIfTrue="1" operator="equal">
      <formula>#REF!</formula>
    </cfRule>
  </conditionalFormatting>
  <conditionalFormatting sqref="F507:F511">
    <cfRule type="cellIs" dxfId="185" priority="177" stopIfTrue="1" operator="equal">
      <formula>#REF!</formula>
    </cfRule>
    <cfRule type="cellIs" dxfId="184" priority="178" stopIfTrue="1" operator="notEqual">
      <formula>#REF!</formula>
    </cfRule>
  </conditionalFormatting>
  <conditionalFormatting sqref="F512">
    <cfRule type="cellIs" dxfId="183" priority="176" stopIfTrue="1" operator="notEqual">
      <formula>#REF!</formula>
    </cfRule>
  </conditionalFormatting>
  <conditionalFormatting sqref="F512">
    <cfRule type="cellIs" dxfId="182" priority="175" stopIfTrue="1" operator="equal">
      <formula>#REF!</formula>
    </cfRule>
  </conditionalFormatting>
  <conditionalFormatting sqref="F523:F524">
    <cfRule type="cellIs" dxfId="181" priority="173" stopIfTrue="1" operator="equal">
      <formula>#REF!</formula>
    </cfRule>
    <cfRule type="cellIs" dxfId="180" priority="174" stopIfTrue="1" operator="notEqual">
      <formula>#REF!</formula>
    </cfRule>
  </conditionalFormatting>
  <conditionalFormatting sqref="F525">
    <cfRule type="cellIs" dxfId="179" priority="171" stopIfTrue="1" operator="equal">
      <formula>#REF!</formula>
    </cfRule>
    <cfRule type="cellIs" dxfId="178" priority="172" stopIfTrue="1" operator="notEqual">
      <formula>#REF!</formula>
    </cfRule>
  </conditionalFormatting>
  <conditionalFormatting sqref="F526:F527">
    <cfRule type="cellIs" dxfId="177" priority="167" stopIfTrue="1" operator="equal">
      <formula>#REF!</formula>
    </cfRule>
    <cfRule type="cellIs" dxfId="176" priority="168" stopIfTrue="1" operator="notEqual">
      <formula>#REF!</formula>
    </cfRule>
  </conditionalFormatting>
  <conditionalFormatting sqref="F531">
    <cfRule type="cellIs" dxfId="175" priority="165" stopIfTrue="1" operator="equal">
      <formula>#REF!</formula>
    </cfRule>
    <cfRule type="cellIs" dxfId="174" priority="166" stopIfTrue="1" operator="notEqual">
      <formula>#REF!</formula>
    </cfRule>
  </conditionalFormatting>
  <conditionalFormatting sqref="F532">
    <cfRule type="cellIs" dxfId="173" priority="163" stopIfTrue="1" operator="equal">
      <formula>#REF!</formula>
    </cfRule>
    <cfRule type="cellIs" dxfId="172" priority="164" stopIfTrue="1" operator="notEqual">
      <formula>#REF!</formula>
    </cfRule>
  </conditionalFormatting>
  <conditionalFormatting sqref="F563">
    <cfRule type="cellIs" dxfId="171" priority="161" stopIfTrue="1" operator="equal">
      <formula>#REF!</formula>
    </cfRule>
    <cfRule type="cellIs" dxfId="170" priority="162" stopIfTrue="1" operator="notEqual">
      <formula>#REF!</formula>
    </cfRule>
  </conditionalFormatting>
  <conditionalFormatting sqref="F566">
    <cfRule type="cellIs" dxfId="169" priority="159" stopIfTrue="1" operator="equal">
      <formula>#REF!</formula>
    </cfRule>
    <cfRule type="cellIs" dxfId="168" priority="160" stopIfTrue="1" operator="notEqual">
      <formula>#REF!</formula>
    </cfRule>
  </conditionalFormatting>
  <conditionalFormatting sqref="F567">
    <cfRule type="cellIs" dxfId="167" priority="157" stopIfTrue="1" operator="equal">
      <formula>#REF!</formula>
    </cfRule>
    <cfRule type="cellIs" dxfId="166" priority="158" stopIfTrue="1" operator="notEqual">
      <formula>#REF!</formula>
    </cfRule>
  </conditionalFormatting>
  <conditionalFormatting sqref="F568">
    <cfRule type="cellIs" dxfId="165" priority="155" stopIfTrue="1" operator="equal">
      <formula>#REF!</formula>
    </cfRule>
    <cfRule type="cellIs" dxfId="164" priority="156" stopIfTrue="1" operator="notEqual">
      <formula>#REF!</formula>
    </cfRule>
  </conditionalFormatting>
  <conditionalFormatting sqref="F569:F570">
    <cfRule type="cellIs" dxfId="163" priority="153" stopIfTrue="1" operator="equal">
      <formula>#REF!</formula>
    </cfRule>
    <cfRule type="cellIs" dxfId="162" priority="154" stopIfTrue="1" operator="notEqual">
      <formula>#REF!</formula>
    </cfRule>
  </conditionalFormatting>
  <conditionalFormatting sqref="F577">
    <cfRule type="cellIs" dxfId="161" priority="152" stopIfTrue="1" operator="notEqual">
      <formula>#REF!</formula>
    </cfRule>
  </conditionalFormatting>
  <conditionalFormatting sqref="F577">
    <cfRule type="cellIs" dxfId="160" priority="151" stopIfTrue="1" operator="equal">
      <formula>#REF!</formula>
    </cfRule>
  </conditionalFormatting>
  <conditionalFormatting sqref="F586:F587">
    <cfRule type="cellIs" dxfId="159" priority="147" stopIfTrue="1" operator="equal">
      <formula>#REF!</formula>
    </cfRule>
    <cfRule type="cellIs" dxfId="158" priority="148" stopIfTrue="1" operator="notEqual">
      <formula>#REF!</formula>
    </cfRule>
  </conditionalFormatting>
  <conditionalFormatting sqref="F588">
    <cfRule type="cellIs" dxfId="157" priority="145" stopIfTrue="1" operator="equal">
      <formula>#REF!</formula>
    </cfRule>
    <cfRule type="cellIs" dxfId="156" priority="146" stopIfTrue="1" operator="notEqual">
      <formula>#REF!</formula>
    </cfRule>
  </conditionalFormatting>
  <conditionalFormatting sqref="F589:F590">
    <cfRule type="cellIs" dxfId="155" priority="143" stopIfTrue="1" operator="equal">
      <formula>#REF!</formula>
    </cfRule>
    <cfRule type="cellIs" dxfId="154" priority="144" stopIfTrue="1" operator="notEqual">
      <formula>#REF!</formula>
    </cfRule>
  </conditionalFormatting>
  <conditionalFormatting sqref="F592">
    <cfRule type="cellIs" dxfId="153" priority="142" stopIfTrue="1" operator="notEqual">
      <formula>#REF!</formula>
    </cfRule>
  </conditionalFormatting>
  <conditionalFormatting sqref="F592">
    <cfRule type="cellIs" dxfId="152" priority="141" stopIfTrue="1" operator="equal">
      <formula>#REF!</formula>
    </cfRule>
  </conditionalFormatting>
  <conditionalFormatting sqref="F599">
    <cfRule type="cellIs" dxfId="151" priority="139" stopIfTrue="1" operator="equal">
      <formula>#REF!</formula>
    </cfRule>
    <cfRule type="cellIs" dxfId="150" priority="140" stopIfTrue="1" operator="notEqual">
      <formula>#REF!</formula>
    </cfRule>
  </conditionalFormatting>
  <conditionalFormatting sqref="F600">
    <cfRule type="cellIs" dxfId="149" priority="137" stopIfTrue="1" operator="equal">
      <formula>#REF!</formula>
    </cfRule>
    <cfRule type="cellIs" dxfId="148" priority="138" stopIfTrue="1" operator="notEqual">
      <formula>#REF!</formula>
    </cfRule>
  </conditionalFormatting>
  <conditionalFormatting sqref="F601:F602">
    <cfRule type="cellIs" dxfId="147" priority="135" stopIfTrue="1" operator="equal">
      <formula>#REF!</formula>
    </cfRule>
    <cfRule type="cellIs" dxfId="146" priority="136" stopIfTrue="1" operator="notEqual">
      <formula>#REF!</formula>
    </cfRule>
  </conditionalFormatting>
  <conditionalFormatting sqref="F632">
    <cfRule type="cellIs" dxfId="145" priority="133" stopIfTrue="1" operator="equal">
      <formula>#REF!</formula>
    </cfRule>
    <cfRule type="cellIs" dxfId="144" priority="134" stopIfTrue="1" operator="notEqual">
      <formula>#REF!</formula>
    </cfRule>
  </conditionalFormatting>
  <conditionalFormatting sqref="F633">
    <cfRule type="cellIs" dxfId="143" priority="132" stopIfTrue="1" operator="notEqual">
      <formula>#REF!</formula>
    </cfRule>
  </conditionalFormatting>
  <conditionalFormatting sqref="F633">
    <cfRule type="cellIs" dxfId="142" priority="131" stopIfTrue="1" operator="equal">
      <formula>#REF!</formula>
    </cfRule>
  </conditionalFormatting>
  <conditionalFormatting sqref="F634">
    <cfRule type="cellIs" dxfId="141" priority="130" stopIfTrue="1" operator="notEqual">
      <formula>#REF!</formula>
    </cfRule>
  </conditionalFormatting>
  <conditionalFormatting sqref="F634">
    <cfRule type="cellIs" dxfId="140" priority="129" stopIfTrue="1" operator="equal">
      <formula>#REF!</formula>
    </cfRule>
  </conditionalFormatting>
  <conditionalFormatting sqref="F635">
    <cfRule type="cellIs" dxfId="139" priority="127" stopIfTrue="1" operator="equal">
      <formula>#REF!</formula>
    </cfRule>
    <cfRule type="cellIs" dxfId="138" priority="128" stopIfTrue="1" operator="notEqual">
      <formula>#REF!</formula>
    </cfRule>
  </conditionalFormatting>
  <conditionalFormatting sqref="F639:F640">
    <cfRule type="cellIs" dxfId="137" priority="125" stopIfTrue="1" operator="equal">
      <formula>#REF!</formula>
    </cfRule>
    <cfRule type="cellIs" dxfId="136" priority="126" stopIfTrue="1" operator="notEqual">
      <formula>#REF!</formula>
    </cfRule>
  </conditionalFormatting>
  <conditionalFormatting sqref="F644">
    <cfRule type="cellIs" dxfId="135" priority="124" stopIfTrue="1" operator="notEqual">
      <formula>#REF!</formula>
    </cfRule>
  </conditionalFormatting>
  <conditionalFormatting sqref="F644">
    <cfRule type="cellIs" dxfId="134" priority="123" stopIfTrue="1" operator="equal">
      <formula>#REF!</formula>
    </cfRule>
  </conditionalFormatting>
  <conditionalFormatting sqref="F646:F647">
    <cfRule type="cellIs" dxfId="133" priority="121" stopIfTrue="1" operator="equal">
      <formula>#REF!</formula>
    </cfRule>
    <cfRule type="cellIs" dxfId="132" priority="122" stopIfTrue="1" operator="notEqual">
      <formula>#REF!</formula>
    </cfRule>
  </conditionalFormatting>
  <conditionalFormatting sqref="F669">
    <cfRule type="cellIs" dxfId="131" priority="120" stopIfTrue="1" operator="notEqual">
      <formula>#REF!</formula>
    </cfRule>
  </conditionalFormatting>
  <conditionalFormatting sqref="F669">
    <cfRule type="cellIs" dxfId="130" priority="119" stopIfTrue="1" operator="equal">
      <formula>#REF!</formula>
    </cfRule>
  </conditionalFormatting>
  <conditionalFormatting sqref="F670">
    <cfRule type="cellIs" dxfId="129" priority="117" stopIfTrue="1" operator="equal">
      <formula>#REF!</formula>
    </cfRule>
    <cfRule type="cellIs" dxfId="128" priority="118" stopIfTrue="1" operator="notEqual">
      <formula>#REF!</formula>
    </cfRule>
  </conditionalFormatting>
  <conditionalFormatting sqref="F671:F672">
    <cfRule type="cellIs" dxfId="127" priority="115" stopIfTrue="1" operator="equal">
      <formula>#REF!</formula>
    </cfRule>
    <cfRule type="cellIs" dxfId="126" priority="116" stopIfTrue="1" operator="notEqual">
      <formula>#REF!</formula>
    </cfRule>
  </conditionalFormatting>
  <conditionalFormatting sqref="F673">
    <cfRule type="cellIs" dxfId="125" priority="114" stopIfTrue="1" operator="notEqual">
      <formula>#REF!</formula>
    </cfRule>
  </conditionalFormatting>
  <conditionalFormatting sqref="F673">
    <cfRule type="cellIs" dxfId="124" priority="113" stopIfTrue="1" operator="equal">
      <formula>#REF!</formula>
    </cfRule>
  </conditionalFormatting>
  <conditionalFormatting sqref="F679:F680">
    <cfRule type="cellIs" dxfId="123" priority="111" stopIfTrue="1" operator="equal">
      <formula>#REF!</formula>
    </cfRule>
    <cfRule type="cellIs" dxfId="122" priority="112" stopIfTrue="1" operator="notEqual">
      <formula>#REF!</formula>
    </cfRule>
  </conditionalFormatting>
  <conditionalFormatting sqref="F683">
    <cfRule type="cellIs" dxfId="121" priority="110" stopIfTrue="1" operator="notEqual">
      <formula>#REF!</formula>
    </cfRule>
  </conditionalFormatting>
  <conditionalFormatting sqref="F683">
    <cfRule type="cellIs" dxfId="120" priority="109" stopIfTrue="1" operator="equal">
      <formula>#REF!</formula>
    </cfRule>
  </conditionalFormatting>
  <conditionalFormatting sqref="F684">
    <cfRule type="cellIs" dxfId="119" priority="108" stopIfTrue="1" operator="notEqual">
      <formula>#REF!</formula>
    </cfRule>
  </conditionalFormatting>
  <conditionalFormatting sqref="F684">
    <cfRule type="cellIs" dxfId="118" priority="107" stopIfTrue="1" operator="equal">
      <formula>#REF!</formula>
    </cfRule>
  </conditionalFormatting>
  <conditionalFormatting sqref="F691">
    <cfRule type="cellIs" dxfId="117" priority="105" stopIfTrue="1" operator="equal">
      <formula>#REF!</formula>
    </cfRule>
    <cfRule type="cellIs" dxfId="116" priority="106" stopIfTrue="1" operator="notEqual">
      <formula>#REF!</formula>
    </cfRule>
  </conditionalFormatting>
  <conditionalFormatting sqref="F699">
    <cfRule type="cellIs" dxfId="115" priority="103" stopIfTrue="1" operator="equal">
      <formula>#REF!</formula>
    </cfRule>
    <cfRule type="cellIs" dxfId="114" priority="104" stopIfTrue="1" operator="notEqual">
      <formula>#REF!</formula>
    </cfRule>
  </conditionalFormatting>
  <conditionalFormatting sqref="F700">
    <cfRule type="cellIs" dxfId="113" priority="102" stopIfTrue="1" operator="notEqual">
      <formula>#REF!</formula>
    </cfRule>
  </conditionalFormatting>
  <conditionalFormatting sqref="F700">
    <cfRule type="cellIs" dxfId="112" priority="101" stopIfTrue="1" operator="equal">
      <formula>#REF!</formula>
    </cfRule>
  </conditionalFormatting>
  <conditionalFormatting sqref="F704">
    <cfRule type="cellIs" dxfId="111" priority="100" stopIfTrue="1" operator="notEqual">
      <formula>#REF!</formula>
    </cfRule>
  </conditionalFormatting>
  <conditionalFormatting sqref="F704">
    <cfRule type="cellIs" dxfId="110" priority="99" stopIfTrue="1" operator="equal">
      <formula>#REF!</formula>
    </cfRule>
  </conditionalFormatting>
  <conditionalFormatting sqref="F710">
    <cfRule type="cellIs" dxfId="109" priority="97" stopIfTrue="1" operator="equal">
      <formula>#REF!</formula>
    </cfRule>
    <cfRule type="cellIs" dxfId="108" priority="98" stopIfTrue="1" operator="notEqual">
      <formula>#REF!</formula>
    </cfRule>
  </conditionalFormatting>
  <conditionalFormatting sqref="F712">
    <cfRule type="cellIs" dxfId="107" priority="96" stopIfTrue="1" operator="notEqual">
      <formula>#REF!</formula>
    </cfRule>
  </conditionalFormatting>
  <conditionalFormatting sqref="F712">
    <cfRule type="cellIs" dxfId="106" priority="95" stopIfTrue="1" operator="equal">
      <formula>#REF!</formula>
    </cfRule>
  </conditionalFormatting>
  <conditionalFormatting sqref="F717">
    <cfRule type="cellIs" dxfId="105" priority="93" stopIfTrue="1" operator="equal">
      <formula>#REF!</formula>
    </cfRule>
    <cfRule type="cellIs" dxfId="104" priority="94" stopIfTrue="1" operator="notEqual">
      <formula>#REF!</formula>
    </cfRule>
  </conditionalFormatting>
  <conditionalFormatting sqref="F720">
    <cfRule type="cellIs" dxfId="103" priority="91" stopIfTrue="1" operator="equal">
      <formula>#REF!</formula>
    </cfRule>
    <cfRule type="cellIs" dxfId="102" priority="92" stopIfTrue="1" operator="notEqual">
      <formula>#REF!</formula>
    </cfRule>
  </conditionalFormatting>
  <conditionalFormatting sqref="F721">
    <cfRule type="cellIs" dxfId="101" priority="90" stopIfTrue="1" operator="notEqual">
      <formula>#REF!</formula>
    </cfRule>
  </conditionalFormatting>
  <conditionalFormatting sqref="F721">
    <cfRule type="cellIs" dxfId="100" priority="89" stopIfTrue="1" operator="equal">
      <formula>#REF!</formula>
    </cfRule>
  </conditionalFormatting>
  <conditionalFormatting sqref="F722">
    <cfRule type="cellIs" dxfId="99" priority="87" stopIfTrue="1" operator="equal">
      <formula>#REF!</formula>
    </cfRule>
    <cfRule type="cellIs" dxfId="98" priority="88" stopIfTrue="1" operator="notEqual">
      <formula>#REF!</formula>
    </cfRule>
  </conditionalFormatting>
  <conditionalFormatting sqref="F723">
    <cfRule type="cellIs" dxfId="97" priority="86" stopIfTrue="1" operator="notEqual">
      <formula>#REF!</formula>
    </cfRule>
  </conditionalFormatting>
  <conditionalFormatting sqref="F723">
    <cfRule type="cellIs" dxfId="96" priority="85" stopIfTrue="1" operator="equal">
      <formula>#REF!</formula>
    </cfRule>
  </conditionalFormatting>
  <conditionalFormatting sqref="F733">
    <cfRule type="cellIs" dxfId="95" priority="84" stopIfTrue="1" operator="notEqual">
      <formula>#REF!</formula>
    </cfRule>
  </conditionalFormatting>
  <conditionalFormatting sqref="F733">
    <cfRule type="cellIs" dxfId="94" priority="83" stopIfTrue="1" operator="equal">
      <formula>#REF!</formula>
    </cfRule>
  </conditionalFormatting>
  <conditionalFormatting sqref="F741">
    <cfRule type="cellIs" dxfId="93" priority="81" stopIfTrue="1" operator="equal">
      <formula>#REF!</formula>
    </cfRule>
    <cfRule type="cellIs" dxfId="92" priority="82" stopIfTrue="1" operator="notEqual">
      <formula>#REF!</formula>
    </cfRule>
  </conditionalFormatting>
  <conditionalFormatting sqref="F747">
    <cfRule type="cellIs" dxfId="91" priority="79" stopIfTrue="1" operator="equal">
      <formula>#REF!</formula>
    </cfRule>
    <cfRule type="cellIs" dxfId="90" priority="80" stopIfTrue="1" operator="notEqual">
      <formula>#REF!</formula>
    </cfRule>
  </conditionalFormatting>
  <conditionalFormatting sqref="F748">
    <cfRule type="cellIs" dxfId="89" priority="78" stopIfTrue="1" operator="notEqual">
      <formula>#REF!</formula>
    </cfRule>
  </conditionalFormatting>
  <conditionalFormatting sqref="F748">
    <cfRule type="cellIs" dxfId="88" priority="77" stopIfTrue="1" operator="equal">
      <formula>#REF!</formula>
    </cfRule>
  </conditionalFormatting>
  <conditionalFormatting sqref="F751">
    <cfRule type="cellIs" dxfId="87" priority="76" stopIfTrue="1" operator="notEqual">
      <formula>#REF!</formula>
    </cfRule>
  </conditionalFormatting>
  <conditionalFormatting sqref="F751">
    <cfRule type="cellIs" dxfId="86" priority="75" stopIfTrue="1" operator="equal">
      <formula>#REF!</formula>
    </cfRule>
  </conditionalFormatting>
  <conditionalFormatting sqref="F752">
    <cfRule type="cellIs" dxfId="85" priority="73" stopIfTrue="1" operator="equal">
      <formula>#REF!</formula>
    </cfRule>
    <cfRule type="cellIs" dxfId="84" priority="74" stopIfTrue="1" operator="notEqual">
      <formula>#REF!</formula>
    </cfRule>
  </conditionalFormatting>
  <conditionalFormatting sqref="F755">
    <cfRule type="cellIs" dxfId="83" priority="72" stopIfTrue="1" operator="notEqual">
      <formula>#REF!</formula>
    </cfRule>
  </conditionalFormatting>
  <conditionalFormatting sqref="F755">
    <cfRule type="cellIs" dxfId="82" priority="71" stopIfTrue="1" operator="equal">
      <formula>#REF!</formula>
    </cfRule>
  </conditionalFormatting>
  <conditionalFormatting sqref="F758">
    <cfRule type="cellIs" dxfId="81" priority="69" stopIfTrue="1" operator="equal">
      <formula>#REF!</formula>
    </cfRule>
    <cfRule type="cellIs" dxfId="80" priority="70" stopIfTrue="1" operator="notEqual">
      <formula>#REF!</formula>
    </cfRule>
  </conditionalFormatting>
  <conditionalFormatting sqref="F760">
    <cfRule type="cellIs" dxfId="79" priority="67" stopIfTrue="1" operator="equal">
      <formula>#REF!</formula>
    </cfRule>
    <cfRule type="cellIs" dxfId="78" priority="68" stopIfTrue="1" operator="notEqual">
      <formula>#REF!</formula>
    </cfRule>
  </conditionalFormatting>
  <conditionalFormatting sqref="F762">
    <cfRule type="cellIs" dxfId="77" priority="66" stopIfTrue="1" operator="notEqual">
      <formula>#REF!</formula>
    </cfRule>
  </conditionalFormatting>
  <conditionalFormatting sqref="F762">
    <cfRule type="cellIs" dxfId="76" priority="65" stopIfTrue="1" operator="equal">
      <formula>#REF!</formula>
    </cfRule>
  </conditionalFormatting>
  <conditionalFormatting sqref="F761">
    <cfRule type="cellIs" dxfId="75" priority="63" stopIfTrue="1" operator="equal">
      <formula>#REF!</formula>
    </cfRule>
    <cfRule type="cellIs" dxfId="74" priority="64" stopIfTrue="1" operator="notEqual">
      <formula>#REF!</formula>
    </cfRule>
  </conditionalFormatting>
  <conditionalFormatting sqref="F767">
    <cfRule type="cellIs" dxfId="73" priority="61" stopIfTrue="1" operator="equal">
      <formula>#REF!</formula>
    </cfRule>
    <cfRule type="cellIs" dxfId="72" priority="62" stopIfTrue="1" operator="notEqual">
      <formula>#REF!</formula>
    </cfRule>
  </conditionalFormatting>
  <conditionalFormatting sqref="F771">
    <cfRule type="cellIs" dxfId="71" priority="60" stopIfTrue="1" operator="notEqual">
      <formula>#REF!</formula>
    </cfRule>
  </conditionalFormatting>
  <conditionalFormatting sqref="F771">
    <cfRule type="cellIs" dxfId="70" priority="59" stopIfTrue="1" operator="equal">
      <formula>#REF!</formula>
    </cfRule>
  </conditionalFormatting>
  <conditionalFormatting sqref="F774">
    <cfRule type="cellIs" dxfId="69" priority="58" stopIfTrue="1" operator="notEqual">
      <formula>#REF!</formula>
    </cfRule>
  </conditionalFormatting>
  <conditionalFormatting sqref="F774">
    <cfRule type="cellIs" dxfId="68" priority="57" stopIfTrue="1" operator="equal">
      <formula>#REF!</formula>
    </cfRule>
  </conditionalFormatting>
  <conditionalFormatting sqref="F779">
    <cfRule type="cellIs" dxfId="67" priority="56" stopIfTrue="1" operator="notEqual">
      <formula>#REF!</formula>
    </cfRule>
  </conditionalFormatting>
  <conditionalFormatting sqref="F779">
    <cfRule type="cellIs" dxfId="66" priority="55" stopIfTrue="1" operator="equal">
      <formula>#REF!</formula>
    </cfRule>
  </conditionalFormatting>
  <conditionalFormatting sqref="F781">
    <cfRule type="cellIs" dxfId="65" priority="53" stopIfTrue="1" operator="equal">
      <formula>#REF!</formula>
    </cfRule>
    <cfRule type="cellIs" dxfId="64" priority="54" stopIfTrue="1" operator="notEqual">
      <formula>#REF!</formula>
    </cfRule>
  </conditionalFormatting>
  <conditionalFormatting sqref="F782">
    <cfRule type="cellIs" dxfId="63" priority="51" stopIfTrue="1" operator="equal">
      <formula>#REF!</formula>
    </cfRule>
    <cfRule type="cellIs" dxfId="62" priority="52" stopIfTrue="1" operator="notEqual">
      <formula>#REF!</formula>
    </cfRule>
  </conditionalFormatting>
  <conditionalFormatting sqref="F786">
    <cfRule type="cellIs" dxfId="61" priority="49" stopIfTrue="1" operator="equal">
      <formula>#REF!</formula>
    </cfRule>
    <cfRule type="cellIs" dxfId="60" priority="50" stopIfTrue="1" operator="notEqual">
      <formula>#REF!</formula>
    </cfRule>
  </conditionalFormatting>
  <conditionalFormatting sqref="F792">
    <cfRule type="cellIs" dxfId="59" priority="47" stopIfTrue="1" operator="equal">
      <formula>#REF!</formula>
    </cfRule>
    <cfRule type="cellIs" dxfId="58" priority="48" stopIfTrue="1" operator="notEqual">
      <formula>#REF!</formula>
    </cfRule>
  </conditionalFormatting>
  <conditionalFormatting sqref="F798">
    <cfRule type="cellIs" dxfId="57" priority="45" stopIfTrue="1" operator="equal">
      <formula>#REF!</formula>
    </cfRule>
    <cfRule type="cellIs" dxfId="56" priority="46" stopIfTrue="1" operator="notEqual">
      <formula>#REF!</formula>
    </cfRule>
  </conditionalFormatting>
  <conditionalFormatting sqref="F801">
    <cfRule type="cellIs" dxfId="55" priority="43" stopIfTrue="1" operator="equal">
      <formula>#REF!</formula>
    </cfRule>
    <cfRule type="cellIs" dxfId="54" priority="44" stopIfTrue="1" operator="notEqual">
      <formula>#REF!</formula>
    </cfRule>
  </conditionalFormatting>
  <conditionalFormatting sqref="F802">
    <cfRule type="cellIs" dxfId="53" priority="41" stopIfTrue="1" operator="equal">
      <formula>#REF!</formula>
    </cfRule>
    <cfRule type="cellIs" dxfId="52" priority="42" stopIfTrue="1" operator="notEqual">
      <formula>#REF!</formula>
    </cfRule>
  </conditionalFormatting>
  <conditionalFormatting sqref="F827">
    <cfRule type="cellIs" dxfId="51" priority="39" stopIfTrue="1" operator="equal">
      <formula>#REF!</formula>
    </cfRule>
    <cfRule type="cellIs" dxfId="50" priority="40" stopIfTrue="1" operator="notEqual">
      <formula>#REF!</formula>
    </cfRule>
  </conditionalFormatting>
  <conditionalFormatting sqref="F835">
    <cfRule type="cellIs" dxfId="49" priority="37" stopIfTrue="1" operator="equal">
      <formula>#REF!</formula>
    </cfRule>
    <cfRule type="cellIs" dxfId="48" priority="38" stopIfTrue="1" operator="notEqual">
      <formula>#REF!</formula>
    </cfRule>
  </conditionalFormatting>
  <conditionalFormatting sqref="F842">
    <cfRule type="cellIs" dxfId="47" priority="35" stopIfTrue="1" operator="equal">
      <formula>#REF!</formula>
    </cfRule>
    <cfRule type="cellIs" dxfId="46" priority="36" stopIfTrue="1" operator="notEqual">
      <formula>#REF!</formula>
    </cfRule>
  </conditionalFormatting>
  <conditionalFormatting sqref="F845:F846">
    <cfRule type="cellIs" dxfId="45" priority="33" stopIfTrue="1" operator="equal">
      <formula>#REF!</formula>
    </cfRule>
    <cfRule type="cellIs" dxfId="44" priority="34" stopIfTrue="1" operator="notEqual">
      <formula>#REF!</formula>
    </cfRule>
  </conditionalFormatting>
  <conditionalFormatting sqref="F848">
    <cfRule type="cellIs" dxfId="43" priority="31" stopIfTrue="1" operator="equal">
      <formula>#REF!</formula>
    </cfRule>
    <cfRule type="cellIs" dxfId="42" priority="32" stopIfTrue="1" operator="notEqual">
      <formula>#REF!</formula>
    </cfRule>
  </conditionalFormatting>
  <conditionalFormatting sqref="F851">
    <cfRule type="cellIs" dxfId="41" priority="29" stopIfTrue="1" operator="equal">
      <formula>#REF!</formula>
    </cfRule>
    <cfRule type="cellIs" dxfId="40" priority="30" stopIfTrue="1" operator="notEqual">
      <formula>#REF!</formula>
    </cfRule>
  </conditionalFormatting>
  <conditionalFormatting sqref="F875">
    <cfRule type="cellIs" dxfId="39" priority="27" stopIfTrue="1" operator="equal">
      <formula>#REF!</formula>
    </cfRule>
    <cfRule type="cellIs" dxfId="38" priority="28" stopIfTrue="1" operator="notEqual">
      <formula>#REF!</formula>
    </cfRule>
  </conditionalFormatting>
  <conditionalFormatting sqref="F888">
    <cfRule type="cellIs" dxfId="37" priority="25" stopIfTrue="1" operator="equal">
      <formula>#REF!</formula>
    </cfRule>
    <cfRule type="cellIs" dxfId="36" priority="26" stopIfTrue="1" operator="notEqual">
      <formula>#REF!</formula>
    </cfRule>
  </conditionalFormatting>
  <conditionalFormatting sqref="F889">
    <cfRule type="cellIs" dxfId="35" priority="23" stopIfTrue="1" operator="equal">
      <formula>#REF!</formula>
    </cfRule>
    <cfRule type="cellIs" dxfId="34" priority="24" stopIfTrue="1" operator="notEqual">
      <formula>#REF!</formula>
    </cfRule>
  </conditionalFormatting>
  <conditionalFormatting sqref="F896">
    <cfRule type="cellIs" dxfId="33" priority="21" stopIfTrue="1" operator="equal">
      <formula>#REF!</formula>
    </cfRule>
    <cfRule type="cellIs" dxfId="32" priority="22" stopIfTrue="1" operator="notEqual">
      <formula>#REF!</formula>
    </cfRule>
  </conditionalFormatting>
  <conditionalFormatting sqref="F899">
    <cfRule type="cellIs" dxfId="31" priority="19" stopIfTrue="1" operator="equal">
      <formula>#REF!</formula>
    </cfRule>
    <cfRule type="cellIs" dxfId="30" priority="20" stopIfTrue="1" operator="notEqual">
      <formula>#REF!</formula>
    </cfRule>
  </conditionalFormatting>
  <conditionalFormatting sqref="F902:F904">
    <cfRule type="cellIs" dxfId="29" priority="17" stopIfTrue="1" operator="equal">
      <formula>#REF!</formula>
    </cfRule>
    <cfRule type="cellIs" dxfId="28" priority="18" stopIfTrue="1" operator="notEqual">
      <formula>#REF!</formula>
    </cfRule>
  </conditionalFormatting>
  <conditionalFormatting sqref="F907">
    <cfRule type="cellIs" dxfId="27" priority="15" stopIfTrue="1" operator="equal">
      <formula>#REF!</formula>
    </cfRule>
    <cfRule type="cellIs" dxfId="26" priority="16" stopIfTrue="1" operator="notEqual">
      <formula>#REF!</formula>
    </cfRule>
  </conditionalFormatting>
  <conditionalFormatting sqref="F926">
    <cfRule type="cellIs" dxfId="25" priority="13" stopIfTrue="1" operator="equal">
      <formula>#REF!</formula>
    </cfRule>
    <cfRule type="cellIs" dxfId="24" priority="14" stopIfTrue="1" operator="notEqual">
      <formula>#REF!</formula>
    </cfRule>
  </conditionalFormatting>
  <conditionalFormatting sqref="F929:F930">
    <cfRule type="cellIs" dxfId="23" priority="11" stopIfTrue="1" operator="equal">
      <formula>#REF!</formula>
    </cfRule>
    <cfRule type="cellIs" dxfId="22" priority="12" stopIfTrue="1" operator="notEqual">
      <formula>#REF!</formula>
    </cfRule>
  </conditionalFormatting>
  <conditionalFormatting sqref="F933">
    <cfRule type="cellIs" dxfId="21" priority="9" stopIfTrue="1" operator="equal">
      <formula>#REF!</formula>
    </cfRule>
    <cfRule type="cellIs" dxfId="20" priority="10" stopIfTrue="1" operator="notEqual">
      <formula>#REF!</formula>
    </cfRule>
  </conditionalFormatting>
  <conditionalFormatting sqref="F954">
    <cfRule type="cellIs" dxfId="19" priority="7" stopIfTrue="1" operator="equal">
      <formula>#REF!</formula>
    </cfRule>
    <cfRule type="cellIs" dxfId="18" priority="8" stopIfTrue="1" operator="notEqual">
      <formula>#REF!</formula>
    </cfRule>
  </conditionalFormatting>
  <conditionalFormatting sqref="F956:F958">
    <cfRule type="cellIs" dxfId="17" priority="5" stopIfTrue="1" operator="equal">
      <formula>#REF!</formula>
    </cfRule>
    <cfRule type="cellIs" dxfId="16" priority="6" stopIfTrue="1" operator="notEqual">
      <formula>#REF!</formula>
    </cfRule>
  </conditionalFormatting>
  <conditionalFormatting sqref="F965">
    <cfRule type="cellIs" dxfId="15" priority="3" stopIfTrue="1" operator="equal">
      <formula>#REF!</formula>
    </cfRule>
    <cfRule type="cellIs" dxfId="14" priority="4" stopIfTrue="1" operator="notEqual">
      <formula>#REF!</formula>
    </cfRule>
  </conditionalFormatting>
  <conditionalFormatting sqref="F1002">
    <cfRule type="cellIs" dxfId="13" priority="1" stopIfTrue="1" operator="equal">
      <formula>#REF!</formula>
    </cfRule>
    <cfRule type="cellIs" dxfId="12" priority="2" stopIfTrue="1" operator="notEqual">
      <formula>#REF!</formula>
    </cfRule>
  </conditionalFormatting>
  <conditionalFormatting sqref="F226">
    <cfRule type="cellIs" dxfId="11" priority="243" stopIfTrue="1" operator="equal">
      <formula>#REF!</formula>
    </cfRule>
    <cfRule type="cellIs" dxfId="10" priority="244" stopIfTrue="1" operator="notEqual">
      <formula>#REF!</formula>
    </cfRule>
  </conditionalFormatting>
  <conditionalFormatting sqref="F250">
    <cfRule type="cellIs" dxfId="9" priority="245" stopIfTrue="1" operator="equal">
      <formula>#REF!</formula>
    </cfRule>
    <cfRule type="cellIs" dxfId="8" priority="246" stopIfTrue="1" operator="notEqual">
      <formula>#REF!</formula>
    </cfRule>
  </conditionalFormatting>
  <conditionalFormatting sqref="F270">
    <cfRule type="cellIs" dxfId="7" priority="247" stopIfTrue="1" operator="equal">
      <formula>#REF!</formula>
    </cfRule>
    <cfRule type="cellIs" dxfId="6" priority="248" stopIfTrue="1" operator="notEqual">
      <formula>#REF!</formula>
    </cfRule>
  </conditionalFormatting>
  <conditionalFormatting sqref="F312:F315 F358:F359 F409 F454 F519 F573">
    <cfRule type="cellIs" dxfId="5" priority="249" stopIfTrue="1" operator="equal">
      <formula>#REF!</formula>
    </cfRule>
    <cfRule type="cellIs" dxfId="4" priority="250" stopIfTrue="1" operator="notEqual">
      <formula>#REF!</formula>
    </cfRule>
  </conditionalFormatting>
  <conditionalFormatting sqref="F345">
    <cfRule type="cellIs" dxfId="3" priority="261" stopIfTrue="1" operator="equal">
      <formula>#REF!</formula>
    </cfRule>
    <cfRule type="cellIs" dxfId="2" priority="262" stopIfTrue="1" operator="notEqual">
      <formula>#REF!</formula>
    </cfRule>
  </conditionalFormatting>
  <printOptions horizontalCentered="1" verticalCentered="1"/>
  <pageMargins left="0.39370078740157483" right="0.39370078740157483" top="0.23622047244094491" bottom="0" header="0.31496062992125984" footer="0.51181102362204722"/>
  <pageSetup paperSize="9" scale="80" orientation="landscape" horizontalDpi="1200" verticalDpi="12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274"/>
  <sheetViews>
    <sheetView topLeftCell="A22" zoomScaleNormal="100" workbookViewId="0">
      <selection activeCell="F95" sqref="F95"/>
    </sheetView>
  </sheetViews>
  <sheetFormatPr defaultColWidth="9.140625" defaultRowHeight="12.75"/>
  <cols>
    <col min="1" max="1" width="6.85546875" style="57" bestFit="1" customWidth="1"/>
    <col min="2" max="2" width="9.7109375" style="57" bestFit="1" customWidth="1"/>
    <col min="3" max="3" width="28.42578125" style="57" bestFit="1" customWidth="1"/>
    <col min="4" max="4" width="17.5703125" style="57" bestFit="1" customWidth="1"/>
    <col min="5" max="5" width="45.5703125" style="1405" bestFit="1" customWidth="1"/>
    <col min="6" max="6" width="12" style="57" bestFit="1" customWidth="1"/>
    <col min="7" max="16384" width="9.140625" style="57"/>
  </cols>
  <sheetData>
    <row r="1" spans="1:9" ht="15">
      <c r="A1" s="617" t="s">
        <v>201</v>
      </c>
      <c r="B1" s="617" t="s">
        <v>202</v>
      </c>
      <c r="C1" s="617"/>
      <c r="D1" s="1522" t="s">
        <v>5313</v>
      </c>
      <c r="E1" s="1400"/>
      <c r="I1" s="186"/>
    </row>
    <row r="2" spans="1:9">
      <c r="I2" s="186"/>
    </row>
    <row r="3" spans="1:9" ht="15">
      <c r="A3" s="617"/>
      <c r="B3" s="617"/>
      <c r="C3" s="617"/>
      <c r="D3" s="617" t="s">
        <v>2300</v>
      </c>
      <c r="E3" s="1400"/>
      <c r="I3" s="186"/>
    </row>
    <row r="4" spans="1:9">
      <c r="I4" s="186"/>
    </row>
    <row r="5" spans="1:9" ht="15">
      <c r="A5" s="617"/>
      <c r="B5" s="617" t="s">
        <v>203</v>
      </c>
      <c r="C5" s="617" t="s">
        <v>2269</v>
      </c>
      <c r="D5" s="617" t="s">
        <v>2270</v>
      </c>
      <c r="E5" s="1400"/>
      <c r="I5" s="186"/>
    </row>
    <row r="6" spans="1:9">
      <c r="I6" s="186"/>
    </row>
    <row r="7" spans="1:9" ht="15">
      <c r="A7" s="617"/>
      <c r="B7" s="616">
        <v>1076825</v>
      </c>
      <c r="C7" s="946" t="s">
        <v>3734</v>
      </c>
      <c r="D7" s="1106">
        <v>3934666.76</v>
      </c>
      <c r="E7" s="1400"/>
      <c r="I7" s="186"/>
    </row>
    <row r="8" spans="1:9" ht="15">
      <c r="A8" s="617"/>
      <c r="B8" s="617">
        <v>1022253</v>
      </c>
      <c r="C8" s="617" t="s">
        <v>2200</v>
      </c>
      <c r="D8" s="1390">
        <v>0</v>
      </c>
      <c r="E8" s="1400"/>
      <c r="I8" s="186"/>
    </row>
    <row r="9" spans="1:9" ht="15">
      <c r="A9" s="617"/>
      <c r="B9" s="617">
        <v>1023241</v>
      </c>
      <c r="C9" s="617" t="s">
        <v>2201</v>
      </c>
      <c r="D9" s="1391">
        <v>0</v>
      </c>
      <c r="E9" s="1400"/>
      <c r="I9" s="186"/>
    </row>
    <row r="10" spans="1:9" ht="15">
      <c r="A10" s="617"/>
      <c r="B10" s="617">
        <v>1049593</v>
      </c>
      <c r="C10" s="677" t="s">
        <v>1670</v>
      </c>
      <c r="D10" s="1390">
        <v>0</v>
      </c>
      <c r="E10" s="1400"/>
      <c r="I10" s="186"/>
    </row>
    <row r="11" spans="1:9" ht="15">
      <c r="A11" s="617"/>
      <c r="B11" s="617">
        <v>2010186</v>
      </c>
      <c r="C11" s="617" t="s">
        <v>2202</v>
      </c>
      <c r="D11" s="1390">
        <v>0</v>
      </c>
      <c r="E11" s="1400"/>
      <c r="I11" s="186"/>
    </row>
    <row r="12" spans="1:9" ht="15">
      <c r="A12" s="617"/>
      <c r="B12" s="617">
        <v>2026597</v>
      </c>
      <c r="C12" s="617" t="s">
        <v>204</v>
      </c>
      <c r="D12" s="1391">
        <v>0</v>
      </c>
      <c r="E12" s="1400"/>
      <c r="I12" s="186"/>
    </row>
    <row r="13" spans="1:9" ht="15">
      <c r="A13" s="617"/>
      <c r="B13" s="617">
        <v>8000050</v>
      </c>
      <c r="C13" s="617" t="s">
        <v>2203</v>
      </c>
      <c r="D13" s="1392">
        <v>0</v>
      </c>
      <c r="E13" s="1400"/>
    </row>
    <row r="14" spans="1:9" ht="15">
      <c r="A14" s="617"/>
      <c r="B14" s="617">
        <v>9598626</v>
      </c>
      <c r="C14" s="617" t="s">
        <v>205</v>
      </c>
      <c r="D14" s="1391">
        <v>0</v>
      </c>
      <c r="E14" s="1400"/>
    </row>
    <row r="15" spans="1:9" ht="15">
      <c r="B15" s="606"/>
      <c r="C15" s="606"/>
      <c r="D15" s="1393"/>
    </row>
    <row r="16" spans="1:9" ht="15">
      <c r="B16" s="605"/>
      <c r="C16" s="605"/>
      <c r="D16" s="1394"/>
    </row>
    <row r="17" spans="1:5" ht="15">
      <c r="B17" s="605"/>
      <c r="C17" s="606"/>
      <c r="D17" s="1393"/>
    </row>
    <row r="18" spans="1:5" ht="15">
      <c r="C18" s="604"/>
      <c r="D18" s="1395"/>
      <c r="E18" s="1406"/>
    </row>
    <row r="19" spans="1:5" ht="15">
      <c r="A19" s="607"/>
      <c r="B19" s="607"/>
      <c r="C19" s="607"/>
      <c r="D19" s="1393"/>
      <c r="E19" s="1393"/>
    </row>
    <row r="20" spans="1:5" ht="15">
      <c r="A20" s="617"/>
      <c r="B20" s="617" t="s">
        <v>2260</v>
      </c>
      <c r="C20" s="617" t="s">
        <v>2271</v>
      </c>
      <c r="D20" s="1106">
        <f>+D7</f>
        <v>3934666.76</v>
      </c>
      <c r="E20" s="1400"/>
    </row>
    <row r="21" spans="1:5" ht="15">
      <c r="A21" s="607"/>
      <c r="B21" s="607"/>
      <c r="C21" s="607"/>
      <c r="D21" s="1393"/>
      <c r="E21" s="1393"/>
    </row>
    <row r="22" spans="1:5" ht="15">
      <c r="A22" s="607"/>
      <c r="B22" s="607"/>
      <c r="C22" s="607"/>
      <c r="D22" s="1393"/>
      <c r="E22" s="1393"/>
    </row>
    <row r="23" spans="1:5" ht="15">
      <c r="A23" s="607"/>
      <c r="B23" s="618" t="s">
        <v>202</v>
      </c>
      <c r="C23" s="618"/>
      <c r="D23" s="1522" t="s">
        <v>5314</v>
      </c>
      <c r="E23" s="1400"/>
    </row>
    <row r="24" spans="1:5" ht="15">
      <c r="A24" s="607"/>
      <c r="B24" s="607"/>
      <c r="C24" s="607"/>
      <c r="D24" s="1393"/>
      <c r="E24" s="1393"/>
    </row>
    <row r="25" spans="1:5" ht="15">
      <c r="A25" s="607"/>
      <c r="B25" s="607"/>
      <c r="C25" s="607"/>
      <c r="D25" s="1396" t="s">
        <v>2911</v>
      </c>
      <c r="E25" s="1393"/>
    </row>
    <row r="26" spans="1:5" ht="15">
      <c r="A26" s="607"/>
      <c r="B26" s="607"/>
      <c r="C26" s="607"/>
      <c r="D26" s="1393"/>
      <c r="E26" s="1393"/>
    </row>
    <row r="27" spans="1:5" ht="15">
      <c r="A27" s="607"/>
      <c r="B27" s="618" t="s">
        <v>203</v>
      </c>
      <c r="C27" s="618" t="s">
        <v>2269</v>
      </c>
      <c r="D27" s="1390" t="s">
        <v>2270</v>
      </c>
      <c r="E27" s="1393"/>
    </row>
    <row r="28" spans="1:5" ht="15">
      <c r="A28" s="607"/>
      <c r="B28" s="679">
        <v>1021390</v>
      </c>
      <c r="C28" s="678" t="s">
        <v>2910</v>
      </c>
      <c r="D28" s="1397">
        <v>0</v>
      </c>
      <c r="E28" s="1393"/>
    </row>
    <row r="29" spans="1:5" ht="15">
      <c r="A29" s="607"/>
      <c r="B29" s="682">
        <v>1024853</v>
      </c>
      <c r="C29" s="681" t="s">
        <v>3070</v>
      </c>
      <c r="D29" s="1397">
        <v>0</v>
      </c>
      <c r="E29" s="1393"/>
    </row>
    <row r="30" spans="1:5" ht="15">
      <c r="A30" s="607"/>
      <c r="B30" s="607"/>
      <c r="C30" s="607"/>
      <c r="D30" s="1393"/>
      <c r="E30" s="1393"/>
    </row>
    <row r="31" spans="1:5" ht="15">
      <c r="A31" s="607"/>
      <c r="B31" s="618" t="s">
        <v>2260</v>
      </c>
      <c r="C31" s="618" t="s">
        <v>2271</v>
      </c>
      <c r="D31" s="1392">
        <f>D29</f>
        <v>0</v>
      </c>
      <c r="E31" s="1393"/>
    </row>
    <row r="32" spans="1:5" ht="15">
      <c r="A32" s="607"/>
      <c r="B32" s="607"/>
      <c r="C32" s="607"/>
      <c r="D32" s="1393"/>
      <c r="E32" s="1393"/>
    </row>
    <row r="33" spans="1:6" ht="15">
      <c r="A33" s="607"/>
      <c r="B33" s="607"/>
      <c r="C33" s="607"/>
      <c r="D33" s="1393"/>
      <c r="E33" s="1393"/>
    </row>
    <row r="34" spans="1:6" ht="15">
      <c r="A34" s="607"/>
      <c r="B34" s="607"/>
      <c r="C34" s="607"/>
      <c r="D34" s="1393"/>
      <c r="E34" s="1393"/>
    </row>
    <row r="35" spans="1:6" ht="15">
      <c r="A35" s="617" t="s">
        <v>201</v>
      </c>
      <c r="B35" s="617" t="s">
        <v>202</v>
      </c>
      <c r="C35" s="617"/>
      <c r="D35" s="1522" t="s">
        <v>5315</v>
      </c>
      <c r="E35" s="1400"/>
      <c r="F35"/>
    </row>
    <row r="36" spans="1:6" ht="15">
      <c r="A36" s="607"/>
      <c r="B36" s="607"/>
      <c r="C36" s="607"/>
      <c r="D36" s="1393"/>
      <c r="E36" s="1393"/>
      <c r="F36"/>
    </row>
    <row r="37" spans="1:6" ht="15">
      <c r="A37" s="617"/>
      <c r="B37" s="617"/>
      <c r="C37" s="617"/>
      <c r="D37" s="1390" t="s">
        <v>2301</v>
      </c>
      <c r="E37" s="1400"/>
      <c r="F37"/>
    </row>
    <row r="38" spans="1:6" ht="15">
      <c r="A38" s="607"/>
      <c r="B38" s="607"/>
      <c r="C38" s="607"/>
      <c r="D38" s="1393"/>
      <c r="E38" s="1393"/>
      <c r="F38"/>
    </row>
    <row r="39" spans="1:6" ht="15">
      <c r="A39" s="617"/>
      <c r="B39" s="617" t="s">
        <v>203</v>
      </c>
      <c r="C39" s="617" t="s">
        <v>2269</v>
      </c>
      <c r="D39" s="1390" t="s">
        <v>2270</v>
      </c>
      <c r="E39" s="1400"/>
      <c r="F39"/>
    </row>
    <row r="40" spans="1:6" ht="15">
      <c r="A40" s="607"/>
      <c r="B40" s="607"/>
      <c r="C40" s="607"/>
      <c r="D40" s="1393"/>
      <c r="E40" s="1393"/>
      <c r="F40"/>
    </row>
    <row r="41" spans="1:6" ht="15">
      <c r="A41" s="617"/>
      <c r="B41" s="617">
        <v>1028745</v>
      </c>
      <c r="C41" s="617" t="s">
        <v>2205</v>
      </c>
      <c r="D41" s="1106">
        <v>35170622.789999999</v>
      </c>
      <c r="E41" s="1400"/>
      <c r="F41"/>
    </row>
    <row r="42" spans="1:6" ht="15">
      <c r="A42" s="607"/>
      <c r="B42" s="607">
        <v>1030057</v>
      </c>
      <c r="C42" s="640" t="s">
        <v>2421</v>
      </c>
      <c r="D42" s="1391">
        <v>0</v>
      </c>
      <c r="E42" s="1393"/>
      <c r="F42"/>
    </row>
    <row r="43" spans="1:6" ht="15">
      <c r="A43" s="607"/>
      <c r="B43" s="607"/>
      <c r="C43" s="607"/>
      <c r="D43" s="1393"/>
      <c r="E43" s="1393"/>
      <c r="F43"/>
    </row>
    <row r="44" spans="1:6" ht="15">
      <c r="A44" s="607"/>
      <c r="B44" s="607"/>
      <c r="C44" s="607"/>
      <c r="D44" s="1393"/>
      <c r="E44" s="1393"/>
      <c r="F44"/>
    </row>
    <row r="45" spans="1:6" ht="15">
      <c r="A45" s="607"/>
      <c r="B45" s="607"/>
      <c r="C45" s="607"/>
      <c r="D45" s="1398"/>
      <c r="E45" s="1398"/>
      <c r="F45"/>
    </row>
    <row r="46" spans="1:6" ht="15">
      <c r="A46" s="607"/>
      <c r="B46" s="607"/>
      <c r="C46" s="607"/>
      <c r="D46" s="1393"/>
      <c r="E46" s="1393"/>
      <c r="F46"/>
    </row>
    <row r="47" spans="1:6" ht="15">
      <c r="A47" s="617"/>
      <c r="B47" s="617" t="s">
        <v>2260</v>
      </c>
      <c r="C47" s="617" t="s">
        <v>2271</v>
      </c>
      <c r="D47" s="1106">
        <f>+D41</f>
        <v>35170622.789999999</v>
      </c>
      <c r="E47" s="1400"/>
      <c r="F47"/>
    </row>
    <row r="48" spans="1:6" ht="15">
      <c r="A48" s="607"/>
      <c r="B48" s="607"/>
      <c r="C48" s="607"/>
      <c r="D48" s="1393"/>
      <c r="E48" s="1393"/>
      <c r="F48"/>
    </row>
    <row r="49" spans="1:6" ht="15">
      <c r="A49" s="618" t="s">
        <v>201</v>
      </c>
      <c r="B49" s="618" t="s">
        <v>202</v>
      </c>
      <c r="C49" s="1522" t="s">
        <v>5316</v>
      </c>
      <c r="D49" s="1426"/>
      <c r="E49" s="1400"/>
      <c r="F49"/>
    </row>
    <row r="50" spans="1:6" ht="15">
      <c r="A50" s="607"/>
      <c r="B50" s="607"/>
      <c r="C50" s="607"/>
      <c r="D50" s="1393"/>
      <c r="E50" s="1393"/>
      <c r="F50"/>
    </row>
    <row r="51" spans="1:6" ht="15">
      <c r="A51" s="618"/>
      <c r="B51" s="618"/>
      <c r="C51" s="618"/>
      <c r="D51" s="1399" t="s">
        <v>3198</v>
      </c>
      <c r="E51" s="1400"/>
      <c r="F51"/>
    </row>
    <row r="52" spans="1:6" ht="15">
      <c r="A52" s="607"/>
      <c r="B52" s="607"/>
      <c r="C52" s="607"/>
      <c r="D52" s="1393"/>
      <c r="E52" s="1393"/>
      <c r="F52"/>
    </row>
    <row r="53" spans="1:6" ht="15">
      <c r="A53" s="618"/>
      <c r="B53" s="618" t="s">
        <v>203</v>
      </c>
      <c r="C53" s="618" t="s">
        <v>2269</v>
      </c>
      <c r="D53" s="1390" t="s">
        <v>2270</v>
      </c>
      <c r="E53" s="1400"/>
      <c r="F53"/>
    </row>
    <row r="54" spans="1:6" ht="15">
      <c r="A54" s="607"/>
      <c r="B54" s="607"/>
      <c r="C54" s="607"/>
      <c r="D54" s="1393"/>
      <c r="E54" s="1393"/>
      <c r="F54"/>
    </row>
    <row r="55" spans="1:6" ht="15">
      <c r="A55" s="618"/>
      <c r="B55" s="618">
        <v>1017460</v>
      </c>
      <c r="C55" s="685" t="s">
        <v>3199</v>
      </c>
      <c r="D55" s="1106">
        <v>2000000</v>
      </c>
      <c r="E55" s="1400"/>
      <c r="F55"/>
    </row>
    <row r="56" spans="1:6" ht="15">
      <c r="A56" s="607"/>
      <c r="B56" s="607"/>
      <c r="C56" s="640"/>
      <c r="D56" s="1391"/>
      <c r="E56" s="1393"/>
      <c r="F56"/>
    </row>
    <row r="57" spans="1:6" ht="15">
      <c r="A57" s="607"/>
      <c r="B57" s="607"/>
      <c r="C57" s="607"/>
      <c r="D57" s="1393"/>
      <c r="E57" s="1393"/>
      <c r="F57"/>
    </row>
    <row r="58" spans="1:6" ht="15">
      <c r="A58" s="607"/>
      <c r="B58" s="607"/>
      <c r="C58" s="607"/>
      <c r="D58" s="1393"/>
      <c r="E58" s="1393"/>
      <c r="F58"/>
    </row>
    <row r="59" spans="1:6" ht="15">
      <c r="A59" s="607"/>
      <c r="B59" s="607"/>
      <c r="C59" s="607"/>
      <c r="D59" s="1398"/>
      <c r="E59" s="1398"/>
      <c r="F59"/>
    </row>
    <row r="60" spans="1:6" ht="15">
      <c r="A60" s="607"/>
      <c r="B60" s="607"/>
      <c r="C60" s="607"/>
      <c r="D60" s="1393"/>
      <c r="E60" s="1393"/>
      <c r="F60"/>
    </row>
    <row r="61" spans="1:6" ht="15">
      <c r="A61" s="618"/>
      <c r="B61" s="618" t="s">
        <v>2260</v>
      </c>
      <c r="C61" s="618" t="s">
        <v>2271</v>
      </c>
      <c r="D61" s="1106">
        <f>+D55</f>
        <v>2000000</v>
      </c>
      <c r="E61" s="1400"/>
      <c r="F61"/>
    </row>
    <row r="62" spans="1:6" ht="15">
      <c r="A62" s="612"/>
      <c r="B62" s="612"/>
      <c r="C62" s="612"/>
      <c r="D62" s="1400" t="s">
        <v>2259</v>
      </c>
      <c r="E62" s="1400"/>
      <c r="F62"/>
    </row>
    <row r="63" spans="1:6" ht="15">
      <c r="A63" s="607"/>
      <c r="B63" s="607"/>
      <c r="C63" s="607"/>
      <c r="D63" s="1393"/>
      <c r="E63" s="1393"/>
      <c r="F63"/>
    </row>
    <row r="64" spans="1:6" ht="15">
      <c r="A64" s="607"/>
      <c r="B64" s="607"/>
      <c r="C64" s="607"/>
      <c r="D64" s="1393"/>
      <c r="E64" s="1393"/>
      <c r="F64"/>
    </row>
    <row r="65" spans="1:7" ht="15">
      <c r="A65" s="618" t="s">
        <v>201</v>
      </c>
      <c r="B65" s="618" t="s">
        <v>206</v>
      </c>
      <c r="C65" s="618" t="s">
        <v>207</v>
      </c>
      <c r="D65" s="1390"/>
      <c r="E65" s="1390"/>
      <c r="F65" s="1492">
        <v>44074</v>
      </c>
    </row>
    <row r="66" spans="1:7" ht="15">
      <c r="A66" s="607"/>
      <c r="B66" s="607"/>
      <c r="C66" s="607"/>
      <c r="D66" s="1393"/>
      <c r="E66" s="1393"/>
      <c r="F66"/>
    </row>
    <row r="67" spans="1:7" ht="15">
      <c r="A67" s="618" t="s">
        <v>502</v>
      </c>
      <c r="B67" s="618" t="s">
        <v>203</v>
      </c>
      <c r="C67" s="618" t="s">
        <v>2269</v>
      </c>
      <c r="D67" s="1390" t="s">
        <v>2270</v>
      </c>
      <c r="E67" s="1390" t="s">
        <v>208</v>
      </c>
      <c r="F67" s="618"/>
    </row>
    <row r="68" spans="1:7" ht="15">
      <c r="A68" s="607">
        <v>1</v>
      </c>
      <c r="B68" s="607">
        <v>1007626</v>
      </c>
      <c r="C68" s="655" t="s">
        <v>2568</v>
      </c>
      <c r="D68" s="1401">
        <v>0</v>
      </c>
      <c r="E68" s="1401">
        <v>0</v>
      </c>
      <c r="F68"/>
    </row>
    <row r="69" spans="1:7" ht="15">
      <c r="A69" s="618">
        <v>1</v>
      </c>
      <c r="B69" s="618">
        <v>1025012</v>
      </c>
      <c r="C69" s="618" t="s">
        <v>2204</v>
      </c>
      <c r="D69" s="1390">
        <v>0</v>
      </c>
      <c r="E69" s="1390">
        <v>0</v>
      </c>
      <c r="F69" s="618"/>
    </row>
    <row r="70" spans="1:7" ht="15">
      <c r="A70" s="618">
        <v>1</v>
      </c>
      <c r="B70" s="618">
        <v>1025926</v>
      </c>
      <c r="C70" s="618" t="s">
        <v>2205</v>
      </c>
      <c r="D70" s="1106">
        <v>1468921.21</v>
      </c>
      <c r="E70" s="1106">
        <v>37087.22</v>
      </c>
      <c r="F70" s="618"/>
    </row>
    <row r="71" spans="1:7" ht="15">
      <c r="A71" s="618">
        <v>1</v>
      </c>
      <c r="B71" s="618">
        <v>2034155</v>
      </c>
      <c r="C71" s="618" t="s">
        <v>2206</v>
      </c>
      <c r="D71" s="1521">
        <v>95141664.290000007</v>
      </c>
      <c r="E71" s="1521">
        <v>2402130.08</v>
      </c>
      <c r="F71" s="943"/>
    </row>
    <row r="72" spans="1:7" ht="15">
      <c r="A72" s="618">
        <v>1</v>
      </c>
      <c r="B72" s="618">
        <v>2036506</v>
      </c>
      <c r="C72" s="618" t="s">
        <v>204</v>
      </c>
      <c r="D72" s="1391">
        <v>0</v>
      </c>
      <c r="E72" s="1391">
        <v>0</v>
      </c>
      <c r="F72" s="618"/>
    </row>
    <row r="73" spans="1:7" ht="15">
      <c r="A73" s="618">
        <v>1</v>
      </c>
      <c r="B73" s="618">
        <v>2045424</v>
      </c>
      <c r="C73" s="618" t="s">
        <v>2202</v>
      </c>
      <c r="D73" s="1402">
        <v>0</v>
      </c>
      <c r="E73" s="1402">
        <v>0</v>
      </c>
      <c r="F73" s="618"/>
    </row>
    <row r="74" spans="1:7" ht="15">
      <c r="A74" s="618">
        <v>1</v>
      </c>
      <c r="B74" s="618">
        <v>8000295</v>
      </c>
      <c r="C74" s="618" t="s">
        <v>2207</v>
      </c>
      <c r="D74" s="1402">
        <v>0</v>
      </c>
      <c r="E74" s="1402">
        <v>0</v>
      </c>
      <c r="F74" s="618"/>
    </row>
    <row r="75" spans="1:7" ht="15">
      <c r="A75" s="618">
        <v>1</v>
      </c>
      <c r="B75" s="618">
        <v>9000477</v>
      </c>
      <c r="C75" s="618" t="s">
        <v>209</v>
      </c>
      <c r="D75" s="1402">
        <v>0</v>
      </c>
      <c r="E75" s="1402">
        <v>0</v>
      </c>
      <c r="F75" s="618"/>
    </row>
    <row r="76" spans="1:7" ht="15">
      <c r="A76" s="618">
        <v>1</v>
      </c>
      <c r="B76" s="618">
        <v>9000566</v>
      </c>
      <c r="C76" s="618" t="s">
        <v>2208</v>
      </c>
      <c r="D76" s="1402">
        <v>0</v>
      </c>
      <c r="E76" s="1402">
        <v>0</v>
      </c>
      <c r="F76" s="618"/>
    </row>
    <row r="77" spans="1:7" ht="15">
      <c r="A77" s="618">
        <v>1</v>
      </c>
      <c r="B77" s="618">
        <v>9000825</v>
      </c>
      <c r="C77" s="618" t="s">
        <v>2209</v>
      </c>
      <c r="D77" s="1402">
        <v>0</v>
      </c>
      <c r="E77" s="1402">
        <v>0</v>
      </c>
      <c r="F77" s="618"/>
    </row>
    <row r="78" spans="1:7" ht="15">
      <c r="A78" s="618">
        <v>1</v>
      </c>
      <c r="B78" s="618">
        <v>9008575</v>
      </c>
      <c r="C78" s="618" t="s">
        <v>31</v>
      </c>
      <c r="D78" s="1403">
        <v>0</v>
      </c>
      <c r="E78" s="1403">
        <v>0</v>
      </c>
      <c r="F78" s="618"/>
    </row>
    <row r="79" spans="1:7" ht="15">
      <c r="A79" s="618">
        <v>3</v>
      </c>
      <c r="B79" s="618">
        <v>1026795</v>
      </c>
      <c r="C79" s="666" t="s">
        <v>2278</v>
      </c>
      <c r="D79" s="695">
        <v>0</v>
      </c>
      <c r="E79" s="695">
        <v>0</v>
      </c>
      <c r="F79" s="618"/>
      <c r="G79" s="241"/>
    </row>
    <row r="80" spans="1:7" ht="15">
      <c r="A80" s="618">
        <v>7</v>
      </c>
      <c r="B80" s="618">
        <v>1026264</v>
      </c>
      <c r="C80" s="646" t="s">
        <v>2474</v>
      </c>
      <c r="D80" s="695">
        <v>0</v>
      </c>
      <c r="E80" s="695">
        <v>0</v>
      </c>
      <c r="F80" s="618"/>
      <c r="G80" s="241"/>
    </row>
    <row r="81" spans="1:6" ht="15">
      <c r="A81" s="618">
        <v>95</v>
      </c>
      <c r="B81" s="618">
        <v>1025632</v>
      </c>
      <c r="C81" s="618" t="s">
        <v>2205</v>
      </c>
      <c r="D81" s="1106">
        <v>0</v>
      </c>
      <c r="E81" s="1106">
        <v>0</v>
      </c>
      <c r="F81" s="618"/>
    </row>
    <row r="82" spans="1:6" ht="15">
      <c r="A82" s="618">
        <v>95</v>
      </c>
      <c r="B82" s="618">
        <v>2025601</v>
      </c>
      <c r="C82" s="618" t="s">
        <v>2210</v>
      </c>
      <c r="D82" s="695">
        <v>0</v>
      </c>
      <c r="E82" s="695">
        <v>0</v>
      </c>
      <c r="F82"/>
    </row>
    <row r="83" spans="1:6" ht="15">
      <c r="A83" s="618">
        <v>95</v>
      </c>
      <c r="B83" s="618">
        <v>2034015</v>
      </c>
      <c r="C83" s="618" t="s">
        <v>2209</v>
      </c>
      <c r="D83" s="1510">
        <v>2734848.28</v>
      </c>
      <c r="E83" s="1510">
        <v>57839.99</v>
      </c>
      <c r="F83"/>
    </row>
    <row r="84" spans="1:6" ht="15">
      <c r="A84" s="618">
        <v>95</v>
      </c>
      <c r="B84" s="618">
        <v>1025500</v>
      </c>
      <c r="C84" s="662" t="s">
        <v>2720</v>
      </c>
      <c r="D84" s="1521">
        <v>14462205.039999999</v>
      </c>
      <c r="E84" s="1521">
        <v>305864.78999999998</v>
      </c>
      <c r="F84"/>
    </row>
    <row r="85" spans="1:6" ht="15">
      <c r="A85" s="618">
        <v>95</v>
      </c>
      <c r="B85" s="618">
        <v>2046056</v>
      </c>
      <c r="C85" s="618" t="s">
        <v>2202</v>
      </c>
      <c r="D85" s="695">
        <v>0</v>
      </c>
      <c r="E85" s="695">
        <v>0</v>
      </c>
      <c r="F85"/>
    </row>
    <row r="86" spans="1:6" ht="15">
      <c r="A86" s="618">
        <v>95</v>
      </c>
      <c r="B86" s="618">
        <v>2047281</v>
      </c>
      <c r="C86" s="618" t="s">
        <v>2211</v>
      </c>
      <c r="D86" s="1106">
        <v>0</v>
      </c>
      <c r="E86" s="1106">
        <v>0</v>
      </c>
      <c r="F86"/>
    </row>
    <row r="87" spans="1:6" ht="15">
      <c r="A87" s="618">
        <v>95</v>
      </c>
      <c r="B87" s="618">
        <v>2049160</v>
      </c>
      <c r="C87" s="618" t="s">
        <v>2212</v>
      </c>
      <c r="D87" s="1404">
        <v>0</v>
      </c>
      <c r="E87" s="1404">
        <v>0</v>
      </c>
      <c r="F87"/>
    </row>
    <row r="88" spans="1:6" ht="15">
      <c r="A88" s="618">
        <v>95</v>
      </c>
      <c r="B88" s="618">
        <v>2050401</v>
      </c>
      <c r="C88" s="618" t="s">
        <v>2208</v>
      </c>
      <c r="D88" s="695">
        <v>0</v>
      </c>
      <c r="E88" s="695">
        <v>0</v>
      </c>
      <c r="F88"/>
    </row>
    <row r="89" spans="1:6" ht="15">
      <c r="A89" s="618">
        <v>95</v>
      </c>
      <c r="B89" s="618">
        <v>8000368</v>
      </c>
      <c r="C89" s="618" t="s">
        <v>2213</v>
      </c>
      <c r="D89" s="695">
        <v>0</v>
      </c>
      <c r="E89" s="695">
        <v>0</v>
      </c>
      <c r="F89"/>
    </row>
    <row r="90" spans="1:6" ht="15">
      <c r="A90" s="618">
        <v>95</v>
      </c>
      <c r="B90" s="618">
        <v>9000655</v>
      </c>
      <c r="C90" s="618" t="s">
        <v>1235</v>
      </c>
      <c r="D90" s="1509">
        <v>0</v>
      </c>
      <c r="E90" s="1509">
        <v>0</v>
      </c>
      <c r="F90"/>
    </row>
    <row r="91" spans="1:6" ht="15">
      <c r="A91" s="618">
        <v>95</v>
      </c>
      <c r="B91" s="618">
        <v>9000833</v>
      </c>
      <c r="C91" s="618" t="s">
        <v>2206</v>
      </c>
      <c r="D91" s="1442">
        <v>0</v>
      </c>
      <c r="E91" s="1442">
        <v>0</v>
      </c>
      <c r="F91"/>
    </row>
    <row r="92" spans="1:6" ht="15">
      <c r="A92" s="618">
        <v>95</v>
      </c>
      <c r="B92" s="618">
        <v>9001333</v>
      </c>
      <c r="C92" s="618" t="s">
        <v>210</v>
      </c>
      <c r="D92" s="695">
        <v>0</v>
      </c>
      <c r="E92" s="695">
        <v>0</v>
      </c>
      <c r="F92"/>
    </row>
    <row r="93" spans="1:6" ht="15">
      <c r="A93" s="618">
        <v>95</v>
      </c>
      <c r="B93" s="618">
        <v>9003220</v>
      </c>
      <c r="C93" s="618" t="s">
        <v>31</v>
      </c>
      <c r="D93" s="1391">
        <v>0</v>
      </c>
      <c r="E93" s="1391">
        <v>0</v>
      </c>
      <c r="F93"/>
    </row>
    <row r="94" spans="1:6" ht="15">
      <c r="A94" s="618">
        <v>12</v>
      </c>
      <c r="B94" s="618">
        <v>1028887</v>
      </c>
      <c r="C94" s="944" t="s">
        <v>3732</v>
      </c>
      <c r="D94" s="1403"/>
      <c r="E94" s="1403"/>
      <c r="F94"/>
    </row>
    <row r="95" spans="1:6" ht="15">
      <c r="A95" s="618" t="s">
        <v>201</v>
      </c>
      <c r="B95" s="618" t="s">
        <v>206</v>
      </c>
      <c r="C95" s="618"/>
      <c r="D95" s="1390"/>
      <c r="E95" s="1390"/>
      <c r="F95"/>
    </row>
    <row r="96" spans="1:6">
      <c r="A96"/>
      <c r="B96"/>
      <c r="C96"/>
      <c r="D96" s="1405"/>
      <c r="F96"/>
    </row>
    <row r="97" spans="1:6" ht="15">
      <c r="A97" s="618"/>
      <c r="B97" s="618"/>
      <c r="C97" s="618" t="s">
        <v>2214</v>
      </c>
      <c r="D97" s="1510">
        <v>113807638.81999999</v>
      </c>
      <c r="E97" s="1390"/>
      <c r="F97"/>
    </row>
    <row r="98" spans="1:6">
      <c r="A98"/>
      <c r="B98"/>
      <c r="C98"/>
      <c r="D98"/>
      <c r="F98"/>
    </row>
    <row r="99" spans="1:6">
      <c r="A99"/>
      <c r="B99"/>
      <c r="C99"/>
      <c r="D99"/>
      <c r="F99"/>
    </row>
    <row r="100" spans="1:6">
      <c r="A100"/>
      <c r="B100"/>
      <c r="C100"/>
      <c r="D100"/>
      <c r="F100"/>
    </row>
    <row r="101" spans="1:6">
      <c r="A101"/>
      <c r="B101"/>
      <c r="C101"/>
      <c r="D101"/>
      <c r="F101"/>
    </row>
    <row r="102" spans="1:6">
      <c r="A102"/>
      <c r="B102"/>
      <c r="C102"/>
      <c r="D102"/>
      <c r="F102"/>
    </row>
    <row r="103" spans="1:6">
      <c r="A103"/>
      <c r="B103"/>
      <c r="C103"/>
      <c r="D103"/>
      <c r="F103"/>
    </row>
    <row r="104" spans="1:6">
      <c r="A104"/>
      <c r="B104"/>
      <c r="C104"/>
      <c r="D104"/>
      <c r="F104"/>
    </row>
    <row r="105" spans="1:6">
      <c r="A105"/>
      <c r="B105"/>
      <c r="C105"/>
      <c r="D105"/>
      <c r="F105"/>
    </row>
    <row r="106" spans="1:6">
      <c r="A106"/>
      <c r="B106"/>
      <c r="C106"/>
      <c r="D106"/>
      <c r="F106"/>
    </row>
    <row r="107" spans="1:6">
      <c r="A107"/>
      <c r="B107"/>
      <c r="C107"/>
      <c r="D107"/>
      <c r="F107"/>
    </row>
    <row r="108" spans="1:6">
      <c r="A108"/>
      <c r="B108"/>
      <c r="C108"/>
      <c r="D108"/>
      <c r="F108"/>
    </row>
    <row r="109" spans="1:6">
      <c r="A109"/>
      <c r="B109"/>
      <c r="C109"/>
      <c r="D109"/>
      <c r="F109"/>
    </row>
    <row r="110" spans="1:6">
      <c r="A110"/>
      <c r="B110"/>
      <c r="C110"/>
      <c r="D110"/>
      <c r="F110"/>
    </row>
    <row r="111" spans="1:6">
      <c r="A111"/>
      <c r="B111"/>
      <c r="C111"/>
      <c r="D111"/>
      <c r="F111"/>
    </row>
    <row r="112" spans="1:6">
      <c r="A112"/>
      <c r="B112"/>
      <c r="C112"/>
      <c r="D112"/>
      <c r="F112"/>
    </row>
    <row r="113" spans="1:6">
      <c r="A113"/>
      <c r="B113"/>
      <c r="C113"/>
      <c r="D113"/>
      <c r="F113"/>
    </row>
    <row r="114" spans="1:6">
      <c r="A114"/>
      <c r="B114"/>
      <c r="C114"/>
      <c r="D114"/>
      <c r="F114"/>
    </row>
    <row r="115" spans="1:6">
      <c r="A115"/>
      <c r="B115"/>
      <c r="C115"/>
      <c r="D115"/>
      <c r="F115"/>
    </row>
    <row r="116" spans="1:6">
      <c r="A116"/>
      <c r="B116"/>
      <c r="C116"/>
      <c r="D116"/>
      <c r="F116"/>
    </row>
    <row r="117" spans="1:6">
      <c r="A117"/>
      <c r="B117"/>
      <c r="C117"/>
      <c r="D117"/>
      <c r="F117"/>
    </row>
    <row r="118" spans="1:6">
      <c r="A118"/>
      <c r="B118"/>
      <c r="C118"/>
      <c r="D118"/>
      <c r="F118"/>
    </row>
    <row r="119" spans="1:6">
      <c r="A119"/>
      <c r="B119"/>
      <c r="C119"/>
      <c r="D119"/>
      <c r="F119"/>
    </row>
    <row r="120" spans="1:6">
      <c r="A120"/>
      <c r="B120"/>
      <c r="C120"/>
      <c r="D120"/>
      <c r="F120"/>
    </row>
    <row r="121" spans="1:6">
      <c r="A121"/>
      <c r="B121"/>
      <c r="C121"/>
      <c r="D121"/>
      <c r="F121"/>
    </row>
    <row r="122" spans="1:6">
      <c r="A122"/>
      <c r="B122"/>
      <c r="C122"/>
      <c r="D122"/>
      <c r="F122"/>
    </row>
    <row r="123" spans="1:6">
      <c r="A123"/>
      <c r="B123"/>
      <c r="C123"/>
      <c r="D123"/>
      <c r="F123"/>
    </row>
    <row r="124" spans="1:6">
      <c r="A124"/>
      <c r="B124"/>
      <c r="C124"/>
      <c r="D124"/>
      <c r="F124"/>
    </row>
    <row r="125" spans="1:6">
      <c r="A125"/>
      <c r="B125"/>
      <c r="C125"/>
      <c r="D125"/>
      <c r="F125"/>
    </row>
    <row r="126" spans="1:6">
      <c r="A126"/>
      <c r="B126"/>
      <c r="C126"/>
      <c r="D126"/>
      <c r="F126"/>
    </row>
    <row r="127" spans="1:6">
      <c r="A127"/>
      <c r="B127"/>
      <c r="C127"/>
      <c r="D127"/>
      <c r="F127"/>
    </row>
    <row r="128" spans="1:6">
      <c r="A128"/>
      <c r="B128"/>
      <c r="C128"/>
      <c r="D128"/>
      <c r="F128"/>
    </row>
    <row r="129" spans="1:6">
      <c r="A129"/>
      <c r="B129"/>
      <c r="C129"/>
      <c r="D129"/>
      <c r="F129"/>
    </row>
    <row r="130" spans="1:6">
      <c r="A130"/>
      <c r="B130"/>
      <c r="C130"/>
      <c r="D130"/>
      <c r="F130"/>
    </row>
    <row r="131" spans="1:6">
      <c r="A131"/>
      <c r="B131"/>
      <c r="C131"/>
      <c r="D131"/>
      <c r="F131"/>
    </row>
    <row r="132" spans="1:6">
      <c r="A132"/>
      <c r="B132"/>
      <c r="C132"/>
      <c r="D132"/>
      <c r="F132"/>
    </row>
    <row r="133" spans="1:6">
      <c r="A133"/>
      <c r="B133"/>
      <c r="C133"/>
      <c r="D133"/>
      <c r="F133"/>
    </row>
    <row r="134" spans="1:6">
      <c r="A134"/>
      <c r="B134"/>
      <c r="C134"/>
      <c r="D134"/>
      <c r="F134"/>
    </row>
    <row r="135" spans="1:6">
      <c r="A135"/>
      <c r="B135"/>
      <c r="C135"/>
      <c r="D135"/>
      <c r="F135"/>
    </row>
    <row r="136" spans="1:6">
      <c r="A136"/>
      <c r="B136"/>
      <c r="C136"/>
      <c r="D136"/>
      <c r="F136"/>
    </row>
    <row r="137" spans="1:6">
      <c r="A137"/>
      <c r="B137"/>
      <c r="C137"/>
      <c r="D137"/>
      <c r="F137"/>
    </row>
    <row r="138" spans="1:6">
      <c r="A138"/>
      <c r="B138"/>
      <c r="C138"/>
      <c r="D138"/>
      <c r="F138"/>
    </row>
    <row r="139" spans="1:6">
      <c r="A139"/>
      <c r="B139"/>
      <c r="C139"/>
      <c r="D139"/>
      <c r="F139"/>
    </row>
    <row r="140" spans="1:6">
      <c r="A140"/>
      <c r="B140"/>
      <c r="C140"/>
      <c r="D140"/>
      <c r="F140"/>
    </row>
    <row r="141" spans="1:6">
      <c r="A141"/>
      <c r="B141"/>
      <c r="C141"/>
      <c r="D141"/>
      <c r="F141"/>
    </row>
    <row r="142" spans="1:6">
      <c r="A142"/>
      <c r="B142"/>
      <c r="C142"/>
      <c r="D142"/>
      <c r="F142"/>
    </row>
    <row r="143" spans="1:6">
      <c r="A143"/>
      <c r="B143"/>
      <c r="C143"/>
      <c r="D143"/>
      <c r="F143"/>
    </row>
    <row r="144" spans="1:6">
      <c r="A144"/>
      <c r="B144"/>
      <c r="C144"/>
      <c r="D144"/>
      <c r="F144"/>
    </row>
    <row r="145" spans="1:6">
      <c r="A145"/>
      <c r="B145"/>
      <c r="C145"/>
      <c r="D145"/>
      <c r="F145"/>
    </row>
    <row r="146" spans="1:6">
      <c r="A146"/>
      <c r="B146"/>
      <c r="C146"/>
      <c r="D146"/>
      <c r="F146"/>
    </row>
    <row r="147" spans="1:6">
      <c r="A147"/>
      <c r="B147"/>
      <c r="C147"/>
      <c r="D147"/>
      <c r="F147"/>
    </row>
    <row r="148" spans="1:6">
      <c r="A148"/>
      <c r="B148"/>
      <c r="C148"/>
      <c r="D148"/>
      <c r="F148"/>
    </row>
    <row r="149" spans="1:6">
      <c r="A149"/>
      <c r="B149"/>
      <c r="C149"/>
      <c r="D149"/>
      <c r="F149"/>
    </row>
    <row r="150" spans="1:6">
      <c r="A150"/>
      <c r="B150"/>
      <c r="C150"/>
      <c r="D150"/>
      <c r="F150"/>
    </row>
    <row r="151" spans="1:6">
      <c r="A151"/>
      <c r="B151"/>
      <c r="C151"/>
      <c r="D151"/>
      <c r="F151"/>
    </row>
    <row r="152" spans="1:6">
      <c r="A152"/>
      <c r="B152"/>
      <c r="C152"/>
      <c r="D152"/>
      <c r="F152"/>
    </row>
    <row r="153" spans="1:6">
      <c r="A153"/>
      <c r="B153"/>
      <c r="C153"/>
      <c r="D153"/>
      <c r="F153"/>
    </row>
    <row r="154" spans="1:6">
      <c r="A154"/>
      <c r="B154"/>
      <c r="C154"/>
      <c r="D154"/>
      <c r="F154"/>
    </row>
    <row r="155" spans="1:6">
      <c r="A155"/>
      <c r="B155"/>
      <c r="C155"/>
      <c r="D155"/>
      <c r="F155"/>
    </row>
    <row r="156" spans="1:6">
      <c r="A156"/>
      <c r="B156"/>
      <c r="C156"/>
      <c r="D156"/>
      <c r="F156"/>
    </row>
    <row r="157" spans="1:6">
      <c r="A157"/>
      <c r="B157"/>
      <c r="C157"/>
      <c r="D157"/>
      <c r="F157"/>
    </row>
    <row r="158" spans="1:6">
      <c r="A158"/>
      <c r="B158"/>
      <c r="C158"/>
      <c r="D158"/>
      <c r="F158"/>
    </row>
    <row r="159" spans="1:6">
      <c r="A159"/>
      <c r="B159"/>
      <c r="C159"/>
      <c r="D159"/>
      <c r="F159"/>
    </row>
    <row r="160" spans="1:6">
      <c r="A160"/>
      <c r="B160"/>
      <c r="C160"/>
      <c r="D160"/>
      <c r="F160"/>
    </row>
    <row r="161" spans="1:6">
      <c r="A161"/>
      <c r="B161"/>
      <c r="C161"/>
      <c r="D161"/>
      <c r="F161"/>
    </row>
    <row r="162" spans="1:6">
      <c r="A162"/>
      <c r="B162"/>
      <c r="C162"/>
      <c r="D162"/>
      <c r="F162"/>
    </row>
    <row r="163" spans="1:6">
      <c r="A163"/>
      <c r="B163"/>
      <c r="C163"/>
      <c r="D163"/>
      <c r="F163"/>
    </row>
    <row r="164" spans="1:6">
      <c r="A164"/>
      <c r="B164"/>
      <c r="C164"/>
      <c r="D164"/>
      <c r="F164"/>
    </row>
    <row r="165" spans="1:6">
      <c r="A165"/>
      <c r="B165"/>
      <c r="C165"/>
      <c r="D165"/>
      <c r="F165"/>
    </row>
    <row r="166" spans="1:6">
      <c r="A166"/>
      <c r="B166"/>
      <c r="C166"/>
      <c r="D166"/>
      <c r="F166"/>
    </row>
    <row r="167" spans="1:6">
      <c r="A167"/>
      <c r="B167"/>
      <c r="C167"/>
      <c r="D167"/>
      <c r="F167"/>
    </row>
    <row r="168" spans="1:6">
      <c r="A168"/>
      <c r="B168"/>
      <c r="C168"/>
      <c r="D168"/>
      <c r="F168"/>
    </row>
    <row r="169" spans="1:6">
      <c r="A169"/>
      <c r="B169"/>
      <c r="C169"/>
      <c r="D169"/>
      <c r="F169"/>
    </row>
    <row r="170" spans="1:6">
      <c r="A170"/>
      <c r="B170"/>
      <c r="C170"/>
      <c r="D170"/>
      <c r="F170"/>
    </row>
    <row r="171" spans="1:6">
      <c r="A171"/>
      <c r="B171"/>
      <c r="C171"/>
      <c r="D171"/>
      <c r="F171"/>
    </row>
    <row r="172" spans="1:6">
      <c r="A172"/>
      <c r="B172"/>
      <c r="C172"/>
      <c r="D172"/>
      <c r="F172"/>
    </row>
    <row r="173" spans="1:6">
      <c r="A173"/>
      <c r="B173"/>
      <c r="C173"/>
      <c r="D173"/>
      <c r="F173"/>
    </row>
    <row r="174" spans="1:6">
      <c r="A174"/>
      <c r="B174"/>
      <c r="C174"/>
      <c r="D174"/>
      <c r="F174"/>
    </row>
    <row r="175" spans="1:6">
      <c r="A175"/>
      <c r="B175"/>
      <c r="C175"/>
      <c r="D175"/>
      <c r="F175"/>
    </row>
    <row r="176" spans="1:6">
      <c r="A176"/>
      <c r="B176"/>
      <c r="C176"/>
      <c r="D176"/>
      <c r="F176"/>
    </row>
    <row r="177" spans="1:7">
      <c r="A177"/>
      <c r="B177"/>
      <c r="C177"/>
      <c r="D177"/>
      <c r="F177"/>
    </row>
    <row r="178" spans="1:7">
      <c r="A178"/>
      <c r="B178"/>
      <c r="C178"/>
      <c r="D178"/>
      <c r="F178"/>
    </row>
    <row r="179" spans="1:7">
      <c r="A179"/>
      <c r="B179"/>
      <c r="C179"/>
      <c r="D179"/>
      <c r="F179"/>
    </row>
    <row r="180" spans="1:7">
      <c r="A180"/>
      <c r="B180"/>
      <c r="C180"/>
      <c r="D180"/>
      <c r="F180"/>
    </row>
    <row r="181" spans="1:7">
      <c r="A181"/>
      <c r="B181"/>
      <c r="C181"/>
      <c r="D181"/>
      <c r="F181"/>
    </row>
    <row r="182" spans="1:7">
      <c r="A182"/>
      <c r="B182"/>
      <c r="C182"/>
      <c r="D182"/>
      <c r="F182"/>
    </row>
    <row r="183" spans="1:7">
      <c r="A183"/>
      <c r="B183"/>
      <c r="C183"/>
      <c r="D183"/>
      <c r="F183"/>
    </row>
    <row r="184" spans="1:7">
      <c r="A184"/>
      <c r="B184"/>
      <c r="C184"/>
      <c r="D184"/>
      <c r="F184"/>
    </row>
    <row r="185" spans="1:7">
      <c r="A185"/>
      <c r="B185"/>
      <c r="C185"/>
      <c r="D185"/>
      <c r="F185"/>
    </row>
    <row r="186" spans="1:7">
      <c r="A186"/>
      <c r="B186"/>
      <c r="C186"/>
      <c r="D186"/>
      <c r="F186"/>
    </row>
    <row r="187" spans="1:7">
      <c r="A187"/>
      <c r="B187"/>
      <c r="C187"/>
      <c r="D187"/>
      <c r="F187"/>
      <c r="G187" s="240"/>
    </row>
    <row r="188" spans="1:7">
      <c r="A188"/>
      <c r="B188"/>
      <c r="C188"/>
      <c r="D188"/>
      <c r="F188"/>
    </row>
    <row r="189" spans="1:7">
      <c r="A189"/>
      <c r="B189"/>
      <c r="C189"/>
      <c r="D189"/>
      <c r="F189"/>
    </row>
    <row r="190" spans="1:7">
      <c r="A190"/>
      <c r="B190"/>
      <c r="C190"/>
      <c r="D190"/>
      <c r="F190"/>
    </row>
    <row r="191" spans="1:7">
      <c r="A191"/>
      <c r="B191"/>
      <c r="C191"/>
      <c r="D191"/>
      <c r="F191"/>
    </row>
    <row r="192" spans="1:7">
      <c r="A192"/>
      <c r="B192"/>
      <c r="C192"/>
      <c r="D192"/>
      <c r="F192"/>
    </row>
    <row r="193" spans="1:6">
      <c r="A193"/>
      <c r="B193"/>
      <c r="C193"/>
      <c r="D193"/>
      <c r="F193"/>
    </row>
    <row r="194" spans="1:6">
      <c r="A194"/>
      <c r="B194"/>
      <c r="C194"/>
      <c r="D194"/>
      <c r="F194"/>
    </row>
    <row r="195" spans="1:6">
      <c r="A195"/>
      <c r="B195"/>
      <c r="C195"/>
      <c r="D195"/>
      <c r="F195"/>
    </row>
    <row r="196" spans="1:6">
      <c r="A196"/>
      <c r="B196"/>
      <c r="C196"/>
      <c r="D196"/>
      <c r="F196"/>
    </row>
    <row r="197" spans="1:6">
      <c r="A197"/>
      <c r="B197"/>
      <c r="C197"/>
      <c r="D197"/>
      <c r="F197"/>
    </row>
    <row r="198" spans="1:6">
      <c r="A198"/>
      <c r="B198"/>
      <c r="C198"/>
      <c r="D198"/>
      <c r="F198"/>
    </row>
    <row r="199" spans="1:6">
      <c r="A199"/>
      <c r="B199"/>
      <c r="C199"/>
      <c r="D199"/>
      <c r="F199"/>
    </row>
    <row r="200" spans="1:6">
      <c r="A200"/>
      <c r="B200"/>
      <c r="C200"/>
      <c r="D200"/>
      <c r="F200"/>
    </row>
    <row r="201" spans="1:6">
      <c r="A201"/>
      <c r="B201"/>
      <c r="C201"/>
      <c r="D201"/>
      <c r="F201"/>
    </row>
    <row r="202" spans="1:6">
      <c r="A202"/>
      <c r="B202"/>
      <c r="C202"/>
      <c r="D202"/>
      <c r="F202"/>
    </row>
    <row r="203" spans="1:6">
      <c r="A203"/>
      <c r="B203"/>
      <c r="C203"/>
      <c r="D203"/>
      <c r="F203"/>
    </row>
    <row r="204" spans="1:6">
      <c r="A204"/>
      <c r="B204"/>
      <c r="C204"/>
      <c r="D204"/>
      <c r="F204"/>
    </row>
    <row r="205" spans="1:6">
      <c r="A205"/>
      <c r="B205"/>
      <c r="C205"/>
      <c r="D205"/>
      <c r="F205"/>
    </row>
    <row r="206" spans="1:6">
      <c r="A206"/>
      <c r="B206"/>
      <c r="C206"/>
      <c r="D206"/>
      <c r="F206"/>
    </row>
    <row r="207" spans="1:6">
      <c r="A207"/>
      <c r="B207"/>
      <c r="C207"/>
      <c r="D207"/>
      <c r="F207"/>
    </row>
    <row r="208" spans="1:6">
      <c r="A208"/>
      <c r="B208"/>
      <c r="C208"/>
      <c r="D208"/>
      <c r="F208"/>
    </row>
    <row r="209" spans="1:6">
      <c r="A209"/>
      <c r="B209"/>
      <c r="C209"/>
      <c r="D209"/>
      <c r="F209"/>
    </row>
    <row r="210" spans="1:6">
      <c r="A210"/>
      <c r="B210"/>
      <c r="C210"/>
      <c r="D210"/>
      <c r="F210"/>
    </row>
    <row r="211" spans="1:6">
      <c r="A211"/>
      <c r="B211"/>
      <c r="C211"/>
      <c r="D211"/>
      <c r="F211"/>
    </row>
    <row r="212" spans="1:6">
      <c r="A212"/>
      <c r="B212"/>
      <c r="C212"/>
      <c r="D212"/>
      <c r="F212"/>
    </row>
    <row r="213" spans="1:6">
      <c r="A213"/>
      <c r="B213"/>
      <c r="C213"/>
      <c r="D213"/>
      <c r="F213"/>
    </row>
    <row r="214" spans="1:6">
      <c r="A214"/>
      <c r="B214"/>
      <c r="C214"/>
      <c r="D214"/>
      <c r="F214"/>
    </row>
    <row r="215" spans="1:6">
      <c r="A215"/>
      <c r="B215"/>
      <c r="C215"/>
      <c r="D215"/>
      <c r="F215"/>
    </row>
    <row r="216" spans="1:6">
      <c r="A216"/>
      <c r="B216"/>
      <c r="C216"/>
      <c r="D216"/>
      <c r="F216"/>
    </row>
    <row r="217" spans="1:6">
      <c r="A217"/>
      <c r="B217"/>
      <c r="C217"/>
      <c r="D217"/>
      <c r="F217"/>
    </row>
    <row r="218" spans="1:6">
      <c r="A218"/>
      <c r="B218"/>
      <c r="C218"/>
      <c r="D218"/>
      <c r="F218"/>
    </row>
    <row r="219" spans="1:6">
      <c r="A219"/>
      <c r="B219"/>
      <c r="C219"/>
      <c r="D219"/>
      <c r="F219"/>
    </row>
    <row r="220" spans="1:6">
      <c r="A220"/>
      <c r="B220"/>
      <c r="C220"/>
      <c r="D220"/>
      <c r="F220"/>
    </row>
    <row r="221" spans="1:6">
      <c r="A221"/>
      <c r="B221"/>
      <c r="C221"/>
      <c r="D221"/>
      <c r="F221"/>
    </row>
    <row r="222" spans="1:6">
      <c r="A222"/>
      <c r="B222"/>
      <c r="C222"/>
      <c r="D222"/>
      <c r="F222"/>
    </row>
    <row r="223" spans="1:6">
      <c r="A223"/>
      <c r="B223"/>
      <c r="C223"/>
      <c r="D223"/>
      <c r="F223"/>
    </row>
    <row r="224" spans="1:6">
      <c r="A224"/>
      <c r="B224"/>
      <c r="C224"/>
      <c r="D224"/>
      <c r="F224"/>
    </row>
    <row r="225" spans="1:6">
      <c r="A225"/>
      <c r="B225"/>
      <c r="C225"/>
      <c r="D225"/>
      <c r="F225"/>
    </row>
    <row r="226" spans="1:6">
      <c r="A226"/>
      <c r="B226"/>
      <c r="C226"/>
      <c r="D226"/>
      <c r="F226"/>
    </row>
    <row r="227" spans="1:6">
      <c r="A227"/>
      <c r="B227"/>
      <c r="C227"/>
      <c r="D227"/>
      <c r="F227"/>
    </row>
    <row r="228" spans="1:6">
      <c r="A228"/>
      <c r="B228"/>
      <c r="C228"/>
      <c r="D228"/>
      <c r="F228"/>
    </row>
    <row r="229" spans="1:6">
      <c r="A229"/>
      <c r="B229"/>
      <c r="C229"/>
      <c r="D229"/>
      <c r="F229"/>
    </row>
    <row r="230" spans="1:6">
      <c r="A230"/>
      <c r="B230"/>
      <c r="C230"/>
      <c r="D230"/>
      <c r="F230"/>
    </row>
    <row r="231" spans="1:6">
      <c r="A231"/>
      <c r="B231"/>
      <c r="C231"/>
      <c r="D231"/>
      <c r="F231"/>
    </row>
    <row r="232" spans="1:6">
      <c r="A232"/>
      <c r="B232"/>
      <c r="C232"/>
      <c r="D232"/>
      <c r="F232"/>
    </row>
    <row r="233" spans="1:6">
      <c r="A233"/>
      <c r="B233"/>
      <c r="C233"/>
      <c r="D233"/>
      <c r="F233"/>
    </row>
    <row r="234" spans="1:6">
      <c r="A234"/>
      <c r="B234"/>
      <c r="C234"/>
      <c r="D234"/>
      <c r="F234"/>
    </row>
    <row r="235" spans="1:6">
      <c r="A235"/>
      <c r="B235"/>
      <c r="C235"/>
      <c r="D235"/>
      <c r="F235"/>
    </row>
    <row r="236" spans="1:6">
      <c r="A236"/>
      <c r="B236"/>
      <c r="C236"/>
      <c r="D236"/>
      <c r="F236"/>
    </row>
    <row r="237" spans="1:6">
      <c r="A237"/>
      <c r="B237"/>
      <c r="C237"/>
      <c r="D237"/>
      <c r="F237"/>
    </row>
    <row r="238" spans="1:6">
      <c r="A238"/>
      <c r="B238"/>
      <c r="C238"/>
      <c r="D238"/>
      <c r="F238"/>
    </row>
    <row r="239" spans="1:6">
      <c r="A239"/>
      <c r="B239"/>
      <c r="C239"/>
      <c r="D239"/>
      <c r="F239"/>
    </row>
    <row r="240" spans="1:6">
      <c r="A240" s="185"/>
      <c r="B240" s="185"/>
      <c r="C240" s="185"/>
      <c r="D240" s="213"/>
    </row>
    <row r="241" spans="1:4">
      <c r="A241" s="185"/>
      <c r="B241" s="185"/>
      <c r="C241" s="185"/>
      <c r="D241" s="213"/>
    </row>
    <row r="242" spans="1:4">
      <c r="A242" s="185"/>
      <c r="B242" s="185"/>
      <c r="C242" s="185"/>
      <c r="D242" s="213"/>
    </row>
    <row r="243" spans="1:4">
      <c r="A243" s="185"/>
      <c r="B243" s="185"/>
      <c r="C243" s="185"/>
      <c r="D243" s="213"/>
    </row>
    <row r="244" spans="1:4">
      <c r="A244" s="185"/>
      <c r="B244" s="185"/>
      <c r="C244" s="185"/>
      <c r="D244" s="213"/>
    </row>
    <row r="245" spans="1:4">
      <c r="A245" s="185"/>
      <c r="B245" s="185"/>
      <c r="C245" s="185"/>
      <c r="D245" s="213"/>
    </row>
    <row r="246" spans="1:4">
      <c r="A246" s="185"/>
      <c r="B246" s="185"/>
      <c r="C246" s="185"/>
      <c r="D246" s="213"/>
    </row>
    <row r="247" spans="1:4">
      <c r="A247" s="185"/>
      <c r="B247" s="185"/>
      <c r="C247" s="185"/>
      <c r="D247" s="213"/>
    </row>
    <row r="248" spans="1:4">
      <c r="A248" s="185"/>
      <c r="B248" s="185"/>
      <c r="C248" s="185"/>
      <c r="D248" s="213"/>
    </row>
    <row r="249" spans="1:4">
      <c r="A249" s="185"/>
      <c r="B249" s="185"/>
      <c r="C249" s="185"/>
      <c r="D249" s="213"/>
    </row>
    <row r="250" spans="1:4">
      <c r="A250" s="185"/>
      <c r="B250" s="185"/>
      <c r="C250" s="185"/>
      <c r="D250" s="213"/>
    </row>
    <row r="251" spans="1:4">
      <c r="A251" s="185"/>
      <c r="B251" s="185"/>
      <c r="C251" s="185"/>
      <c r="D251" s="213"/>
    </row>
    <row r="252" spans="1:4">
      <c r="A252" s="185"/>
      <c r="B252" s="185"/>
      <c r="C252" s="185"/>
      <c r="D252" s="213"/>
    </row>
    <row r="253" spans="1:4">
      <c r="A253" s="185"/>
      <c r="B253" s="185"/>
      <c r="C253" s="185"/>
      <c r="D253" s="213"/>
    </row>
    <row r="254" spans="1:4">
      <c r="A254" s="185"/>
      <c r="B254" s="185"/>
      <c r="C254" s="185"/>
      <c r="D254" s="213"/>
    </row>
    <row r="255" spans="1:4">
      <c r="A255" s="185"/>
      <c r="B255" s="185"/>
      <c r="C255" s="185"/>
      <c r="D255" s="213"/>
    </row>
    <row r="256" spans="1:4">
      <c r="A256" s="185"/>
      <c r="B256" s="185"/>
      <c r="C256" s="185"/>
      <c r="D256" s="213"/>
    </row>
    <row r="257" spans="1:4">
      <c r="A257" s="185"/>
      <c r="B257" s="185"/>
      <c r="C257" s="185"/>
      <c r="D257" s="213"/>
    </row>
    <row r="258" spans="1:4">
      <c r="A258" s="185"/>
      <c r="B258" s="185"/>
      <c r="C258" s="185"/>
      <c r="D258" s="213"/>
    </row>
    <row r="259" spans="1:4">
      <c r="A259" s="185"/>
      <c r="B259" s="185"/>
      <c r="C259" s="185"/>
      <c r="D259" s="213"/>
    </row>
    <row r="260" spans="1:4">
      <c r="A260" s="185"/>
      <c r="B260" s="185"/>
      <c r="C260" s="185"/>
      <c r="D260" s="213"/>
    </row>
    <row r="261" spans="1:4">
      <c r="A261" s="185"/>
      <c r="B261" s="185"/>
      <c r="C261" s="185"/>
      <c r="D261" s="213"/>
    </row>
    <row r="262" spans="1:4">
      <c r="A262" s="185"/>
      <c r="B262" s="185"/>
      <c r="C262" s="185"/>
      <c r="D262" s="213"/>
    </row>
    <row r="263" spans="1:4">
      <c r="A263" s="185"/>
      <c r="B263" s="185"/>
      <c r="C263" s="185"/>
      <c r="D263" s="213"/>
    </row>
    <row r="264" spans="1:4">
      <c r="A264" s="185"/>
      <c r="B264" s="185"/>
      <c r="C264" s="185"/>
      <c r="D264" s="213"/>
    </row>
    <row r="265" spans="1:4">
      <c r="A265" s="185"/>
      <c r="B265" s="185"/>
      <c r="C265" s="185"/>
      <c r="D265" s="213"/>
    </row>
    <row r="266" spans="1:4">
      <c r="A266" s="185"/>
      <c r="B266" s="185"/>
      <c r="C266" s="185"/>
      <c r="D266" s="213"/>
    </row>
    <row r="267" spans="1:4">
      <c r="A267" s="185"/>
      <c r="B267" s="185"/>
      <c r="C267" s="185"/>
      <c r="D267" s="213"/>
    </row>
    <row r="268" spans="1:4">
      <c r="A268" s="185"/>
      <c r="B268" s="185"/>
      <c r="C268" s="185"/>
      <c r="D268" s="213"/>
    </row>
    <row r="269" spans="1:4">
      <c r="A269" s="185"/>
      <c r="B269" s="185"/>
      <c r="C269" s="185"/>
      <c r="D269" s="213"/>
    </row>
    <row r="270" spans="1:4">
      <c r="A270" s="185"/>
      <c r="B270" s="185"/>
      <c r="C270" s="185"/>
      <c r="D270" s="213"/>
    </row>
    <row r="271" spans="1:4">
      <c r="A271" s="185"/>
      <c r="B271" s="185"/>
      <c r="C271" s="185"/>
      <c r="D271" s="213"/>
    </row>
    <row r="272" spans="1:4">
      <c r="A272" s="185"/>
      <c r="B272" s="185"/>
      <c r="C272" s="185"/>
      <c r="D272" s="213"/>
    </row>
    <row r="273" spans="1:4">
      <c r="A273" s="185"/>
      <c r="B273" s="185"/>
      <c r="C273" s="185"/>
      <c r="D273" s="185"/>
    </row>
    <row r="274" spans="1:4">
      <c r="A274" s="185"/>
      <c r="B274" s="185"/>
      <c r="C274" s="185"/>
      <c r="D274" s="185"/>
    </row>
  </sheetData>
  <sheetProtection selectLockedCells="1" selectUnlockedCells="1"/>
  <phoneticPr fontId="34" type="noConversion"/>
  <pageMargins left="0.75" right="0.75" top="1" bottom="1" header="0.5" footer="0.5"/>
  <pageSetup paperSize="9" scale="75" orientation="landscape" horizontalDpi="1200" verticalDpi="1200" r:id="rId1"/>
  <headerFooter alignWithMargins="0"/>
  <rowBreaks count="2" manualBreakCount="2">
    <brk id="47" max="5" man="1"/>
    <brk id="121" max="5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6"/>
  <dimension ref="A1:AH45"/>
  <sheetViews>
    <sheetView tabSelected="1" zoomScaleNormal="100" workbookViewId="0">
      <selection activeCell="K18" sqref="K18"/>
    </sheetView>
  </sheetViews>
  <sheetFormatPr defaultRowHeight="12.75"/>
  <cols>
    <col min="1" max="1" width="37" customWidth="1"/>
    <col min="2" max="2" width="15.5703125" customWidth="1"/>
    <col min="3" max="3" width="15.7109375" bestFit="1" customWidth="1"/>
    <col min="6" max="6" width="10.85546875" customWidth="1"/>
    <col min="7" max="7" width="9" bestFit="1" customWidth="1"/>
    <col min="8" max="8" width="21.42578125" customWidth="1"/>
  </cols>
  <sheetData>
    <row r="1" spans="1:34">
      <c r="A1" s="278" t="s">
        <v>192</v>
      </c>
      <c r="I1" s="43"/>
      <c r="J1" s="5"/>
      <c r="K1" s="13"/>
      <c r="L1" s="5"/>
      <c r="M1" s="13"/>
      <c r="N1" s="15"/>
      <c r="O1" s="5"/>
      <c r="P1" s="5"/>
      <c r="Q1" s="53"/>
      <c r="R1" s="4"/>
      <c r="S1" s="4"/>
      <c r="T1" s="4"/>
      <c r="U1" s="4"/>
      <c r="V1" s="4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ht="13.5" thickBot="1">
      <c r="A2" s="1563"/>
      <c r="B2" s="1563"/>
      <c r="C2" s="1563"/>
      <c r="D2" s="1563"/>
      <c r="E2" s="1563"/>
      <c r="F2" s="1563"/>
      <c r="G2" s="1563"/>
      <c r="H2" s="1563"/>
      <c r="I2" s="43"/>
      <c r="J2" s="5"/>
      <c r="K2" s="13"/>
      <c r="L2" s="5"/>
      <c r="M2" s="13"/>
      <c r="N2" s="15"/>
      <c r="O2" s="5"/>
      <c r="P2" s="5"/>
      <c r="Q2" s="53"/>
      <c r="R2" s="4"/>
      <c r="S2" s="4"/>
      <c r="T2" s="4"/>
      <c r="U2" s="4"/>
      <c r="V2" s="4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39"/>
      <c r="B3" s="25"/>
      <c r="C3" s="26"/>
      <c r="D3" s="45"/>
      <c r="E3" s="25"/>
      <c r="F3" s="27"/>
      <c r="G3" s="19"/>
      <c r="H3" s="28"/>
      <c r="I3" s="43"/>
      <c r="J3" s="5"/>
      <c r="K3" s="13"/>
      <c r="L3" s="5"/>
      <c r="M3" s="13"/>
      <c r="N3" s="15"/>
      <c r="O3" s="5"/>
      <c r="P3" s="5"/>
      <c r="Q3" s="53"/>
      <c r="R3" s="4"/>
      <c r="S3" s="4"/>
      <c r="T3" s="4"/>
      <c r="U3" s="4"/>
      <c r="V3" s="4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ht="18">
      <c r="A4" s="20" t="s">
        <v>193</v>
      </c>
      <c r="B4" s="76">
        <v>44074</v>
      </c>
      <c r="C4" s="17"/>
      <c r="D4" s="5"/>
      <c r="E4" s="5"/>
      <c r="F4" s="7"/>
      <c r="G4" s="5"/>
      <c r="H4" s="29"/>
      <c r="I4" s="43"/>
      <c r="J4" s="8"/>
      <c r="K4" s="8"/>
      <c r="L4" s="8"/>
      <c r="M4" s="8"/>
      <c r="N4" s="15"/>
      <c r="O4" s="5"/>
      <c r="P4" s="5"/>
      <c r="Q4" s="53"/>
      <c r="R4" s="4"/>
      <c r="S4" s="4"/>
      <c r="T4" s="4"/>
      <c r="U4" s="4"/>
      <c r="V4" s="4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ht="18">
      <c r="A5" s="20"/>
      <c r="B5" s="18"/>
      <c r="C5" s="17"/>
      <c r="D5" s="5"/>
      <c r="E5" s="5"/>
      <c r="F5" s="7"/>
      <c r="G5" s="5"/>
      <c r="H5" s="29"/>
      <c r="I5" s="43"/>
      <c r="J5" s="8"/>
      <c r="K5" s="8"/>
      <c r="L5" s="8"/>
      <c r="M5" s="8"/>
      <c r="N5" s="15"/>
      <c r="O5" s="5"/>
      <c r="P5" s="5"/>
      <c r="Q5" s="53"/>
      <c r="R5" s="4"/>
      <c r="S5" s="4"/>
      <c r="T5" s="4"/>
      <c r="U5" s="4"/>
      <c r="V5" s="4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ht="18">
      <c r="A6" s="20" t="s">
        <v>195</v>
      </c>
      <c r="B6" s="16" t="s">
        <v>2853</v>
      </c>
      <c r="C6" s="18"/>
      <c r="D6" s="17"/>
      <c r="E6" s="16"/>
      <c r="F6" s="16"/>
      <c r="G6" s="5"/>
      <c r="H6" s="78">
        <f>'EXTRACT BDS CORPORTATE'!N79</f>
        <v>267730.18666005356</v>
      </c>
      <c r="I6" s="43"/>
      <c r="J6" s="8"/>
      <c r="K6" s="8"/>
      <c r="L6" s="8"/>
      <c r="M6" s="5"/>
      <c r="N6" s="15"/>
      <c r="O6" s="5"/>
      <c r="P6" s="5"/>
      <c r="Q6" s="53"/>
      <c r="R6" s="4"/>
      <c r="S6" s="4"/>
      <c r="T6" s="4"/>
      <c r="U6" s="4"/>
      <c r="V6" s="4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ht="18">
      <c r="A7" s="20"/>
      <c r="B7" s="18"/>
      <c r="C7" s="17"/>
      <c r="D7" s="16"/>
      <c r="E7" s="16"/>
      <c r="F7" s="7"/>
      <c r="G7" s="5"/>
      <c r="H7" s="29"/>
      <c r="I7" s="43"/>
      <c r="J7" s="8"/>
      <c r="K7" s="8"/>
      <c r="L7" s="8"/>
      <c r="M7" s="5"/>
      <c r="N7" s="15"/>
      <c r="O7" s="5"/>
      <c r="P7" s="5"/>
      <c r="Q7" s="53"/>
      <c r="R7" s="4"/>
      <c r="S7" s="4"/>
      <c r="T7" s="4"/>
      <c r="U7" s="4"/>
      <c r="V7" s="4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ht="18">
      <c r="A8" s="20" t="s">
        <v>197</v>
      </c>
      <c r="B8" s="16" t="s">
        <v>2854</v>
      </c>
      <c r="C8" s="18"/>
      <c r="D8" s="17"/>
      <c r="E8" s="16"/>
      <c r="F8" s="7"/>
      <c r="G8" s="5"/>
      <c r="H8" s="78">
        <f>H6</f>
        <v>267730.18666005356</v>
      </c>
      <c r="I8" s="43"/>
      <c r="J8" s="8"/>
      <c r="K8" s="8"/>
      <c r="L8" s="8"/>
      <c r="M8" s="5"/>
      <c r="N8" s="15"/>
      <c r="O8" s="5"/>
      <c r="P8" s="5"/>
      <c r="Q8" s="53"/>
      <c r="R8" s="4"/>
      <c r="S8" s="4"/>
      <c r="T8" s="4"/>
      <c r="U8" s="4"/>
      <c r="V8" s="4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ht="18">
      <c r="A9" s="20"/>
      <c r="B9" s="18"/>
      <c r="C9" s="17"/>
      <c r="D9" s="16"/>
      <c r="E9" s="16"/>
      <c r="F9" s="7"/>
      <c r="G9" s="5"/>
      <c r="H9" s="29"/>
      <c r="I9" s="43"/>
      <c r="J9" s="8"/>
      <c r="K9" s="8"/>
      <c r="L9" s="8"/>
      <c r="M9" s="8"/>
      <c r="N9" s="10"/>
      <c r="O9" s="5"/>
      <c r="P9" s="5"/>
      <c r="Q9" s="53"/>
      <c r="R9" s="4"/>
      <c r="S9" s="4"/>
      <c r="T9" s="4"/>
      <c r="U9" s="4"/>
      <c r="V9" s="4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ht="18.75" thickBot="1">
      <c r="A10" s="21" t="s">
        <v>1863</v>
      </c>
      <c r="B10" s="18"/>
      <c r="C10" s="17"/>
      <c r="D10" s="16"/>
      <c r="E10" s="5"/>
      <c r="F10" s="7"/>
      <c r="G10" s="5"/>
      <c r="H10" s="29"/>
      <c r="I10" s="43"/>
      <c r="J10" s="5"/>
      <c r="K10" s="5"/>
      <c r="L10" s="5"/>
      <c r="M10" s="5"/>
      <c r="N10" s="15"/>
      <c r="O10" s="5"/>
      <c r="P10" s="5"/>
      <c r="Q10" s="53"/>
      <c r="R10" s="4"/>
      <c r="S10" s="4"/>
      <c r="T10" s="4"/>
      <c r="U10" s="4"/>
      <c r="V10" s="4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ht="18.75" thickBot="1">
      <c r="A11" s="21"/>
      <c r="B11" s="31"/>
      <c r="C11" s="32"/>
      <c r="D11" s="47"/>
      <c r="E11" s="31"/>
      <c r="F11" s="33"/>
      <c r="G11" s="22"/>
      <c r="H11" s="34"/>
      <c r="I11" s="54"/>
      <c r="J11" s="8"/>
      <c r="K11" s="8"/>
      <c r="L11" s="8"/>
      <c r="M11" s="8"/>
      <c r="N11" s="10"/>
      <c r="O11" s="8"/>
      <c r="P11" s="8"/>
      <c r="Q11" s="55"/>
      <c r="R11" s="11"/>
      <c r="S11" s="11"/>
      <c r="T11" s="11"/>
      <c r="U11" s="11"/>
      <c r="V11" s="11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</row>
    <row r="12" spans="1:34" ht="18">
      <c r="A12" s="59"/>
      <c r="B12" s="18"/>
      <c r="C12" s="61"/>
      <c r="D12" s="62"/>
      <c r="E12" s="63"/>
      <c r="F12" s="64"/>
      <c r="G12" s="65"/>
      <c r="H12" s="65"/>
      <c r="I12" s="54"/>
      <c r="J12" s="8"/>
      <c r="K12" s="8"/>
      <c r="L12" s="8"/>
      <c r="M12" s="8"/>
      <c r="N12" s="10"/>
      <c r="O12" s="8"/>
      <c r="P12" s="8"/>
      <c r="Q12" s="55"/>
      <c r="R12" s="11"/>
      <c r="S12" s="11"/>
      <c r="T12" s="11"/>
      <c r="U12" s="11"/>
      <c r="V12" s="11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</row>
    <row r="13" spans="1:34" ht="18.75" thickBot="1">
      <c r="A13" s="16"/>
      <c r="B13" s="60"/>
      <c r="C13" s="17"/>
      <c r="D13" s="46"/>
      <c r="E13" s="18"/>
      <c r="F13" s="7"/>
      <c r="G13" s="5"/>
      <c r="H13" s="5"/>
      <c r="I13" s="43"/>
      <c r="J13" s="5"/>
      <c r="K13" s="5"/>
      <c r="L13" s="5"/>
      <c r="M13" s="5"/>
      <c r="N13" s="15"/>
      <c r="O13" s="5"/>
      <c r="P13" s="5"/>
      <c r="Q13" s="53"/>
      <c r="R13" s="4"/>
      <c r="S13" s="4"/>
      <c r="T13" s="4"/>
      <c r="U13" s="4"/>
      <c r="V13" s="4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ht="18">
      <c r="A14" s="40"/>
      <c r="B14" s="35"/>
      <c r="C14" s="36"/>
      <c r="D14" s="48"/>
      <c r="E14" s="24"/>
      <c r="F14" s="27"/>
      <c r="G14" s="19"/>
      <c r="H14" s="28"/>
      <c r="I14" s="43"/>
      <c r="J14" s="5"/>
      <c r="K14" s="5"/>
      <c r="L14" s="5"/>
      <c r="M14" s="5"/>
      <c r="N14" s="15"/>
      <c r="O14" s="5"/>
      <c r="P14" s="5"/>
      <c r="Q14" s="53"/>
      <c r="R14" s="4"/>
      <c r="S14" s="4"/>
      <c r="T14" s="4"/>
      <c r="U14" s="4"/>
      <c r="V14" s="4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ht="18">
      <c r="A15" s="20" t="s">
        <v>194</v>
      </c>
      <c r="B15" s="76">
        <v>44075</v>
      </c>
      <c r="C15" s="17"/>
      <c r="D15" s="16"/>
      <c r="E15" s="16"/>
      <c r="F15" s="7"/>
      <c r="G15" s="5"/>
      <c r="H15" s="29"/>
      <c r="I15" s="43"/>
      <c r="J15" s="5"/>
      <c r="K15" s="5"/>
      <c r="L15" s="5"/>
      <c r="M15" s="5"/>
      <c r="N15" s="15"/>
      <c r="O15" s="5"/>
      <c r="P15" s="5"/>
      <c r="Q15" s="53"/>
      <c r="R15" s="4"/>
      <c r="S15" s="4"/>
      <c r="T15" s="4"/>
      <c r="U15" s="4"/>
      <c r="V15" s="4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ht="18">
      <c r="A16" s="20"/>
      <c r="B16" s="18"/>
      <c r="C16" s="17"/>
      <c r="D16" s="16"/>
      <c r="E16" s="16"/>
      <c r="F16" s="7"/>
      <c r="G16" s="5"/>
      <c r="H16" s="29"/>
      <c r="I16" s="43"/>
      <c r="J16" s="5"/>
      <c r="K16" s="5"/>
      <c r="L16" s="5"/>
      <c r="M16" s="5"/>
      <c r="N16" s="15"/>
      <c r="O16" s="5"/>
      <c r="P16" s="5"/>
      <c r="Q16" s="53"/>
      <c r="R16" s="4"/>
      <c r="S16" s="4"/>
      <c r="T16" s="4"/>
      <c r="U16" s="4"/>
      <c r="V16" s="4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ht="18">
      <c r="A17" s="20" t="s">
        <v>198</v>
      </c>
      <c r="B17" s="16" t="s">
        <v>2854</v>
      </c>
      <c r="C17" s="18"/>
      <c r="D17" s="17"/>
      <c r="E17" s="16"/>
      <c r="F17" s="16"/>
      <c r="G17" s="5"/>
      <c r="H17" s="78">
        <f>H6</f>
        <v>267730.18666005356</v>
      </c>
      <c r="I17" s="43"/>
      <c r="J17" s="5"/>
      <c r="K17" s="5"/>
      <c r="L17" s="5"/>
      <c r="M17" s="5"/>
      <c r="N17" s="15"/>
      <c r="O17" s="5"/>
      <c r="P17" s="5"/>
      <c r="Q17" s="53"/>
      <c r="R17" s="4"/>
      <c r="S17" s="4"/>
      <c r="T17" s="4"/>
      <c r="U17" s="4"/>
      <c r="V17" s="4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ht="18">
      <c r="A18" s="30"/>
      <c r="B18" s="16"/>
      <c r="C18" s="18"/>
      <c r="D18" s="17"/>
      <c r="E18" s="16"/>
      <c r="F18" s="16"/>
      <c r="G18" s="5"/>
      <c r="H18" s="29"/>
      <c r="I18" s="43"/>
      <c r="J18" s="5"/>
      <c r="K18" s="5"/>
      <c r="L18" s="5"/>
      <c r="M18" s="5"/>
      <c r="N18" s="15"/>
      <c r="O18" s="5"/>
      <c r="P18" s="5"/>
      <c r="Q18" s="53"/>
      <c r="R18" s="4"/>
      <c r="S18" s="4"/>
      <c r="T18" s="4"/>
      <c r="U18" s="4"/>
      <c r="V18" s="4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ht="18">
      <c r="A19" s="20" t="s">
        <v>199</v>
      </c>
      <c r="B19" s="16" t="s">
        <v>196</v>
      </c>
      <c r="C19" s="18"/>
      <c r="D19" s="17"/>
      <c r="E19" s="16"/>
      <c r="F19" s="5"/>
      <c r="G19" s="5"/>
      <c r="H19" s="78">
        <f>H6</f>
        <v>267730.18666005356</v>
      </c>
      <c r="I19" s="43"/>
      <c r="J19" s="5"/>
      <c r="K19" s="5"/>
      <c r="L19" s="5"/>
      <c r="M19" s="5"/>
      <c r="N19" s="15"/>
      <c r="O19" s="5"/>
      <c r="P19" s="5"/>
      <c r="Q19" s="53"/>
      <c r="R19" s="4"/>
      <c r="S19" s="4"/>
      <c r="T19" s="4"/>
      <c r="U19" s="4"/>
      <c r="V19" s="4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ht="18">
      <c r="A20" s="20"/>
      <c r="B20" s="18"/>
      <c r="C20" s="17"/>
      <c r="D20" s="16"/>
      <c r="E20" s="16"/>
      <c r="F20" s="7"/>
      <c r="G20" s="5"/>
      <c r="H20" s="29"/>
      <c r="I20" s="43"/>
      <c r="J20" s="5"/>
      <c r="K20" s="5"/>
      <c r="L20" s="5"/>
      <c r="M20" s="5"/>
      <c r="N20" s="15"/>
      <c r="O20" s="5"/>
      <c r="P20" s="5"/>
      <c r="Q20" s="53"/>
      <c r="R20" s="4"/>
      <c r="S20" s="4"/>
      <c r="T20" s="4"/>
      <c r="U20" s="4"/>
      <c r="V20" s="4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ht="18">
      <c r="A21" s="20"/>
      <c r="B21" s="18"/>
      <c r="C21" s="17"/>
      <c r="D21" s="16"/>
      <c r="E21" s="5"/>
      <c r="F21" s="7"/>
      <c r="G21" s="5"/>
      <c r="H21" s="29"/>
      <c r="I21" s="43"/>
      <c r="J21" s="5"/>
      <c r="K21" s="5"/>
      <c r="L21" s="5"/>
      <c r="M21" s="5"/>
      <c r="N21" s="15"/>
      <c r="O21" s="5"/>
      <c r="P21" s="5"/>
      <c r="Q21" s="53"/>
      <c r="R21" s="4"/>
      <c r="S21" s="4"/>
      <c r="T21" s="4"/>
      <c r="U21" s="4"/>
      <c r="V21" s="4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ht="18.75" thickBot="1">
      <c r="A22" s="21" t="s">
        <v>200</v>
      </c>
      <c r="B22" s="66"/>
      <c r="C22" s="58">
        <f>+B4</f>
        <v>44074</v>
      </c>
      <c r="D22" s="47"/>
      <c r="E22" s="23"/>
      <c r="F22" s="33"/>
      <c r="G22" s="22"/>
      <c r="H22" s="34"/>
      <c r="I22" s="43"/>
      <c r="J22" s="5"/>
      <c r="K22" s="5"/>
      <c r="L22" s="5"/>
      <c r="M22" s="5"/>
      <c r="N22" s="15"/>
      <c r="O22" s="5"/>
      <c r="P22" s="5"/>
      <c r="Q22" s="53"/>
      <c r="R22" s="4"/>
      <c r="S22" s="4"/>
      <c r="T22" s="4"/>
      <c r="U22" s="4"/>
      <c r="V22" s="4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45" spans="6:6">
      <c r="F45" t="s">
        <v>9</v>
      </c>
    </row>
  </sheetData>
  <sheetProtection selectLockedCells="1" selectUnlockedCells="1"/>
  <mergeCells count="1">
    <mergeCell ref="A2:H2"/>
  </mergeCells>
  <phoneticPr fontId="34" type="noConversion"/>
  <pageMargins left="0.74803149606299213" right="0.74803149606299213" top="0.78740157480314965" bottom="0.78740157480314965" header="0.51181102362204722" footer="0.51181102362204722"/>
  <pageSetup paperSize="9" orientation="landscape" horizontalDpi="4294967295" verticalDpi="4294967295" r:id="rId1"/>
  <headerFooter alignWithMargins="0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1"/>
  <sheetViews>
    <sheetView view="pageBreakPreview" zoomScale="60" zoomScaleNormal="90" workbookViewId="0">
      <pane ySplit="3" topLeftCell="A4" activePane="bottomLeft" state="frozen"/>
      <selection activeCell="H1" sqref="H1"/>
      <selection pane="bottomLeft" activeCell="I52" sqref="I52"/>
    </sheetView>
  </sheetViews>
  <sheetFormatPr defaultColWidth="9.140625" defaultRowHeight="12.75"/>
  <cols>
    <col min="1" max="1" width="13" style="282" customWidth="1"/>
    <col min="2" max="2" width="15" style="91" customWidth="1"/>
    <col min="3" max="3" width="25.5703125" style="91" customWidth="1"/>
    <col min="4" max="4" width="28.7109375" style="169" customWidth="1"/>
    <col min="5" max="5" width="5.140625" style="91" bestFit="1" customWidth="1"/>
    <col min="6" max="6" width="14.7109375" style="170" customWidth="1"/>
    <col min="7" max="7" width="16.5703125" style="170" bestFit="1" customWidth="1"/>
    <col min="8" max="8" width="12.140625" style="953" customWidth="1"/>
    <col min="9" max="9" width="31.28515625" style="91" customWidth="1"/>
    <col min="10" max="10" width="9.7109375" style="179" customWidth="1"/>
    <col min="11" max="11" width="13.28515625" style="179" customWidth="1"/>
    <col min="12" max="12" width="7.28515625" style="179" bestFit="1" customWidth="1"/>
    <col min="13" max="13" width="15" style="179" customWidth="1"/>
    <col min="14" max="14" width="16.85546875" style="91" bestFit="1" customWidth="1"/>
    <col min="15" max="15" width="17.7109375" style="91" customWidth="1"/>
    <col min="16" max="16" width="11" style="91" bestFit="1" customWidth="1"/>
    <col min="17" max="17" width="15.5703125" style="91" bestFit="1" customWidth="1"/>
    <col min="18" max="16384" width="9.140625" style="91"/>
  </cols>
  <sheetData>
    <row r="1" spans="1:17" ht="23.25">
      <c r="A1" s="933"/>
      <c r="B1" s="85"/>
      <c r="C1" s="86" t="s">
        <v>181</v>
      </c>
      <c r="D1" s="87"/>
      <c r="E1" s="88"/>
      <c r="F1" s="89"/>
      <c r="G1" s="89"/>
      <c r="H1" s="947"/>
      <c r="I1" s="90"/>
      <c r="J1" s="88"/>
      <c r="K1" s="88"/>
      <c r="L1" s="88"/>
      <c r="M1" s="88"/>
      <c r="N1" s="88"/>
      <c r="O1" s="88"/>
    </row>
    <row r="2" spans="1:17" ht="13.5" thickBot="1">
      <c r="A2" s="934" t="s">
        <v>0</v>
      </c>
      <c r="B2" s="93"/>
      <c r="C2" s="94" t="s">
        <v>17</v>
      </c>
      <c r="D2" s="95"/>
      <c r="E2" s="94"/>
      <c r="F2" s="96"/>
      <c r="G2" s="96"/>
      <c r="H2" s="948"/>
      <c r="I2" s="97">
        <v>44074</v>
      </c>
      <c r="J2" s="88"/>
      <c r="K2" s="88"/>
      <c r="L2" s="88"/>
      <c r="M2" s="88"/>
      <c r="N2" s="88"/>
      <c r="O2" s="88"/>
    </row>
    <row r="3" spans="1:17" ht="45.75" customHeight="1" thickBot="1">
      <c r="A3" s="935" t="s">
        <v>2</v>
      </c>
      <c r="B3" s="99" t="s">
        <v>3</v>
      </c>
      <c r="C3" s="99" t="s">
        <v>4</v>
      </c>
      <c r="D3" s="100" t="s">
        <v>5</v>
      </c>
      <c r="E3" s="101" t="s">
        <v>6</v>
      </c>
      <c r="F3" s="102" t="s">
        <v>7</v>
      </c>
      <c r="G3" s="102" t="s">
        <v>8</v>
      </c>
      <c r="H3" s="949" t="s">
        <v>26</v>
      </c>
      <c r="I3" s="625" t="s">
        <v>2315</v>
      </c>
      <c r="J3" s="104" t="s">
        <v>211</v>
      </c>
      <c r="K3" s="641" t="s">
        <v>2422</v>
      </c>
      <c r="L3" s="81" t="s">
        <v>922</v>
      </c>
      <c r="M3" s="81"/>
      <c r="N3" s="105" t="s">
        <v>21</v>
      </c>
      <c r="O3" s="106" t="s">
        <v>1</v>
      </c>
      <c r="Q3" s="282"/>
    </row>
    <row r="4" spans="1:17" ht="23.25">
      <c r="A4" s="1087"/>
      <c r="B4" s="85"/>
      <c r="C4" s="86" t="s">
        <v>2467</v>
      </c>
      <c r="D4" s="87"/>
      <c r="E4" s="85"/>
      <c r="F4" s="137"/>
      <c r="G4" s="137"/>
      <c r="H4" s="950"/>
      <c r="I4" s="85"/>
      <c r="J4" s="138"/>
      <c r="K4" s="138"/>
      <c r="L4" s="138"/>
      <c r="M4" s="138"/>
      <c r="N4" s="85"/>
      <c r="O4" s="513"/>
    </row>
    <row r="5" spans="1:17" ht="13.5" thickBot="1">
      <c r="A5" s="1087"/>
      <c r="B5" s="85"/>
      <c r="C5" s="94" t="s">
        <v>17</v>
      </c>
      <c r="D5" s="95"/>
      <c r="E5" s="94"/>
      <c r="F5" s="96"/>
      <c r="G5" s="96"/>
      <c r="H5" s="948"/>
      <c r="I5" s="97">
        <v>44074</v>
      </c>
      <c r="J5" s="138"/>
      <c r="K5" s="138"/>
      <c r="L5" s="138"/>
      <c r="M5" s="138"/>
      <c r="N5" s="85"/>
      <c r="O5" s="514"/>
    </row>
    <row r="6" spans="1:17" ht="15">
      <c r="A6" s="1088" t="s">
        <v>0</v>
      </c>
      <c r="B6" s="139"/>
      <c r="C6" s="140"/>
      <c r="D6" s="141"/>
      <c r="E6" s="139"/>
      <c r="F6" s="142"/>
      <c r="G6" s="143" t="s">
        <v>10</v>
      </c>
      <c r="H6" s="951"/>
      <c r="I6" s="673"/>
      <c r="J6" s="80"/>
      <c r="K6" s="80"/>
      <c r="L6" s="80"/>
      <c r="M6" s="80"/>
      <c r="N6" s="144"/>
      <c r="O6" s="145"/>
    </row>
    <row r="7" spans="1:17" ht="13.5" thickBot="1">
      <c r="A7" s="1089"/>
      <c r="B7" s="127"/>
      <c r="C7" s="672"/>
      <c r="D7" s="147"/>
      <c r="E7" s="127"/>
      <c r="F7" s="148"/>
      <c r="G7" s="148"/>
      <c r="H7" s="952"/>
      <c r="J7" s="623"/>
      <c r="K7" s="80"/>
      <c r="L7" s="80"/>
      <c r="M7" s="80"/>
      <c r="N7" s="150"/>
      <c r="O7" s="151"/>
    </row>
    <row r="8" spans="1:17" ht="24.75" thickBot="1">
      <c r="A8" s="1090" t="s">
        <v>2</v>
      </c>
      <c r="B8" s="672" t="s">
        <v>3</v>
      </c>
      <c r="C8" s="672" t="s">
        <v>4</v>
      </c>
      <c r="D8" s="152" t="s">
        <v>5</v>
      </c>
      <c r="E8" s="672" t="s">
        <v>6</v>
      </c>
      <c r="F8" s="153" t="s">
        <v>7</v>
      </c>
      <c r="G8" s="153" t="s">
        <v>8</v>
      </c>
      <c r="H8" s="949" t="s">
        <v>26</v>
      </c>
      <c r="I8" s="625" t="s">
        <v>2315</v>
      </c>
      <c r="J8" s="154" t="s">
        <v>211</v>
      </c>
      <c r="K8" s="81" t="s">
        <v>924</v>
      </c>
      <c r="L8" s="83" t="s">
        <v>922</v>
      </c>
      <c r="M8" s="83" t="s">
        <v>923</v>
      </c>
      <c r="N8" s="155" t="s">
        <v>16</v>
      </c>
      <c r="O8" s="106" t="s">
        <v>1</v>
      </c>
    </row>
    <row r="9" spans="1:17">
      <c r="J9" s="158"/>
      <c r="K9" s="110"/>
      <c r="L9" s="82"/>
      <c r="M9" s="199"/>
      <c r="N9" s="509"/>
      <c r="O9" s="159"/>
    </row>
    <row r="10" spans="1:17">
      <c r="A10" s="1537" t="s">
        <v>183</v>
      </c>
      <c r="B10" s="1537"/>
      <c r="C10" s="1537"/>
      <c r="D10" s="1537"/>
      <c r="E10" s="1537"/>
      <c r="F10" s="1537"/>
      <c r="G10" s="1537"/>
      <c r="H10" s="954"/>
      <c r="I10" s="729">
        <v>2034155</v>
      </c>
      <c r="J10" s="730"/>
      <c r="K10" s="731"/>
      <c r="L10" s="732"/>
      <c r="M10" s="733"/>
      <c r="N10" s="734"/>
      <c r="O10" s="735"/>
    </row>
    <row r="11" spans="1:17" s="925" customFormat="1" ht="43.5" customHeight="1">
      <c r="A11" s="1455">
        <v>43874</v>
      </c>
      <c r="B11" s="1446" t="s">
        <v>4552</v>
      </c>
      <c r="C11" s="1446" t="s">
        <v>285</v>
      </c>
      <c r="D11" s="1454" t="s">
        <v>4042</v>
      </c>
      <c r="E11" s="1446" t="s">
        <v>11</v>
      </c>
      <c r="F11" s="1448">
        <v>135454.47</v>
      </c>
      <c r="G11" s="1448">
        <v>4975242.68</v>
      </c>
      <c r="H11" s="1452">
        <v>43958</v>
      </c>
      <c r="I11" s="1451" t="s">
        <v>4554</v>
      </c>
      <c r="J11" s="927">
        <f t="shared" ref="J11:J24" si="0">$I$2-A11+1</f>
        <v>201</v>
      </c>
      <c r="K11" s="928">
        <v>4.40375E-2</v>
      </c>
      <c r="L11" s="739">
        <f t="shared" ref="L11:L24" si="1">$B$35</f>
        <v>40.15</v>
      </c>
      <c r="M11" s="1111">
        <f t="shared" ref="M11:M24" si="2">F11*J11*K11/360</f>
        <v>3330.5008909656244</v>
      </c>
      <c r="N11" s="929">
        <f t="shared" ref="N11:N24" si="3">L11*M11</f>
        <v>133719.61077226981</v>
      </c>
      <c r="O11" s="742" t="s">
        <v>2236</v>
      </c>
      <c r="Q11" s="926"/>
    </row>
    <row r="12" spans="1:17" s="925" customFormat="1" ht="43.5" customHeight="1">
      <c r="A12" s="742">
        <v>44062</v>
      </c>
      <c r="B12" s="728" t="s">
        <v>5259</v>
      </c>
      <c r="C12" s="728" t="s">
        <v>285</v>
      </c>
      <c r="D12" s="915" t="s">
        <v>5266</v>
      </c>
      <c r="E12" s="728" t="s">
        <v>11</v>
      </c>
      <c r="F12" s="1495">
        <v>157877.97</v>
      </c>
      <c r="G12" s="1495">
        <v>6188816.4240000006</v>
      </c>
      <c r="H12" s="1496">
        <v>44089</v>
      </c>
      <c r="I12" s="1497" t="s">
        <v>5267</v>
      </c>
      <c r="J12" s="1498">
        <f t="shared" si="0"/>
        <v>13</v>
      </c>
      <c r="K12" s="1499">
        <v>2.9530000000000001E-2</v>
      </c>
      <c r="L12" s="1205">
        <f t="shared" si="1"/>
        <v>40.15</v>
      </c>
      <c r="M12" s="1494">
        <f t="shared" si="2"/>
        <v>168.35492750916669</v>
      </c>
      <c r="N12" s="929">
        <f t="shared" si="3"/>
        <v>6759.4503394930425</v>
      </c>
      <c r="O12" s="1203" t="s">
        <v>2236</v>
      </c>
      <c r="Q12" s="926"/>
    </row>
    <row r="13" spans="1:17" s="925" customFormat="1" ht="43.5" customHeight="1">
      <c r="A13" s="742">
        <v>44062</v>
      </c>
      <c r="B13" s="728" t="s">
        <v>5260</v>
      </c>
      <c r="C13" s="728" t="s">
        <v>285</v>
      </c>
      <c r="D13" s="915" t="s">
        <v>5266</v>
      </c>
      <c r="E13" s="728" t="s">
        <v>11</v>
      </c>
      <c r="F13" s="1495">
        <v>223238.84</v>
      </c>
      <c r="G13" s="1495">
        <v>8750962.5280000009</v>
      </c>
      <c r="H13" s="1496">
        <v>44092</v>
      </c>
      <c r="I13" s="1497" t="s">
        <v>5268</v>
      </c>
      <c r="J13" s="1498">
        <f t="shared" si="0"/>
        <v>13</v>
      </c>
      <c r="K13" s="1499">
        <v>2.9530000000000001E-2</v>
      </c>
      <c r="L13" s="1205">
        <f t="shared" si="1"/>
        <v>40.15</v>
      </c>
      <c r="M13" s="1494">
        <f t="shared" si="2"/>
        <v>238.05321746555558</v>
      </c>
      <c r="N13" s="929">
        <f t="shared" si="3"/>
        <v>9557.8366812420554</v>
      </c>
      <c r="O13" s="1203" t="s">
        <v>2236</v>
      </c>
      <c r="Q13" s="926"/>
    </row>
    <row r="14" spans="1:17" s="925" customFormat="1" ht="43.5" customHeight="1">
      <c r="A14" s="742">
        <v>44062</v>
      </c>
      <c r="B14" s="728" t="s">
        <v>5261</v>
      </c>
      <c r="C14" s="728" t="s">
        <v>285</v>
      </c>
      <c r="D14" s="915" t="s">
        <v>5266</v>
      </c>
      <c r="E14" s="728" t="s">
        <v>11</v>
      </c>
      <c r="F14" s="1495">
        <v>161815.85</v>
      </c>
      <c r="G14" s="1495">
        <v>6343181.3200000003</v>
      </c>
      <c r="H14" s="1496">
        <v>44104</v>
      </c>
      <c r="I14" s="1497" t="s">
        <v>5269</v>
      </c>
      <c r="J14" s="1498">
        <f t="shared" si="0"/>
        <v>13</v>
      </c>
      <c r="K14" s="1499">
        <v>2.9530000000000001E-2</v>
      </c>
      <c r="L14" s="1205">
        <f t="shared" si="1"/>
        <v>40.15</v>
      </c>
      <c r="M14" s="1494">
        <f t="shared" si="2"/>
        <v>172.55412960138892</v>
      </c>
      <c r="N14" s="929">
        <f t="shared" si="3"/>
        <v>6928.0483034957651</v>
      </c>
      <c r="O14" s="1203" t="s">
        <v>2236</v>
      </c>
      <c r="Q14" s="926"/>
    </row>
    <row r="15" spans="1:17" s="925" customFormat="1" ht="43.5" customHeight="1">
      <c r="A15" s="742">
        <v>44062</v>
      </c>
      <c r="B15" s="728" t="s">
        <v>5262</v>
      </c>
      <c r="C15" s="728" t="s">
        <v>285</v>
      </c>
      <c r="D15" s="915" t="s">
        <v>5270</v>
      </c>
      <c r="E15" s="728" t="s">
        <v>11</v>
      </c>
      <c r="F15" s="1503">
        <v>624228.01</v>
      </c>
      <c r="G15" s="1503">
        <v>24469737.992000002</v>
      </c>
      <c r="H15" s="1496">
        <v>44080</v>
      </c>
      <c r="I15" s="1497" t="s">
        <v>5271</v>
      </c>
      <c r="J15" s="1498">
        <f t="shared" si="0"/>
        <v>13</v>
      </c>
      <c r="K15" s="1499">
        <v>2.9530000000000001E-2</v>
      </c>
      <c r="L15" s="1205">
        <f t="shared" si="1"/>
        <v>40.15</v>
      </c>
      <c r="M15" s="1494">
        <f t="shared" si="2"/>
        <v>665.65247433027776</v>
      </c>
      <c r="N15" s="929">
        <f t="shared" si="3"/>
        <v>26725.946844360649</v>
      </c>
      <c r="O15" s="1203" t="s">
        <v>2236</v>
      </c>
      <c r="Q15" s="926"/>
    </row>
    <row r="16" spans="1:17" s="925" customFormat="1" ht="43.5" customHeight="1">
      <c r="A16" s="742">
        <v>44062</v>
      </c>
      <c r="B16" s="728" t="s">
        <v>5263</v>
      </c>
      <c r="C16" s="728" t="s">
        <v>285</v>
      </c>
      <c r="D16" s="915" t="s">
        <v>3049</v>
      </c>
      <c r="E16" s="728" t="s">
        <v>11</v>
      </c>
      <c r="F16" s="1503">
        <v>232479.58</v>
      </c>
      <c r="G16" s="1503">
        <v>9113199.5360000003</v>
      </c>
      <c r="H16" s="1496">
        <v>44079</v>
      </c>
      <c r="I16" s="1497" t="s">
        <v>5272</v>
      </c>
      <c r="J16" s="1498">
        <f t="shared" si="0"/>
        <v>13</v>
      </c>
      <c r="K16" s="1499">
        <v>2.9530000000000001E-2</v>
      </c>
      <c r="L16" s="1205">
        <f t="shared" si="1"/>
        <v>40.15</v>
      </c>
      <c r="M16" s="1494">
        <f t="shared" si="2"/>
        <v>247.90718323944444</v>
      </c>
      <c r="N16" s="929">
        <f t="shared" si="3"/>
        <v>9953.4734070636932</v>
      </c>
      <c r="O16" s="1203" t="s">
        <v>2236</v>
      </c>
      <c r="Q16" s="926"/>
    </row>
    <row r="17" spans="1:17" s="925" customFormat="1" ht="43.5" customHeight="1">
      <c r="A17" s="742">
        <v>44062</v>
      </c>
      <c r="B17" s="728" t="s">
        <v>5264</v>
      </c>
      <c r="C17" s="728" t="s">
        <v>285</v>
      </c>
      <c r="D17" s="915" t="s">
        <v>3049</v>
      </c>
      <c r="E17" s="728" t="s">
        <v>11</v>
      </c>
      <c r="F17" s="1503">
        <v>234608.31</v>
      </c>
      <c r="G17" s="1503">
        <v>9196645.7520000003</v>
      </c>
      <c r="H17" s="1496">
        <v>44077</v>
      </c>
      <c r="I17" s="1497" t="s">
        <v>5273</v>
      </c>
      <c r="J17" s="1498">
        <f t="shared" si="0"/>
        <v>13</v>
      </c>
      <c r="K17" s="1499">
        <v>2.9530000000000001E-2</v>
      </c>
      <c r="L17" s="1205">
        <f t="shared" si="1"/>
        <v>40.15</v>
      </c>
      <c r="M17" s="1494">
        <f t="shared" si="2"/>
        <v>250.17717812749999</v>
      </c>
      <c r="N17" s="929">
        <f t="shared" si="3"/>
        <v>10044.613701819124</v>
      </c>
      <c r="O17" s="1203" t="s">
        <v>2236</v>
      </c>
      <c r="Q17" s="926"/>
    </row>
    <row r="18" spans="1:17" s="925" customFormat="1" ht="43.5" customHeight="1">
      <c r="A18" s="742">
        <v>44062</v>
      </c>
      <c r="B18" s="728" t="s">
        <v>5265</v>
      </c>
      <c r="C18" s="728" t="s">
        <v>285</v>
      </c>
      <c r="D18" s="915" t="s">
        <v>3049</v>
      </c>
      <c r="E18" s="728" t="s">
        <v>11</v>
      </c>
      <c r="F18" s="1503">
        <v>12583.06</v>
      </c>
      <c r="G18" s="1503">
        <v>493255.95199999999</v>
      </c>
      <c r="H18" s="1496">
        <v>44083</v>
      </c>
      <c r="I18" s="1497" t="s">
        <v>5274</v>
      </c>
      <c r="J18" s="1498">
        <f t="shared" si="0"/>
        <v>13</v>
      </c>
      <c r="K18" s="1499">
        <v>2.9530000000000001E-2</v>
      </c>
      <c r="L18" s="1205">
        <f t="shared" si="1"/>
        <v>40.15</v>
      </c>
      <c r="M18" s="1494">
        <f t="shared" si="2"/>
        <v>13.418085842777778</v>
      </c>
      <c r="N18" s="929">
        <f t="shared" si="3"/>
        <v>538.73614658752774</v>
      </c>
      <c r="O18" s="1203" t="s">
        <v>2236</v>
      </c>
      <c r="Q18" s="926"/>
    </row>
    <row r="19" spans="1:17" s="925" customFormat="1" ht="43.5" customHeight="1">
      <c r="A19" s="745">
        <v>44063</v>
      </c>
      <c r="B19" s="728" t="s">
        <v>5284</v>
      </c>
      <c r="C19" s="728" t="s">
        <v>285</v>
      </c>
      <c r="D19" s="746" t="s">
        <v>3416</v>
      </c>
      <c r="E19" s="728" t="s">
        <v>11</v>
      </c>
      <c r="F19" s="1505">
        <v>262585.25</v>
      </c>
      <c r="G19" s="1506">
        <v>10306471.0625</v>
      </c>
      <c r="H19" s="1507">
        <v>44099</v>
      </c>
      <c r="I19" s="1508" t="s">
        <v>5286</v>
      </c>
      <c r="J19" s="927">
        <f t="shared" si="0"/>
        <v>12</v>
      </c>
      <c r="K19" s="928">
        <v>2.94688E-2</v>
      </c>
      <c r="L19" s="1205">
        <f t="shared" si="1"/>
        <v>40.15</v>
      </c>
      <c r="M19" s="1494">
        <f t="shared" si="2"/>
        <v>257.93574050666666</v>
      </c>
      <c r="N19" s="929">
        <f t="shared" si="3"/>
        <v>10356.119981342667</v>
      </c>
      <c r="O19" s="1203" t="s">
        <v>2236</v>
      </c>
      <c r="Q19" s="926"/>
    </row>
    <row r="20" spans="1:17" s="925" customFormat="1" ht="43.5" customHeight="1">
      <c r="A20" s="745">
        <v>44063</v>
      </c>
      <c r="B20" s="728" t="s">
        <v>5285</v>
      </c>
      <c r="C20" s="728" t="s">
        <v>285</v>
      </c>
      <c r="D20" s="746" t="s">
        <v>3416</v>
      </c>
      <c r="E20" s="728" t="s">
        <v>11</v>
      </c>
      <c r="F20" s="1505">
        <v>19301.8</v>
      </c>
      <c r="G20" s="1506">
        <v>757595.65</v>
      </c>
      <c r="H20" s="1507">
        <v>44096</v>
      </c>
      <c r="I20" s="1508" t="s">
        <v>5287</v>
      </c>
      <c r="J20" s="927">
        <f t="shared" si="0"/>
        <v>12</v>
      </c>
      <c r="K20" s="928">
        <v>2.94688E-2</v>
      </c>
      <c r="L20" s="1205">
        <f t="shared" si="1"/>
        <v>40.15</v>
      </c>
      <c r="M20" s="1494">
        <f t="shared" si="2"/>
        <v>18.960029461333331</v>
      </c>
      <c r="N20" s="929">
        <f t="shared" si="3"/>
        <v>761.24518287253318</v>
      </c>
      <c r="O20" s="1203" t="s">
        <v>2236</v>
      </c>
      <c r="Q20" s="926"/>
    </row>
    <row r="21" spans="1:17" s="925" customFormat="1" ht="43.5" customHeight="1">
      <c r="A21" s="745">
        <v>44063</v>
      </c>
      <c r="B21" s="728" t="s">
        <v>5288</v>
      </c>
      <c r="C21" s="728" t="s">
        <v>285</v>
      </c>
      <c r="D21" s="746" t="s">
        <v>4598</v>
      </c>
      <c r="E21" s="728" t="s">
        <v>11</v>
      </c>
      <c r="F21" s="1505">
        <v>9085.82</v>
      </c>
      <c r="G21" s="1506">
        <v>356618.435</v>
      </c>
      <c r="H21" s="1507">
        <v>44093</v>
      </c>
      <c r="I21" s="1508" t="s">
        <v>5290</v>
      </c>
      <c r="J21" s="927">
        <f t="shared" si="0"/>
        <v>12</v>
      </c>
      <c r="K21" s="928">
        <v>2.94688E-2</v>
      </c>
      <c r="L21" s="1205">
        <f t="shared" si="1"/>
        <v>40.15</v>
      </c>
      <c r="M21" s="1494">
        <f t="shared" si="2"/>
        <v>8.9249404138666666</v>
      </c>
      <c r="N21" s="929">
        <f t="shared" si="3"/>
        <v>358.33635761674662</v>
      </c>
      <c r="O21" s="1203" t="s">
        <v>2236</v>
      </c>
      <c r="Q21" s="926"/>
    </row>
    <row r="22" spans="1:17" s="925" customFormat="1" ht="43.5" customHeight="1">
      <c r="A22" s="745">
        <v>44063</v>
      </c>
      <c r="B22" s="728" t="s">
        <v>5289</v>
      </c>
      <c r="C22" s="728" t="s">
        <v>285</v>
      </c>
      <c r="D22" s="746" t="s">
        <v>4598</v>
      </c>
      <c r="E22" s="728" t="s">
        <v>11</v>
      </c>
      <c r="F22" s="1505">
        <v>153370.19</v>
      </c>
      <c r="G22" s="1506">
        <v>6019779.9575000005</v>
      </c>
      <c r="H22" s="1507">
        <v>44108</v>
      </c>
      <c r="I22" s="1508" t="s">
        <v>5291</v>
      </c>
      <c r="J22" s="927">
        <f t="shared" si="0"/>
        <v>12</v>
      </c>
      <c r="K22" s="928">
        <v>2.94688E-2</v>
      </c>
      <c r="L22" s="1205">
        <f t="shared" si="1"/>
        <v>40.15</v>
      </c>
      <c r="M22" s="1494">
        <f t="shared" si="2"/>
        <v>150.65451516906666</v>
      </c>
      <c r="N22" s="929">
        <f t="shared" si="3"/>
        <v>6048.7787840380261</v>
      </c>
      <c r="O22" s="1203" t="s">
        <v>2236</v>
      </c>
      <c r="Q22" s="926"/>
    </row>
    <row r="23" spans="1:17" s="925" customFormat="1" ht="43.5" customHeight="1">
      <c r="A23" s="745">
        <v>44063</v>
      </c>
      <c r="B23" s="728" t="s">
        <v>5292</v>
      </c>
      <c r="C23" s="728" t="s">
        <v>285</v>
      </c>
      <c r="D23" s="746" t="s">
        <v>4042</v>
      </c>
      <c r="E23" s="728" t="s">
        <v>11</v>
      </c>
      <c r="F23" s="1505">
        <v>123910.94</v>
      </c>
      <c r="G23" s="1506">
        <v>4863504.3950000005</v>
      </c>
      <c r="H23" s="1507">
        <v>44087</v>
      </c>
      <c r="I23" s="1508" t="s">
        <v>5295</v>
      </c>
      <c r="J23" s="927">
        <f t="shared" si="0"/>
        <v>12</v>
      </c>
      <c r="K23" s="928">
        <v>2.94688E-2</v>
      </c>
      <c r="L23" s="1205">
        <f t="shared" si="1"/>
        <v>40.15</v>
      </c>
      <c r="M23" s="1494">
        <f t="shared" si="2"/>
        <v>121.71689028906665</v>
      </c>
      <c r="N23" s="929">
        <f t="shared" si="3"/>
        <v>4886.9331451060261</v>
      </c>
      <c r="O23" s="1203" t="s">
        <v>2236</v>
      </c>
      <c r="Q23" s="926"/>
    </row>
    <row r="24" spans="1:17" s="925" customFormat="1" ht="43.5" customHeight="1">
      <c r="A24" s="745">
        <v>44063</v>
      </c>
      <c r="B24" s="728" t="s">
        <v>5294</v>
      </c>
      <c r="C24" s="728" t="s">
        <v>285</v>
      </c>
      <c r="D24" s="746" t="s">
        <v>4042</v>
      </c>
      <c r="E24" s="728" t="s">
        <v>11</v>
      </c>
      <c r="F24" s="1505">
        <v>51589.99</v>
      </c>
      <c r="G24" s="1506">
        <v>2024907.1074999999</v>
      </c>
      <c r="H24" s="1507">
        <v>44083</v>
      </c>
      <c r="I24" s="1508" t="s">
        <v>5296</v>
      </c>
      <c r="J24" s="927">
        <f t="shared" si="0"/>
        <v>12</v>
      </c>
      <c r="K24" s="928">
        <v>2.94688E-2</v>
      </c>
      <c r="L24" s="1205">
        <f t="shared" si="1"/>
        <v>40.15</v>
      </c>
      <c r="M24" s="1494">
        <f t="shared" si="2"/>
        <v>50.676503243733329</v>
      </c>
      <c r="N24" s="929">
        <f t="shared" si="3"/>
        <v>2034.6616052358931</v>
      </c>
      <c r="O24" s="1203" t="s">
        <v>2236</v>
      </c>
      <c r="Q24" s="926"/>
    </row>
    <row r="25" spans="1:17" ht="27.75" customHeight="1" thickBot="1">
      <c r="A25" s="1530" t="s">
        <v>182</v>
      </c>
      <c r="B25" s="1530"/>
      <c r="C25" s="1530"/>
      <c r="D25" s="1530"/>
      <c r="E25" s="1530"/>
      <c r="F25" s="219">
        <f>SUM(F11:F24)</f>
        <v>2402130.0800000005</v>
      </c>
      <c r="G25" s="749"/>
      <c r="H25" s="955"/>
      <c r="I25" s="750">
        <f>VLOOKUP(I10,REPORTS!$B$69:$E$93,4,0)</f>
        <v>2402130.08</v>
      </c>
      <c r="J25" s="751"/>
      <c r="K25" s="752"/>
      <c r="L25" s="753"/>
      <c r="M25" s="748"/>
      <c r="N25" s="754"/>
      <c r="O25" s="745"/>
    </row>
    <row r="26" spans="1:17" ht="12" customHeight="1" thickTop="1">
      <c r="A26" s="1091"/>
      <c r="B26" s="755"/>
      <c r="C26" s="755"/>
      <c r="D26" s="756"/>
      <c r="E26" s="757"/>
      <c r="F26" s="758"/>
      <c r="G26" s="758"/>
      <c r="H26" s="956"/>
      <c r="I26" s="759"/>
      <c r="J26" s="760"/>
      <c r="K26" s="761"/>
      <c r="L26" s="762"/>
      <c r="M26" s="763"/>
      <c r="N26" s="764"/>
      <c r="O26" s="765"/>
    </row>
    <row r="27" spans="1:17" ht="26.25" customHeight="1">
      <c r="A27" s="1542" t="s">
        <v>111</v>
      </c>
      <c r="B27" s="1543"/>
      <c r="C27" s="1543"/>
      <c r="D27" s="1543"/>
      <c r="E27" s="1543"/>
      <c r="F27" s="1543"/>
      <c r="G27" s="1543"/>
      <c r="H27" s="973"/>
      <c r="I27" s="848">
        <v>2034015</v>
      </c>
      <c r="J27" s="846"/>
      <c r="K27" s="779"/>
      <c r="L27" s="762"/>
      <c r="M27" s="740"/>
      <c r="N27" s="781"/>
      <c r="O27" s="847"/>
    </row>
    <row r="28" spans="1:17" s="673" customFormat="1" ht="31.5" customHeight="1">
      <c r="A28" s="1455">
        <v>43887</v>
      </c>
      <c r="B28" s="1459" t="s">
        <v>4580</v>
      </c>
      <c r="C28" s="1459" t="s">
        <v>285</v>
      </c>
      <c r="D28" s="1454" t="s">
        <v>2873</v>
      </c>
      <c r="E28" s="1459" t="s">
        <v>14</v>
      </c>
      <c r="F28" s="1448">
        <v>57839.99</v>
      </c>
      <c r="G28" s="1448">
        <v>2325167.6</v>
      </c>
      <c r="H28" s="1452">
        <v>43965</v>
      </c>
      <c r="I28" s="1453" t="s">
        <v>4581</v>
      </c>
      <c r="J28" s="743">
        <f>$I$2-A28+1</f>
        <v>188</v>
      </c>
      <c r="K28" s="1204">
        <f t="shared" ref="K28" si="4">2.7/100</f>
        <v>2.7000000000000003E-2</v>
      </c>
      <c r="L28" s="1205">
        <f>$B$36</f>
        <v>47.89</v>
      </c>
      <c r="M28" s="740">
        <f>F28*J28*K28/360</f>
        <v>815.543859</v>
      </c>
      <c r="N28" s="1206">
        <f t="shared" ref="N28" si="5">L28*M28</f>
        <v>39056.395407509997</v>
      </c>
      <c r="O28" s="1203" t="s">
        <v>2236</v>
      </c>
    </row>
    <row r="29" spans="1:17" ht="27.75" customHeight="1" thickBot="1">
      <c r="A29" s="1523" t="s">
        <v>182</v>
      </c>
      <c r="B29" s="1524"/>
      <c r="C29" s="1524"/>
      <c r="D29" s="1524"/>
      <c r="E29" s="1525"/>
      <c r="F29" s="849">
        <f>SUM(F28:F28)</f>
        <v>57839.99</v>
      </c>
      <c r="G29" s="839"/>
      <c r="H29" s="971"/>
      <c r="I29" s="750">
        <f>VLOOKUP(I27,REPORTS!$B$69:$E$93,4,0)</f>
        <v>57839.99</v>
      </c>
      <c r="J29" s="802"/>
      <c r="K29" s="850"/>
      <c r="L29" s="753"/>
      <c r="M29" s="740"/>
      <c r="N29" s="1431"/>
      <c r="O29" s="494"/>
    </row>
    <row r="30" spans="1:17" ht="13.5" thickTop="1">
      <c r="A30" s="1099"/>
      <c r="B30" s="842"/>
      <c r="C30" s="842"/>
      <c r="D30" s="843"/>
      <c r="E30" s="842"/>
      <c r="F30" s="844"/>
      <c r="G30" s="777"/>
      <c r="H30" s="972"/>
      <c r="I30" s="845"/>
      <c r="J30" s="802"/>
      <c r="K30" s="785"/>
      <c r="L30" s="762"/>
      <c r="M30" s="740"/>
      <c r="N30" s="1431"/>
      <c r="O30" s="495"/>
    </row>
    <row r="31" spans="1:17" s="109" customFormat="1" ht="13.5" thickBot="1">
      <c r="A31" s="1104"/>
      <c r="B31" s="892"/>
      <c r="C31" s="893"/>
      <c r="D31" s="894"/>
      <c r="E31" s="893"/>
      <c r="F31" s="895"/>
      <c r="G31" s="896"/>
      <c r="H31" s="983"/>
      <c r="I31" s="897"/>
      <c r="J31" s="898" t="s">
        <v>140</v>
      </c>
      <c r="K31" s="899"/>
      <c r="L31" s="899"/>
      <c r="M31" s="900"/>
      <c r="N31" s="901">
        <f>SUM(N11:N30)</f>
        <v>267730.18666005356</v>
      </c>
      <c r="O31" s="902"/>
    </row>
    <row r="32" spans="1:17">
      <c r="A32" s="1105"/>
      <c r="B32" s="161"/>
      <c r="C32" s="161"/>
      <c r="D32" s="175"/>
      <c r="E32" s="161"/>
      <c r="F32" s="162"/>
      <c r="G32" s="176"/>
      <c r="H32" s="952"/>
      <c r="I32" s="177"/>
      <c r="J32" s="161"/>
      <c r="K32" s="161"/>
      <c r="L32" s="161"/>
      <c r="M32" s="161"/>
      <c r="N32" s="178"/>
      <c r="O32" s="178"/>
    </row>
    <row r="33" spans="1:13" ht="13.5" thickBot="1"/>
    <row r="34" spans="1:13">
      <c r="A34" s="937" t="s">
        <v>5312</v>
      </c>
      <c r="B34" s="172"/>
      <c r="C34" s="172"/>
      <c r="E34" s="180">
        <v>360</v>
      </c>
      <c r="I34" s="282"/>
    </row>
    <row r="35" spans="1:13">
      <c r="A35" s="936" t="s">
        <v>37</v>
      </c>
      <c r="B35" s="644">
        <v>40.15</v>
      </c>
      <c r="C35" s="673"/>
      <c r="E35" s="181">
        <v>365</v>
      </c>
      <c r="I35" s="282"/>
    </row>
    <row r="36" spans="1:13">
      <c r="A36" s="936" t="s">
        <v>14</v>
      </c>
      <c r="B36" s="644">
        <v>47.89</v>
      </c>
      <c r="C36" s="673"/>
    </row>
    <row r="37" spans="1:13">
      <c r="A37" s="936" t="s">
        <v>42</v>
      </c>
      <c r="B37" s="644">
        <v>53.66</v>
      </c>
      <c r="C37" s="673"/>
    </row>
    <row r="40" spans="1:13">
      <c r="H40" s="953" t="s">
        <v>3758</v>
      </c>
      <c r="M40" s="215"/>
    </row>
    <row r="41" spans="1:13">
      <c r="G41" s="170" t="s">
        <v>3759</v>
      </c>
      <c r="H41" s="91" t="s">
        <v>3760</v>
      </c>
    </row>
    <row r="61" spans="1:17" s="170" customFormat="1">
      <c r="A61" s="282"/>
      <c r="B61" s="91"/>
      <c r="C61" s="91"/>
      <c r="D61" s="169"/>
      <c r="E61" s="91"/>
      <c r="F61" s="1191"/>
      <c r="H61" s="953"/>
      <c r="I61" s="91"/>
      <c r="J61" s="179"/>
      <c r="K61" s="179"/>
      <c r="L61" s="179"/>
      <c r="M61" s="179"/>
      <c r="N61" s="91"/>
      <c r="O61" s="91"/>
      <c r="P61" s="91"/>
      <c r="Q61" s="91"/>
    </row>
  </sheetData>
  <sheetProtection selectLockedCells="1" selectUnlockedCells="1"/>
  <protectedRanges>
    <protectedRange password="DC64" sqref="J31:N65201 M26:N27 K9:L9 K29:K30 J1:N8 J25:K27 K10:N10" name="XXX"/>
  </protectedRanges>
  <autoFilter ref="H1:H66" xr:uid="{00000000-0009-0000-0000-00000B000000}"/>
  <mergeCells count="4">
    <mergeCell ref="A27:G27"/>
    <mergeCell ref="A29:E29"/>
    <mergeCell ref="A10:G10"/>
    <mergeCell ref="A25:E25"/>
  </mergeCells>
  <conditionalFormatting sqref="F25">
    <cfRule type="cellIs" dxfId="1" priority="1" stopIfTrue="1" operator="equal">
      <formula>#REF!</formula>
    </cfRule>
    <cfRule type="cellIs" dxfId="0" priority="2" stopIfTrue="1" operator="notEqual">
      <formula>#REF!</formula>
    </cfRule>
  </conditionalFormatting>
  <pageMargins left="0.59055118110236227" right="0" top="0" bottom="0" header="0" footer="0"/>
  <pageSetup paperSize="9" scale="56" orientation="landscape" horizontalDpi="4294967295" verticalDpi="4294967295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61"/>
  <sheetViews>
    <sheetView view="pageBreakPreview" zoomScaleNormal="100" zoomScaleSheetLayoutView="100" workbookViewId="0">
      <pane ySplit="3" topLeftCell="A4" activePane="bottomLeft" state="frozen"/>
      <selection activeCell="H1" sqref="H1"/>
      <selection pane="bottomLeft" activeCell="G48" sqref="G48"/>
    </sheetView>
  </sheetViews>
  <sheetFormatPr defaultColWidth="9.140625" defaultRowHeight="12.75"/>
  <cols>
    <col min="1" max="1" width="12.5703125" style="1156" customWidth="1"/>
    <col min="2" max="2" width="14.140625" style="1156" customWidth="1"/>
    <col min="3" max="3" width="11.85546875" style="91" customWidth="1"/>
    <col min="4" max="4" width="19.5703125" style="91" customWidth="1"/>
    <col min="5" max="5" width="25.28515625" style="169" customWidth="1"/>
    <col min="6" max="6" width="8.140625" style="91" bestFit="1" customWidth="1"/>
    <col min="7" max="7" width="15.140625" style="170" customWidth="1"/>
    <col min="8" max="8" width="14.7109375" style="170" customWidth="1"/>
    <col min="9" max="9" width="15.5703125" style="170" customWidth="1"/>
    <col min="10" max="10" width="20.7109375" style="91" customWidth="1"/>
    <col min="11" max="11" width="12.85546875" style="179" customWidth="1"/>
    <col min="12" max="12" width="12.28515625" style="179" customWidth="1"/>
    <col min="13" max="13" width="5.140625" style="179" customWidth="1"/>
    <col min="14" max="14" width="8.140625" style="91" customWidth="1"/>
    <col min="15" max="15" width="12.42578125" style="91" customWidth="1"/>
    <col min="16" max="16" width="19.5703125" style="91" customWidth="1"/>
    <col min="17" max="16384" width="9.140625" style="91"/>
  </cols>
  <sheetData>
    <row r="1" spans="1:18" ht="23.25">
      <c r="A1" s="1138"/>
      <c r="B1" s="1138"/>
      <c r="C1" s="85"/>
      <c r="D1" s="86" t="s">
        <v>181</v>
      </c>
      <c r="E1" s="87"/>
      <c r="F1" s="88"/>
      <c r="G1" s="89"/>
      <c r="H1" s="89"/>
      <c r="I1" s="89"/>
      <c r="J1" s="90"/>
      <c r="K1" s="88"/>
      <c r="L1" s="88"/>
      <c r="M1" s="88"/>
      <c r="N1" s="88"/>
      <c r="O1" s="88"/>
    </row>
    <row r="2" spans="1:18" ht="13.5" thickBot="1">
      <c r="A2" s="1139" t="s">
        <v>0</v>
      </c>
      <c r="B2" s="1139"/>
      <c r="C2" s="93"/>
      <c r="D2" s="94" t="s">
        <v>17</v>
      </c>
      <c r="E2" s="95"/>
      <c r="F2" s="94"/>
      <c r="G2" s="96"/>
      <c r="H2" s="96"/>
      <c r="I2" s="96"/>
      <c r="J2" s="97">
        <v>44074</v>
      </c>
      <c r="K2" s="88"/>
      <c r="L2" s="88"/>
      <c r="M2" s="88"/>
      <c r="N2" s="88"/>
      <c r="O2" s="88"/>
      <c r="R2" s="91" t="s">
        <v>5202</v>
      </c>
    </row>
    <row r="3" spans="1:18" ht="13.5" thickBot="1">
      <c r="A3" s="1159" t="s">
        <v>3770</v>
      </c>
      <c r="B3" s="1159" t="s">
        <v>4414</v>
      </c>
      <c r="C3" s="99" t="s">
        <v>3</v>
      </c>
      <c r="D3" s="99" t="s">
        <v>4</v>
      </c>
      <c r="E3" s="100" t="s">
        <v>5</v>
      </c>
      <c r="F3" s="101" t="s">
        <v>6</v>
      </c>
      <c r="G3" s="102" t="s">
        <v>7</v>
      </c>
      <c r="H3" s="102" t="s">
        <v>8</v>
      </c>
      <c r="I3" s="103" t="s">
        <v>26</v>
      </c>
      <c r="K3" s="104" t="s">
        <v>211</v>
      </c>
      <c r="L3" s="81" t="s">
        <v>925</v>
      </c>
      <c r="M3" s="81" t="s">
        <v>922</v>
      </c>
      <c r="O3" s="486" t="s">
        <v>21</v>
      </c>
      <c r="P3" s="672" t="s">
        <v>1</v>
      </c>
    </row>
    <row r="4" spans="1:18">
      <c r="A4" s="1140"/>
      <c r="B4" s="1160"/>
      <c r="C4" s="112"/>
      <c r="D4" s="113"/>
      <c r="E4" s="114"/>
      <c r="F4" s="113"/>
      <c r="G4" s="115"/>
      <c r="H4" s="116"/>
      <c r="I4" s="624"/>
      <c r="J4" s="117"/>
      <c r="K4" s="117"/>
      <c r="L4" s="107"/>
      <c r="M4" s="107"/>
      <c r="N4" s="108"/>
      <c r="O4" s="118"/>
      <c r="P4" s="673"/>
    </row>
    <row r="5" spans="1:18">
      <c r="A5" s="1560" t="s">
        <v>2142</v>
      </c>
      <c r="B5" s="1561"/>
      <c r="C5" s="1561"/>
      <c r="D5" s="1561"/>
      <c r="E5" s="1561"/>
      <c r="F5" s="1561"/>
      <c r="G5" s="1562"/>
      <c r="H5" s="1562"/>
      <c r="I5" s="1520"/>
      <c r="J5" s="188">
        <v>1025926</v>
      </c>
      <c r="K5" s="149"/>
      <c r="L5" s="80"/>
      <c r="M5" s="82"/>
      <c r="N5" s="200"/>
      <c r="O5" s="120"/>
      <c r="P5" s="512"/>
    </row>
    <row r="6" spans="1:18" s="128" customFormat="1" ht="47.25" customHeight="1">
      <c r="A6" s="1432">
        <v>44004</v>
      </c>
      <c r="B6" s="1433">
        <v>44007</v>
      </c>
      <c r="C6" s="1434" t="s">
        <v>5131</v>
      </c>
      <c r="D6" s="1434" t="s">
        <v>2092</v>
      </c>
      <c r="E6" s="1435" t="s">
        <v>4500</v>
      </c>
      <c r="F6" s="1434" t="s">
        <v>37</v>
      </c>
      <c r="G6" s="1464">
        <v>18125.099999999999</v>
      </c>
      <c r="H6" s="1464">
        <v>715941.45</v>
      </c>
      <c r="I6" s="1436">
        <f t="shared" ref="I6:I11" si="0">A6+120</f>
        <v>44124</v>
      </c>
      <c r="J6" s="1465" t="s">
        <v>5132</v>
      </c>
      <c r="K6" s="1466">
        <f t="shared" ref="K6:K11" si="1">$J$2-B6+1</f>
        <v>68</v>
      </c>
      <c r="L6" s="1467">
        <v>2.28375E-2</v>
      </c>
      <c r="M6" s="1437">
        <f t="shared" ref="M6:M11" si="2">$C$18</f>
        <v>40.15</v>
      </c>
      <c r="N6" s="1438">
        <f t="shared" ref="N6" si="3">G6*K6*L6/360</f>
        <v>78.187150124999988</v>
      </c>
      <c r="O6" s="1439">
        <f t="shared" ref="O6:O11" si="4">M6*N6</f>
        <v>3139.2140775187495</v>
      </c>
      <c r="P6" s="1113" t="s">
        <v>2047</v>
      </c>
    </row>
    <row r="7" spans="1:18" s="673" customFormat="1" ht="47.25" customHeight="1">
      <c r="A7" s="1142">
        <v>44011</v>
      </c>
      <c r="B7" s="1141">
        <v>44032</v>
      </c>
      <c r="C7" s="110" t="s">
        <v>5190</v>
      </c>
      <c r="D7" s="1434" t="s">
        <v>2092</v>
      </c>
      <c r="E7" s="1483" t="s">
        <v>5195</v>
      </c>
      <c r="F7" s="1434" t="s">
        <v>37</v>
      </c>
      <c r="G7" s="1484">
        <v>332.91</v>
      </c>
      <c r="H7" s="1485">
        <v>13166.5905</v>
      </c>
      <c r="I7" s="986">
        <f t="shared" si="0"/>
        <v>44131</v>
      </c>
      <c r="J7" s="1112" t="s">
        <v>5196</v>
      </c>
      <c r="K7" s="671">
        <f t="shared" si="1"/>
        <v>43</v>
      </c>
      <c r="L7" s="674">
        <v>2.2713799999999999E-2</v>
      </c>
      <c r="M7" s="1437">
        <f t="shared" si="2"/>
        <v>40.15</v>
      </c>
      <c r="N7" s="1438">
        <f>G7*K7*L7/360</f>
        <v>0.90319722165000005</v>
      </c>
      <c r="O7" s="1439">
        <f t="shared" si="4"/>
        <v>36.263368449247501</v>
      </c>
      <c r="P7" s="1113" t="s">
        <v>2047</v>
      </c>
    </row>
    <row r="8" spans="1:18" s="673" customFormat="1" ht="47.25" customHeight="1">
      <c r="A8" s="1142">
        <v>44015</v>
      </c>
      <c r="B8" s="1141">
        <v>44032</v>
      </c>
      <c r="C8" s="110" t="s">
        <v>5191</v>
      </c>
      <c r="D8" s="1434" t="s">
        <v>2092</v>
      </c>
      <c r="E8" s="1483" t="s">
        <v>4500</v>
      </c>
      <c r="F8" s="1434" t="s">
        <v>37</v>
      </c>
      <c r="G8" s="1484">
        <v>137.25</v>
      </c>
      <c r="H8" s="1485">
        <v>5428.2374999999993</v>
      </c>
      <c r="I8" s="986">
        <f t="shared" si="0"/>
        <v>44135</v>
      </c>
      <c r="J8" s="1112" t="s">
        <v>5197</v>
      </c>
      <c r="K8" s="671">
        <f t="shared" si="1"/>
        <v>43</v>
      </c>
      <c r="L8" s="674">
        <v>2.2713799999999999E-2</v>
      </c>
      <c r="M8" s="1437">
        <f t="shared" si="2"/>
        <v>40.15</v>
      </c>
      <c r="N8" s="1438">
        <f t="shared" ref="N8:N11" si="5">G8*K8*L8/360</f>
        <v>0.37236435874999996</v>
      </c>
      <c r="O8" s="1439">
        <f t="shared" si="4"/>
        <v>14.950429003812499</v>
      </c>
      <c r="P8" s="1113" t="s">
        <v>2047</v>
      </c>
    </row>
    <row r="9" spans="1:18" s="673" customFormat="1" ht="47.25" customHeight="1">
      <c r="A9" s="1142">
        <v>44022</v>
      </c>
      <c r="B9" s="1141">
        <v>44032</v>
      </c>
      <c r="C9" s="110" t="s">
        <v>5192</v>
      </c>
      <c r="D9" s="1434" t="s">
        <v>2092</v>
      </c>
      <c r="E9" s="1483" t="s">
        <v>4500</v>
      </c>
      <c r="F9" s="1434" t="s">
        <v>37</v>
      </c>
      <c r="G9" s="1484">
        <v>2185.1</v>
      </c>
      <c r="H9" s="1485">
        <v>86420.704999999987</v>
      </c>
      <c r="I9" s="986">
        <f t="shared" si="0"/>
        <v>44142</v>
      </c>
      <c r="J9" s="1112" t="s">
        <v>5198</v>
      </c>
      <c r="K9" s="671">
        <f t="shared" si="1"/>
        <v>43</v>
      </c>
      <c r="L9" s="674">
        <v>2.2713799999999999E-2</v>
      </c>
      <c r="M9" s="1437">
        <f t="shared" si="2"/>
        <v>40.15</v>
      </c>
      <c r="N9" s="1438">
        <f t="shared" si="5"/>
        <v>5.9282576342777782</v>
      </c>
      <c r="O9" s="1439">
        <f t="shared" si="4"/>
        <v>238.01954401625278</v>
      </c>
      <c r="P9" s="1113" t="s">
        <v>2047</v>
      </c>
    </row>
    <row r="10" spans="1:18" s="673" customFormat="1" ht="47.25" customHeight="1">
      <c r="A10" s="1142">
        <v>44025</v>
      </c>
      <c r="B10" s="1141">
        <v>44032</v>
      </c>
      <c r="C10" s="110" t="s">
        <v>5193</v>
      </c>
      <c r="D10" s="1434" t="s">
        <v>2092</v>
      </c>
      <c r="E10" s="1483" t="s">
        <v>5199</v>
      </c>
      <c r="F10" s="1434" t="s">
        <v>37</v>
      </c>
      <c r="G10" s="1484">
        <v>10862.55</v>
      </c>
      <c r="H10" s="1485">
        <v>429613.85249999992</v>
      </c>
      <c r="I10" s="986">
        <f t="shared" si="0"/>
        <v>44145</v>
      </c>
      <c r="J10" s="1112" t="s">
        <v>5200</v>
      </c>
      <c r="K10" s="671">
        <f t="shared" si="1"/>
        <v>43</v>
      </c>
      <c r="L10" s="674">
        <v>2.2713799999999999E-2</v>
      </c>
      <c r="M10" s="1437">
        <f t="shared" si="2"/>
        <v>40.15</v>
      </c>
      <c r="N10" s="1438">
        <f t="shared" si="5"/>
        <v>29.470502478249994</v>
      </c>
      <c r="O10" s="1439">
        <f t="shared" si="4"/>
        <v>1183.2406745017372</v>
      </c>
      <c r="P10" s="1113" t="s">
        <v>2047</v>
      </c>
    </row>
    <row r="11" spans="1:18" s="673" customFormat="1" ht="47.25" customHeight="1">
      <c r="A11" s="1142">
        <v>44026</v>
      </c>
      <c r="B11" s="1141">
        <v>44032</v>
      </c>
      <c r="C11" s="110" t="s">
        <v>5194</v>
      </c>
      <c r="D11" s="1434" t="s">
        <v>2092</v>
      </c>
      <c r="E11" s="1483" t="s">
        <v>4500</v>
      </c>
      <c r="F11" s="1434" t="s">
        <v>37</v>
      </c>
      <c r="G11" s="1484">
        <v>5444.31</v>
      </c>
      <c r="H11" s="1485">
        <v>215322.46049999999</v>
      </c>
      <c r="I11" s="986">
        <f t="shared" si="0"/>
        <v>44146</v>
      </c>
      <c r="J11" s="1112" t="s">
        <v>5201</v>
      </c>
      <c r="K11" s="671">
        <f t="shared" si="1"/>
        <v>43</v>
      </c>
      <c r="L11" s="674">
        <v>2.2713799999999999E-2</v>
      </c>
      <c r="M11" s="1437">
        <f t="shared" si="2"/>
        <v>40.15</v>
      </c>
      <c r="N11" s="1438">
        <f t="shared" si="5"/>
        <v>14.770615679316668</v>
      </c>
      <c r="O11" s="1439">
        <f t="shared" si="4"/>
        <v>593.04021952456424</v>
      </c>
      <c r="P11" s="1113" t="s">
        <v>2047</v>
      </c>
    </row>
    <row r="12" spans="1:18" ht="13.5" thickBot="1">
      <c r="A12" s="1557" t="s">
        <v>2099</v>
      </c>
      <c r="B12" s="1558"/>
      <c r="C12" s="1558"/>
      <c r="D12" s="1558"/>
      <c r="E12" s="1558"/>
      <c r="F12" s="1559"/>
      <c r="G12" s="602">
        <f>SUM(G6:G11)</f>
        <v>37087.219999999994</v>
      </c>
      <c r="H12" s="543"/>
      <c r="I12" s="543"/>
      <c r="J12" s="167">
        <f>VLOOKUP(J5,REPORTS!$B$69:$E$93,4,0)</f>
        <v>37087.22</v>
      </c>
      <c r="K12" s="158"/>
      <c r="L12" s="1109"/>
      <c r="M12" s="1114"/>
      <c r="N12" s="1110"/>
      <c r="O12" s="1115"/>
      <c r="P12" s="1116"/>
    </row>
    <row r="13" spans="1:18" s="182" customFormat="1" ht="13.5" thickTop="1">
      <c r="A13" s="1143"/>
      <c r="B13" s="1144"/>
      <c r="C13" s="595"/>
      <c r="D13" s="595"/>
      <c r="E13" s="595"/>
      <c r="F13" s="595"/>
      <c r="G13" s="595"/>
      <c r="H13" s="595"/>
      <c r="I13" s="595"/>
      <c r="J13" s="593"/>
      <c r="K13" s="158"/>
      <c r="L13" s="1109"/>
      <c r="M13" s="904"/>
      <c r="N13" s="1110"/>
      <c r="O13" s="509"/>
      <c r="P13" s="511"/>
    </row>
    <row r="14" spans="1:18" s="182" customFormat="1">
      <c r="A14" s="1147"/>
      <c r="B14" s="1147"/>
      <c r="C14"/>
      <c r="D14"/>
      <c r="E14"/>
      <c r="F14"/>
      <c r="G14"/>
      <c r="H14"/>
      <c r="I14"/>
      <c r="J14"/>
      <c r="K14" s="596"/>
      <c r="L14" s="596"/>
      <c r="M14" s="596"/>
      <c r="N14" s="601"/>
      <c r="O14" s="601"/>
    </row>
    <row r="15" spans="1:18" s="182" customFormat="1" ht="13.5" thickBot="1">
      <c r="A15" s="1148"/>
      <c r="B15" s="1148"/>
      <c r="C15" s="667"/>
      <c r="D15" s="667"/>
      <c r="E15" s="667"/>
      <c r="F15" s="667"/>
      <c r="G15" s="668"/>
      <c r="H15" s="669"/>
      <c r="I15" s="669"/>
      <c r="J15" s="670"/>
      <c r="K15" s="596"/>
      <c r="L15" s="596"/>
      <c r="M15" s="596"/>
      <c r="N15" s="601"/>
      <c r="O15" s="601"/>
    </row>
    <row r="16" spans="1:18" s="179" customFormat="1" ht="13.5" thickBot="1">
      <c r="A16" s="1149"/>
      <c r="B16" s="1149"/>
      <c r="C16" s="596"/>
      <c r="D16" s="596"/>
      <c r="E16" s="597"/>
      <c r="F16" s="596"/>
      <c r="G16" s="598"/>
      <c r="H16" s="599"/>
      <c r="I16" s="599"/>
      <c r="J16" s="600"/>
      <c r="K16" s="282"/>
      <c r="N16" s="611" t="s">
        <v>140</v>
      </c>
      <c r="O16" s="610">
        <f>SUM(O6:O13)</f>
        <v>5204.7283130143642</v>
      </c>
    </row>
    <row r="17" spans="1:16" s="179" customFormat="1">
      <c r="A17" s="1150" t="s">
        <v>5311</v>
      </c>
      <c r="B17" s="1150"/>
      <c r="C17" s="172"/>
      <c r="D17" s="172"/>
      <c r="E17" s="169"/>
      <c r="F17" s="180">
        <v>360</v>
      </c>
      <c r="G17" s="170"/>
      <c r="H17" s="510"/>
      <c r="I17" s="510"/>
      <c r="J17" s="282"/>
      <c r="K17" s="282"/>
      <c r="L17" s="282"/>
      <c r="N17" s="91"/>
      <c r="O17" s="91"/>
    </row>
    <row r="18" spans="1:16" s="179" customFormat="1">
      <c r="A18" s="936" t="s">
        <v>37</v>
      </c>
      <c r="B18" s="644"/>
      <c r="C18" s="644">
        <v>40.15</v>
      </c>
      <c r="D18" s="673"/>
      <c r="E18" s="488"/>
      <c r="F18" s="181">
        <v>365</v>
      </c>
      <c r="G18" s="170"/>
      <c r="H18" s="510"/>
      <c r="I18" s="510"/>
      <c r="J18" s="282"/>
      <c r="L18" s="282"/>
      <c r="N18" s="91"/>
      <c r="O18" s="91"/>
    </row>
    <row r="19" spans="1:16" s="179" customFormat="1">
      <c r="A19" s="936" t="s">
        <v>14</v>
      </c>
      <c r="B19" s="644"/>
      <c r="C19" s="644">
        <v>47.89</v>
      </c>
      <c r="D19" s="673"/>
      <c r="E19" s="488"/>
      <c r="F19" s="91"/>
      <c r="G19" s="170"/>
      <c r="H19" s="170"/>
      <c r="I19" s="170"/>
      <c r="J19" s="282"/>
      <c r="L19" s="282"/>
      <c r="N19" s="91"/>
      <c r="O19" s="91"/>
    </row>
    <row r="20" spans="1:16" s="179" customFormat="1" ht="13.5" thickBot="1">
      <c r="A20" s="936" t="s">
        <v>42</v>
      </c>
      <c r="B20" s="644"/>
      <c r="C20" s="644">
        <v>53.66</v>
      </c>
      <c r="D20" s="673"/>
      <c r="E20" s="488"/>
      <c r="F20" s="91"/>
      <c r="G20" s="170"/>
      <c r="H20" s="170"/>
      <c r="I20" s="170"/>
      <c r="J20" s="91"/>
      <c r="N20" s="91"/>
      <c r="O20" s="91"/>
    </row>
    <row r="21" spans="1:16" s="179" customFormat="1" ht="18">
      <c r="A21" s="1151" t="s">
        <v>192</v>
      </c>
      <c r="B21" s="1161"/>
      <c r="C21" s="248"/>
      <c r="D21" s="248"/>
      <c r="E21" s="249"/>
      <c r="F21" s="248"/>
      <c r="G21" s="250"/>
      <c r="H21" s="250"/>
      <c r="I21" s="250"/>
      <c r="J21" s="251"/>
      <c r="L21" s="282"/>
      <c r="N21" s="91"/>
      <c r="O21" s="91"/>
    </row>
    <row r="22" spans="1:16" s="179" customFormat="1">
      <c r="A22" s="1152"/>
      <c r="B22" s="1133"/>
      <c r="C22" s="690"/>
      <c r="D22" s="690"/>
      <c r="E22" s="191"/>
      <c r="F22" s="690"/>
      <c r="G22" s="253"/>
      <c r="H22" s="253"/>
      <c r="I22" s="253"/>
      <c r="J22" s="254"/>
      <c r="N22" s="91"/>
      <c r="O22" s="91"/>
    </row>
    <row r="23" spans="1:16" s="179" customFormat="1">
      <c r="A23" s="1152"/>
      <c r="B23" s="1133"/>
      <c r="C23" s="690"/>
      <c r="D23" s="690"/>
      <c r="E23" s="191"/>
      <c r="F23" s="690"/>
      <c r="G23" s="253"/>
      <c r="H23" s="253"/>
      <c r="I23" s="253"/>
      <c r="J23" s="254"/>
      <c r="N23" s="91"/>
      <c r="O23" s="91"/>
    </row>
    <row r="24" spans="1:16" s="179" customFormat="1" ht="15.75">
      <c r="A24" s="1153" t="s">
        <v>193</v>
      </c>
      <c r="B24" s="1162"/>
      <c r="C24" s="264"/>
      <c r="D24" s="945">
        <v>44074</v>
      </c>
      <c r="E24" s="266"/>
      <c r="F24" s="267"/>
      <c r="G24" s="267"/>
      <c r="H24" s="267"/>
      <c r="I24" s="267"/>
      <c r="J24" s="507" t="s">
        <v>27</v>
      </c>
      <c r="N24" s="91"/>
      <c r="O24" s="91"/>
    </row>
    <row r="25" spans="1:16" s="179" customFormat="1" ht="15">
      <c r="A25" s="1154"/>
      <c r="B25" s="1163"/>
      <c r="C25" s="267"/>
      <c r="D25" s="267"/>
      <c r="E25" s="266"/>
      <c r="F25" s="267"/>
      <c r="G25" s="267"/>
      <c r="H25" s="267"/>
      <c r="I25" s="267"/>
      <c r="J25" s="268"/>
      <c r="N25" s="684"/>
      <c r="O25" s="91"/>
      <c r="P25" s="684"/>
    </row>
    <row r="26" spans="1:16" s="179" customFormat="1" ht="15.75">
      <c r="A26" s="1153" t="s">
        <v>195</v>
      </c>
      <c r="B26" s="1162"/>
      <c r="C26" s="265" t="s">
        <v>196</v>
      </c>
      <c r="D26" s="265"/>
      <c r="E26" s="271"/>
      <c r="F26" s="265"/>
      <c r="G26" s="265"/>
      <c r="H26" s="265"/>
      <c r="I26" s="265"/>
      <c r="J26" s="270">
        <f>O16</f>
        <v>5204.7283130143642</v>
      </c>
      <c r="N26" s="91"/>
      <c r="O26" s="91"/>
    </row>
    <row r="27" spans="1:16" s="179" customFormat="1" ht="15.75">
      <c r="A27" s="1153"/>
      <c r="B27" s="1162"/>
      <c r="C27" s="265"/>
      <c r="D27" s="265"/>
      <c r="E27" s="271"/>
      <c r="F27" s="265"/>
      <c r="G27" s="265"/>
      <c r="H27" s="265"/>
      <c r="I27" s="265"/>
      <c r="J27" s="272"/>
      <c r="M27" s="179" t="s">
        <v>9</v>
      </c>
      <c r="N27" s="91"/>
      <c r="O27" s="91"/>
    </row>
    <row r="28" spans="1:16" s="179" customFormat="1" ht="15.75">
      <c r="A28" s="1153" t="s">
        <v>1549</v>
      </c>
      <c r="B28" s="1162"/>
      <c r="C28" s="265" t="s">
        <v>1548</v>
      </c>
      <c r="D28" s="265"/>
      <c r="E28" s="271"/>
      <c r="F28" s="265"/>
      <c r="G28" s="265"/>
      <c r="H28" s="265"/>
      <c r="I28" s="265"/>
      <c r="J28" s="270">
        <f>J26</f>
        <v>5204.7283130143642</v>
      </c>
      <c r="N28" s="91"/>
      <c r="O28" s="91"/>
    </row>
    <row r="29" spans="1:16" s="179" customFormat="1" ht="15.75">
      <c r="A29" s="1153"/>
      <c r="B29" s="1162"/>
      <c r="C29" s="265"/>
      <c r="D29" s="265"/>
      <c r="E29" s="271"/>
      <c r="F29" s="265"/>
      <c r="G29" s="265"/>
      <c r="H29" s="265"/>
      <c r="I29" s="265"/>
      <c r="J29" s="272"/>
      <c r="N29" s="91"/>
      <c r="O29" s="91"/>
    </row>
    <row r="30" spans="1:16" ht="15.75">
      <c r="A30" s="1153" t="s">
        <v>1863</v>
      </c>
      <c r="B30" s="1162"/>
      <c r="C30" s="690"/>
      <c r="D30" s="690"/>
      <c r="E30" s="191"/>
      <c r="F30" s="690"/>
      <c r="G30" s="253"/>
      <c r="H30" s="253"/>
      <c r="I30" s="253"/>
      <c r="J30" s="254"/>
    </row>
    <row r="31" spans="1:16" s="179" customFormat="1" ht="13.5" thickBot="1">
      <c r="A31" s="1155"/>
      <c r="B31" s="1164"/>
      <c r="C31" s="256"/>
      <c r="D31" s="256"/>
      <c r="E31" s="257"/>
      <c r="F31" s="256"/>
      <c r="G31" s="258"/>
      <c r="H31" s="258"/>
      <c r="I31" s="258"/>
      <c r="J31" s="259"/>
      <c r="N31" s="91"/>
      <c r="O31" s="91"/>
    </row>
    <row r="32" spans="1:16" s="179" customFormat="1">
      <c r="A32" s="1156"/>
      <c r="B32" s="1156"/>
      <c r="C32" s="91"/>
      <c r="D32" s="91"/>
      <c r="E32" s="169"/>
      <c r="F32" s="91"/>
      <c r="G32" s="170"/>
      <c r="H32" s="170"/>
      <c r="I32" s="170"/>
      <c r="J32" s="91"/>
      <c r="N32" s="91"/>
      <c r="O32" s="91"/>
    </row>
    <row r="33" spans="1:18" s="179" customFormat="1" ht="13.5" thickBot="1">
      <c r="A33" s="1156"/>
      <c r="B33" s="1156"/>
      <c r="C33" s="91"/>
      <c r="D33" s="91"/>
      <c r="E33" s="169"/>
      <c r="F33" s="91"/>
      <c r="G33" s="170"/>
      <c r="H33" s="170"/>
      <c r="I33" s="170"/>
      <c r="J33" s="91"/>
      <c r="N33" s="91"/>
      <c r="O33" s="91"/>
    </row>
    <row r="34" spans="1:18" s="179" customFormat="1">
      <c r="A34" s="1157"/>
      <c r="B34" s="1165"/>
      <c r="C34" s="248"/>
      <c r="D34" s="248"/>
      <c r="E34" s="249"/>
      <c r="F34" s="248"/>
      <c r="G34" s="250"/>
      <c r="H34" s="250"/>
      <c r="I34" s="250"/>
      <c r="J34" s="251"/>
      <c r="N34" s="91"/>
      <c r="O34" s="91"/>
    </row>
    <row r="35" spans="1:18" s="179" customFormat="1" ht="15.75">
      <c r="A35" s="1153" t="s">
        <v>194</v>
      </c>
      <c r="B35" s="1162"/>
      <c r="C35" s="264"/>
      <c r="D35" s="945">
        <v>44075</v>
      </c>
      <c r="E35" s="273"/>
      <c r="F35" s="262"/>
      <c r="G35" s="262"/>
      <c r="H35" s="262"/>
      <c r="I35" s="262"/>
      <c r="J35" s="507" t="s">
        <v>27</v>
      </c>
      <c r="N35" s="91"/>
      <c r="O35" s="91"/>
    </row>
    <row r="36" spans="1:18" s="179" customFormat="1">
      <c r="A36" s="1158"/>
      <c r="B36" s="1166"/>
      <c r="C36" s="262"/>
      <c r="D36" s="262"/>
      <c r="E36" s="273"/>
      <c r="F36" s="262"/>
      <c r="G36" s="262"/>
      <c r="H36" s="262"/>
      <c r="I36" s="262"/>
      <c r="J36" s="274"/>
      <c r="N36" s="91"/>
      <c r="O36" s="91"/>
    </row>
    <row r="37" spans="1:18" s="179" customFormat="1" ht="15.75">
      <c r="A37" s="1153" t="s">
        <v>1550</v>
      </c>
      <c r="B37" s="1162"/>
      <c r="C37" s="265" t="s">
        <v>1548</v>
      </c>
      <c r="D37" s="265"/>
      <c r="E37" s="271"/>
      <c r="F37" s="265"/>
      <c r="G37" s="265"/>
      <c r="H37" s="265"/>
      <c r="I37" s="265"/>
      <c r="J37" s="270">
        <f>J26</f>
        <v>5204.7283130143642</v>
      </c>
      <c r="N37" s="91"/>
      <c r="O37" s="91"/>
    </row>
    <row r="38" spans="1:18" s="179" customFormat="1" ht="15.75">
      <c r="A38" s="1153"/>
      <c r="B38" s="1162"/>
      <c r="C38" s="265"/>
      <c r="D38" s="265"/>
      <c r="E38" s="271"/>
      <c r="F38" s="265"/>
      <c r="G38" s="265"/>
      <c r="H38" s="265"/>
      <c r="I38" s="265"/>
      <c r="J38" s="272"/>
      <c r="N38" s="91"/>
      <c r="O38" s="91"/>
    </row>
    <row r="39" spans="1:18" s="179" customFormat="1" ht="15.75">
      <c r="A39" s="1153" t="s">
        <v>199</v>
      </c>
      <c r="B39" s="1162"/>
      <c r="C39" s="265" t="s">
        <v>196</v>
      </c>
      <c r="D39" s="265"/>
      <c r="E39" s="271"/>
      <c r="F39" s="265"/>
      <c r="G39" s="265"/>
      <c r="H39" s="265"/>
      <c r="I39" s="265"/>
      <c r="J39" s="270">
        <f>J26</f>
        <v>5204.7283130143642</v>
      </c>
      <c r="N39" s="91"/>
      <c r="O39" s="91"/>
    </row>
    <row r="40" spans="1:18" s="179" customFormat="1" ht="15.75">
      <c r="A40" s="1153"/>
      <c r="B40" s="1162"/>
      <c r="C40" s="265"/>
      <c r="D40" s="265"/>
      <c r="E40" s="271"/>
      <c r="F40" s="265"/>
      <c r="G40" s="265"/>
      <c r="H40" s="265"/>
      <c r="I40" s="265"/>
      <c r="J40" s="272"/>
      <c r="N40" s="91"/>
      <c r="O40" s="91"/>
    </row>
    <row r="41" spans="1:18" s="179" customFormat="1" ht="15.75">
      <c r="A41" s="1153"/>
      <c r="B41" s="1162"/>
      <c r="C41" s="265"/>
      <c r="D41" s="265"/>
      <c r="E41" s="271"/>
      <c r="F41" s="265"/>
      <c r="G41" s="265"/>
      <c r="H41" s="265"/>
      <c r="I41" s="265"/>
      <c r="J41" s="272"/>
      <c r="N41" s="91"/>
      <c r="O41" s="91"/>
    </row>
    <row r="42" spans="1:18" ht="15.75">
      <c r="A42" s="1153" t="s">
        <v>5310</v>
      </c>
      <c r="B42" s="1162"/>
      <c r="C42" s="265"/>
      <c r="D42" s="264"/>
      <c r="E42" s="265"/>
      <c r="F42" s="265"/>
      <c r="G42" s="265"/>
      <c r="H42" s="265"/>
      <c r="I42" s="265"/>
      <c r="J42" s="272"/>
    </row>
    <row r="43" spans="1:18" s="179" customFormat="1" ht="13.5" thickBot="1">
      <c r="A43" s="1155"/>
      <c r="B43" s="1164"/>
      <c r="C43" s="256"/>
      <c r="D43" s="256"/>
      <c r="E43" s="257"/>
      <c r="F43" s="256"/>
      <c r="G43" s="258"/>
      <c r="H43" s="258"/>
      <c r="I43" s="258"/>
      <c r="J43" s="259"/>
      <c r="N43" s="91"/>
      <c r="O43" s="91"/>
      <c r="P43" s="91"/>
      <c r="Q43" s="91"/>
      <c r="R43" s="91"/>
    </row>
    <row r="50" spans="1:18" s="179" customFormat="1">
      <c r="A50" s="1156"/>
      <c r="B50" s="1156"/>
      <c r="C50" s="91" t="s">
        <v>3757</v>
      </c>
      <c r="D50" s="91" t="s">
        <v>3758</v>
      </c>
      <c r="E50" s="169"/>
      <c r="F50" s="91"/>
      <c r="G50" s="170"/>
      <c r="H50" s="170"/>
      <c r="I50" s="170"/>
      <c r="J50" s="91"/>
      <c r="N50" s="91"/>
      <c r="O50" s="91"/>
      <c r="P50" s="91"/>
      <c r="Q50" s="91"/>
      <c r="R50" s="91"/>
    </row>
    <row r="51" spans="1:18" s="179" customFormat="1">
      <c r="A51" s="1156"/>
      <c r="B51" s="1156"/>
      <c r="C51" s="91" t="s">
        <v>3759</v>
      </c>
      <c r="D51" s="91" t="s">
        <v>3760</v>
      </c>
      <c r="E51" s="169"/>
      <c r="F51" s="91"/>
      <c r="G51" s="170"/>
      <c r="H51" s="170"/>
      <c r="I51" s="170"/>
      <c r="J51" s="91"/>
      <c r="N51" s="91"/>
      <c r="O51" s="91"/>
      <c r="P51" s="91"/>
      <c r="Q51" s="91"/>
      <c r="R51" s="91"/>
    </row>
    <row r="59" spans="1:18" s="170" customFormat="1" ht="28.5" customHeight="1">
      <c r="A59" s="1156"/>
      <c r="B59" s="1156"/>
      <c r="C59" s="91"/>
      <c r="D59" s="91"/>
      <c r="E59" s="169"/>
      <c r="F59" s="91"/>
      <c r="G59" s="1475"/>
      <c r="J59" s="91"/>
      <c r="K59" s="179"/>
      <c r="L59" s="179"/>
      <c r="M59" s="179"/>
      <c r="N59" s="91"/>
      <c r="O59" s="91"/>
      <c r="P59" s="91"/>
      <c r="Q59" s="91"/>
      <c r="R59" s="91"/>
    </row>
    <row r="61" spans="1:18" s="170" customFormat="1">
      <c r="A61" s="1156"/>
      <c r="B61" s="1156"/>
      <c r="C61" s="91"/>
      <c r="D61" s="91"/>
      <c r="E61" s="169"/>
      <c r="F61" s="282"/>
      <c r="H61" s="510"/>
      <c r="J61" s="91"/>
      <c r="K61" s="179"/>
      <c r="L61" s="179"/>
      <c r="M61" s="179"/>
      <c r="N61" s="91"/>
      <c r="O61" s="91"/>
      <c r="P61" s="91"/>
      <c r="Q61" s="91"/>
      <c r="R61" s="91"/>
    </row>
  </sheetData>
  <sheetProtection selectLockedCells="1" selectUnlockedCells="1"/>
  <protectedRanges>
    <protectedRange password="DC64" sqref="O3 K1:M4 N1:N2 N4 K14:N65181" name="XXX"/>
    <protectedRange password="DC64" sqref="K5:L5 N5:O5" name="XXX_1"/>
  </protectedRanges>
  <autoFilter ref="I1:I43" xr:uid="{00000000-0009-0000-0000-00000C000000}"/>
  <mergeCells count="2">
    <mergeCell ref="A5:H5"/>
    <mergeCell ref="A12:F12"/>
  </mergeCells>
  <pageMargins left="1.1811023622047245" right="0" top="0.78740157480314965" bottom="0" header="0" footer="0"/>
  <pageSetup paperSize="9" scale="58" fitToHeight="0"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12</vt:i4>
      </vt:variant>
    </vt:vector>
  </HeadingPairs>
  <TitlesOfParts>
    <vt:vector size="25" baseType="lpstr">
      <vt:lpstr>EXTRACT BDS CORPORTATE</vt:lpstr>
      <vt:lpstr>EXTRACT BDS SME DAKRI CARTO (2</vt:lpstr>
      <vt:lpstr>GOKHOOL ENGINEERING</vt:lpstr>
      <vt:lpstr>EXTRACT BDS SME MC EASY (mur)</vt:lpstr>
      <vt:lpstr>EXTRACT BDS SME MAUREXCAV (MUR)</vt:lpstr>
      <vt:lpstr>EXTRACT BDS SME SWAZE TRADING</vt:lpstr>
      <vt:lpstr>EXTRACT BDS SME VITECH </vt:lpstr>
      <vt:lpstr>EXTRACT BD SME (USD-EUR-GBP)</vt:lpstr>
      <vt:lpstr>PAID FOR THE MONTH</vt:lpstr>
      <vt:lpstr>REPORTS</vt:lpstr>
      <vt:lpstr>ENTRIES</vt:lpstr>
      <vt:lpstr>EXTRACT BDS CORPORTATE (2)</vt:lpstr>
      <vt:lpstr>EXTRACT BD SME (USD-EUR-GBP (2</vt:lpstr>
      <vt:lpstr>ENTRIES!Print_Area</vt:lpstr>
      <vt:lpstr>'EXTRACT BD SME (USD-EUR-GBP (2'!Print_Area</vt:lpstr>
      <vt:lpstr>'EXTRACT BD SME (USD-EUR-GBP)'!Print_Area</vt:lpstr>
      <vt:lpstr>'EXTRACT BDS CORPORTATE'!Print_Area</vt:lpstr>
      <vt:lpstr>'EXTRACT BDS CORPORTATE (2)'!Print_Area</vt:lpstr>
      <vt:lpstr>'EXTRACT BDS SME DAKRI CARTO (2'!Print_Area</vt:lpstr>
      <vt:lpstr>'EXTRACT BDS SME MAUREXCAV (MUR)'!Print_Area</vt:lpstr>
      <vt:lpstr>'EXTRACT BDS SME MC EASY (mur)'!Print_Area</vt:lpstr>
      <vt:lpstr>'EXTRACT BDS SME SWAZE TRADING'!Print_Area</vt:lpstr>
      <vt:lpstr>'EXTRACT BDS SME VITECH '!Print_Area</vt:lpstr>
      <vt:lpstr>'GOKHOOL ENGINEERING'!Print_Area</vt:lpstr>
      <vt:lpstr>REPORTS!Print_Area</vt:lpstr>
    </vt:vector>
  </TitlesOfParts>
  <Company>Barclays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Barclays Africa</dc:creator>
  <cp:lastModifiedBy>Revathee Sabapathee</cp:lastModifiedBy>
  <cp:lastPrinted>2020-09-01T07:59:30Z</cp:lastPrinted>
  <dcterms:created xsi:type="dcterms:W3CDTF">2002-01-17T08:55:44Z</dcterms:created>
  <dcterms:modified xsi:type="dcterms:W3CDTF">2020-11-20T05:13:45Z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TitusGUID">
    <vt:lpwstr>98aa4145-4645-48b9-a816-d86a11ce8038</vt:lpwstr>
  </property>
  <property fmtid="{D5CDD505-2E9C-101B-9397-08002B2CF9AE}" pid="4" name="TitusGDPR">
    <vt:lpwstr>TitusGDPRNo</vt:lpwstr>
  </property>
  <property fmtid="{D5CDD505-2E9C-101B-9397-08002B2CF9AE}" pid="5" name="TitusPCI">
    <vt:lpwstr>TitusPCINo</vt:lpwstr>
  </property>
  <property fmtid="{D5CDD505-2E9C-101B-9397-08002B2CF9AE}" pid="6" name="TitusPOPI">
    <vt:lpwstr>TitusPOPINo</vt:lpwstr>
  </property>
  <property fmtid="{D5CDD505-2E9C-101B-9397-08002B2CF9AE}" pid="7" name="TitusPOPISpecial">
    <vt:lpwstr>TitusPOPISpecialNo</vt:lpwstr>
  </property>
  <property fmtid="{D5CDD505-2E9C-101B-9397-08002B2CF9AE}" pid="8" name="TitusClassification">
    <vt:lpwstr>TitusRestricted</vt:lpwstr>
  </property>
</Properties>
</file>