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1"/>
  <workbookPr defaultThemeVersion="166925"/>
  <mc:AlternateContent xmlns:mc="http://schemas.openxmlformats.org/markup-compatibility/2006">
    <mc:Choice Requires="x15">
      <x15ac:absPath xmlns:x15ac="http://schemas.microsoft.com/office/spreadsheetml/2010/11/ac" url="/Users/songh95/Dropbox/GitHub/When-does-garbage-stink/Dat/"/>
    </mc:Choice>
  </mc:AlternateContent>
  <xr:revisionPtr revIDLastSave="0" documentId="13_ncr:1_{0F39E7B3-C8FE-7447-AD04-3B1A8C1BF2B1}" xr6:coauthVersionLast="45" xr6:coauthVersionMax="45" xr10:uidLastSave="{00000000-0000-0000-0000-000000000000}"/>
  <bookViews>
    <workbookView xWindow="46080" yWindow="780" windowWidth="38400" windowHeight="21140" xr2:uid="{00000000-000D-0000-FFFF-FFFF00000000}"/>
  </bookViews>
  <sheets>
    <sheet name="Full_Dataset" sheetId="1" r:id="rId1"/>
    <sheet name="Esther" sheetId="2" r:id="rId2"/>
    <sheet name="Fabienne" sheetId="3" r:id="rId3"/>
    <sheet name="Jakob" sheetId="4" r:id="rId4"/>
    <sheet name="Olga" sheetId="5" r:id="rId5"/>
    <sheet name="Tobias" sheetId="6" r:id="rId6"/>
    <sheet name="Sebastian" sheetId="7" r:id="rId7"/>
  </sheets>
  <definedNames>
    <definedName name="_xlnm._FilterDatabase" localSheetId="0" hidden="1">Full_Dataset!$A$1:$AG$196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4" i="4" l="1"/>
  <c r="Z14" i="4"/>
  <c r="U14" i="4"/>
  <c r="Q14" i="4"/>
  <c r="M14" i="4"/>
  <c r="J14" i="4"/>
  <c r="Y13" i="4"/>
  <c r="X13" i="4"/>
  <c r="W13" i="4"/>
  <c r="U13" i="4"/>
  <c r="T13" i="4"/>
  <c r="Q8" i="4"/>
  <c r="M5" i="4"/>
  <c r="K177" i="1"/>
  <c r="Y176" i="1"/>
  <c r="X176" i="1"/>
  <c r="S176" i="1"/>
  <c r="Z161" i="1"/>
  <c r="Y161" i="1"/>
  <c r="X161" i="1"/>
  <c r="K156" i="1"/>
  <c r="K144" i="1"/>
  <c r="K141" i="1"/>
  <c r="K132" i="1"/>
  <c r="K129" i="1"/>
  <c r="N118" i="1"/>
  <c r="AC114" i="1"/>
  <c r="Y114" i="1"/>
  <c r="X114" i="1"/>
  <c r="R114" i="1"/>
  <c r="Q114" i="1"/>
  <c r="AE111" i="1"/>
  <c r="N111" i="1"/>
  <c r="K109" i="1"/>
  <c r="Y108" i="1"/>
  <c r="X108" i="1"/>
  <c r="K99" i="1"/>
  <c r="K95" i="1"/>
  <c r="N94" i="1"/>
  <c r="K94" i="1"/>
  <c r="Y91" i="1"/>
  <c r="X91" i="1"/>
  <c r="Q46" i="1"/>
  <c r="N46" i="1"/>
  <c r="K41" i="1"/>
  <c r="Z20" i="1"/>
  <c r="Y20" i="1"/>
  <c r="X20" i="1"/>
  <c r="AE14" i="1"/>
  <c r="AD14" i="1"/>
  <c r="Y14" i="1"/>
  <c r="U14" i="1"/>
  <c r="R14" i="1"/>
  <c r="Q14" i="1"/>
  <c r="K14" i="1"/>
  <c r="AC13" i="1"/>
  <c r="AB13" i="1"/>
  <c r="AA13" i="1"/>
  <c r="Y13" i="1"/>
  <c r="X13" i="1"/>
  <c r="U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2" authorId="0" shapeId="0" xr:uid="{00000000-0006-0000-0000-000004000000}">
      <text>
        <r>
          <rPr>
            <sz val="10"/>
            <color rgb="FF000000"/>
            <rFont val="Arial"/>
          </rPr>
          <t>Jin, is this info necessary?
	-Fabienne
Maybe relevant but not crucial I think (yet at this point -- maybe it turn out to be important later on, so I would just code the info where available, does not hurt to have one I guess)
	-Hyunjin Song</t>
        </r>
      </text>
    </comment>
    <comment ref="N177" authorId="0" shapeId="0" xr:uid="{00000000-0006-0000-0000-000003000000}">
      <text>
        <r>
          <rPr>
            <sz val="10"/>
            <color rgb="FF000000"/>
            <rFont val="Arial"/>
          </rPr>
          <t>They tested their dictionaries on existing corpuses of annotated data, if I understand this correctly: "To test the truth of McClelland’s insight, and the power of the dictionary, we analyzed stories and real-life documents describing emerging conflicts (to this day, 36 corpuses totaling 4,169,687 words)."
	-Anonymous</t>
        </r>
      </text>
    </comment>
    <comment ref="K179" authorId="0" shapeId="0" xr:uid="{00000000-0006-0000-0000-000002000000}">
      <text>
        <r>
          <rPr>
            <sz val="10"/>
            <color rgb="FF000000"/>
            <rFont val="Arial"/>
          </rPr>
          <t>Sentences from three different sources, only for the first source there is a concrete number (2033) for the others there are multiple unclear or not total n
+ They seem to be all manually coded/checked, but that is not explicitly stated
	-Anonymous</t>
        </r>
      </text>
    </comment>
    <comment ref="I188" authorId="0" shapeId="0" xr:uid="{00000000-0006-0000-0000-000001000000}">
      <text>
        <r>
          <rPr>
            <sz val="10"/>
            <color rgb="FF000000"/>
            <rFont val="Arial"/>
          </rPr>
          <t>I think this is indeed not relevant. Coded as zero accordingly.
	-Hyunjin Song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5" authorId="0" shapeId="0" xr:uid="{00000000-0006-0000-0400-000001000000}">
      <text>
        <r>
          <rPr>
            <sz val="10"/>
            <color rgb="FF000000"/>
            <rFont val="Arial"/>
          </rPr>
          <t>'We also used topic modeling techniques to develop analytic topics in the corpus as a whole' --&gt; on page 139 under 3.2.1
	-Anonymous</t>
        </r>
      </text>
    </comment>
  </commentList>
</comments>
</file>

<file path=xl/sharedStrings.xml><?xml version="1.0" encoding="utf-8"?>
<sst xmlns="http://schemas.openxmlformats.org/spreadsheetml/2006/main" count="2619" uniqueCount="777">
  <si>
    <t>Meta Info</t>
  </si>
  <si>
    <t>Filter Variables</t>
  </si>
  <si>
    <t>General Information</t>
  </si>
  <si>
    <t>Gold Standard Material</t>
  </si>
  <si>
    <t>Validation of automated procedures</t>
  </si>
  <si>
    <t>Variable Name</t>
  </si>
  <si>
    <t>Article ID</t>
  </si>
  <si>
    <t>Author(s)</t>
  </si>
  <si>
    <t>Year of 
Publication</t>
  </si>
  <si>
    <t>Journal</t>
  </si>
  <si>
    <t>Title</t>
  </si>
  <si>
    <t xml:space="preserve">Coder Name </t>
  </si>
  <si>
    <t>No Full Text 
(PDF pr others) 
available</t>
  </si>
  <si>
    <t xml:space="preserve">Relevant </t>
  </si>
  <si>
    <t>Automated Method Used</t>
  </si>
  <si>
    <t>N Total Text Entities (SAMPLE)</t>
  </si>
  <si>
    <t>Gold Standard 
Material</t>
  </si>
  <si>
    <t xml:space="preserve">N Manual 
Coders
</t>
  </si>
  <si>
    <t>N Manually 
Coded 
Text Entities</t>
  </si>
  <si>
    <t>INTRAcoder
reliability</t>
  </si>
  <si>
    <t>INTERcoder
relability</t>
  </si>
  <si>
    <t>Reliability 
Measure 
Type</t>
  </si>
  <si>
    <t>Reliability 
Measure 
Value</t>
  </si>
  <si>
    <t>Reliability
Measure 
Value
Krippendorf</t>
  </si>
  <si>
    <t xml:space="preserve">Type of 
reported value </t>
  </si>
  <si>
    <t>Reliability
Measure
Value
Holsti OR
% agreement</t>
  </si>
  <si>
    <t>Validation of 
Automated 
Procedures</t>
  </si>
  <si>
    <t>Reliability
Measure
Value
Cohen's Kappa</t>
  </si>
  <si>
    <t>Other
Reliability 
Measure 
Type
(Specify)</t>
  </si>
  <si>
    <t>Recall/Sensivity</t>
  </si>
  <si>
    <t>Recall/Sensivity value</t>
  </si>
  <si>
    <t>Recall value</t>
  </si>
  <si>
    <t>Precision</t>
  </si>
  <si>
    <t>Precision/PPV</t>
  </si>
  <si>
    <t>F measure</t>
  </si>
  <si>
    <t>Specificity</t>
  </si>
  <si>
    <t>Accuracy</t>
  </si>
  <si>
    <t>NPV</t>
  </si>
  <si>
    <t xml:space="preserve">Other </t>
  </si>
  <si>
    <t>Overall Accuracy</t>
  </si>
  <si>
    <t>% of cases with 
the predicted 
value of 
0 correctly 
classified</t>
  </si>
  <si>
    <t>% of cases correctly classified</t>
  </si>
  <si>
    <t>Comments</t>
  </si>
  <si>
    <t>Definition/Notes</t>
  </si>
  <si>
    <t>letter of your first name 
(for our intercoder 
reliability testing)</t>
  </si>
  <si>
    <t>Relevant are:
- Articles were own text analysis is conducted and reported
Not relevant are: 
- Entirely theoretical/overview pieces</t>
  </si>
  <si>
    <t xml:space="preserve">May not apply as:
-study uses topic modelling </t>
  </si>
  <si>
    <t>number relevant for the calculation of the reliability measures</t>
  </si>
  <si>
    <t>Can be articles, sentences, or other text entities</t>
  </si>
  <si>
    <t>average of all reported values?; values for the final measurment tool</t>
  </si>
  <si>
    <t>average of all reported values?; 
values for the final measurment tool</t>
  </si>
  <si>
    <t>Other reported measures then recall, Precison, Fmeasure
average of all reported values?; values for the final measurment tool</t>
  </si>
  <si>
    <t>Examples/Codes</t>
  </si>
  <si>
    <t>e.g. 1</t>
  </si>
  <si>
    <t>Empsey, Stamets, &amp; Eggleson</t>
  </si>
  <si>
    <t>e.g. 2017</t>
  </si>
  <si>
    <t>(E, F, J, O, T)</t>
  </si>
  <si>
    <t>1=Yes
0 = No --&gt; other categories 
are not coded, please continue with next article</t>
  </si>
  <si>
    <t>1 = Search string based / Dictionnary Approach 2 = Machine Learning 3 = Topic Modeling (--&gt; it will  usually not have a gold standard, continue with the next paper)</t>
  </si>
  <si>
    <t>1 = Yes, is used and info is reported
0 = No is not used reported --&gt; please continue with next article</t>
  </si>
  <si>
    <t xml:space="preserve">e.g. 5 </t>
  </si>
  <si>
    <t>1 = yes, reported
0 = Not reported</t>
  </si>
  <si>
    <t>1 = Search string based / Dictionnary Approach
2 = Machine Learning 
3 = Topic Modeling (--&gt; it will usually not have a gold standard) 
4 = Other</t>
  </si>
  <si>
    <t xml:space="preserve">1 = Krippendorff's alpha
2 = Holsti
3 = Kappa
Others: Please enter full name </t>
  </si>
  <si>
    <t>e.g. .81</t>
  </si>
  <si>
    <t>1 = Excact value reported
2 = threshold value reported</t>
  </si>
  <si>
    <t>e.g. .73 
NA if not reported</t>
  </si>
  <si>
    <t>e.g. 57 
NA if not reported</t>
  </si>
  <si>
    <t>e.g. .89
NA if not reported</t>
  </si>
  <si>
    <t>e.g. .81
NA = Not Reported</t>
  </si>
  <si>
    <t xml:space="preserve">Please enter 
full name </t>
  </si>
  <si>
    <t>Brass</t>
  </si>
  <si>
    <t>World Development</t>
  </si>
  <si>
    <t>NGOs and international development: A review of thirty-five years of scholarship.</t>
  </si>
  <si>
    <t>E</t>
  </si>
  <si>
    <t>Herrero-Jiménez</t>
  </si>
  <si>
    <t>F</t>
  </si>
  <si>
    <t>Communication &amp; Society</t>
  </si>
  <si>
    <t>Humphreys</t>
  </si>
  <si>
    <t>Journal of Consumer Research</t>
  </si>
  <si>
    <t>Sprungnoli</t>
  </si>
  <si>
    <t>Digital Scholarship in the Humanities</t>
  </si>
  <si>
    <t>Zlatintsi</t>
  </si>
  <si>
    <t>Journal on Image and Video Processing</t>
  </si>
  <si>
    <t>NA</t>
  </si>
  <si>
    <t>Meneses</t>
  </si>
  <si>
    <t>Comunicar</t>
  </si>
  <si>
    <t>Bennett</t>
  </si>
  <si>
    <t>Journal of International Studies</t>
  </si>
  <si>
    <t>Krawatzek</t>
  </si>
  <si>
    <t>"vast majority" was categorized correctly</t>
  </si>
  <si>
    <t>Comparative Studies in Society and History</t>
  </si>
  <si>
    <t>Whang</t>
  </si>
  <si>
    <t>SOCIAL SCIENCE QUARTERLY</t>
  </si>
  <si>
    <t>Violent Conflicts and the New Mediatization: The Impact of Social Media on the European Parliamentary Agenda Regarding the Syrian War.</t>
  </si>
  <si>
    <t>Theocharis</t>
  </si>
  <si>
    <t>Journal of Communication</t>
  </si>
  <si>
    <t>Paper seems to suggest Cronbach'S Alpha as Reliability Measure</t>
  </si>
  <si>
    <t>Automated Text Analysis for Consumer Research.</t>
  </si>
  <si>
    <t>Overview of Text Analysis Methods</t>
  </si>
  <si>
    <t>Towards sentiment analysis for historical texts.</t>
  </si>
  <si>
    <t>Fleiss' Kappa</t>
  </si>
  <si>
    <t>COGNIMUSE: a multimodal video database annotated with saliency, events, semantics and emotion with application to summarization.</t>
  </si>
  <si>
    <t>Video Analysis</t>
  </si>
  <si>
    <t>#TrumpenMéxico. Transnational connective action in Twitter and the dispute on the border wall.</t>
  </si>
  <si>
    <t>Found in Translation: Combining Discourse Analysis with Computer Assisted Content Analysis.</t>
  </si>
  <si>
    <t>Theoretical Methods Paper</t>
  </si>
  <si>
    <t>Integration and Identities: The Effects of Time, Migrant Networks, and Political Crises on Germans in the United States.</t>
  </si>
  <si>
    <t>Qualitative Stuff.</t>
  </si>
  <si>
    <t>Talking to Whom? The Changing Audience of North Korean Nuclear Tests.</t>
  </si>
  <si>
    <t>A Bad Workman Blames His Tweets: The Consequences of Citizens' Uncivil Twitter Use When Interacting With Party Candidates.</t>
  </si>
  <si>
    <t>Maxwell</t>
  </si>
  <si>
    <t>% of cases with the predicted value of 0 correctly classified</t>
  </si>
  <si>
    <t>Relevant are:
- Articles where own text analysis is conducted and reported
Not relevant are: 
- Entirely theoretical/overview pieces</t>
  </si>
  <si>
    <t>J</t>
  </si>
  <si>
    <t>O</t>
  </si>
  <si>
    <t>Cronbach's Alpha</t>
  </si>
  <si>
    <t>Uses computer-assisted, but not automated CA</t>
  </si>
  <si>
    <t>Accuracy of prediction of external event (nuclear test)</t>
  </si>
  <si>
    <t>In addition to Krippendorff, also Maxwell and %Agreement are reported.</t>
  </si>
  <si>
    <t>Recall is wrongly defined as correctly identified zeros. Accuracy is wrongly defined as correctly classified cases.</t>
  </si>
  <si>
    <t>Yi-Fan Su, Xenos, Rose, Wirz, Scheufele, Brossard</t>
  </si>
  <si>
    <t>New Media &amp; Society. Oct2018, Vol. 20 Issue 10, p3678-3699. 22p.</t>
  </si>
  <si>
    <t>Uncivil and personal? Comparing patterns of incivility in comments on the Facebook pages of news outlets.</t>
  </si>
  <si>
    <t>Nisser, Weidmann</t>
  </si>
  <si>
    <t>European Journal of Communication. Oct2018, Vol. 33 Issue 5, p489-504. 16p.</t>
  </si>
  <si>
    <t>Online ethnic segregation in a post-conflict setting.</t>
  </si>
  <si>
    <t>Simulations based on links between blogs.</t>
  </si>
  <si>
    <t>Tolochko, Boomgaarden</t>
  </si>
  <si>
    <t>Journalism Studies. Sep2018, Vol. 19 Issue 12, p1786-1803. 18p. 2 Charts, 3 Graphs.</t>
  </si>
  <si>
    <t>ANALYSIS OF LINGUISTIC COMPLEXITY IN PROFESSIONAL AND CITIZEN MEDIA.</t>
  </si>
  <si>
    <t>"Text as Data" approach - Sentence Lenght and so on.</t>
  </si>
  <si>
    <t>Joachim, Martin, Lange, Schneiker, Dau</t>
  </si>
  <si>
    <t>Contemporary Security Policy; 2018, Vol. 39 Issue 2, p298-316, 19p</t>
  </si>
  <si>
    <t>Twittering for talent: Private military and security companies between business and military branding.</t>
  </si>
  <si>
    <t>Turned out to be "computer-assisted QUALITATIVE content analysis"</t>
  </si>
  <si>
    <t>Anstead</t>
  </si>
  <si>
    <t>Political Studies; May2018, Vol. 65 Issue 2, p287-305, 19p, 3 Charts, 4 Graphs</t>
  </si>
  <si>
    <t>The Idea of Austerity in British Politics, 2003–2013.</t>
  </si>
  <si>
    <t>"Correspondance Analysis" not sure whether this qualifies as quantitative text analysis.</t>
  </si>
  <si>
    <t>Kananovich</t>
  </si>
  <si>
    <t>International Journal of Press/Politics. Apr2018, Vol. 23 Issue 2, p247-267. 21p.</t>
  </si>
  <si>
    <t>Framing the Taxation-Democratization Link: An Automated Content Analysis of Cross-National Newspaper Data.</t>
  </si>
  <si>
    <t>Daigneault, Duval, Imbeau</t>
  </si>
  <si>
    <t>Quality &amp; Quantity. Sep2018, Vol. 52 Issue 5, p2151-2162. 12p.</t>
  </si>
  <si>
    <t>Supervised scaling of semi-structured interview transcripts to characterize the ideology of a social policy reform.</t>
  </si>
  <si>
    <t>Wordscores</t>
  </si>
  <si>
    <t>Trilling, Jonkman</t>
  </si>
  <si>
    <t>Communication Methods &amp; Measures. Apr-Sep2018, Vol. 12 Issue 2/3, p158-174. 17p.</t>
  </si>
  <si>
    <t>Scaling up Content Analysis.</t>
  </si>
  <si>
    <t>Just a discussion/theory paper</t>
  </si>
  <si>
    <t>Pollach</t>
  </si>
  <si>
    <t>Environmental Communication. Mar2018, Vol. 12 Issue 2, p247-260. 14p. 3 Charts, 3 Graphs.</t>
  </si>
  <si>
    <t>Issue Cycles in Corporate Sustainability Reporting: A Longitudinal Study.</t>
  </si>
  <si>
    <t>Stephens, Jarvis</t>
  </si>
  <si>
    <t>Communication Research Reports. Jul-Sep2016, Vol. 33 Issue 3, p275-280. 6p.</t>
  </si>
  <si>
    <t>The Partisan Affect of News Seekers vs. Gatekeepers: Linguistic Differences in Online vs. Front-Page News in Campaign 2012.</t>
  </si>
  <si>
    <t>Tool used = DICTION 6.0</t>
  </si>
  <si>
    <t>Zamith</t>
  </si>
  <si>
    <t>Journalism &amp; Mass Communication Quarterly; Spring2018, Vol. 95 Issue 1, p122-141, 20p</t>
  </si>
  <si>
    <t>A Computational Approach for Examining the Comparability of ""Most-Viewed Lists"" on Online News Sites.</t>
  </si>
  <si>
    <t>Just working with meta-data</t>
  </si>
  <si>
    <t>Silver, Matthews</t>
  </si>
  <si>
    <t>Information, Communication &amp; Society. Nov2017, Vol. 20 Issue 11, p1680-1697. 18p.</t>
  </si>
  <si>
    <t>The use of Facebook for information seeking, decision support, and self-organization following a significant disaster.</t>
  </si>
  <si>
    <t>Just counting words</t>
  </si>
  <si>
    <t>Digital Scholarship in the Humanities; Sep2018, Vol. 33 Issue 3, p637-650, 14p, 1 Diagram, 3 Charts, 11 Graphs</t>
  </si>
  <si>
    <t>Computer stylometry of C. S. Lewis’s The Dark Tower and related texts.</t>
  </si>
  <si>
    <t>Stylometrics</t>
  </si>
  <si>
    <t>Arendt, Karadas</t>
  </si>
  <si>
    <t>Communication Methods &amp; Measures. Apr-Jun2017, Vol. 11 Issue 2, p105-120. 16p.</t>
  </si>
  <si>
    <t>Content Analysis of Mediated Associations: An Automated Text-Analytic Approach.</t>
  </si>
  <si>
    <t>Only looks at co-occurrences</t>
  </si>
  <si>
    <t>VAN DALEN, DE VREESE, ALBÆK</t>
  </si>
  <si>
    <t>Public Opinion Quarterly. Spring2017, Vol. 81 Issue 1, p111-130. 20p. 3 Charts, 1 Graph.</t>
  </si>
  <si>
    <t>MEDIATED UNCERTAINTY.</t>
  </si>
  <si>
    <t>VAN DER VELDEN, SCHUMACHER, VIS</t>
  </si>
  <si>
    <t>Political Communication. Jul-Sep2018, Vol. 35 Issue 3, p393-412. 20p. 3 Charts, 5 Graphs.</t>
  </si>
  <si>
    <t>Living in the Past or Living in the Future? Analyzing Parties' Platform Change In Between Elections, The Netherlands 1997-2014.</t>
  </si>
  <si>
    <t>Gattermann</t>
  </si>
  <si>
    <t>International Journal of Press/Politics. Jul2018, Vol. 23 Issue 3, p345-366. 22p.</t>
  </si>
  <si>
    <t>Mediated Personalization of Executive European Union Politics: Examining Patterns in the Broadsheet Coverage of the European Commission, 1992–2016.</t>
  </si>
  <si>
    <t>Greco, Comelli</t>
  </si>
  <si>
    <t>Adoption Quarterly. Oct-Dec2017, Vol. 20 Issue 4, p267-290. 24p. 8 Diagrams, 1 Chart.</t>
  </si>
  <si>
    <t>Protagonists' and Adoptive Process Representations in Italian Children's Books About International Adoption: A Qualitative Study.</t>
  </si>
  <si>
    <t>Only Frequencies and Co-Occurencies.</t>
  </si>
  <si>
    <t>GÜNTHER, DOMAHIDI</t>
  </si>
  <si>
    <t>International Journal of Communication (19328036). 2017, Vol. 11, p3051-3071. 21p. 2 Charts, 4 Graphs.</t>
  </si>
  <si>
    <t>What Communication Scholars Write About: An Analysis of 80 Years of Research in High-Impact Journals.</t>
  </si>
  <si>
    <t>LAWLOR, TOLLEY</t>
  </si>
  <si>
    <t>International Journal of Communication (19328036). 2017, Vol. 11, p967-991. 25p. 3 Charts, 6 Graphs.</t>
  </si>
  <si>
    <t>Deciding Who's Legitimate: News Media Framing of Immigrants and Refugees.</t>
  </si>
  <si>
    <t xml:space="preserve">"This iterative process took place until the researcher was satisfied that more than 80% of a random sample of articles produced dictionary-based coding equivalent to that which would be arrived at through a manual approach." - It seems like 1 coder coded the same 205 articles and adapted the dictionary until they got satisfying results. Never testing this on a second sample.
</t>
  </si>
  <si>
    <t>Archer, Lansley</t>
  </si>
  <si>
    <t>Corpora. 2015, Vol. 10 Issue 2, p231-258. 28p.</t>
  </si>
  <si>
    <t>Public appeals, news interviews and crocodile tears: an argument for multi-channel analysis.</t>
  </si>
  <si>
    <t>Wiedemann</t>
  </si>
  <si>
    <t>Forum: Qualitative Social Research. May2013, Vol. 14 Issue 2, p1-24. 24p.</t>
  </si>
  <si>
    <t>Opening up to Big Data: Computer-Assisted Analysis of Textual Data in Social Sciences.</t>
  </si>
  <si>
    <t>Krippendorff, Craggs</t>
  </si>
  <si>
    <t>Communication Methods &amp; Measures. Oct-Dec2016, Vol. 10 Issue 4, p181-198. 18p.</t>
  </si>
  <si>
    <t>The Reliability of Multi-Valued Coding of Data.</t>
  </si>
  <si>
    <t>Methods Paper / Discussing new measure of reliability</t>
  </si>
  <si>
    <t>Strengers, Nicholls</t>
  </si>
  <si>
    <t>Media International Australia (8/1/07-current). Feb2018, Vol. 166 Issue 1, p70-80. 11p.</t>
  </si>
  <si>
    <t>Aesthetic pleasures and gendered tech-work in the 21st-century smart home.</t>
  </si>
  <si>
    <t>Content Analysis about "automated devices" not "automated content analysis"</t>
  </si>
  <si>
    <t>Breiger, Wagner-Pacifici, Mohr</t>
  </si>
  <si>
    <t>Poetics; Jun2018, Vol. 68, p104-119, 16p</t>
  </si>
  <si>
    <t>Capturing distinctions while mining text data: Toward low-tech formalization for text analysis.</t>
  </si>
  <si>
    <t>T</t>
  </si>
  <si>
    <t>Brodnik, Brown</t>
  </si>
  <si>
    <t>International Journal of Sociology &amp; Social Policy. 2018, Vol. 38 Issue 7/8, p510-525. 16p.</t>
  </si>
  <si>
    <t>Locating periods of institutional change agency: a mixed methods approach.</t>
  </si>
  <si>
    <t>Doing a "descendant hierarchical classification" procedure similar to topic modeling</t>
  </si>
  <si>
    <t>Welbers, van Atteveldt, Kleinnijenhuis, Ruigrok</t>
  </si>
  <si>
    <t>Journalism Studies. Mar2018, Vol. 19 Issue 3, p315-333. 19p. 2 Charts, 5 Graphs.</t>
  </si>
  <si>
    <t>A GATEKEEPER AMONG GATEKEEPERS: News agency influence in print and online newspapers in the Netherlands.</t>
  </si>
  <si>
    <t xml:space="preserve">Fleiss' Kappa </t>
  </si>
  <si>
    <t>Weird definition of Precision and Recall : 
Precision is the proportion of pairs with a similarity score above the threshold that are actually similar (based on the gold standard). Recall is
the proportion of actually similar pairs that have a similarity score above the threshold.</t>
  </si>
  <si>
    <t>Bail, Brown, Mann</t>
  </si>
  <si>
    <t>American Sociological Review. Dec2017, Vol. 82 Issue 6, p1188-1213. 26p. 1 Chart, 3 Graphs.</t>
  </si>
  <si>
    <t>Crowdcoding</t>
  </si>
  <si>
    <t>Channeling Hearts and Minds: Advocacy Organizations, Cognitive-Emotional Currents, and Public Conversation.</t>
  </si>
  <si>
    <t>% agreement / 0.9</t>
  </si>
  <si>
    <t>Touri, Kostarella</t>
  </si>
  <si>
    <t>Journalism. Oct2017, Vol. 18 Issue 9, p1206-1224. 19p.</t>
  </si>
  <si>
    <t>News blogs versus mainstream media: Measuring the gap through a frame analysis of Greek blogs.</t>
  </si>
  <si>
    <t>Dempsey, Stamets, Eggleson</t>
  </si>
  <si>
    <t>Science &amp; Engineering Ethics; Jun2017, Vol. 23 Issue 3, p913-939, 27p</t>
  </si>
  <si>
    <t>Stakeholder Views of Nanosilver Linings: Macroethics Education and Automated Text Analysis Through Participatory Governance Role Play in a Workshop Format.</t>
  </si>
  <si>
    <t>Oprescu, Scott-Parker, Dayton</t>
  </si>
  <si>
    <t>Journal of Injury &amp; Violence Research. Jul2017, Vol. 9 Issue 2, p75-82. 8p.</t>
  </si>
  <si>
    <t>An analysis of child deaths by suicide in Queensland Australia, 2004-2012. What are we missing from a preventative health services perspective?</t>
  </si>
  <si>
    <t>Method very unclear. Seems like mere preprocessing to me.</t>
  </si>
  <si>
    <t>Jurgens, Pilehvar, Navigli</t>
  </si>
  <si>
    <t>Language Resources &amp; Evaluation; Mar2016, Vol. 50 Issue 1, p5-33, 29p</t>
  </si>
  <si>
    <t>Cross level semantic similarity: an evaluation framework for universal measures of similarity.</t>
  </si>
  <si>
    <t>Not sure what's happening in terms of validation. Very weird.</t>
  </si>
  <si>
    <t>Gómez Aguilar, Paniagua Rojano, Farias Batlle</t>
  </si>
  <si>
    <t>Revista Latina de Comunicación Social. 2015, Issue 70, p539-551. 13p. 9 Graphs.</t>
  </si>
  <si>
    <t>The behaviour of the television audience on social networks. An approach to its profile and the most talked-about programmes.</t>
  </si>
  <si>
    <t>The only thing "computer-assisted" is the "telephone interview".</t>
  </si>
  <si>
    <t>Dzikovska, Nielsen, Leacock</t>
  </si>
  <si>
    <t>Language Resources &amp; Evaluation; Mar2016, Vol. 50 Issue 1, p67-93, 27p</t>
  </si>
  <si>
    <t>The joint student response analysis and recognizing textual entailment challenge: making sense of student responses in educational applications.</t>
  </si>
  <si>
    <t>"Joint Student Response Analysis" - not Automated Content Analysis</t>
  </si>
  <si>
    <t>Nichols, Slingerland, Nielbo, Bergeton, Logan, Kleinman</t>
  </si>
  <si>
    <t>Journal of Asian Studies; Feb2018, Vol. 77 Issue 1, p19-57, 39p</t>
  </si>
  <si>
    <t>Modeling the Contested Relationship between Analects, Mencius, and Xunzi: Preliminary Evidence from a Machine-Learning Approach.</t>
  </si>
  <si>
    <t>Kavé, Dassa</t>
  </si>
  <si>
    <t>Aphasiology. Jan2018, Vol. 32 Issue 1, p27-40. 14p.</t>
  </si>
  <si>
    <t>Severity of Alzheimer’s disease and language features in picture descriptions.</t>
  </si>
  <si>
    <t>Only counts the number of nouns, pronouns, and so on.</t>
  </si>
  <si>
    <t>Alex, Grover, Oberlander, Thomson, Anderson, Loxley, Hinrichs, Zhou</t>
  </si>
  <si>
    <t>Digital Scholarship in the Humanities; 2017 Supplement, Vol. 32, pi4-i16, 13p, 1 Diagram, 2 Charts, 1 Graph, 1 Map</t>
  </si>
  <si>
    <t>Palimpsest: Improving assisted curation of loco-specifice.</t>
  </si>
  <si>
    <t>MAP (mean average precision)</t>
  </si>
  <si>
    <t>MAP (.1684)</t>
  </si>
  <si>
    <t>Coe</t>
  </si>
  <si>
    <t>Communication Studies. Nov/Dec2013, Vol. 64 Issue 5, p470-487. 18p. 1 Chart, 3 Graphs.</t>
  </si>
  <si>
    <t>The American Presidency at War: An Examination of Three Possibilities for Presidential Rationales.</t>
  </si>
  <si>
    <t>Coe, Chenoweth</t>
  </si>
  <si>
    <t>Communication Theory (1050-3293). Nov2013, Vol. 23 Issue 4, p375-394. 20p.</t>
  </si>
  <si>
    <t>Presidents as Priests: Toward a Typology of Christian Discourse in the American Presidency.</t>
  </si>
  <si>
    <t>Buhl, Günther, Quandt</t>
  </si>
  <si>
    <t>Journalism Studies. Jan2018, Vol. 19 Issue 1, p79-104. 26p. 1 Diagram, 1 Chart, 5 Graphs.</t>
  </si>
  <si>
    <t>Observing the Dynamics of the Online News Ecosystem.</t>
  </si>
  <si>
    <t>Aaldering, van der Meer, Van der Brug</t>
  </si>
  <si>
    <t>International Journal of Press/Politics. Jan2018, Vol. 23 Issue 1, p70-94. 25p.</t>
  </si>
  <si>
    <t>Mediated Leader Effects: The Impact of Newspapers’ Portrayal of Party Leadership on Electoral Support.</t>
  </si>
  <si>
    <t>Validity of the automated content analysis was examined and cross-validated with manually coded content analysis in an earlier paper</t>
  </si>
  <si>
    <t>Strycharz, Strauss, Trilling</t>
  </si>
  <si>
    <t>International Journal of Strategic Communication. 2018, Vol. 12 Issue 1, p67-85. 19p.</t>
  </si>
  <si>
    <t>The Role of Media Coverage in Explaining Stock Market Fluctuations: Insights for Strategic Financial Communication.</t>
  </si>
  <si>
    <t>1,3</t>
  </si>
  <si>
    <t>Greussing, Boomgaarden</t>
  </si>
  <si>
    <t>Journal of Ethnic &amp; Migration Studies; Sep2017, Vol. 43 Issue 12, p1749-1774, 26p</t>
  </si>
  <si>
    <t>Shifting the refugee narrative? An automated frame analysis of Europe’s 2015 refugee crisis.</t>
  </si>
  <si>
    <t>GOLDSTONE</t>
  </si>
  <si>
    <t>PMLA: Publications of the Modern Language Association of America; May2017, Vol. 132 Issue 3, p636-642, 7p</t>
  </si>
  <si>
    <t>The Doxa of Reading.</t>
  </si>
  <si>
    <t>Theory paper</t>
  </si>
  <si>
    <t>Bokström, Fängström, Calam, Lucas, Sarkadi</t>
  </si>
  <si>
    <t>Child: Care, Health &amp; Development. Jan2016, Vol. 42 Issue 1, p87-97. 11p.</t>
  </si>
  <si>
    <t>I felt a little bubbly in my tummy': eliciting pre-schoolers' accounts of their health visit using a computer-assisted interview method.</t>
  </si>
  <si>
    <t>Computer-assisted interview method; no content analysis</t>
  </si>
  <si>
    <t>Collins, Corley, Hamner</t>
  </si>
  <si>
    <t>Law &amp; Society Review. Dec2015, Vol. 49 Issue 4, p917-944. 28p. 1 Chart, 1 Graph.</t>
  </si>
  <si>
    <t>The Influence of Amicus Curiae Briefs on U.S. Supreme Court Opinion Content.</t>
  </si>
  <si>
    <t>Guo, Vargo, Pan, Ding, Ishwar</t>
  </si>
  <si>
    <t>Journalism &amp; Mass Communication Quarterly. Summer2016, Vol. 93 Issue 2, p332-359. 28p.</t>
  </si>
  <si>
    <t>Big Social Data Analytics in Journalism and Mass Communication.</t>
  </si>
  <si>
    <t>Welbers, Van Atteveldt, Benoit</t>
  </si>
  <si>
    <t>Communication Methods &amp; Measures. Oct-Dec2017, Vol. 11 Issue 4, p245-265. 21p.</t>
  </si>
  <si>
    <t>Text Analysis in R.</t>
  </si>
  <si>
    <t>"Teaching" paper</t>
  </si>
  <si>
    <t>Ogan, Varol</t>
  </si>
  <si>
    <t>Information, Communication &amp; Society. Aug2017, Vol. 20 Issue 8, p1220-1238. 19p.</t>
  </si>
  <si>
    <t>What is gained and what is left to be done when content analysis is added to network analysis in the study of a social movement: Twitter use during Gezi Park.</t>
  </si>
  <si>
    <t>El-Haj, Kruschwitz, Fox</t>
  </si>
  <si>
    <t>Language Resources &amp; Evaluation; Sep2015, Vol. 49 Issue 3, p549-580, 32p</t>
  </si>
  <si>
    <t>Creating language resources for under-resourced languages: methodologies, and experiments with Arabic.</t>
  </si>
  <si>
    <t>Dictionary construction; Only automated translation</t>
  </si>
  <si>
    <t>Zoizner, Sheafer, Walgrave</t>
  </si>
  <si>
    <t>International Journal of Press/Politics. Oct2017, Vol. 22 Issue 4, p431-449. 19p.</t>
  </si>
  <si>
    <t>How Politicians’ Attitudes and Goals Moderate Political Agenda Setting by the Media.</t>
  </si>
  <si>
    <t>Ernst, Engesser, Büchel, Blassnig, Esser</t>
  </si>
  <si>
    <t>Information, Communication &amp; Society. Sep2017, Vol. 20 Issue 9, p1347-1364. 18p.</t>
  </si>
  <si>
    <t>Extreme parties and populism: an analysis of Facebook and Twitter across six countries.</t>
  </si>
  <si>
    <t>No automated procedure</t>
  </si>
  <si>
    <t>Wombacher, Reno, Veil</t>
  </si>
  <si>
    <t>Health Communication. 2017, Vol. 32 Issue 5, p596-602. 7p. 1 Chart.</t>
  </si>
  <si>
    <t>NekNominate: Social Norms, Social Media, and Binge Drinking.</t>
  </si>
  <si>
    <t>van der Meer</t>
  </si>
  <si>
    <t>Public Relations Review. Dec2016, Vol. 42 Issue 5, p952-961. 10p.</t>
  </si>
  <si>
    <t>Automated content analysis and crisis communication research.</t>
  </si>
  <si>
    <t>Overview paper</t>
  </si>
  <si>
    <t>Kleinnijenhuis, Schultz, Oegema</t>
  </si>
  <si>
    <t>Journal of Communication. Feb2015, Vol. 65 Issue 1, p1-23. 23p. 2 Diagrams, 3 Charts.</t>
  </si>
  <si>
    <t>Frame Complexity and the Financial Crisis: A Comparison of the United States, the United Kingdom, and Germany in the Period 2007-2012.</t>
  </si>
  <si>
    <t>Bonikowski, Gidron</t>
  </si>
  <si>
    <t>Social Forces. Jun2016, Vol. 94 Issue 4, p1593-1621. 29p.</t>
  </si>
  <si>
    <t>The Populist Style in American Politics: Presidential Campaign Discourse, 1952-1996.</t>
  </si>
  <si>
    <t>Spry, Dwyer</t>
  </si>
  <si>
    <t>Quality &amp; Quantity. May2017, Vol. 51 Issue 3, p1045-1064. 20p.</t>
  </si>
  <si>
    <t>Representations of Australia in South Korean online news: a qualitative and quantitative approach utilizing Leximancer and Korean keywords in context.</t>
  </si>
  <si>
    <t>S</t>
  </si>
  <si>
    <t>Burscher, Odijk, Vliegenthart, de Rijke, de Vreese</t>
  </si>
  <si>
    <t>Communication Methods &amp; Measures. 2014, Vol. 8 Issue 3, p190-206. 17p.</t>
  </si>
  <si>
    <t>Teaching the Computer to Code Frames in News: Comparing Two Supervised Machine Learning Approaches to Frame Analysis.</t>
  </si>
  <si>
    <t>Different approaches compared, Accuracy = overall average</t>
  </si>
  <si>
    <t>Haselmayer, Jenny</t>
  </si>
  <si>
    <t>Quality &amp; Quantity. Nov2017, Vol. 51 Issue 6, p2623-2646. 24p.</t>
  </si>
  <si>
    <t>Sentiment analysis of political communication: combining a dictionary approach with crowdcoding.</t>
  </si>
  <si>
    <t>Pearson correlation</t>
  </si>
  <si>
    <t>AN</t>
  </si>
  <si>
    <t>Pearson correlation (.65)</t>
  </si>
  <si>
    <t>Fraas, Pentzold</t>
  </si>
  <si>
    <t>Zeitschrift für Germanistische Linguistik. Mar2015, Vol. 43 Issue 1, p112-133. 22p. 2 Black and White Photographs, 1 Diagram.</t>
  </si>
  <si>
    <t>Big Data vs. Slow Understanding?</t>
  </si>
  <si>
    <t>Paper in German (+computer assisted qualitative analysis)</t>
  </si>
  <si>
    <t>Madonsela</t>
  </si>
  <si>
    <t>Southern African Linguistics &amp; Applied Language Studies. 2017, Vol. 35 Issue 2, p201-210. 10p.</t>
  </si>
  <si>
    <t>Word-formation strategies and processes in the creation of synsets for the African wordnet.</t>
  </si>
  <si>
    <t>Allen, Bara</t>
  </si>
  <si>
    <t>Parliamentary Affairs; Jan2017, Vol. 70 Issue 1, p1-21, 21p, 4 Charts, 5 Graphs</t>
  </si>
  <si>
    <t>Public Foreplay' or Programmes for Government? The Content of the 2015 Party Manifestos.</t>
  </si>
  <si>
    <t>Su, Cacciatore, Liang, Brossard, Scheufele, Xenos</t>
  </si>
  <si>
    <t>Information, Communication &amp; Society. Mar2017, Vol. 20 Issue 3, p406-427. 22p.</t>
  </si>
  <si>
    <t>Analyzing public sentiments online: combining human- and computer-based content analysis.</t>
  </si>
  <si>
    <t>I don't get it</t>
  </si>
  <si>
    <t>Sjøvaag, Stavelin</t>
  </si>
  <si>
    <t>Convergence: The Journal of Research into New Media Technologies. May2012, Vol. 18 Issue 2, p215-229. 15p.</t>
  </si>
  <si>
    <t>Web media and the quantitative content analysis: Methodological challenges in measuring online news content.</t>
  </si>
  <si>
    <t>Lewis, Zamith, Hermida</t>
  </si>
  <si>
    <t>Journal of Broadcasting &amp; Electronic Media. Mar2013, Vol. 57 Issue 1, p34-52. 19p. 3 Black and White Photographs.</t>
  </si>
  <si>
    <t>Content Analysis in an Era of Big Data: A Hybrid Approach to Computational and Manual Methods.</t>
  </si>
  <si>
    <t>Klein, Eisenstein, Sun</t>
  </si>
  <si>
    <t>Digital Scholarship in the Humanities; 2015 Supplement, Vol. 30, pi130-i141, 12p, 2 Color Photographs, 1 Diagram</t>
  </si>
  <si>
    <t>Exploratory Thematic Analysis for Digitized Archival Collections.</t>
  </si>
  <si>
    <t>Tool demonstration</t>
  </si>
  <si>
    <t>Aaldering, Vliegenthart</t>
  </si>
  <si>
    <t>Quality &amp; Quantity. Sep2016, Vol. 50 Issue 5, p1871-1905. 35p.</t>
  </si>
  <si>
    <t>Political leaders and the media. Can we measure political leadership images in newspapers using computer-assisted content analysis?</t>
  </si>
  <si>
    <t>Lotus coefficient</t>
  </si>
  <si>
    <t>Lotus (.68)</t>
  </si>
  <si>
    <t>Mellado, Van Dalen</t>
  </si>
  <si>
    <t>International Journal of Press/Politics. Apr2017, Vol. 22 Issue 2, p244-263. 20p.</t>
  </si>
  <si>
    <t>Changing Times, Changing Journalism.</t>
  </si>
  <si>
    <t>Tolley</t>
  </si>
  <si>
    <t>Journal of Ethnic &amp; Migration Studies; May2015, Vol. 41 Issue 6, p963-984, 22p, 4 Charts, 2 Graphs</t>
  </si>
  <si>
    <t>Racial Mediation in the Coverage of Candidates' Political Viability: A Comparison of Approaches.</t>
  </si>
  <si>
    <t>Journal of Broadcasting &amp; Electronic Media. Jul2011, Vol. 55 Issue 3, p307-324. 18p. 2 Charts, 2 Graphs.</t>
  </si>
  <si>
    <t>George W. Bush, Television News, and Rationales for the Iraq War.</t>
  </si>
  <si>
    <t>DRUCKER</t>
  </si>
  <si>
    <t>PMLA: Publications of the Modern Language Association of America; May2017, Vol. 132 Issue 3, p628-635, 8p</t>
  </si>
  <si>
    <t>Why Distant Reading Isn't.</t>
  </si>
  <si>
    <t>Choi</t>
  </si>
  <si>
    <t>Applied Linguistics. Feb2016, Vol. 37 Issue 1, p100-120. 21p.</t>
  </si>
  <si>
    <t>The Case for Open Source Software: The Interactional Discourse Lab.</t>
  </si>
  <si>
    <t>Tool demo</t>
  </si>
  <si>
    <t>Anson, Anson</t>
  </si>
  <si>
    <t>Assessing Writing; Jul2017, Vol. 33, p12-24, 13p</t>
  </si>
  <si>
    <t>Assessing peer and instructor response to writing: A corpus analysis from an expert survey.</t>
  </si>
  <si>
    <t>Lawlor</t>
  </si>
  <si>
    <t>Journal of Ethnic &amp; Migration Studies; May2015, Vol. 41 Issue 6, p918-941, 24p, 3 Charts, 3 Graphs</t>
  </si>
  <si>
    <t>Local and National Accounts of Immigration Framing in a Cross-national Perspective.</t>
  </si>
  <si>
    <t>Validation by reference to other article (Tolley 2015); dictionary built via textmining in WordStat; manual review of 3% of automatically coded articles but no further info given</t>
  </si>
  <si>
    <t>Myneni, Kayo Fujimoto2, Cobb, Cohen</t>
  </si>
  <si>
    <t>American Journal of Public Health. Jun2015, Vol. 105 Issue 6, p1206-1212. 7p.</t>
  </si>
  <si>
    <t>Content-Driven Analysis of an Online Community for Smoking Cessation: Integration of Qualitative Techniques, Automated Text Analysis, and Affiliation Networks.</t>
  </si>
  <si>
    <t>Cohen's Kappa = 0.71 (Comparison of automated and manual coding)</t>
  </si>
  <si>
    <t>ILIEV, DEHGHANI, SAGI</t>
  </si>
  <si>
    <t>Language &amp; Cognition (Cambridge University Press). Jun2015, Vol. 7 Issue 2, p265-290. 26p.</t>
  </si>
  <si>
    <t>Automated text analysis in psychology: methods, applications, and future developments.</t>
  </si>
  <si>
    <t>Vonbun, Königslöw, Schoenbach</t>
  </si>
  <si>
    <t>Journalism. Nov2016, Vol. 17 Issue 8, p1054-1073. 20p.</t>
  </si>
  <si>
    <t>Intermedia agenda-setting in a multimedia news environment.</t>
  </si>
  <si>
    <t>Sbalchiero, Righettini</t>
  </si>
  <si>
    <t>Quality &amp; Quantity. May2017, Vol. 51 Issue 3, p1279-1296. 18p.</t>
  </si>
  <si>
    <t>Rhetorical manifestation of institutional transformation.</t>
  </si>
  <si>
    <t>de Graaf, van der Vossen</t>
  </si>
  <si>
    <t>Communications: The European Journal of Communication Research. Oct2013, Vol. 38 Issue 4, p433-443. 11p.</t>
  </si>
  <si>
    <t>Bits versus brains in content analysis. Comparing the advantages and disadvantages of manual and automated methods for content analysis.</t>
  </si>
  <si>
    <t>Shor, Rijt, Ward, Askar, Skiena</t>
  </si>
  <si>
    <t>Social Science Quarterly (Wiley-Blackwell). Dec2014, Vol. 95 Issue 5, p1213-1229. 17p. 2 Charts, 3 Graphs.</t>
  </si>
  <si>
    <t>Is There a Political Bias? A Computational Analysis of Female Subjects' Coverage in Liberal and Conservative Newspapers.</t>
  </si>
  <si>
    <t>In order to differentiate between male and female names in 
our news corpus, we used the most recent U.S. Census data (U.S. Census
Bureau 2000) on male and female first names. This list gives 1,219 male first
names and 4,275 female first names. Furthermore, it covers a more or less
 equivalent fraction of both males and females in the U.S. population (about
 90 percent for each).</t>
  </si>
  <si>
    <t>Tambayong, Carley</t>
  </si>
  <si>
    <t>Journal of Social Structure. 2012, Vol. 13, p1-24. 24p.</t>
  </si>
  <si>
    <t>Network Text Analysis in Computer-Intensive Rapid Ethnography Retrieval: An Example from Political Networks of Sudan.</t>
  </si>
  <si>
    <t>Validation by an expert (ethnographer) based on results of the automated analysis</t>
  </si>
  <si>
    <t>Evans, Aceves</t>
  </si>
  <si>
    <t>Annual Review of Sociology. 2016, Vol. 42, p21-50. 24p.</t>
  </si>
  <si>
    <t>Machine Translation: Mining Text for Social Theory.</t>
  </si>
  <si>
    <t>Mateos de Cabo, Gimeno, Martínez, López</t>
  </si>
  <si>
    <t>Sex Roles. Jan2014, Vol. 70 Issue 1-2, p57-71. 15p. 6 Charts.</t>
  </si>
  <si>
    <t>Perpetuating Gender Inequality via the Internet? An Analysis of Women's Presence in Spanish Online Newspapers.</t>
  </si>
  <si>
    <t>Krippendorff's Alpha = 0.8138 (Comparison of manual and automated coding)</t>
  </si>
  <si>
    <t>Paquin, Beauregard</t>
  </si>
  <si>
    <t>Cooperation &amp; Conflict. Dec2015, Vol. 50 Issue 4, p510-530. 21p.</t>
  </si>
  <si>
    <t>US transatlantic leadership after Iraq.</t>
  </si>
  <si>
    <t>Computer-assisted but not automated content analysis</t>
  </si>
  <si>
    <t>Kim, Colyvas, Kim</t>
  </si>
  <si>
    <t>Research in the Sociology of Organizations. 2017, Vol. 48A, p329-391. 63p.</t>
  </si>
  <si>
    <t>Ideological Call to Arms: Analyzing Institutional Contradictions in Political Party Discourse on Education and Accountability Policy, 1952-2012.</t>
  </si>
  <si>
    <t>Latent Semantic Analysis (Vector Space Modeling); appendix with further details available upon request</t>
  </si>
  <si>
    <t>McKenna, Waddell</t>
  </si>
  <si>
    <t>Journal of Language &amp; Politics. 2007, Vol. 6 Issue 3, p377-399. 23p. 1 Diagram, 2 Charts.</t>
  </si>
  <si>
    <t>Media-ted political oratory following terrorist events: International political responses to the 2005 London bombing.</t>
  </si>
  <si>
    <t>Leximancer; authors argue that Leximancer as a tool is validated internally (has been successfully tested for “face validity, stability (sampling of members),
and reproducibility including structural validity (sampling of representatives),
and predictive validity” (Smith and Humphreys 2006: 277).</t>
  </si>
  <si>
    <t>Felder, Luth, Vogel</t>
  </si>
  <si>
    <t>Zeitschrift für Germanistische Linguistik. Apr2016, Vol. 44 Issue 1, p1-36. 36p.</t>
  </si>
  <si>
    <t>Patientenautonomie' und 'Lebensschutz'.</t>
  </si>
  <si>
    <t>Lavergne, Urvoy, Yvon</t>
  </si>
  <si>
    <t>Language Resources &amp; Evaluation; February 2011, Vol. 45 Issue 1, p25-43, 19p
 Physical Description:
 Bibliography; Illustration; Table</t>
  </si>
  <si>
    <t>Filtering artificial texts with statistical machine learning techniques.</t>
  </si>
  <si>
    <t>F measure as quality measure of fake text detector; average of all F measures given in the text (several tables)</t>
  </si>
  <si>
    <t>Barkin</t>
  </si>
  <si>
    <t>Millennium (03058298); Jun2015, Vol. 43 Issue 3, p1003-1006, 4p</t>
  </si>
  <si>
    <t>Translatable? On Mixed Methods and Methodology</t>
  </si>
  <si>
    <t>Theory/Review article</t>
  </si>
  <si>
    <t>Ramsay</t>
  </si>
  <si>
    <t>Literary &amp; Linguistic Computing; Jun2003, Vol. 18 Issue 2, p167, 8p</t>
  </si>
  <si>
    <t>Special Section: Reconceiving Text Analysis Toward an Algorithmic Criticism.</t>
  </si>
  <si>
    <t>Huffaker</t>
  </si>
  <si>
    <t>Human Communication Research. Oct2010, Vol. 36 Issue 4, p593-617. 25p. 4 Charts.</t>
  </si>
  <si>
    <t>Dimensions of Leadership and Social Influence in Online Communities.</t>
  </si>
  <si>
    <t>Noble</t>
  </si>
  <si>
    <t>Nordic Journal of English Studies. Jun2010, Vol. 9 Issue 2, p145-169. 25p. 1 Diagram, 5 Charts, 1 Graph.</t>
  </si>
  <si>
    <t>Understanding Metadiscoursal Use: Lessons from a 'Local' Corpus of Learner Academic Writing.</t>
  </si>
  <si>
    <t>Eising, Rasch, Rozbicka</t>
  </si>
  <si>
    <t>Journal of European Public Policy; April 2015, Vol. 22 Issue 4, p516-533, 18p</t>
  </si>
  <si>
    <t>Institutions, policies, and arguments: context and strategy in EU policy framing.</t>
  </si>
  <si>
    <t>Computer-assisted, manual, i.e. not automated framing analysis</t>
  </si>
  <si>
    <t>Pasquale, Meunier</t>
  </si>
  <si>
    <t>Computers &amp; the Humanities; February 2003, Vol. 37 Issue 1, p111-118, 8p
 Physical Description:
 Bibliography</t>
  </si>
  <si>
    <t>Categorisation Techniques in Computer-Assisted Reading and Analysis of Texts (CARAT) in the Humanities.</t>
  </si>
  <si>
    <t>Mumford, Selck</t>
  </si>
  <si>
    <t>British Journal of Politics &amp; International Relations. May2010, Vol. 12 Issue 2, p295-312. 18p. 1 Chart, 3 Graphs.</t>
  </si>
  <si>
    <t>New Labour's Ethical Dimension: Statistical Trends in Tony Blair's Foreign Policy Speeches.</t>
  </si>
  <si>
    <t>Validation via a keyword-in-context analysis</t>
  </si>
  <si>
    <t>Van Royen, Poels, Daelemans, Vandebosch</t>
  </si>
  <si>
    <t>Telematics &amp; Informatics. Feb2015, Vol. 32 Issue 1, p89-97. 9p.</t>
  </si>
  <si>
    <t>Automatic monitoring of cyberbullying on social networking sites: From technological feasibility to desirability.</t>
  </si>
  <si>
    <t>Communication Research. Aug2013, Vol. 40 Issue 4, p486-505. 20p.</t>
  </si>
  <si>
    <t>Television News, Public Opinion, and the Iraq War: Do Wartime Rationales Matter?</t>
  </si>
  <si>
    <t>Rohrbaugh, Shoham, Skoyen, Jensen, Mehl</t>
  </si>
  <si>
    <t>Family Process. Mar2012, Vol. 51 Issue 1, p107-121. 15p. 2 Charts.</t>
  </si>
  <si>
    <t>We-Talk, Communal Coping, and Cessation Success in a Couple-Focused Intervention for Health-Compromised Smokers.</t>
  </si>
  <si>
    <t>Evaluation of interview-transcripts counting the frequency of pronouns (we vs. I/You)</t>
  </si>
  <si>
    <t>Chovanec</t>
  </si>
  <si>
    <t>Social Work with Groups. Oct-Dec2017, Vol. 40 Issue 4, p315-329. 15p.</t>
  </si>
  <si>
    <t>Increasing Client Voice within Involuntary Groups.</t>
  </si>
  <si>
    <t>Scharkow</t>
  </si>
  <si>
    <t>Quality &amp; Quantity. Feb2013, Vol. 47 Issue 2, p761-773. 13p.</t>
  </si>
  <si>
    <t>Thematic content analysis using supervised machine learning: An empirical evaluation using German online news.</t>
  </si>
  <si>
    <t>Brier, Hopp</t>
  </si>
  <si>
    <t>Quality &amp; Quantity. Jan2011, Vol. 45 Issue 1, p103-128. 26p.</t>
  </si>
  <si>
    <t>Computer assisted text analysis in the social sciences.</t>
  </si>
  <si>
    <t>Franzosi, Doyle, McClelland, Putnam Rankin, Vicari</t>
  </si>
  <si>
    <t>Quality &amp; Quantity. Oct2013, Vol. 47 Issue 6, p3219-3247. 29p.</t>
  </si>
  <si>
    <t>Quantitative narrative analysis software options compared: PC-ACE and CAQDAS (ATLAS.ti, MAXqda, and NVivo).</t>
  </si>
  <si>
    <t>Maireder, Schlögl</t>
  </si>
  <si>
    <t>European Journal of Communication. Dec2014, Vol. 29 Issue 6, p687-702. 16p.</t>
  </si>
  <si>
    <t>24 hours of an #outcry: The networked publics of a socio-political debate.</t>
  </si>
  <si>
    <t>Conway</t>
  </si>
  <si>
    <t>Journalism &amp; Mass Communication Quarterly; Spring2006, Vol. 83 Issue 1, p186-200, 15p
 Physical Description:
 Bibliographic footnotes; Table</t>
  </si>
  <si>
    <t>The Subjective Precision of Computers: A Methodological Comparison with Human Coding in Content Analysis.</t>
  </si>
  <si>
    <t>Scott's Pi</t>
  </si>
  <si>
    <t>Lejeune</t>
  </si>
  <si>
    <t>Forum: Qualitative Social Research. Jan2011, Vol. 12 Issue 1, p1-19. 19p. 5 Color Photographs, 1 Chart.</t>
  </si>
  <si>
    <t>From Normal Business to Financial Crisis … and Back Again. An Illustration of the Benefits of Cassandre for Qualitative Analysis.</t>
  </si>
  <si>
    <t>Use of software with some automated features for qualitative text analysis</t>
  </si>
  <si>
    <t>Jacobs, Bruhn, Graf</t>
  </si>
  <si>
    <t>Journal of Social Service Research. 2008, Vol. 34 Issue 4, p71-83. 13p. 3 Charts.</t>
  </si>
  <si>
    <t>Methodological and Validity Issues Involved in the Collection of Sensitive Information From Children in Foster Care.</t>
  </si>
  <si>
    <t>Evans, McIntosh, Lin, Cates</t>
  </si>
  <si>
    <t>Journal of Empirical Legal Studies. Dec2007, Vol. 4 Issue 4, p1007-1039. 33p. 2 Diagrams, 6 Charts.</t>
  </si>
  <si>
    <t>Recounting the Courts? Applying Automated Content Analysis to Enhance Empirical Legal Research.</t>
  </si>
  <si>
    <t>Glady, Leimdorfer</t>
  </si>
  <si>
    <t>BMS: Bulletin de Methodologie Sociologique (Sage Publications Ltd.). Jul2015, Vol. 127 Issue 1, p5-25. 21p.</t>
  </si>
  <si>
    <t>Usages de la lexicométrie et interprétation sociologique.</t>
  </si>
  <si>
    <t>Webb</t>
  </si>
  <si>
    <t>American Journalism. Spring2005, Vol. 22 Issue 2, p111-134. 24p.</t>
  </si>
  <si>
    <t>An American Journalist in the Role of Partisan - Dickey Chapelle's Coverage of the Algerian War.</t>
  </si>
  <si>
    <t>Travaglia, Westbrook, Braithwaite</t>
  </si>
  <si>
    <t>Health: An Interdisciplinary Journal for the Social Study of Health, Illness &amp; Medicine. May2009, Vol. 13 Issue 3, p277-296. 20p. 3 Diagrams, 4 Charts.</t>
  </si>
  <si>
    <t>Implementation of a patient safety incident management system as viewed by doctors, nurses and allied health professionals.</t>
  </si>
  <si>
    <t>"Leximancer" learns in a grounded fashion what
the main concepts in a corpus are and how they relate to each other - uses word frequency and
co-occurrence of concepts to produce a co-occurrence matrix</t>
  </si>
  <si>
    <t>Seale</t>
  </si>
  <si>
    <t>Journal of Language &amp; Politics. 2003, Vol. 2 Issue 2, p289-309. 21p.</t>
  </si>
  <si>
    <t>Methodology versus scholarship?</t>
  </si>
  <si>
    <t>computer assisted qualitative data analysis, explanation of method + NVIVO and Concordance software</t>
  </si>
  <si>
    <t>Šef, Gams</t>
  </si>
  <si>
    <t>International Journal of Speech Technology. Jul2003, Vol. 6 Issue 3, p277-287. 11p.</t>
  </si>
  <si>
    <t>SPEAKER (GOVOREC): A Complete Slovenian Text-to Speech System.</t>
  </si>
  <si>
    <t>automatic conversion of Slovenian text into speech</t>
  </si>
  <si>
    <t>Weston, Weston, Carolina, Lepore, Pinto</t>
  </si>
  <si>
    <t>Journal of Human Behavior in the Social Environment; 2007, Vol. 15 Issue 1, p45-68, 24p</t>
  </si>
  <si>
    <t>Evaluation of a Prostate Cancer Computer Assisted Instructional Model for Communities of African Descent.</t>
  </si>
  <si>
    <t>no computational analysis</t>
  </si>
  <si>
    <t>BMS: Bulletin de Méthodologie Sociologique (l'Association Internationale de Méthodologie Sociologique (AIMS)). Jul2004, Issue 83, p90-93. 4p.</t>
  </si>
  <si>
    <t>COMPUTERS/ORDINATEURS/INTERNET.</t>
  </si>
  <si>
    <t>Pfëfflin, Böhmer, Cornehl, Mergenthaler, Pfäfflin, Böhmer</t>
  </si>
  <si>
    <t>Sexual Abuse: A Journal of Research &amp; Treatment. Apr2005, Vol. 17 Issue 2, p141-151. 11p.</t>
  </si>
  <si>
    <t>What happens in therapy with sexual offenders? A model of process research.</t>
  </si>
  <si>
    <t>Winder</t>
  </si>
  <si>
    <t>Computers &amp; the Humanities; August 2002, Vol. 36 Issue 3, p295-306, 12p
 Physical Description:
 Bibliography</t>
  </si>
  <si>
    <t>Industrial text and French neo-structuralism.</t>
  </si>
  <si>
    <t>theory paper explaining method + tool</t>
  </si>
  <si>
    <t>Rogge, Cox</t>
  </si>
  <si>
    <t>Journal of Social Service Research. 2001, Vol. 28 Issue 2, p47-68. 22p. 2 Diagrams, 3 Charts.</t>
  </si>
  <si>
    <t>The Person-in-Environment Perspective in Social Work Journals: A Computer- Assisted Content Analysis.</t>
  </si>
  <si>
    <t>The "computational part" was to retrieve relevant abstracts from a database for further analysis</t>
  </si>
  <si>
    <t>Kirilenko, Stepchenkova, Romsdahl, Mattis</t>
  </si>
  <si>
    <t>Quality &amp; Quantity. Feb2012, Vol. 46 Issue 2, p501-522. 22p.</t>
  </si>
  <si>
    <t>Computer-assisted analysis of public discourse: a case study of the precautionary principle in the US and UK press.</t>
  </si>
  <si>
    <t>They validated their search terms for the sample construction (see footnote 2). Analaysis: most frequent words + subsequent EFA</t>
  </si>
  <si>
    <t>Waismel-Manor</t>
  </si>
  <si>
    <t>Journal of Political Marketing. Oct-Dec2011, Vol. 10 Issue 4, p350-371. 22p.</t>
  </si>
  <si>
    <t>Spinning Forward: Professionalization Among Campaign Consultants.</t>
  </si>
  <si>
    <t>Gold Standard refers to the validation of the dictionary, not the validation of the actual text analysis!! (69 = tokens, not texts!)</t>
  </si>
  <si>
    <t>Hanna</t>
  </si>
  <si>
    <t>Mobilization. Dec2013, Vol. 18 Issue 4, p367-388. 22p.</t>
  </si>
  <si>
    <t>COMPUTER-AIDED CONTENT ANALYSIS OF DIGITALLY ENABLED MOVEMENTS.</t>
  </si>
  <si>
    <t>Mean absolute proportion error (72.25; 40.11)</t>
  </si>
  <si>
    <t>Stinson, Liederbach, Brewer, Todak</t>
  </si>
  <si>
    <t>Journal of Crime &amp; Justice. Sep2014, Vol. 37 Issue 3, p356-376. 21p.</t>
  </si>
  <si>
    <t>Drink, drive, go to jail? A study of police officers arrested for drunk driving.</t>
  </si>
  <si>
    <t>manual content analysis</t>
  </si>
  <si>
    <t>Hart, Lind</t>
  </si>
  <si>
    <t>American Behavioral Scientist. Apr2014, Vol. 58 Issue 4, p591-616. 26p.</t>
  </si>
  <si>
    <t>The Blended Language of Partisanship in the 2012 Presidential Campaign.</t>
  </si>
  <si>
    <t>use of pre-existing software DICTION</t>
  </si>
  <si>
    <t>Forst</t>
  </si>
  <si>
    <t>Language &amp; Linguistics Compass. Jan2011, Vol. 5 Issue 1, p1-18. 18p.</t>
  </si>
  <si>
    <t>Computational Aspects of Lexical Functional Grammar.</t>
  </si>
  <si>
    <t>theory paper</t>
  </si>
  <si>
    <t>COE, REITZES</t>
  </si>
  <si>
    <t>Presidential Studies Quarterly. Sep2010, Vol. 40 Issue 3, p391-413. 23p. 6 Charts, 2 Graphs.</t>
  </si>
  <si>
    <t>Obama on the Stump: Features and Determinants of a Rhetorical Approach.</t>
  </si>
  <si>
    <t xml:space="preserve">manual coding of the variables created by means of wordlists </t>
  </si>
  <si>
    <t>Hájek, Kabele</t>
  </si>
  <si>
    <t>European Journal of Communication. Mar2010, Vol. 25 Issue 1, p43-58. 16p.</t>
  </si>
  <si>
    <t>Dual Discursive Patterns in Czech Activists' Internet Media Communication.</t>
  </si>
  <si>
    <t>multidimensional scaling of distances between the most frequent words (only frequencies and co-occurances)</t>
  </si>
  <si>
    <t>Helsloot, Hak</t>
  </si>
  <si>
    <t>Historical Social Research. 2008, Vol. 33 Issue 1, p162-184. 23p.</t>
  </si>
  <si>
    <t>Pêcheux's Contribution to Discourse Analysis.</t>
  </si>
  <si>
    <t>Public Relations Review. Sep2014, Vol. 40 Issue 3, p537-539. 3p.</t>
  </si>
  <si>
    <t>Organizational crisis-denial strategy: The effect of denial on public framing.</t>
  </si>
  <si>
    <t>implicit frames: patterns of words that co-occur in communication</t>
  </si>
  <si>
    <t>BMS: Bulletin de Methodologie Sociologique (Sage Publications Ltd.). Jul2011, Issue 111, p99-103. 5p.</t>
  </si>
  <si>
    <t>Computers/Ordinateurs/Internet.</t>
  </si>
  <si>
    <t>Van Holt, Johnson, Carley, Brinkley, Diesner</t>
  </si>
  <si>
    <t>Poetics; Aug2013, Vol. 41 Issue 4, p366-383, 18p</t>
  </si>
  <si>
    <t>Rapid ethnographic assessment for cultural mapping.</t>
  </si>
  <si>
    <t>manual coding and indexing by professional anthropologists, coded data obtained from the HRAF Archive of Ethnography</t>
  </si>
  <si>
    <t>Schultz, Kleinnijenhuis, Oegema, Utz, van Atteveldt</t>
  </si>
  <si>
    <t>Public Relations Review. Mar2012, Vol. 38 Issue 1, p97-107. 11p.</t>
  </si>
  <si>
    <t>Strategic framing in the BP crisis: A semantic network analysis of associative frames</t>
  </si>
  <si>
    <r>
      <t>validation: "</t>
    </r>
    <r>
      <rPr>
        <sz val="8"/>
        <rFont val="Arial"/>
      </rPr>
      <t>An iterative test of these descriptors based on samples of news helped to filter out mistakes of the first degree (text elements wrongly taken as a ‘hit’) and second degree (text elements wrongly skipped as a ‘hit’)."</t>
    </r>
  </si>
  <si>
    <t>Forum: Qualitative Social Research. May2007, Vol. 8 Issue 2, p1-17. 17p.</t>
  </si>
  <si>
    <t>duplicate</t>
  </si>
  <si>
    <t>Reinhard</t>
  </si>
  <si>
    <t>Journal of European Public Policy; Dec2012, Vol. 19 Issue 9, p1336-1356, 21p, 3 Charts, 1 Graph</t>
  </si>
  <si>
    <t>‘Because we are all Europeans!’ When do EU Member States use normative arguments?</t>
  </si>
  <si>
    <t>a second sample of articles was used for validation, but not N reported (89% correctly classified)</t>
  </si>
  <si>
    <t>Lew</t>
  </si>
  <si>
    <t>Lexikos. 2010, Vol. 20, p290-306. 17p.</t>
  </si>
  <si>
    <t>Multimodal Lexicography: The Representation of Meaning in Electronic Dictionaries.</t>
  </si>
  <si>
    <t>Meister</t>
  </si>
  <si>
    <t>Literary &amp; Linguistic Computing; Dec2005 Supplement, Vol. 20, p107-124, 18p</t>
  </si>
  <si>
    <t>Tagging Time in Prolog: The Temporal Effect Project.</t>
  </si>
  <si>
    <t>Hardy</t>
  </si>
  <si>
    <t>Style; winter2004, Vol. 38 Issue 4, p410-427, 18p
 Physical Description:
 Bibliography; Table</t>
  </si>
  <si>
    <t>Collocational Analysis as a Stylistic Discovery Procedure: The Case of Flannery O'Connor's Eyes.</t>
  </si>
  <si>
    <t>Sogoric, Middleton, Lang, Ivankovic, Kern</t>
  </si>
  <si>
    <t>Social Science &amp; Medicine. Jan2005, Vol. 60 Issue 1, p153-164. 12p.</t>
  </si>
  <si>
    <t>A naturalistic inquiry on the impact of interventions aiming to improve health and the quality of life in the community</t>
  </si>
  <si>
    <r>
      <t>"</t>
    </r>
    <r>
      <rPr>
        <sz val="7"/>
        <rFont val="AdvTimes-b"/>
      </rPr>
      <t xml:space="preserve">computer-assisted free-text analysis" (word frequencies + surrounding text to detect main features of qualitative interview transcripts. </t>
    </r>
  </si>
  <si>
    <t>Sheller</t>
  </si>
  <si>
    <t>Social &amp; Cultural Geography. Apr2007, Vol. 8 Issue 2, p175-197. 23p.</t>
  </si>
  <si>
    <t>Bodies, cybercars and the mundane incorporation of automated mobilities.</t>
  </si>
  <si>
    <t>Wu Mei1 meiwu@umac.mo</t>
  </si>
  <si>
    <t>Javnost-The Public. 2008, Vol. 15 Issue 2, p93-110. 18p. 1 Black and White Photograph, 1 Diagram, 1 Chart, 2 Graphs.</t>
  </si>
  <si>
    <t>MEASURING POLITICAL DEBATE ON THE CHINESE INTERNET FORUM.</t>
  </si>
  <si>
    <t>Don't see the computer-assisted coding/analysis (weird mixture of approaches)</t>
  </si>
  <si>
    <t>Bechtel, Maguire, Katz, Levinson, Harrington, Nakamura, Franklin</t>
  </si>
  <si>
    <t>American Journal of Drug &amp; Alcohol Abuse. 2002, Vol. 28 Issue 4, p653. 18p. 8 Charts.</t>
  </si>
  <si>
    <t>Computer Detection of Cognitive Impairment and Associated Neuropsychiatric Dimensions from the Content Analysis of Verbal Samples.</t>
  </si>
  <si>
    <t>Kleinnijenhuis, van den Hooff, Utz, Vermeulen, Huysman</t>
  </si>
  <si>
    <t>Communication Research. Oct2011, Vol. 38 Issue 5, p587-612. 26p.</t>
  </si>
  <si>
    <t>Social Influence in Networks of Practice: An Analysis of Organizational Communication Content.</t>
  </si>
  <si>
    <t>Aim of the automated analysis: assess the occurance of 200 linguistic indicators stremming from three lexical databases/thesaurus. Then: analysis of network interactions</t>
  </si>
  <si>
    <t>Auracher, Albers, Yuhui Zhai2, Gareeva, Stavniychuk</t>
  </si>
  <si>
    <t>Discourse Processes. Jan2011, Vol. 48 Issue 1, p1-25. 25p. 1 Diagram, 4 Charts, 1 Graph.</t>
  </si>
  <si>
    <t>P Is for Happiness, N Is for Sadness: Universals in Sound Iconicity to Detect Emotions in Poetry.</t>
  </si>
  <si>
    <t>van der Meer, Verhoeven</t>
  </si>
  <si>
    <t>Public Relations Review. Sep2013, Vol. 39 Issue 3, p229-231. 3p.</t>
  </si>
  <si>
    <t>Public framing organizational crisis situations: Social media versus news media.</t>
  </si>
  <si>
    <t>implicit frames: patterns of words that co-occur in communication</t>
  </si>
  <si>
    <t>Vliegenthart, Roggeband</t>
  </si>
  <si>
    <t>International Communication Gazette. Jun2007, Vol. 69 Issue 3, p295-319. 25p. 4 Charts, 3 Graphs.</t>
  </si>
  <si>
    <t>FRAMING IMMIGRATION AND INTEGRATION.</t>
  </si>
  <si>
    <t>Holsti (.91)</t>
  </si>
  <si>
    <t>Fernández, Roca</t>
  </si>
  <si>
    <t>Vigo International Journal of Applied Linguistics. Jan2008, Vol. 5, p37-63. 27p. 14 Black and White Photographs, 5 Diagrams, 3 Charts, 1 Graph.</t>
  </si>
  <si>
    <t>Providing Automatic Multilingual Text Generation to Artificial Cognitive Systems.</t>
  </si>
  <si>
    <t>Stewart, Gil-Egui, Yan Tian3, Pileggi</t>
  </si>
  <si>
    <t>New Media &amp; Society. Oct2006, Vol. 8 Issue 5, p731-751. 21p. 3 Charts.</t>
  </si>
  <si>
    <t>Framing the digital divide: a comparison of US and EU policy approaches.</t>
  </si>
  <si>
    <t>Software: CatPac®, a neural network computer program to identify occurrences of key concepts and semantic relationship among them (clustering)</t>
  </si>
  <si>
    <t>Wu, Stevenson, Hsiao-Chi Chen3, Güner</t>
  </si>
  <si>
    <t>International Journal of Public Opinion Research. Spring2002, Vol. 14 Issue 1, p19-36. 18p. 3 Charts, 1 Graph.</t>
  </si>
  <si>
    <t>THE CONDITIONAL IMPACT OF RECESSION NEWS: A TIME-SERIES ANALYSIS OF ECONOMIC COMMUNICATION IN THE UNITED STATES, 1987-1996.</t>
  </si>
  <si>
    <t>Névéol, Deserno, Darmoni, Güld, Aronson</t>
  </si>
  <si>
    <t>Journal of the American Society for Information Science &amp; Technology. Jan2009, Vol. 60 Issue 1, p123-134. 12p. 2 Black and White Photographs, 4 Diagrams, 6 Charts.</t>
  </si>
  <si>
    <t>Natural language processing versus content-based image analysis for medical document retrieval.</t>
  </si>
  <si>
    <t>Koenig</t>
  </si>
  <si>
    <t>Qualitative Research. Feb2006, Vol. 6 Issue 1, p61-76. 16p.</t>
  </si>
  <si>
    <t>Compounding mixed-methods problems in frame analysis through comparative research</t>
  </si>
  <si>
    <t>Theoretical paper</t>
  </si>
  <si>
    <t>Nardulli, Althaus, Hayes</t>
  </si>
  <si>
    <t>Sociological Methodology. Aug2015, Vol. 45 Issue 1, p148-183. 36p.</t>
  </si>
  <si>
    <t>A Progressive Supervised-learning Approach to Generating Rich Civil Strife Data.</t>
  </si>
  <si>
    <t>"Our initial classifier was highly accurate at detecting irrelevant news stories but less accurate at identifying relevant stories. Although between 97 percent and 99 percent of the discarded documents were later confirmed by humans to contain no event-related information, only 33 percent of the documents sent to human coders contained relevant" -- They didn't perform one single text analysis but set up a continuous (dayly) partly automated analysis of news content. Therefor there is no total number of units analysed. Also validation is only very briefly reported as seen here, alsmost no concrete values.
information. The other two thirds were “false positives.”</t>
  </si>
  <si>
    <t>Alpers, Winzelberg, Classen, Roberts, Dev, Koopman, Barr Taylor</t>
  </si>
  <si>
    <t>Computers in Human Behavior. Mar2005, Vol. 21 Issue 2, p361-376. 16p.</t>
  </si>
  <si>
    <t>Evaluation of computerized text analysis in an Internet breast cancer support group</t>
  </si>
  <si>
    <t>Spearman Correlation</t>
  </si>
  <si>
    <t>They only calculated correlations between (a) the two coders and between (b) the coders and the dictionary classification. For a they don't even report the exact correlation values.</t>
  </si>
  <si>
    <t>Stephen</t>
  </si>
  <si>
    <t>Human Communication Research. Jun99, Vol. 25 Issue 4, p498. 16p. 3 Diagrams, 2 Graphs.</t>
  </si>
  <si>
    <t>Computer-Assisted Concept Analysis of HCR's First 25 Years.</t>
  </si>
  <si>
    <t>Only frequencies of words in titles of 634 research articles. No real textual analysis</t>
  </si>
  <si>
    <t>Andsager, Smiley</t>
  </si>
  <si>
    <t>Public Relations Review. Summer98, Vol. 24 Issue 2, p183. 19p. 1 Diagram, 2 Charts, 3 Graphs.</t>
  </si>
  <si>
    <t>Evaluating the public information: Shaping news coverage of the silicone implant controversy.</t>
  </si>
  <si>
    <t>Frequencies of words in 133 press releases and news paper articles on silicone breast implants- No real textual analysis</t>
  </si>
  <si>
    <t>Van Den Berg, Van Der Veer</t>
  </si>
  <si>
    <t>Quality &amp; Quantity. Feb2000, Vol. 34 Issue 1, p65. 22p.</t>
  </si>
  <si>
    <t>Computerized Decision Support Systems and Text Analysis: Evaluating CETA.</t>
  </si>
  <si>
    <t>"Automated" analysis of manual codings</t>
  </si>
  <si>
    <t>Bringer, Johnston, Brackenridge</t>
  </si>
  <si>
    <t>Field Methods. Aug2006, Vol. 18 Issue 3, p245-266. 22p. 1 Chart.</t>
  </si>
  <si>
    <t>Using Computer-Assisted Qualitative Data Analysis Software to Develop a Grounded Theory Project</t>
  </si>
  <si>
    <t>"Computer assisted QUALITATIVE content analysis"</t>
  </si>
  <si>
    <t>Arcury, Skelly, Gesler, Dougherty</t>
  </si>
  <si>
    <t>Journal of Rural Health. Fall2005, Vol. 21 Issue 4, p337-345. 9p.</t>
  </si>
  <si>
    <t>Diabetes Beliefs Among Low-income, White Residents of a Rural North Carolina Community</t>
  </si>
  <si>
    <t>Vliegenthart, Oegema, Klandermans</t>
  </si>
  <si>
    <t>Mobilization. Oct2005, Vol. 10 Issue 3, p365-381. 17p.</t>
  </si>
  <si>
    <t>MEDIA COVERAGE AND ORGANIZATIONAL SUPPORT IN THE DUTCH ENVIRONMENTAL MOVEMENT.</t>
  </si>
  <si>
    <t>ANITA HOLZINGER1</t>
  </si>
  <si>
    <t>Journal of Nervous &amp; Mental Disease. Sep2002, Vol. 190 Issue 9, p597-603. 7p.</t>
  </si>
  <si>
    <t>SUBJECTIVE ILLNESS THEORY AND ANTIPSYCHOTIC MEDICATION COMPLIANCE BY PATIENTS WITH SCHIZOPHRENIA</t>
  </si>
  <si>
    <t>Platt</t>
  </si>
  <si>
    <t>Social Science Computer Review. Aug2000, Vol. 18 Issue 3, p293. 8p. 3 Charts.</t>
  </si>
  <si>
    <t>Authenticity and Prevalence of Third Camps in the Abortion Debate: A Web Content Analysis</t>
  </si>
  <si>
    <t>"Using a publicly available search engine, the author drew a sample of abortion discussion from all sources." -- They used a "search string" (= two words "pregnancy abortion") to search the web for relevant documents. They basically just googled before google was a thing.</t>
  </si>
  <si>
    <t>Bausch</t>
  </si>
  <si>
    <t>Systems Research &amp; Behavioral Science. Jan2000, Vol. 17 Issue 1, p23-50. 28p. 5 Diagrams.</t>
  </si>
  <si>
    <t>The practice and ethics of design</t>
  </si>
  <si>
    <t>Gill, Dickinson, Scharl</t>
  </si>
  <si>
    <t>Journal of Communication Management. 2008, Vol. 12 Issue 3, p243-262. 20p.</t>
  </si>
  <si>
    <t>Communicating sustainablity: A web content analysis of North American, Asian and European firms.</t>
  </si>
  <si>
    <t>Liess, Simon, Yutsis, Owen, Piemme, Giese-Davis</t>
  </si>
  <si>
    <t>Journal of Consulting &amp; Clinical Psychology. Jun2008, Vol. 76 Issue 3, p517-523. 7p. 5 Charts, 1 Graph.</t>
  </si>
  <si>
    <t>Detecting Emotional Expression in Face-to-Face and Online Breast Cancer Support Groups.</t>
  </si>
  <si>
    <t>Spearman Correlations</t>
  </si>
  <si>
    <t>36 = 20 interview transcripts + 16 online discussions, correlations between human coding and automated scoring
Also, at this point in the paper they are coding video segments so it's not relavnt to us, but this sentence though: "For a kappa of .60 or higher, a coin toss determined which coder’s data we used (50 segments)."</t>
  </si>
  <si>
    <t>Nastase, Koeszegi, Szpakowicz</t>
  </si>
  <si>
    <t>Group Decision &amp; Negotiation. Jul2007, Vol. 16 Issue 4, p335-346. 12p. 3 Charts, 1 Graph.</t>
  </si>
  <si>
    <t>Content Analysis Through the Machine Learning Mill.</t>
  </si>
  <si>
    <t>% of Missclassifications</t>
  </si>
  <si>
    <t>Accuracy defined but then not reported</t>
  </si>
  <si>
    <t>Hogenraad</t>
  </si>
  <si>
    <t>Quality &amp; Quantity. Jan2014, Vol. 48 Issue 1, p425-437. 13p.</t>
  </si>
  <si>
    <t>The fetish of archives.</t>
  </si>
  <si>
    <t>Bestgen, Degand, Spooren</t>
  </si>
  <si>
    <t>Discourse Processes. Mar2006, Vol. 41 Issue 2, p175-193. 19p. 6 Charts.</t>
  </si>
  <si>
    <t>Toward Automatic Determination of the Semantics of Connectives in Large Newspaper Corpora.</t>
  </si>
  <si>
    <t>Hug</t>
  </si>
  <si>
    <t>Journal of Quantitative Linguistics. Dec2000, Vol. 7 Issue 3, p217-226. 10p.</t>
  </si>
  <si>
    <t>Partial Disambiguation of Very Ambiguous Grammatical Words.</t>
  </si>
  <si>
    <t>2033+1000+?</t>
  </si>
  <si>
    <t>automated grammatical analysis, multiple series of analysis on three different text corpuses and multiple steps of improvement of the dictionary -&gt; great number of sometimes vague %
e.g. "but there are something like 8% wrong analyses"</t>
  </si>
  <si>
    <t>Gregoromichelaki, Cann, Kempson</t>
  </si>
  <si>
    <t>Linguistic Review. 2012, Vol. 29 Issue 4, p563-584. 22p.</t>
  </si>
  <si>
    <t>Language as tools for interaction: Grammar and the dynamics of ellipsis resolution.</t>
  </si>
  <si>
    <t>Theoretical linguistic paper</t>
  </si>
  <si>
    <t>Vrij, Mann, Kristen, Fisher</t>
  </si>
  <si>
    <t>Law &amp; Human Behavior (Springer Science &amp; Business Media B.V.). Oct2007, Vol. 31 Issue 5, p499-518. 20p. 4 Charts.</t>
  </si>
  <si>
    <t>Cues to Deception and Ability to Detect Lies as a Function of Police Interview Styles.</t>
  </si>
  <si>
    <t>Correlations</t>
  </si>
  <si>
    <t>To "compare" manual and automated coding they perform MANOVA. Don't get it.</t>
  </si>
  <si>
    <t>Roberts</t>
  </si>
  <si>
    <t>Quality &amp; Quantity. Aug2000, Vol. 34 Issue 3, p259. 16p.</t>
  </si>
  <si>
    <t>A Conceptual Framework for Quantitative Text Analysis.</t>
  </si>
  <si>
    <t>Theoretical paper / Conceptual framework</t>
  </si>
  <si>
    <t>Toolan</t>
  </si>
  <si>
    <t>Journal of Literary Semantics; 2006, Vol. 35 Issue 2, p181-194, 14p</t>
  </si>
  <si>
    <t>Top keyword abridgements of short stories: A corpus linguistic resource?</t>
  </si>
  <si>
    <t>Word frequencies mostly</t>
  </si>
  <si>
    <t>Day, Thatcher, Greenlees, Woods</t>
  </si>
  <si>
    <t>Journal of Applied Sport Psychology. Jun2006, Vol. 18 Issue 2, p151-166. 16p.</t>
  </si>
  <si>
    <t>The Causes of and Psychological Responses to Lost Move Syndrome in National Level Trampolinists</t>
  </si>
  <si>
    <t>QALITATIVE content analysis</t>
  </si>
  <si>
    <t>Finn, Dillon</t>
  </si>
  <si>
    <t>Journal of Teaching in Social Work. 2007, Vol. 27 Issue 1/2, p155-164. 10p.</t>
  </si>
  <si>
    <t>Using Personal Ads and Online Self-Help Groups to Teach Content Analysis in a Research Methods Course.</t>
  </si>
  <si>
    <t>Teaching content analysis (not automated)</t>
  </si>
  <si>
    <t>Haohong Wang1 haohong@ieee.org, Ngan, Ostermann</t>
  </si>
  <si>
    <t>IEEE Communications Magazine. Jan2007, Vol. 45 Issue 1, p24-26. 3p.</t>
  </si>
  <si>
    <t>ADVANCES IN VISUAL CONTENT ANALYSIS AND ADAPTATION FOR MULTIMEDIA COMMUNICATIONS.</t>
  </si>
  <si>
    <t>Editorial text</t>
  </si>
  <si>
    <t>Rienties, Tempelaar, Van den Bossche, Gijselaers, Segers</t>
  </si>
  <si>
    <t>Computers in Human Behavior. Nov2009, Vol. 25 Issue 6, p1195-1206. 12p.</t>
  </si>
  <si>
    <t>The role of academic motivation in Computer-Supported Collaborative Learning</t>
  </si>
  <si>
    <t>Content analysis (not automated)</t>
  </si>
  <si>
    <t>Downey, Hallmark, Cox, Norquest, Lansing</t>
  </si>
  <si>
    <t>Journal of Quantitative Linguistics. Nov2008, Vol. 15 Issue 4, p340-369. 30p. 2 Diagrams, 10 Charts, 4 Graphs, 1 Map.</t>
  </si>
  <si>
    <t>Computational Feature-Sensitive Reconstruction of Language Relationships: Developing the ALINE Distance for Comparative Historical Linguistic Reconstruction.</t>
  </si>
  <si>
    <t>Not sure if this is relevant: algorithmic assesment of language similarities and language evolution. Validation: "To assess the robustness of the ALINE distance at the level of language families, we examined trees produced by three Monte Carlo simulation methods."</t>
  </si>
  <si>
    <t>Popescu, Altmann</t>
  </si>
  <si>
    <t>Journal of Quantitative Linguistics. Nov2008, Vol. 15 Issue 4, p370-378. 9p. 2 Charts, 4 Graphs.</t>
  </si>
  <si>
    <t>Hapax Legomena and Language Typology.</t>
  </si>
  <si>
    <t>Word frequencies</t>
  </si>
  <si>
    <t>Hillard, Purpura, Wilkerson</t>
  </si>
  <si>
    <t>Journal of Information Technology &amp; Politics. 2007, Vol. 4 Issue 4, p31-46. 16p. 1 Diagram, 6 Charts, 1 Graph.</t>
  </si>
  <si>
    <t>Computer-Assisted Topic Classification for Mixed-Methods Social Science Research.</t>
  </si>
  <si>
    <t>%-agreement + AC1</t>
  </si>
  <si>
    <t>Kułacka, Mačutek</t>
  </si>
  <si>
    <t>Journal of Quantitative Linguistics. Apr2007, Vol. 14 Issue 1, p23-32. 10p. 4 Charts.</t>
  </si>
  <si>
    <t>A discrete formula for the Menzerath-Altmann law*.</t>
  </si>
  <si>
    <t>Linguistic analysis of sentence length ≈ word frequencies</t>
  </si>
  <si>
    <t>Zhu</t>
  </si>
  <si>
    <t>Instructional Science. Nov2006, Vol. 34 Issue 6, p451-480. 30p. 8 Charts, 4 Graphs.</t>
  </si>
  <si>
    <t>Interaction and cognitive engagement: An analysis of four asynchronous online discussions.</t>
  </si>
  <si>
    <t>Alexa, Zuell</t>
  </si>
  <si>
    <t>Quality &amp; Quantity. Aug2000, Vol. 34 Issue 3, p299. 23p.</t>
  </si>
  <si>
    <t>Text Analysis Software: Commonalities, Difference and Limitations: The Results of a Review.</t>
  </si>
  <si>
    <t>Methodological paper on different qualitative text analysis software</t>
  </si>
  <si>
    <t>Mackensen, Wille</t>
  </si>
  <si>
    <t>Quality &amp; Quantity. May99, Vol. 33 Issue 2, p135. 22p.</t>
  </si>
  <si>
    <t>Qualitative Text Analysis Supported by Conceptual Data Systems.</t>
  </si>
  <si>
    <t>Lindemann, Rueschemeyer, Bekkering</t>
  </si>
  <si>
    <t>Behavioral &amp; Brain Sciences. Jun2009, Vol. 32 Issue 3/4, p341-342. 2p.</t>
  </si>
  <si>
    <t>Symbols in numbers: From numerals to magnitude information.</t>
  </si>
  <si>
    <t>Peer-Comment on the next paper</t>
  </si>
  <si>
    <t>Cohen</t>
  </si>
  <si>
    <t>Behavioral &amp; Brain Sciences. Jun2009, Vol. 32 Issue 3/4, p332-333. 2p.</t>
  </si>
  <si>
    <t>Numerical representations are neither abstract nor automatic.</t>
  </si>
  <si>
    <t>Neuroscience paper on the neurological representation of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</si>
</sst>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0"/>
      <color rgb="FF000000"/>
      <name val="Arial"/>
    </font>
    <font>
      <b/>
      <sz val="10"/>
      <name val="Arial"/>
    </font>
    <font>
      <sz val="10"/>
      <name val="Arial"/>
    </font>
    <font>
      <sz val="11"/>
      <color rgb="FF000000"/>
      <name val="Calibri"/>
    </font>
    <font>
      <sz val="12"/>
      <color rgb="FF000000"/>
      <name val="&quot;Times New Roman&quot;"/>
    </font>
    <font>
      <sz val="11"/>
      <color rgb="FF000000"/>
      <name val="Arial"/>
    </font>
    <font>
      <sz val="10"/>
      <color rgb="FF000000"/>
      <name val="Arial"/>
    </font>
    <font>
      <sz val="8"/>
      <name val="Arial"/>
    </font>
    <font>
      <sz val="7"/>
      <name val="AdvTimes-b"/>
    </font>
  </fonts>
  <fills count="12">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2CC"/>
        <bgColor rgb="FFFFF2CC"/>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9FC5E8"/>
        <bgColor rgb="FF9FC5E8"/>
      </patternFill>
    </fill>
    <fill>
      <patternFill patternType="solid">
        <fgColor rgb="FFCFE2F3"/>
        <bgColor rgb="FFCFE2F3"/>
      </patternFill>
    </fill>
    <fill>
      <patternFill patternType="solid">
        <fgColor rgb="FFFF0000"/>
        <bgColor rgb="FFFF0000"/>
      </patternFill>
    </fill>
    <fill>
      <patternFill patternType="solid">
        <fgColor rgb="FFFFFF00"/>
        <bgColor rgb="FFFFFF00"/>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applyFont="1" applyAlignment="1"/>
    <xf numFmtId="0" fontId="1" fillId="2" borderId="0" xfId="0" applyFont="1" applyFill="1" applyAlignment="1"/>
    <xf numFmtId="0" fontId="1" fillId="0" borderId="0" xfId="0" applyFont="1" applyAlignment="1"/>
    <xf numFmtId="0" fontId="1" fillId="0" borderId="0" xfId="0" applyFont="1"/>
    <xf numFmtId="0" fontId="2" fillId="2" borderId="0" xfId="0" applyFont="1" applyFill="1" applyAlignment="1"/>
    <xf numFmtId="0" fontId="1" fillId="3" borderId="4" xfId="0" applyFont="1" applyFill="1" applyBorder="1" applyAlignment="1"/>
    <xf numFmtId="0" fontId="1" fillId="3" borderId="0" xfId="0" applyFont="1" applyFill="1" applyAlignment="1"/>
    <xf numFmtId="0" fontId="1" fillId="3" borderId="5" xfId="0" applyFont="1" applyFill="1" applyBorder="1" applyAlignment="1"/>
    <xf numFmtId="0" fontId="1" fillId="4" borderId="5" xfId="0" applyFont="1" applyFill="1" applyBorder="1" applyAlignment="1"/>
    <xf numFmtId="0" fontId="1" fillId="4" borderId="6" xfId="0" applyFont="1" applyFill="1" applyBorder="1" applyAlignment="1"/>
    <xf numFmtId="0" fontId="1" fillId="5" borderId="0" xfId="0" applyFont="1" applyFill="1" applyAlignment="1">
      <alignment wrapText="1"/>
    </xf>
    <xf numFmtId="0" fontId="1" fillId="5" borderId="0" xfId="0" applyFont="1" applyFill="1" applyAlignment="1">
      <alignment wrapText="1"/>
    </xf>
    <xf numFmtId="0" fontId="1" fillId="6" borderId="0" xfId="0" applyFont="1" applyFill="1" applyAlignment="1"/>
    <xf numFmtId="0" fontId="1" fillId="7" borderId="0" xfId="0" applyFont="1" applyFill="1" applyAlignment="1"/>
    <xf numFmtId="0" fontId="1" fillId="7" borderId="0" xfId="0" applyFont="1" applyFill="1" applyAlignment="1"/>
    <xf numFmtId="0" fontId="1" fillId="8" borderId="4" xfId="0" applyFont="1" applyFill="1" applyBorder="1" applyAlignment="1"/>
    <xf numFmtId="0" fontId="1" fillId="9" borderId="0" xfId="0" applyFont="1" applyFill="1" applyAlignment="1"/>
    <xf numFmtId="0" fontId="1" fillId="9" borderId="5" xfId="0" applyFont="1" applyFill="1" applyBorder="1" applyAlignment="1"/>
    <xf numFmtId="0" fontId="1" fillId="9" borderId="0" xfId="0" applyFont="1" applyFill="1" applyAlignment="1">
      <alignment wrapText="1"/>
    </xf>
    <xf numFmtId="0" fontId="2" fillId="0" borderId="0" xfId="0" applyFont="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7" xfId="0" applyFont="1" applyBorder="1" applyAlignment="1">
      <alignment wrapText="1"/>
    </xf>
    <xf numFmtId="0" fontId="2" fillId="0" borderId="7" xfId="0" applyFont="1" applyBorder="1"/>
    <xf numFmtId="0" fontId="2" fillId="0" borderId="9" xfId="0" applyFont="1" applyBorder="1"/>
    <xf numFmtId="0" fontId="3" fillId="0" borderId="0" xfId="0" applyFont="1" applyAlignment="1">
      <alignment horizontal="left"/>
    </xf>
    <xf numFmtId="0" fontId="2" fillId="10" borderId="0" xfId="0" applyFont="1" applyFill="1" applyAlignment="1"/>
    <xf numFmtId="0" fontId="4" fillId="0" borderId="0" xfId="0" applyFont="1" applyAlignment="1">
      <alignment horizontal="center" vertical="top"/>
    </xf>
    <xf numFmtId="0" fontId="5" fillId="0" borderId="0" xfId="0" applyFont="1" applyAlignment="1">
      <alignment horizontal="left"/>
    </xf>
    <xf numFmtId="0" fontId="2" fillId="2" borderId="0" xfId="0" applyFont="1" applyFill="1"/>
    <xf numFmtId="0" fontId="3" fillId="2" borderId="0" xfId="0" applyFont="1" applyFill="1" applyAlignment="1">
      <alignment horizontal="left"/>
    </xf>
    <xf numFmtId="164" fontId="2" fillId="0" borderId="0" xfId="0" applyNumberFormat="1" applyFont="1" applyAlignment="1"/>
    <xf numFmtId="3" fontId="2" fillId="0" borderId="0" xfId="0" applyNumberFormat="1" applyFont="1" applyAlignment="1"/>
    <xf numFmtId="0" fontId="3" fillId="0" borderId="0" xfId="0" quotePrefix="1" applyFont="1" applyAlignment="1">
      <alignment horizontal="left"/>
    </xf>
    <xf numFmtId="0" fontId="2" fillId="0" borderId="0" xfId="0" applyFont="1" applyAlignment="1">
      <alignment wrapText="1"/>
    </xf>
    <xf numFmtId="0" fontId="2" fillId="0" borderId="4" xfId="0" applyFont="1" applyBorder="1" applyAlignment="1">
      <alignment wrapText="1"/>
    </xf>
    <xf numFmtId="0" fontId="2" fillId="0" borderId="10" xfId="0" applyFont="1" applyBorder="1" applyAlignment="1">
      <alignment wrapText="1"/>
    </xf>
    <xf numFmtId="0" fontId="2" fillId="11" borderId="0" xfId="0" applyFont="1" applyFill="1" applyAlignment="1"/>
    <xf numFmtId="0" fontId="3" fillId="11" borderId="0" xfId="0" applyFont="1" applyFill="1" applyAlignment="1">
      <alignment horizontal="left"/>
    </xf>
    <xf numFmtId="1" fontId="6" fillId="0" borderId="0" xfId="0" applyNumberFormat="1" applyFont="1"/>
    <xf numFmtId="0" fontId="6" fillId="0" borderId="0" xfId="0" applyFont="1" applyAlignment="1"/>
    <xf numFmtId="0" fontId="2" fillId="0" borderId="0" xfId="0" applyFont="1" applyAlignment="1"/>
    <xf numFmtId="0" fontId="1" fillId="2" borderId="1" xfId="0" applyFont="1" applyFill="1" applyBorder="1" applyAlignment="1">
      <alignment horizontal="center"/>
    </xf>
    <xf numFmtId="0" fontId="2" fillId="0" borderId="3" xfId="0" applyFont="1" applyBorder="1"/>
    <xf numFmtId="0" fontId="1" fillId="2" borderId="0" xfId="0" applyFont="1" applyFill="1" applyAlignment="1">
      <alignment horizontal="center"/>
    </xf>
    <xf numFmtId="0" fontId="0" fillId="0" borderId="0" xfId="0" applyFont="1" applyAlignment="1"/>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96"/>
  <sheetViews>
    <sheetView tabSelected="1" topLeftCell="B1" zoomScaleNormal="100" workbookViewId="0">
      <pane ySplit="4" topLeftCell="A158" activePane="bottomLeft" state="frozen"/>
      <selection pane="bottomLeft" activeCell="G161" sqref="G161:G196"/>
    </sheetView>
  </sheetViews>
  <sheetFormatPr baseColWidth="10" defaultColWidth="14.5" defaultRowHeight="15.75" customHeight="1"/>
  <cols>
    <col min="1" max="1" width="0" hidden="1" customWidth="1"/>
    <col min="2" max="2" width="7.6640625" customWidth="1"/>
    <col min="3" max="3" width="18.5" customWidth="1"/>
    <col min="5" max="5" width="54.5" customWidth="1"/>
    <col min="6" max="6" width="48.1640625" customWidth="1"/>
    <col min="7" max="7" width="11" customWidth="1"/>
    <col min="8" max="8" width="22.33203125" hidden="1" customWidth="1"/>
    <col min="9" max="9" width="8.33203125" customWidth="1"/>
    <col min="24" max="24" width="22.1640625" customWidth="1"/>
    <col min="28" max="28" width="10.5" customWidth="1"/>
    <col min="29" max="29" width="16.83203125" customWidth="1"/>
  </cols>
  <sheetData>
    <row r="1" spans="1:39" ht="52" customHeight="1">
      <c r="A1" s="1"/>
      <c r="B1" s="47" t="s">
        <v>0</v>
      </c>
      <c r="C1" s="51"/>
      <c r="D1" s="51"/>
      <c r="E1" s="51"/>
      <c r="F1" s="51"/>
      <c r="G1" s="48"/>
      <c r="H1" s="47" t="s">
        <v>1</v>
      </c>
      <c r="I1" s="48"/>
      <c r="J1" s="49" t="s">
        <v>2</v>
      </c>
      <c r="K1" s="50"/>
      <c r="L1" s="49" t="s">
        <v>3</v>
      </c>
      <c r="M1" s="50"/>
      <c r="N1" s="50"/>
      <c r="O1" s="50"/>
      <c r="P1" s="50"/>
      <c r="Q1" s="50"/>
      <c r="R1" s="50"/>
      <c r="S1" s="50"/>
      <c r="T1" s="50"/>
      <c r="U1" s="50"/>
      <c r="V1" s="50"/>
      <c r="W1" s="47" t="s">
        <v>4</v>
      </c>
      <c r="X1" s="51"/>
      <c r="Y1" s="51"/>
      <c r="Z1" s="51"/>
      <c r="AA1" s="51"/>
      <c r="AB1" s="51"/>
      <c r="AC1" s="51"/>
      <c r="AD1" s="51"/>
      <c r="AE1" s="51"/>
      <c r="AF1" s="48"/>
      <c r="AG1" s="2"/>
      <c r="AH1" s="3"/>
      <c r="AI1" s="3"/>
      <c r="AJ1" s="3"/>
      <c r="AK1" s="3"/>
      <c r="AL1" s="3"/>
      <c r="AM1" s="3"/>
    </row>
    <row r="2" spans="1:39" ht="14.25" customHeight="1">
      <c r="A2" s="4" t="s">
        <v>5</v>
      </c>
      <c r="B2" s="5" t="s">
        <v>6</v>
      </c>
      <c r="C2" s="6" t="s">
        <v>7</v>
      </c>
      <c r="D2" s="6" t="s">
        <v>8</v>
      </c>
      <c r="E2" s="6" t="s">
        <v>9</v>
      </c>
      <c r="F2" s="6" t="s">
        <v>10</v>
      </c>
      <c r="G2" s="7" t="s">
        <v>11</v>
      </c>
      <c r="H2" s="8" t="s">
        <v>12</v>
      </c>
      <c r="I2" s="9" t="s">
        <v>13</v>
      </c>
      <c r="J2" s="10" t="s">
        <v>14</v>
      </c>
      <c r="K2" s="11" t="s">
        <v>15</v>
      </c>
      <c r="L2" s="12" t="s">
        <v>16</v>
      </c>
      <c r="M2" s="13" t="s">
        <v>17</v>
      </c>
      <c r="N2" s="14" t="s">
        <v>18</v>
      </c>
      <c r="O2" s="14" t="s">
        <v>19</v>
      </c>
      <c r="P2" s="14" t="s">
        <v>20</v>
      </c>
      <c r="Q2" s="14" t="s">
        <v>23</v>
      </c>
      <c r="R2" s="14" t="s">
        <v>25</v>
      </c>
      <c r="S2" s="14" t="s">
        <v>27</v>
      </c>
      <c r="T2" s="14" t="s">
        <v>28</v>
      </c>
      <c r="U2" s="14" t="s">
        <v>22</v>
      </c>
      <c r="V2" s="14" t="s">
        <v>24</v>
      </c>
      <c r="W2" s="15" t="s">
        <v>26</v>
      </c>
      <c r="X2" s="16" t="s">
        <v>30</v>
      </c>
      <c r="Y2" s="16" t="s">
        <v>33</v>
      </c>
      <c r="Z2" s="16" t="s">
        <v>34</v>
      </c>
      <c r="AA2" s="16" t="s">
        <v>35</v>
      </c>
      <c r="AB2" s="16" t="s">
        <v>37</v>
      </c>
      <c r="AC2" s="16" t="s">
        <v>39</v>
      </c>
      <c r="AD2" s="16" t="s">
        <v>40</v>
      </c>
      <c r="AE2" s="18" t="s">
        <v>41</v>
      </c>
      <c r="AF2" s="17" t="s">
        <v>38</v>
      </c>
      <c r="AG2" s="2" t="s">
        <v>42</v>
      </c>
      <c r="AH2" s="3"/>
      <c r="AI2" s="3"/>
      <c r="AJ2" s="3"/>
      <c r="AK2" s="3"/>
      <c r="AL2" s="3"/>
      <c r="AM2" s="3"/>
    </row>
    <row r="3" spans="1:39" ht="15" customHeight="1">
      <c r="A3" s="19" t="s">
        <v>43</v>
      </c>
      <c r="B3" s="20"/>
      <c r="C3" s="19"/>
      <c r="D3" s="19"/>
      <c r="E3" s="19"/>
      <c r="F3" s="19"/>
      <c r="G3" s="21" t="s">
        <v>44</v>
      </c>
      <c r="H3" s="21"/>
      <c r="I3" s="22" t="s">
        <v>45</v>
      </c>
      <c r="J3" s="19"/>
      <c r="K3" s="19"/>
      <c r="L3" s="19" t="s">
        <v>46</v>
      </c>
      <c r="M3" s="19" t="s">
        <v>47</v>
      </c>
      <c r="N3" s="19" t="s">
        <v>48</v>
      </c>
      <c r="O3" s="19"/>
      <c r="P3" s="19"/>
      <c r="Q3" s="19"/>
      <c r="R3" s="19"/>
      <c r="S3" s="19"/>
      <c r="T3" s="19"/>
      <c r="U3" s="19" t="s">
        <v>49</v>
      </c>
      <c r="V3" s="19"/>
      <c r="W3" s="20" t="s">
        <v>50</v>
      </c>
      <c r="X3" s="19" t="s">
        <v>49</v>
      </c>
      <c r="Y3" s="19" t="s">
        <v>49</v>
      </c>
      <c r="Z3" s="19" t="s">
        <v>49</v>
      </c>
      <c r="AA3" s="19"/>
      <c r="AB3" s="19"/>
      <c r="AC3" s="19"/>
      <c r="AD3" s="19"/>
      <c r="AE3" s="19"/>
      <c r="AF3" s="21" t="s">
        <v>51</v>
      </c>
    </row>
    <row r="4" spans="1:39" ht="53.25" customHeight="1">
      <c r="A4" s="23" t="s">
        <v>52</v>
      </c>
      <c r="B4" s="24" t="s">
        <v>53</v>
      </c>
      <c r="C4" s="23" t="s">
        <v>54</v>
      </c>
      <c r="D4" s="23" t="s">
        <v>55</v>
      </c>
      <c r="E4" s="23"/>
      <c r="F4" s="23"/>
      <c r="G4" s="25" t="s">
        <v>56</v>
      </c>
      <c r="H4" s="25"/>
      <c r="I4" s="26" t="s">
        <v>57</v>
      </c>
      <c r="J4" s="27" t="s">
        <v>62</v>
      </c>
      <c r="K4" s="23"/>
      <c r="L4" s="23" t="s">
        <v>59</v>
      </c>
      <c r="M4" s="23" t="s">
        <v>60</v>
      </c>
      <c r="N4" s="23"/>
      <c r="O4" s="23" t="s">
        <v>61</v>
      </c>
      <c r="P4" s="23" t="s">
        <v>61</v>
      </c>
      <c r="Q4" s="23" t="s">
        <v>69</v>
      </c>
      <c r="R4" s="23" t="s">
        <v>69</v>
      </c>
      <c r="S4" s="23" t="s">
        <v>69</v>
      </c>
      <c r="T4" s="23" t="s">
        <v>70</v>
      </c>
      <c r="U4" s="23" t="s">
        <v>64</v>
      </c>
      <c r="V4" s="23" t="s">
        <v>65</v>
      </c>
      <c r="W4" s="24" t="s">
        <v>61</v>
      </c>
      <c r="X4" s="23" t="s">
        <v>66</v>
      </c>
      <c r="Y4" s="23" t="s">
        <v>67</v>
      </c>
      <c r="Z4" s="23" t="s">
        <v>68</v>
      </c>
      <c r="AA4" s="23" t="s">
        <v>68</v>
      </c>
      <c r="AB4" s="23" t="s">
        <v>68</v>
      </c>
      <c r="AC4" s="23" t="s">
        <v>68</v>
      </c>
      <c r="AD4" s="23" t="s">
        <v>68</v>
      </c>
      <c r="AE4" s="23" t="s">
        <v>68</v>
      </c>
      <c r="AF4" s="23"/>
      <c r="AG4" s="28"/>
      <c r="AH4" s="28"/>
      <c r="AI4" s="28"/>
      <c r="AJ4" s="28"/>
      <c r="AK4" s="28"/>
      <c r="AL4" s="28"/>
      <c r="AM4" s="28"/>
    </row>
    <row r="5" spans="1:39" ht="15">
      <c r="B5" s="19">
        <v>1</v>
      </c>
      <c r="C5" s="19" t="s">
        <v>71</v>
      </c>
      <c r="D5" s="19">
        <v>2018</v>
      </c>
      <c r="E5" s="19" t="s">
        <v>72</v>
      </c>
      <c r="F5" s="30" t="s">
        <v>73</v>
      </c>
      <c r="G5" s="19" t="s">
        <v>114</v>
      </c>
      <c r="I5" s="19">
        <v>1</v>
      </c>
      <c r="J5" s="19">
        <v>1</v>
      </c>
      <c r="K5" s="19">
        <v>3336</v>
      </c>
      <c r="L5" s="19">
        <v>1</v>
      </c>
      <c r="M5" s="19" t="s">
        <v>84</v>
      </c>
      <c r="N5" s="19">
        <v>300</v>
      </c>
      <c r="O5" s="19">
        <v>0</v>
      </c>
      <c r="P5" s="19">
        <v>0</v>
      </c>
      <c r="Q5" s="19" t="s">
        <v>84</v>
      </c>
      <c r="R5" s="19" t="s">
        <v>84</v>
      </c>
      <c r="S5" s="19" t="s">
        <v>84</v>
      </c>
      <c r="T5" s="19" t="s">
        <v>84</v>
      </c>
      <c r="U5" s="19" t="s">
        <v>84</v>
      </c>
      <c r="V5" s="19" t="s">
        <v>84</v>
      </c>
      <c r="W5" s="19">
        <v>1</v>
      </c>
      <c r="X5" s="19" t="s">
        <v>84</v>
      </c>
      <c r="Y5" s="19" t="s">
        <v>84</v>
      </c>
      <c r="Z5" s="19" t="s">
        <v>84</v>
      </c>
      <c r="AA5" s="19" t="s">
        <v>84</v>
      </c>
      <c r="AB5" s="19" t="s">
        <v>84</v>
      </c>
      <c r="AC5" s="19" t="s">
        <v>84</v>
      </c>
      <c r="AD5" s="19" t="s">
        <v>84</v>
      </c>
      <c r="AE5" s="19" t="s">
        <v>84</v>
      </c>
      <c r="AF5" s="19" t="s">
        <v>84</v>
      </c>
      <c r="AG5" s="19" t="s">
        <v>90</v>
      </c>
    </row>
    <row r="6" spans="1:39" ht="15">
      <c r="B6" s="19">
        <v>2</v>
      </c>
      <c r="C6" s="19" t="s">
        <v>75</v>
      </c>
      <c r="D6" s="19">
        <v>2018</v>
      </c>
      <c r="E6" s="19" t="s">
        <v>77</v>
      </c>
      <c r="F6" s="30" t="s">
        <v>94</v>
      </c>
      <c r="G6" s="46" t="s">
        <v>114</v>
      </c>
      <c r="I6" s="19">
        <v>1</v>
      </c>
      <c r="J6" s="19">
        <v>1</v>
      </c>
      <c r="K6" s="19">
        <v>3249</v>
      </c>
      <c r="L6" s="19">
        <v>0</v>
      </c>
      <c r="M6" s="19" t="s">
        <v>84</v>
      </c>
      <c r="N6" s="19" t="s">
        <v>84</v>
      </c>
      <c r="O6" s="19">
        <v>0</v>
      </c>
      <c r="P6" s="19">
        <v>0</v>
      </c>
      <c r="Q6" s="19" t="s">
        <v>84</v>
      </c>
      <c r="R6" s="19" t="s">
        <v>84</v>
      </c>
      <c r="S6" s="19" t="s">
        <v>84</v>
      </c>
      <c r="T6" s="19" t="s">
        <v>84</v>
      </c>
      <c r="U6" s="19" t="s">
        <v>84</v>
      </c>
      <c r="V6" s="19" t="s">
        <v>84</v>
      </c>
      <c r="W6" s="19">
        <v>0</v>
      </c>
      <c r="X6" s="19" t="s">
        <v>84</v>
      </c>
      <c r="Y6" s="19" t="s">
        <v>84</v>
      </c>
      <c r="Z6" s="19" t="s">
        <v>84</v>
      </c>
      <c r="AA6" s="19" t="s">
        <v>84</v>
      </c>
      <c r="AB6" s="19" t="s">
        <v>84</v>
      </c>
      <c r="AC6" s="19" t="s">
        <v>84</v>
      </c>
      <c r="AD6" s="19" t="s">
        <v>84</v>
      </c>
      <c r="AE6" s="19" t="s">
        <v>84</v>
      </c>
      <c r="AF6" s="19" t="s">
        <v>84</v>
      </c>
      <c r="AG6" s="19" t="s">
        <v>97</v>
      </c>
    </row>
    <row r="7" spans="1:39" ht="15">
      <c r="B7" s="19">
        <v>3</v>
      </c>
      <c r="C7" s="19" t="s">
        <v>78</v>
      </c>
      <c r="D7" s="19">
        <v>2018</v>
      </c>
      <c r="E7" s="19" t="s">
        <v>79</v>
      </c>
      <c r="F7" s="30" t="s">
        <v>98</v>
      </c>
      <c r="G7" s="46" t="s">
        <v>114</v>
      </c>
      <c r="I7" s="19">
        <v>0</v>
      </c>
      <c r="AG7" s="19" t="s">
        <v>99</v>
      </c>
    </row>
    <row r="8" spans="1:39" ht="15">
      <c r="B8" s="19">
        <v>4</v>
      </c>
      <c r="C8" s="19" t="s">
        <v>80</v>
      </c>
      <c r="D8" s="19">
        <v>2016</v>
      </c>
      <c r="E8" s="19" t="s">
        <v>81</v>
      </c>
      <c r="F8" s="30" t="s">
        <v>100</v>
      </c>
      <c r="G8" s="46" t="s">
        <v>114</v>
      </c>
      <c r="I8" s="19">
        <v>1</v>
      </c>
      <c r="J8" s="19">
        <v>1</v>
      </c>
      <c r="K8" s="19">
        <v>525</v>
      </c>
      <c r="L8" s="19">
        <v>1</v>
      </c>
      <c r="M8" s="19">
        <v>3</v>
      </c>
      <c r="N8" s="19">
        <v>60</v>
      </c>
      <c r="O8" s="19">
        <v>0</v>
      </c>
      <c r="P8" s="19">
        <v>1</v>
      </c>
      <c r="Q8" s="19" t="s">
        <v>84</v>
      </c>
      <c r="R8" s="19" t="s">
        <v>84</v>
      </c>
      <c r="S8" s="19" t="s">
        <v>84</v>
      </c>
      <c r="T8" s="19" t="s">
        <v>101</v>
      </c>
      <c r="U8">
        <f>(0.39+0.46+0.35+0.5)/4</f>
        <v>0.42500000000000004</v>
      </c>
      <c r="V8" s="19">
        <v>1</v>
      </c>
      <c r="W8" s="19">
        <v>1</v>
      </c>
      <c r="X8" s="19" t="s">
        <v>84</v>
      </c>
      <c r="Y8" s="19" t="s">
        <v>84</v>
      </c>
      <c r="Z8" s="19" t="s">
        <v>84</v>
      </c>
      <c r="AA8" s="19" t="s">
        <v>84</v>
      </c>
      <c r="AB8" s="19" t="s">
        <v>84</v>
      </c>
      <c r="AC8" s="19">
        <v>0.43</v>
      </c>
      <c r="AD8" s="19" t="s">
        <v>84</v>
      </c>
      <c r="AE8" s="19" t="s">
        <v>84</v>
      </c>
      <c r="AF8" s="19" t="s">
        <v>84</v>
      </c>
    </row>
    <row r="9" spans="1:39" ht="15">
      <c r="B9" s="19">
        <v>5</v>
      </c>
      <c r="C9" s="19" t="s">
        <v>82</v>
      </c>
      <c r="D9" s="19">
        <v>2017</v>
      </c>
      <c r="E9" s="19" t="s">
        <v>83</v>
      </c>
      <c r="F9" s="30" t="s">
        <v>102</v>
      </c>
      <c r="G9" s="46" t="s">
        <v>114</v>
      </c>
      <c r="I9" s="19">
        <v>0</v>
      </c>
      <c r="AG9" s="19" t="s">
        <v>103</v>
      </c>
    </row>
    <row r="10" spans="1:39" ht="15">
      <c r="B10" s="19">
        <v>6</v>
      </c>
      <c r="C10" s="19" t="s">
        <v>85</v>
      </c>
      <c r="D10" s="19">
        <v>2018</v>
      </c>
      <c r="E10" s="19" t="s">
        <v>86</v>
      </c>
      <c r="F10" s="30" t="s">
        <v>104</v>
      </c>
      <c r="G10" s="46" t="s">
        <v>114</v>
      </c>
      <c r="I10" s="19">
        <v>1</v>
      </c>
      <c r="J10" s="19">
        <v>1</v>
      </c>
      <c r="K10" s="19">
        <v>352203</v>
      </c>
      <c r="L10" s="19">
        <v>0</v>
      </c>
      <c r="M10" s="19" t="s">
        <v>84</v>
      </c>
      <c r="N10" s="19" t="s">
        <v>84</v>
      </c>
      <c r="O10" s="19">
        <v>0</v>
      </c>
      <c r="P10" s="19">
        <v>0</v>
      </c>
      <c r="Q10" s="19" t="s">
        <v>84</v>
      </c>
      <c r="R10" s="19" t="s">
        <v>84</v>
      </c>
      <c r="S10" s="19" t="s">
        <v>84</v>
      </c>
      <c r="T10" s="19" t="s">
        <v>84</v>
      </c>
      <c r="U10" s="19" t="s">
        <v>84</v>
      </c>
      <c r="V10" s="19" t="s">
        <v>84</v>
      </c>
      <c r="W10" s="19">
        <v>0</v>
      </c>
      <c r="X10" s="19" t="s">
        <v>84</v>
      </c>
      <c r="Y10" s="19" t="s">
        <v>84</v>
      </c>
      <c r="Z10" s="19" t="s">
        <v>84</v>
      </c>
      <c r="AA10" s="19" t="s">
        <v>84</v>
      </c>
      <c r="AB10" s="19" t="s">
        <v>84</v>
      </c>
      <c r="AC10" s="19" t="s">
        <v>84</v>
      </c>
      <c r="AD10" s="19" t="s">
        <v>84</v>
      </c>
      <c r="AE10" s="19" t="s">
        <v>84</v>
      </c>
      <c r="AF10" s="19" t="s">
        <v>84</v>
      </c>
    </row>
    <row r="11" spans="1:39" ht="15">
      <c r="B11" s="19">
        <v>7</v>
      </c>
      <c r="C11" s="19" t="s">
        <v>87</v>
      </c>
      <c r="D11" s="19">
        <v>2015</v>
      </c>
      <c r="E11" s="19" t="s">
        <v>88</v>
      </c>
      <c r="F11" s="30" t="s">
        <v>105</v>
      </c>
      <c r="G11" s="46" t="s">
        <v>114</v>
      </c>
      <c r="I11" s="19">
        <v>0</v>
      </c>
      <c r="AG11" s="19" t="s">
        <v>106</v>
      </c>
    </row>
    <row r="12" spans="1:39" ht="15">
      <c r="B12" s="19">
        <v>8</v>
      </c>
      <c r="C12" s="19" t="s">
        <v>89</v>
      </c>
      <c r="D12" s="19">
        <v>2018</v>
      </c>
      <c r="E12" s="19" t="s">
        <v>91</v>
      </c>
      <c r="F12" s="30" t="s">
        <v>107</v>
      </c>
      <c r="G12" s="46" t="s">
        <v>114</v>
      </c>
      <c r="I12" s="19">
        <v>0</v>
      </c>
      <c r="AG12" s="19" t="s">
        <v>108</v>
      </c>
    </row>
    <row r="13" spans="1:39" ht="15">
      <c r="B13" s="19">
        <v>9</v>
      </c>
      <c r="C13" s="19" t="s">
        <v>92</v>
      </c>
      <c r="D13" s="19">
        <v>2017</v>
      </c>
      <c r="E13" s="19" t="s">
        <v>93</v>
      </c>
      <c r="F13" s="30" t="s">
        <v>109</v>
      </c>
      <c r="G13" s="46" t="s">
        <v>114</v>
      </c>
      <c r="I13" s="19">
        <v>1</v>
      </c>
      <c r="J13" s="19">
        <v>2</v>
      </c>
      <c r="K13" s="19">
        <v>290</v>
      </c>
      <c r="L13" s="19">
        <v>1</v>
      </c>
      <c r="M13" s="19" t="s">
        <v>84</v>
      </c>
      <c r="N13" s="19">
        <v>150</v>
      </c>
      <c r="O13" s="19">
        <v>0</v>
      </c>
      <c r="P13" s="19">
        <v>0</v>
      </c>
      <c r="Q13" s="19" t="s">
        <v>84</v>
      </c>
      <c r="R13" s="19" t="s">
        <v>84</v>
      </c>
      <c r="S13" s="19" t="s">
        <v>84</v>
      </c>
      <c r="T13" s="19" t="s">
        <v>84</v>
      </c>
      <c r="U13" s="19" t="s">
        <v>84</v>
      </c>
      <c r="V13" s="19" t="s">
        <v>84</v>
      </c>
      <c r="W13" s="19">
        <v>1</v>
      </c>
      <c r="X13" s="19">
        <f>(0.555+0.75+0.732+0.75+0.73)/5</f>
        <v>0.70340000000000003</v>
      </c>
      <c r="Y13" s="19">
        <f>(0.79+0.85)/2</f>
        <v>0.82000000000000006</v>
      </c>
      <c r="Z13" s="19" t="s">
        <v>84</v>
      </c>
      <c r="AA13" s="19">
        <f>(0.823+0.883+0.833+0.88+0.92)/5</f>
        <v>0.8677999999999999</v>
      </c>
      <c r="AB13" s="19">
        <f>(0.86+0.84)/2</f>
        <v>0.85</v>
      </c>
      <c r="AC13" s="19">
        <f>(0.755+0.833+0.843+0.83+0.84)/5</f>
        <v>0.82020000000000004</v>
      </c>
      <c r="AD13" s="19" t="s">
        <v>84</v>
      </c>
      <c r="AE13" s="19" t="s">
        <v>84</v>
      </c>
      <c r="AF13" s="19" t="s">
        <v>84</v>
      </c>
    </row>
    <row r="14" spans="1:39" ht="15">
      <c r="B14" s="19">
        <v>10</v>
      </c>
      <c r="C14" s="19" t="s">
        <v>95</v>
      </c>
      <c r="D14" s="19">
        <v>2016</v>
      </c>
      <c r="E14" s="19" t="s">
        <v>96</v>
      </c>
      <c r="F14" s="30" t="s">
        <v>110</v>
      </c>
      <c r="G14" s="46" t="s">
        <v>114</v>
      </c>
      <c r="I14" s="19">
        <v>1</v>
      </c>
      <c r="J14" s="19">
        <v>2</v>
      </c>
      <c r="K14">
        <f>80901+15057+447357+251421</f>
        <v>794736</v>
      </c>
      <c r="L14" s="19">
        <v>1</v>
      </c>
      <c r="M14" s="19">
        <v>2</v>
      </c>
      <c r="N14" s="19">
        <v>23435</v>
      </c>
      <c r="O14" s="19">
        <v>0</v>
      </c>
      <c r="P14" s="19">
        <v>1</v>
      </c>
      <c r="Q14">
        <f>(0.58+0.7+0.66+0.62+0.3+0.26+0.17+0.54+0.5+0.53+0.41+0.39)/12</f>
        <v>0.47166666666666668</v>
      </c>
      <c r="R14" s="19">
        <f>(0.79+0.85+0.84+0.85+0.92+0.8+0.93+0.95+0.95+0.97+0.96+0.9)/12</f>
        <v>0.89249999999999996</v>
      </c>
      <c r="S14" s="19" t="s">
        <v>84</v>
      </c>
      <c r="T14" s="19" t="s">
        <v>111</v>
      </c>
      <c r="U14" s="19">
        <f>(0.59+0.7+0.69+0.7+0.85+0.6+0.87+0.9+0.91+0.93+0.92+0.81)/12</f>
        <v>0.78916666666666668</v>
      </c>
      <c r="V14" s="19">
        <v>1</v>
      </c>
      <c r="W14" s="19">
        <v>1</v>
      </c>
      <c r="X14" s="19" t="s">
        <v>84</v>
      </c>
      <c r="Y14">
        <f>(0.837+0.795+0.838+0.818+0.955+0.977+0.849+0.938+0.734+0.665+0.851+0.77)/12</f>
        <v>0.83558333333333346</v>
      </c>
      <c r="Z14" s="19" t="s">
        <v>84</v>
      </c>
      <c r="AA14" s="19" t="s">
        <v>84</v>
      </c>
      <c r="AB14" s="19" t="s">
        <v>84</v>
      </c>
      <c r="AC14" s="19" t="s">
        <v>84</v>
      </c>
      <c r="AD14">
        <f>(0.946+0.89+0.894+0.832+0.998+1+0.953+0.997+0.206+0.166+0.08+0.061)/12</f>
        <v>0.66858333333333342</v>
      </c>
      <c r="AE14">
        <f>(0.821+0.775+0.863+0.806+0.954+0.976+0.821+0.935+0.895+0.913+0.957+0.922)/12</f>
        <v>0.88650000000000018</v>
      </c>
      <c r="AF14" s="19" t="s">
        <v>84</v>
      </c>
      <c r="AG14" s="19" t="s">
        <v>120</v>
      </c>
    </row>
    <row r="15" spans="1:39" ht="15">
      <c r="B15" s="19">
        <v>11</v>
      </c>
      <c r="C15" s="30" t="s">
        <v>121</v>
      </c>
      <c r="D15" s="19">
        <v>2018</v>
      </c>
      <c r="E15" s="30" t="s">
        <v>122</v>
      </c>
      <c r="F15" s="33" t="s">
        <v>123</v>
      </c>
      <c r="G15" s="46" t="s">
        <v>114</v>
      </c>
      <c r="I15" s="19">
        <v>1</v>
      </c>
      <c r="J15" s="19">
        <v>2</v>
      </c>
      <c r="K15" s="19">
        <v>243235637</v>
      </c>
      <c r="L15" s="19">
        <v>1</v>
      </c>
      <c r="M15" s="19">
        <v>2</v>
      </c>
      <c r="N15" s="19">
        <v>300</v>
      </c>
      <c r="O15" s="19">
        <v>0</v>
      </c>
      <c r="P15" s="19">
        <v>1</v>
      </c>
      <c r="Q15" s="19">
        <v>0.7</v>
      </c>
      <c r="R15" s="19">
        <v>0.87</v>
      </c>
      <c r="S15" s="19" t="s">
        <v>84</v>
      </c>
      <c r="T15" s="19" t="s">
        <v>84</v>
      </c>
      <c r="U15" s="19" t="s">
        <v>84</v>
      </c>
      <c r="V15" s="19" t="s">
        <v>84</v>
      </c>
      <c r="W15" s="19">
        <v>0</v>
      </c>
      <c r="X15" s="19" t="s">
        <v>84</v>
      </c>
      <c r="Y15" s="19" t="s">
        <v>84</v>
      </c>
      <c r="Z15" s="19" t="s">
        <v>84</v>
      </c>
      <c r="AA15" s="19" t="s">
        <v>84</v>
      </c>
      <c r="AB15" s="19" t="s">
        <v>84</v>
      </c>
      <c r="AC15" s="19" t="s">
        <v>84</v>
      </c>
      <c r="AD15" s="19" t="s">
        <v>84</v>
      </c>
      <c r="AE15" s="19" t="s">
        <v>84</v>
      </c>
      <c r="AF15" s="19" t="s">
        <v>84</v>
      </c>
    </row>
    <row r="16" spans="1:39" ht="15">
      <c r="B16" s="19">
        <v>12</v>
      </c>
      <c r="C16" s="30" t="s">
        <v>124</v>
      </c>
      <c r="D16" s="19">
        <v>2018</v>
      </c>
      <c r="E16" s="30" t="s">
        <v>125</v>
      </c>
      <c r="F16" s="33" t="s">
        <v>126</v>
      </c>
      <c r="G16" s="46" t="s">
        <v>114</v>
      </c>
      <c r="I16" s="19">
        <v>0</v>
      </c>
      <c r="AG16" s="19" t="s">
        <v>127</v>
      </c>
    </row>
    <row r="17" spans="1:39" ht="15">
      <c r="A17" s="34"/>
      <c r="B17" s="4">
        <v>13</v>
      </c>
      <c r="C17" s="35" t="s">
        <v>128</v>
      </c>
      <c r="D17" s="4">
        <v>2018</v>
      </c>
      <c r="E17" s="35" t="s">
        <v>129</v>
      </c>
      <c r="F17" s="35" t="s">
        <v>130</v>
      </c>
      <c r="G17" s="46" t="s">
        <v>114</v>
      </c>
      <c r="H17" s="34"/>
      <c r="I17" s="4">
        <v>1</v>
      </c>
      <c r="J17" s="4">
        <v>4</v>
      </c>
      <c r="K17" s="4">
        <v>927593</v>
      </c>
      <c r="L17" s="4">
        <v>0</v>
      </c>
      <c r="M17" s="4" t="s">
        <v>84</v>
      </c>
      <c r="N17" s="4" t="s">
        <v>84</v>
      </c>
      <c r="O17" s="4" t="s">
        <v>84</v>
      </c>
      <c r="P17" s="4" t="s">
        <v>84</v>
      </c>
      <c r="Q17" s="4" t="s">
        <v>84</v>
      </c>
      <c r="R17" s="4" t="s">
        <v>84</v>
      </c>
      <c r="S17" s="4" t="s">
        <v>84</v>
      </c>
      <c r="T17" s="4" t="s">
        <v>84</v>
      </c>
      <c r="U17" s="4" t="s">
        <v>84</v>
      </c>
      <c r="V17" s="4" t="s">
        <v>84</v>
      </c>
      <c r="W17" s="4">
        <v>0</v>
      </c>
      <c r="X17" s="4" t="s">
        <v>84</v>
      </c>
      <c r="Y17" s="4" t="s">
        <v>84</v>
      </c>
      <c r="Z17" s="4" t="s">
        <v>84</v>
      </c>
      <c r="AA17" s="4" t="s">
        <v>84</v>
      </c>
      <c r="AB17" s="4" t="s">
        <v>84</v>
      </c>
      <c r="AC17" s="4" t="s">
        <v>84</v>
      </c>
      <c r="AD17" s="4" t="s">
        <v>84</v>
      </c>
      <c r="AE17" s="4" t="s">
        <v>84</v>
      </c>
      <c r="AF17" s="4" t="s">
        <v>84</v>
      </c>
      <c r="AG17" s="4" t="s">
        <v>131</v>
      </c>
      <c r="AH17" s="34"/>
      <c r="AI17" s="34"/>
      <c r="AJ17" s="34"/>
      <c r="AK17" s="34"/>
      <c r="AL17" s="34"/>
      <c r="AM17" s="34"/>
    </row>
    <row r="18" spans="1:39" ht="15">
      <c r="B18" s="19">
        <v>14</v>
      </c>
      <c r="C18" s="30" t="s">
        <v>132</v>
      </c>
      <c r="D18" s="19">
        <v>2018</v>
      </c>
      <c r="E18" s="30" t="s">
        <v>133</v>
      </c>
      <c r="F18" s="30" t="s">
        <v>134</v>
      </c>
      <c r="G18" s="46" t="s">
        <v>114</v>
      </c>
      <c r="I18" s="19">
        <v>0</v>
      </c>
      <c r="AG18" s="19" t="s">
        <v>135</v>
      </c>
    </row>
    <row r="19" spans="1:39" ht="15">
      <c r="B19" s="19">
        <v>15</v>
      </c>
      <c r="C19" s="30" t="s">
        <v>136</v>
      </c>
      <c r="D19" s="19">
        <v>2018</v>
      </c>
      <c r="E19" s="30" t="s">
        <v>137</v>
      </c>
      <c r="F19" s="30" t="s">
        <v>138</v>
      </c>
      <c r="G19" s="46" t="s">
        <v>114</v>
      </c>
      <c r="I19" s="19">
        <v>1</v>
      </c>
      <c r="J19" s="19">
        <v>4</v>
      </c>
      <c r="K19" s="19">
        <v>1843</v>
      </c>
      <c r="L19" s="19">
        <v>0</v>
      </c>
      <c r="M19" s="4" t="s">
        <v>84</v>
      </c>
      <c r="N19" s="4" t="s">
        <v>84</v>
      </c>
      <c r="O19" s="4" t="s">
        <v>84</v>
      </c>
      <c r="P19" s="4" t="s">
        <v>84</v>
      </c>
      <c r="Q19" s="4" t="s">
        <v>84</v>
      </c>
      <c r="R19" s="4" t="s">
        <v>84</v>
      </c>
      <c r="S19" s="4" t="s">
        <v>84</v>
      </c>
      <c r="T19" s="4" t="s">
        <v>84</v>
      </c>
      <c r="U19" s="4" t="s">
        <v>84</v>
      </c>
      <c r="V19" s="4" t="s">
        <v>84</v>
      </c>
      <c r="W19" s="4">
        <v>0</v>
      </c>
      <c r="X19" s="4" t="s">
        <v>84</v>
      </c>
      <c r="Y19" s="4" t="s">
        <v>84</v>
      </c>
      <c r="Z19" s="4" t="s">
        <v>84</v>
      </c>
      <c r="AA19" s="4" t="s">
        <v>84</v>
      </c>
      <c r="AB19" s="4" t="s">
        <v>84</v>
      </c>
      <c r="AC19" s="4" t="s">
        <v>84</v>
      </c>
      <c r="AD19" s="4" t="s">
        <v>84</v>
      </c>
      <c r="AE19" s="4" t="s">
        <v>84</v>
      </c>
      <c r="AF19" s="4" t="s">
        <v>84</v>
      </c>
      <c r="AG19" s="19" t="s">
        <v>139</v>
      </c>
    </row>
    <row r="20" spans="1:39" ht="15">
      <c r="B20" s="19">
        <v>16</v>
      </c>
      <c r="C20" s="30" t="s">
        <v>140</v>
      </c>
      <c r="D20" s="19">
        <v>2018</v>
      </c>
      <c r="E20" s="30" t="s">
        <v>141</v>
      </c>
      <c r="F20" s="30" t="s">
        <v>142</v>
      </c>
      <c r="G20" s="46" t="s">
        <v>114</v>
      </c>
      <c r="I20" s="19">
        <v>1</v>
      </c>
      <c r="J20" s="19">
        <v>2</v>
      </c>
      <c r="K20" s="19">
        <v>24969</v>
      </c>
      <c r="L20" s="19">
        <v>1</v>
      </c>
      <c r="M20" s="19">
        <v>2</v>
      </c>
      <c r="N20" s="19">
        <v>1260</v>
      </c>
      <c r="O20" s="19">
        <v>0</v>
      </c>
      <c r="P20" s="19">
        <v>1</v>
      </c>
      <c r="Q20" s="19">
        <v>0.91</v>
      </c>
      <c r="R20" s="19">
        <v>0.96399999999999997</v>
      </c>
      <c r="S20" s="19" t="s">
        <v>84</v>
      </c>
      <c r="T20" s="19" t="s">
        <v>84</v>
      </c>
      <c r="U20" s="19" t="s">
        <v>84</v>
      </c>
      <c r="V20" s="19" t="s">
        <v>84</v>
      </c>
      <c r="W20" s="19">
        <v>1</v>
      </c>
      <c r="X20">
        <f>(0.86+0.87+0.87)/3</f>
        <v>0.8666666666666667</v>
      </c>
      <c r="Y20">
        <f>(0.87+0.9+0.93)/3</f>
        <v>0.9</v>
      </c>
      <c r="Z20">
        <f>(0.89+0.89+0.87)/3</f>
        <v>0.8833333333333333</v>
      </c>
      <c r="AA20" s="19" t="s">
        <v>84</v>
      </c>
      <c r="AB20" s="19" t="s">
        <v>84</v>
      </c>
      <c r="AC20" s="19" t="s">
        <v>84</v>
      </c>
      <c r="AD20" s="19" t="s">
        <v>84</v>
      </c>
      <c r="AE20" s="19" t="s">
        <v>84</v>
      </c>
      <c r="AF20" s="19" t="s">
        <v>84</v>
      </c>
    </row>
    <row r="21" spans="1:39" ht="15">
      <c r="B21" s="19">
        <v>17</v>
      </c>
      <c r="C21" s="30" t="s">
        <v>143</v>
      </c>
      <c r="D21" s="19">
        <v>2018</v>
      </c>
      <c r="E21" s="30" t="s">
        <v>144</v>
      </c>
      <c r="F21" s="30" t="s">
        <v>145</v>
      </c>
      <c r="G21" s="46" t="s">
        <v>114</v>
      </c>
      <c r="I21" s="19">
        <v>0</v>
      </c>
      <c r="AG21" s="19" t="s">
        <v>146</v>
      </c>
    </row>
    <row r="22" spans="1:39" ht="15">
      <c r="B22" s="19">
        <v>18</v>
      </c>
      <c r="C22" s="30" t="s">
        <v>147</v>
      </c>
      <c r="D22" s="19">
        <v>2018</v>
      </c>
      <c r="E22" s="30" t="s">
        <v>148</v>
      </c>
      <c r="F22" s="30" t="s">
        <v>149</v>
      </c>
      <c r="G22" s="46" t="s">
        <v>114</v>
      </c>
      <c r="I22" s="19">
        <v>0</v>
      </c>
      <c r="AG22" s="19" t="s">
        <v>150</v>
      </c>
    </row>
    <row r="23" spans="1:39" ht="15">
      <c r="B23" s="19">
        <v>19</v>
      </c>
      <c r="C23" s="30" t="s">
        <v>151</v>
      </c>
      <c r="D23" s="19">
        <v>2018</v>
      </c>
      <c r="E23" s="30" t="s">
        <v>152</v>
      </c>
      <c r="F23" s="30" t="s">
        <v>153</v>
      </c>
      <c r="G23" s="46" t="s">
        <v>114</v>
      </c>
      <c r="I23" s="19">
        <v>1</v>
      </c>
      <c r="J23" s="19">
        <v>1</v>
      </c>
      <c r="K23" s="19">
        <v>744</v>
      </c>
      <c r="L23" s="19">
        <v>0</v>
      </c>
      <c r="M23" s="19" t="s">
        <v>84</v>
      </c>
      <c r="N23" s="19" t="s">
        <v>84</v>
      </c>
      <c r="O23" s="19" t="s">
        <v>84</v>
      </c>
      <c r="P23" s="19" t="s">
        <v>84</v>
      </c>
      <c r="Q23" s="19" t="s">
        <v>84</v>
      </c>
      <c r="R23" s="19" t="s">
        <v>84</v>
      </c>
      <c r="S23" s="19" t="s">
        <v>84</v>
      </c>
      <c r="T23" s="19" t="s">
        <v>84</v>
      </c>
      <c r="U23" s="19" t="s">
        <v>84</v>
      </c>
      <c r="V23" s="19" t="s">
        <v>84</v>
      </c>
      <c r="W23" s="19">
        <v>0</v>
      </c>
      <c r="X23" s="19" t="s">
        <v>84</v>
      </c>
      <c r="Y23" s="19" t="s">
        <v>84</v>
      </c>
      <c r="Z23" s="19" t="s">
        <v>84</v>
      </c>
      <c r="AA23" s="19" t="s">
        <v>84</v>
      </c>
      <c r="AB23" s="19" t="s">
        <v>84</v>
      </c>
      <c r="AC23" s="19" t="s">
        <v>84</v>
      </c>
      <c r="AD23" s="19" t="s">
        <v>84</v>
      </c>
      <c r="AE23" s="19" t="s">
        <v>84</v>
      </c>
      <c r="AF23" s="19" t="s">
        <v>84</v>
      </c>
    </row>
    <row r="24" spans="1:39" ht="15">
      <c r="B24" s="19">
        <v>20</v>
      </c>
      <c r="C24" s="30" t="s">
        <v>154</v>
      </c>
      <c r="D24" s="19">
        <v>2016</v>
      </c>
      <c r="E24" s="30" t="s">
        <v>155</v>
      </c>
      <c r="F24" s="30" t="s">
        <v>156</v>
      </c>
      <c r="G24" s="46" t="s">
        <v>114</v>
      </c>
      <c r="I24" s="19">
        <v>1</v>
      </c>
      <c r="J24" s="19">
        <v>1</v>
      </c>
      <c r="K24" s="19">
        <v>302</v>
      </c>
      <c r="L24" s="19">
        <v>0</v>
      </c>
      <c r="M24" s="19" t="s">
        <v>84</v>
      </c>
      <c r="N24" s="19" t="s">
        <v>84</v>
      </c>
      <c r="O24" s="19" t="s">
        <v>84</v>
      </c>
      <c r="P24" s="19" t="s">
        <v>84</v>
      </c>
      <c r="Q24" s="19" t="s">
        <v>84</v>
      </c>
      <c r="R24" s="19" t="s">
        <v>84</v>
      </c>
      <c r="S24" s="19" t="s">
        <v>84</v>
      </c>
      <c r="T24" s="19" t="s">
        <v>84</v>
      </c>
      <c r="U24" s="19" t="s">
        <v>84</v>
      </c>
      <c r="V24" s="19" t="s">
        <v>84</v>
      </c>
      <c r="W24" s="19">
        <v>0</v>
      </c>
      <c r="X24" s="19" t="s">
        <v>84</v>
      </c>
      <c r="Y24" s="19" t="s">
        <v>84</v>
      </c>
      <c r="Z24" s="19" t="s">
        <v>84</v>
      </c>
      <c r="AA24" s="19" t="s">
        <v>84</v>
      </c>
      <c r="AB24" s="19" t="s">
        <v>84</v>
      </c>
      <c r="AC24" s="19" t="s">
        <v>84</v>
      </c>
      <c r="AD24" s="19" t="s">
        <v>84</v>
      </c>
      <c r="AE24" s="19" t="s">
        <v>84</v>
      </c>
      <c r="AF24" s="19" t="s">
        <v>84</v>
      </c>
      <c r="AG24" s="19" t="s">
        <v>157</v>
      </c>
    </row>
    <row r="25" spans="1:39" ht="15">
      <c r="B25" s="19">
        <v>21</v>
      </c>
      <c r="C25" s="30" t="s">
        <v>158</v>
      </c>
      <c r="D25" s="19">
        <v>2018</v>
      </c>
      <c r="E25" s="30" t="s">
        <v>159</v>
      </c>
      <c r="F25" s="30" t="s">
        <v>160</v>
      </c>
      <c r="G25" s="46" t="s">
        <v>114</v>
      </c>
      <c r="I25" s="19">
        <v>0</v>
      </c>
      <c r="AG25" s="19" t="s">
        <v>161</v>
      </c>
    </row>
    <row r="26" spans="1:39" ht="15">
      <c r="B26" s="19">
        <v>22</v>
      </c>
      <c r="C26" s="30" t="s">
        <v>162</v>
      </c>
      <c r="D26" s="19">
        <v>2017</v>
      </c>
      <c r="E26" s="30" t="s">
        <v>163</v>
      </c>
      <c r="F26" s="30" t="s">
        <v>164</v>
      </c>
      <c r="G26" s="46" t="s">
        <v>114</v>
      </c>
      <c r="I26" s="19">
        <v>0</v>
      </c>
      <c r="AG26" s="19" t="s">
        <v>165</v>
      </c>
    </row>
    <row r="27" spans="1:39" ht="15">
      <c r="B27" s="19">
        <v>23</v>
      </c>
      <c r="C27" s="30" t="s">
        <v>162</v>
      </c>
      <c r="D27" s="19">
        <v>2018</v>
      </c>
      <c r="E27" s="30" t="s">
        <v>166</v>
      </c>
      <c r="F27" s="30" t="s">
        <v>167</v>
      </c>
      <c r="G27" s="46" t="s">
        <v>114</v>
      </c>
      <c r="I27" s="19">
        <v>0</v>
      </c>
      <c r="AG27" s="19" t="s">
        <v>168</v>
      </c>
    </row>
    <row r="28" spans="1:39" ht="15">
      <c r="B28" s="19">
        <v>24</v>
      </c>
      <c r="C28" s="30" t="s">
        <v>169</v>
      </c>
      <c r="D28" s="19">
        <v>2017</v>
      </c>
      <c r="E28" s="30" t="s">
        <v>170</v>
      </c>
      <c r="F28" s="30" t="s">
        <v>171</v>
      </c>
      <c r="G28" s="46" t="s">
        <v>114</v>
      </c>
      <c r="I28" s="19">
        <v>0</v>
      </c>
      <c r="AG28" s="19" t="s">
        <v>172</v>
      </c>
    </row>
    <row r="29" spans="1:39" ht="15">
      <c r="B29" s="19">
        <v>25</v>
      </c>
      <c r="C29" s="30" t="s">
        <v>173</v>
      </c>
      <c r="D29" s="19">
        <v>2017</v>
      </c>
      <c r="E29" s="30" t="s">
        <v>174</v>
      </c>
      <c r="F29" s="30" t="s">
        <v>175</v>
      </c>
      <c r="G29" s="46" t="s">
        <v>114</v>
      </c>
      <c r="I29" s="19">
        <v>1</v>
      </c>
      <c r="J29" s="19">
        <v>1</v>
      </c>
      <c r="K29" s="19">
        <v>7877</v>
      </c>
      <c r="L29" s="19">
        <v>1</v>
      </c>
      <c r="M29" s="19" t="s">
        <v>84</v>
      </c>
      <c r="N29" s="19">
        <v>232</v>
      </c>
      <c r="O29" s="19">
        <v>0</v>
      </c>
      <c r="P29" s="19">
        <v>1</v>
      </c>
      <c r="Q29" s="19">
        <v>0.73</v>
      </c>
      <c r="R29" s="19" t="s">
        <v>84</v>
      </c>
      <c r="S29" s="19" t="s">
        <v>84</v>
      </c>
      <c r="T29" s="19" t="s">
        <v>84</v>
      </c>
      <c r="U29" s="19" t="s">
        <v>84</v>
      </c>
      <c r="V29" s="19" t="s">
        <v>84</v>
      </c>
      <c r="W29" s="19">
        <v>1</v>
      </c>
      <c r="X29" s="19">
        <v>0.74</v>
      </c>
      <c r="Y29" s="19">
        <v>0.94</v>
      </c>
      <c r="Z29" s="19" t="s">
        <v>84</v>
      </c>
      <c r="AA29" s="19" t="s">
        <v>84</v>
      </c>
      <c r="AB29" s="19" t="s">
        <v>84</v>
      </c>
      <c r="AC29" s="19" t="s">
        <v>84</v>
      </c>
      <c r="AD29" s="19" t="s">
        <v>84</v>
      </c>
      <c r="AE29" s="19" t="s">
        <v>84</v>
      </c>
      <c r="AF29" s="19" t="s">
        <v>84</v>
      </c>
    </row>
    <row r="30" spans="1:39" ht="15">
      <c r="B30" s="19">
        <v>26</v>
      </c>
      <c r="C30" s="30" t="s">
        <v>176</v>
      </c>
      <c r="D30" s="19">
        <v>2018</v>
      </c>
      <c r="E30" s="30" t="s">
        <v>177</v>
      </c>
      <c r="F30" s="30" t="s">
        <v>178</v>
      </c>
      <c r="G30" s="46" t="s">
        <v>114</v>
      </c>
      <c r="I30" s="19">
        <v>1</v>
      </c>
      <c r="J30" s="19">
        <v>3</v>
      </c>
      <c r="K30" s="19">
        <v>21773</v>
      </c>
      <c r="L30" s="19">
        <v>0</v>
      </c>
      <c r="M30" s="19" t="s">
        <v>84</v>
      </c>
      <c r="N30" s="19" t="s">
        <v>84</v>
      </c>
      <c r="O30" s="19" t="s">
        <v>84</v>
      </c>
      <c r="P30" s="19" t="s">
        <v>84</v>
      </c>
      <c r="Q30" s="19" t="s">
        <v>84</v>
      </c>
      <c r="R30" s="19" t="s">
        <v>84</v>
      </c>
      <c r="S30" s="19" t="s">
        <v>84</v>
      </c>
      <c r="T30" s="19" t="s">
        <v>84</v>
      </c>
      <c r="U30" s="19" t="s">
        <v>84</v>
      </c>
      <c r="V30" s="19" t="s">
        <v>84</v>
      </c>
      <c r="W30" s="19">
        <v>0</v>
      </c>
      <c r="X30" s="19" t="s">
        <v>84</v>
      </c>
      <c r="Y30" s="19" t="s">
        <v>84</v>
      </c>
      <c r="Z30" s="19" t="s">
        <v>84</v>
      </c>
      <c r="AA30" s="19" t="s">
        <v>84</v>
      </c>
      <c r="AB30" s="19" t="s">
        <v>84</v>
      </c>
      <c r="AC30" s="19" t="s">
        <v>84</v>
      </c>
      <c r="AD30" s="19" t="s">
        <v>84</v>
      </c>
      <c r="AE30" s="19" t="s">
        <v>84</v>
      </c>
      <c r="AF30" s="19" t="s">
        <v>84</v>
      </c>
    </row>
    <row r="31" spans="1:39" ht="15">
      <c r="B31" s="19">
        <v>27</v>
      </c>
      <c r="C31" s="30" t="s">
        <v>179</v>
      </c>
      <c r="D31" s="19">
        <v>2018</v>
      </c>
      <c r="E31" s="30" t="s">
        <v>180</v>
      </c>
      <c r="F31" s="30" t="s">
        <v>181</v>
      </c>
      <c r="G31" s="46" t="s">
        <v>114</v>
      </c>
      <c r="I31" s="19">
        <v>1</v>
      </c>
      <c r="J31" s="19">
        <v>1</v>
      </c>
      <c r="K31" s="19">
        <v>119070</v>
      </c>
      <c r="L31" s="19">
        <v>0</v>
      </c>
      <c r="M31" s="19" t="s">
        <v>84</v>
      </c>
      <c r="N31" s="19" t="s">
        <v>84</v>
      </c>
      <c r="O31" s="19" t="s">
        <v>84</v>
      </c>
      <c r="P31" s="19" t="s">
        <v>84</v>
      </c>
      <c r="Q31" s="19" t="s">
        <v>84</v>
      </c>
      <c r="R31" s="19" t="s">
        <v>84</v>
      </c>
      <c r="S31" s="19" t="s">
        <v>84</v>
      </c>
      <c r="T31" s="19" t="s">
        <v>84</v>
      </c>
      <c r="U31" s="19" t="s">
        <v>84</v>
      </c>
      <c r="V31" s="19" t="s">
        <v>84</v>
      </c>
      <c r="W31" s="19">
        <v>0</v>
      </c>
      <c r="X31" s="19" t="s">
        <v>84</v>
      </c>
      <c r="Y31" s="19" t="s">
        <v>84</v>
      </c>
      <c r="Z31" s="19" t="s">
        <v>84</v>
      </c>
      <c r="AA31" s="19" t="s">
        <v>84</v>
      </c>
      <c r="AB31" s="19" t="s">
        <v>84</v>
      </c>
      <c r="AC31" s="19" t="s">
        <v>84</v>
      </c>
      <c r="AD31" s="19" t="s">
        <v>84</v>
      </c>
      <c r="AE31" s="19" t="s">
        <v>84</v>
      </c>
      <c r="AF31" s="19" t="s">
        <v>84</v>
      </c>
    </row>
    <row r="32" spans="1:39" ht="15">
      <c r="B32" s="19">
        <v>28</v>
      </c>
      <c r="C32" s="30" t="s">
        <v>182</v>
      </c>
      <c r="D32" s="19">
        <v>2017</v>
      </c>
      <c r="E32" s="30" t="s">
        <v>183</v>
      </c>
      <c r="F32" s="30" t="s">
        <v>184</v>
      </c>
      <c r="G32" s="46" t="s">
        <v>114</v>
      </c>
      <c r="I32" s="19">
        <v>0</v>
      </c>
      <c r="AG32" s="19" t="s">
        <v>185</v>
      </c>
    </row>
    <row r="33" spans="2:33" ht="15">
      <c r="B33" s="19">
        <v>29</v>
      </c>
      <c r="C33" s="30" t="s">
        <v>186</v>
      </c>
      <c r="D33" s="19">
        <v>2017</v>
      </c>
      <c r="E33" s="30" t="s">
        <v>187</v>
      </c>
      <c r="F33" s="30" t="s">
        <v>188</v>
      </c>
      <c r="G33" s="46" t="s">
        <v>114</v>
      </c>
      <c r="I33" s="19">
        <v>1</v>
      </c>
      <c r="J33" s="19">
        <v>3</v>
      </c>
      <c r="K33" s="19">
        <v>15172</v>
      </c>
      <c r="L33" s="19">
        <v>0</v>
      </c>
      <c r="M33" s="19" t="s">
        <v>84</v>
      </c>
      <c r="N33" s="19" t="s">
        <v>84</v>
      </c>
      <c r="O33" s="19" t="s">
        <v>84</v>
      </c>
      <c r="P33" s="19" t="s">
        <v>84</v>
      </c>
      <c r="Q33" s="19" t="s">
        <v>84</v>
      </c>
      <c r="R33" s="19" t="s">
        <v>84</v>
      </c>
      <c r="S33" s="19" t="s">
        <v>84</v>
      </c>
      <c r="T33" s="19" t="s">
        <v>84</v>
      </c>
      <c r="U33" s="19" t="s">
        <v>84</v>
      </c>
      <c r="V33" s="19" t="s">
        <v>84</v>
      </c>
      <c r="W33" s="19">
        <v>0</v>
      </c>
      <c r="X33" s="19" t="s">
        <v>84</v>
      </c>
      <c r="Y33" s="19" t="s">
        <v>84</v>
      </c>
      <c r="Z33" s="19" t="s">
        <v>84</v>
      </c>
      <c r="AA33" s="19" t="s">
        <v>84</v>
      </c>
      <c r="AB33" s="19" t="s">
        <v>84</v>
      </c>
      <c r="AC33" s="19" t="s">
        <v>84</v>
      </c>
      <c r="AD33" s="19" t="s">
        <v>84</v>
      </c>
      <c r="AE33" s="19" t="s">
        <v>84</v>
      </c>
      <c r="AF33" s="19" t="s">
        <v>84</v>
      </c>
    </row>
    <row r="34" spans="2:33" ht="15">
      <c r="B34" s="19">
        <v>30</v>
      </c>
      <c r="C34" s="30" t="s">
        <v>189</v>
      </c>
      <c r="D34" s="19">
        <v>2017</v>
      </c>
      <c r="E34" s="30" t="s">
        <v>190</v>
      </c>
      <c r="F34" s="30" t="s">
        <v>191</v>
      </c>
      <c r="G34" s="46" t="s">
        <v>114</v>
      </c>
      <c r="I34" s="19">
        <v>1</v>
      </c>
      <c r="J34" s="19">
        <v>1</v>
      </c>
      <c r="K34" s="19">
        <v>4703</v>
      </c>
      <c r="L34" s="19">
        <v>1</v>
      </c>
      <c r="M34" s="19">
        <v>1</v>
      </c>
      <c r="N34" s="19">
        <v>205</v>
      </c>
      <c r="O34" s="19">
        <v>0</v>
      </c>
      <c r="P34" s="19">
        <v>0</v>
      </c>
      <c r="Q34" s="19" t="s">
        <v>84</v>
      </c>
      <c r="R34" s="19" t="s">
        <v>84</v>
      </c>
      <c r="S34" s="19" t="s">
        <v>84</v>
      </c>
      <c r="T34" s="19" t="s">
        <v>84</v>
      </c>
      <c r="U34" s="19" t="s">
        <v>84</v>
      </c>
      <c r="V34" s="19" t="s">
        <v>84</v>
      </c>
      <c r="W34" s="19">
        <v>1</v>
      </c>
      <c r="X34" s="19" t="s">
        <v>84</v>
      </c>
      <c r="Y34" s="19" t="s">
        <v>84</v>
      </c>
      <c r="Z34" s="19" t="s">
        <v>84</v>
      </c>
      <c r="AA34" s="19" t="s">
        <v>84</v>
      </c>
      <c r="AB34" s="19" t="s">
        <v>84</v>
      </c>
      <c r="AC34" s="19" t="s">
        <v>84</v>
      </c>
      <c r="AD34" s="19" t="s">
        <v>84</v>
      </c>
      <c r="AE34" s="19" t="s">
        <v>84</v>
      </c>
      <c r="AF34" s="19" t="s">
        <v>84</v>
      </c>
      <c r="AG34" s="19" t="s">
        <v>192</v>
      </c>
    </row>
    <row r="35" spans="2:33" ht="15">
      <c r="B35" s="19">
        <v>31</v>
      </c>
      <c r="C35" s="30" t="s">
        <v>193</v>
      </c>
      <c r="D35" s="19">
        <v>2015</v>
      </c>
      <c r="E35" s="30" t="s">
        <v>194</v>
      </c>
      <c r="F35" s="30" t="s">
        <v>195</v>
      </c>
      <c r="G35" s="46" t="s">
        <v>114</v>
      </c>
      <c r="H35" s="19">
        <v>1</v>
      </c>
    </row>
    <row r="36" spans="2:33" ht="15">
      <c r="B36" s="19">
        <v>32</v>
      </c>
      <c r="C36" s="30" t="s">
        <v>196</v>
      </c>
      <c r="D36" s="19">
        <v>2013</v>
      </c>
      <c r="E36" s="30" t="s">
        <v>197</v>
      </c>
      <c r="F36" s="30" t="s">
        <v>198</v>
      </c>
      <c r="G36" s="46" t="s">
        <v>114</v>
      </c>
      <c r="H36" s="19">
        <v>1</v>
      </c>
    </row>
    <row r="37" spans="2:33" ht="15">
      <c r="B37" s="19">
        <v>33</v>
      </c>
      <c r="C37" s="30" t="s">
        <v>199</v>
      </c>
      <c r="D37" s="19">
        <v>2016</v>
      </c>
      <c r="E37" s="30" t="s">
        <v>200</v>
      </c>
      <c r="F37" s="30" t="s">
        <v>201</v>
      </c>
      <c r="G37" s="46" t="s">
        <v>114</v>
      </c>
      <c r="I37" s="19">
        <v>0</v>
      </c>
      <c r="AG37" s="19" t="s">
        <v>202</v>
      </c>
    </row>
    <row r="38" spans="2:33" ht="15">
      <c r="B38" s="19">
        <v>34</v>
      </c>
      <c r="C38" s="30" t="s">
        <v>203</v>
      </c>
      <c r="D38" s="19">
        <v>2018</v>
      </c>
      <c r="E38" s="30" t="s">
        <v>204</v>
      </c>
      <c r="F38" s="30" t="s">
        <v>205</v>
      </c>
      <c r="G38" s="46" t="s">
        <v>114</v>
      </c>
      <c r="I38" s="19">
        <v>0</v>
      </c>
      <c r="AG38" s="19" t="s">
        <v>206</v>
      </c>
    </row>
    <row r="39" spans="2:33" ht="15">
      <c r="B39" s="19">
        <v>35</v>
      </c>
      <c r="C39" s="30" t="s">
        <v>207</v>
      </c>
      <c r="D39" s="19">
        <v>2018</v>
      </c>
      <c r="E39" s="30" t="s">
        <v>208</v>
      </c>
      <c r="F39" s="30" t="s">
        <v>209</v>
      </c>
      <c r="G39" s="46" t="s">
        <v>114</v>
      </c>
      <c r="I39" s="19">
        <v>1</v>
      </c>
      <c r="J39" s="19">
        <v>1</v>
      </c>
      <c r="K39" s="19">
        <v>12</v>
      </c>
      <c r="L39" s="19">
        <v>0</v>
      </c>
      <c r="M39" s="19" t="s">
        <v>84</v>
      </c>
      <c r="N39" s="19" t="s">
        <v>84</v>
      </c>
      <c r="O39" s="19" t="s">
        <v>84</v>
      </c>
      <c r="P39" s="19" t="s">
        <v>84</v>
      </c>
      <c r="Q39" s="19" t="s">
        <v>84</v>
      </c>
      <c r="R39" s="19" t="s">
        <v>84</v>
      </c>
      <c r="S39" s="19" t="s">
        <v>84</v>
      </c>
      <c r="T39" s="19" t="s">
        <v>84</v>
      </c>
      <c r="U39" s="19" t="s">
        <v>84</v>
      </c>
      <c r="V39" s="19" t="s">
        <v>84</v>
      </c>
      <c r="W39" s="19">
        <v>0</v>
      </c>
      <c r="X39" s="19" t="s">
        <v>84</v>
      </c>
      <c r="Y39" s="19" t="s">
        <v>84</v>
      </c>
      <c r="Z39" s="19" t="s">
        <v>84</v>
      </c>
      <c r="AA39" s="19" t="s">
        <v>84</v>
      </c>
      <c r="AB39" s="19" t="s">
        <v>84</v>
      </c>
      <c r="AC39" s="19" t="s">
        <v>84</v>
      </c>
      <c r="AD39" s="19" t="s">
        <v>84</v>
      </c>
      <c r="AE39" s="19" t="s">
        <v>84</v>
      </c>
      <c r="AF39" s="19" t="s">
        <v>84</v>
      </c>
    </row>
    <row r="40" spans="2:33" ht="15">
      <c r="B40" s="19">
        <v>36</v>
      </c>
      <c r="C40" s="30" t="s">
        <v>211</v>
      </c>
      <c r="D40" s="19">
        <v>2018</v>
      </c>
      <c r="E40" s="30" t="s">
        <v>212</v>
      </c>
      <c r="F40" s="30" t="s">
        <v>213</v>
      </c>
      <c r="G40" s="46" t="s">
        <v>114</v>
      </c>
      <c r="I40" s="19">
        <v>0</v>
      </c>
      <c r="AG40" s="19" t="s">
        <v>214</v>
      </c>
    </row>
    <row r="41" spans="2:33" ht="15">
      <c r="B41" s="19">
        <v>37</v>
      </c>
      <c r="C41" s="30" t="s">
        <v>215</v>
      </c>
      <c r="D41" s="19">
        <v>2018</v>
      </c>
      <c r="E41" s="30" t="s">
        <v>216</v>
      </c>
      <c r="F41" s="30" t="s">
        <v>217</v>
      </c>
      <c r="G41" s="46" t="s">
        <v>114</v>
      </c>
      <c r="I41" s="19">
        <v>1</v>
      </c>
      <c r="J41" s="19">
        <v>4</v>
      </c>
      <c r="K41">
        <f>848479+59687</f>
        <v>908166</v>
      </c>
      <c r="L41" s="19">
        <v>1</v>
      </c>
      <c r="M41" s="19">
        <v>1</v>
      </c>
      <c r="N41" s="19">
        <v>150</v>
      </c>
      <c r="O41" s="19" t="s">
        <v>84</v>
      </c>
      <c r="P41" s="19" t="s">
        <v>84</v>
      </c>
      <c r="Q41" s="19" t="s">
        <v>84</v>
      </c>
      <c r="R41" s="19" t="s">
        <v>84</v>
      </c>
      <c r="S41" s="19" t="s">
        <v>84</v>
      </c>
      <c r="T41" s="19" t="s">
        <v>84</v>
      </c>
      <c r="U41" s="19" t="s">
        <v>84</v>
      </c>
      <c r="V41" s="19" t="s">
        <v>84</v>
      </c>
      <c r="W41" s="19">
        <v>1</v>
      </c>
      <c r="X41" s="19" t="s">
        <v>84</v>
      </c>
      <c r="Y41" s="19" t="s">
        <v>84</v>
      </c>
      <c r="Z41" s="19">
        <v>0.9</v>
      </c>
      <c r="AA41" s="19" t="s">
        <v>84</v>
      </c>
      <c r="AB41" s="19" t="s">
        <v>84</v>
      </c>
      <c r="AC41" s="19" t="s">
        <v>84</v>
      </c>
      <c r="AD41" s="19" t="s">
        <v>84</v>
      </c>
      <c r="AE41" s="19" t="s">
        <v>84</v>
      </c>
      <c r="AF41" s="19" t="s">
        <v>84</v>
      </c>
      <c r="AG41" s="19" t="s">
        <v>219</v>
      </c>
    </row>
    <row r="42" spans="2:33" ht="15">
      <c r="B42" s="19">
        <v>38</v>
      </c>
      <c r="C42" s="30" t="s">
        <v>220</v>
      </c>
      <c r="D42" s="19">
        <v>2017</v>
      </c>
      <c r="E42" s="30" t="s">
        <v>221</v>
      </c>
      <c r="F42" s="30" t="s">
        <v>223</v>
      </c>
      <c r="G42" s="46" t="s">
        <v>114</v>
      </c>
      <c r="I42" s="19">
        <v>1</v>
      </c>
      <c r="J42" s="19">
        <v>1</v>
      </c>
      <c r="K42" s="19">
        <v>223218</v>
      </c>
      <c r="L42" s="19">
        <v>1</v>
      </c>
      <c r="M42" s="19" t="s">
        <v>84</v>
      </c>
      <c r="N42" s="19">
        <v>60</v>
      </c>
      <c r="O42" s="19" t="s">
        <v>84</v>
      </c>
      <c r="P42" s="19" t="s">
        <v>84</v>
      </c>
      <c r="Q42" s="19" t="s">
        <v>84</v>
      </c>
      <c r="R42" s="19" t="s">
        <v>84</v>
      </c>
      <c r="S42" s="19" t="s">
        <v>84</v>
      </c>
      <c r="T42" s="19" t="s">
        <v>84</v>
      </c>
      <c r="U42" s="19" t="s">
        <v>84</v>
      </c>
      <c r="V42" s="19" t="s">
        <v>84</v>
      </c>
      <c r="W42" s="19">
        <v>1</v>
      </c>
      <c r="X42" s="19" t="s">
        <v>84</v>
      </c>
      <c r="Y42" s="19" t="s">
        <v>84</v>
      </c>
      <c r="Z42" s="19" t="s">
        <v>84</v>
      </c>
      <c r="AA42" s="19" t="s">
        <v>84</v>
      </c>
      <c r="AB42" s="19" t="s">
        <v>84</v>
      </c>
      <c r="AC42" s="19" t="s">
        <v>84</v>
      </c>
      <c r="AD42" s="19" t="s">
        <v>84</v>
      </c>
      <c r="AE42" s="19" t="s">
        <v>84</v>
      </c>
      <c r="AF42" s="19" t="s">
        <v>224</v>
      </c>
    </row>
    <row r="43" spans="2:33" ht="15">
      <c r="B43" s="19">
        <v>39</v>
      </c>
      <c r="C43" s="30" t="s">
        <v>225</v>
      </c>
      <c r="D43" s="19">
        <v>2017</v>
      </c>
      <c r="E43" s="30" t="s">
        <v>226</v>
      </c>
      <c r="F43" s="30" t="s">
        <v>227</v>
      </c>
      <c r="G43" s="46" t="s">
        <v>114</v>
      </c>
      <c r="I43" s="19">
        <v>0</v>
      </c>
      <c r="AG43" s="19" t="s">
        <v>135</v>
      </c>
    </row>
    <row r="44" spans="2:33" ht="15">
      <c r="B44" s="19">
        <v>40</v>
      </c>
      <c r="C44" s="30" t="s">
        <v>228</v>
      </c>
      <c r="D44" s="19">
        <v>2017</v>
      </c>
      <c r="E44" s="30" t="s">
        <v>229</v>
      </c>
      <c r="F44" s="30" t="s">
        <v>230</v>
      </c>
      <c r="G44" s="46" t="s">
        <v>114</v>
      </c>
      <c r="I44" s="19">
        <v>1</v>
      </c>
      <c r="J44" s="19">
        <v>3</v>
      </c>
      <c r="K44" s="19" t="s">
        <v>84</v>
      </c>
      <c r="L44" s="19">
        <v>0</v>
      </c>
      <c r="M44" s="19" t="s">
        <v>84</v>
      </c>
      <c r="N44" s="19" t="s">
        <v>84</v>
      </c>
      <c r="O44" s="19" t="s">
        <v>84</v>
      </c>
      <c r="P44" s="19" t="s">
        <v>84</v>
      </c>
      <c r="Q44" s="19" t="s">
        <v>84</v>
      </c>
      <c r="R44" s="19" t="s">
        <v>84</v>
      </c>
      <c r="S44" s="19" t="s">
        <v>84</v>
      </c>
      <c r="T44" s="19" t="s">
        <v>84</v>
      </c>
      <c r="U44" s="19" t="s">
        <v>84</v>
      </c>
      <c r="V44" s="19" t="s">
        <v>84</v>
      </c>
      <c r="W44" s="19">
        <v>0</v>
      </c>
      <c r="X44" s="19" t="s">
        <v>84</v>
      </c>
      <c r="Y44" s="19" t="s">
        <v>84</v>
      </c>
      <c r="Z44" s="19" t="s">
        <v>84</v>
      </c>
      <c r="AA44" s="19" t="s">
        <v>84</v>
      </c>
      <c r="AB44" s="19" t="s">
        <v>84</v>
      </c>
      <c r="AC44" s="19" t="s">
        <v>84</v>
      </c>
      <c r="AD44" s="19" t="s">
        <v>84</v>
      </c>
      <c r="AE44" s="19" t="s">
        <v>84</v>
      </c>
      <c r="AF44" s="19" t="s">
        <v>84</v>
      </c>
    </row>
    <row r="45" spans="2:33" ht="1.5" customHeight="1">
      <c r="B45" s="19">
        <v>41</v>
      </c>
      <c r="C45" s="30" t="s">
        <v>231</v>
      </c>
      <c r="D45" s="19">
        <v>2017</v>
      </c>
      <c r="E45" s="30" t="s">
        <v>232</v>
      </c>
      <c r="F45" s="30" t="s">
        <v>233</v>
      </c>
      <c r="G45" s="46" t="s">
        <v>114</v>
      </c>
      <c r="I45" s="19">
        <v>0</v>
      </c>
      <c r="AG45" s="19" t="s">
        <v>234</v>
      </c>
    </row>
    <row r="46" spans="2:33" ht="15">
      <c r="B46" s="19">
        <v>42</v>
      </c>
      <c r="C46" s="30" t="s">
        <v>235</v>
      </c>
      <c r="D46" s="19">
        <v>2016</v>
      </c>
      <c r="E46" s="30" t="s">
        <v>236</v>
      </c>
      <c r="F46" s="30" t="s">
        <v>237</v>
      </c>
      <c r="G46" s="46" t="s">
        <v>114</v>
      </c>
      <c r="I46" s="19">
        <v>1</v>
      </c>
      <c r="J46" s="19">
        <v>2</v>
      </c>
      <c r="L46" s="19">
        <v>1</v>
      </c>
      <c r="M46" s="19">
        <v>4</v>
      </c>
      <c r="N46" s="19">
        <f>156*2</f>
        <v>312</v>
      </c>
      <c r="O46" s="19">
        <v>0</v>
      </c>
      <c r="P46" s="19">
        <v>1</v>
      </c>
      <c r="Q46">
        <f>(0.734+0.882)/2</f>
        <v>0.80800000000000005</v>
      </c>
      <c r="R46" s="19" t="s">
        <v>84</v>
      </c>
      <c r="S46" s="19" t="s">
        <v>84</v>
      </c>
      <c r="T46" s="19" t="s">
        <v>84</v>
      </c>
      <c r="U46" s="19" t="s">
        <v>84</v>
      </c>
      <c r="V46" s="19" t="s">
        <v>84</v>
      </c>
      <c r="W46" s="19">
        <v>0</v>
      </c>
      <c r="X46" s="19" t="s">
        <v>84</v>
      </c>
      <c r="Y46" s="19" t="s">
        <v>84</v>
      </c>
      <c r="Z46" s="19" t="s">
        <v>84</v>
      </c>
      <c r="AA46" s="19" t="s">
        <v>84</v>
      </c>
      <c r="AB46" s="19" t="s">
        <v>84</v>
      </c>
      <c r="AC46" s="19" t="s">
        <v>84</v>
      </c>
      <c r="AD46" s="19" t="s">
        <v>84</v>
      </c>
      <c r="AE46" s="19" t="s">
        <v>84</v>
      </c>
      <c r="AF46" s="19" t="s">
        <v>84</v>
      </c>
      <c r="AG46" s="19" t="s">
        <v>238</v>
      </c>
    </row>
    <row r="47" spans="2:33" ht="15">
      <c r="B47" s="19">
        <v>43</v>
      </c>
      <c r="C47" s="30" t="s">
        <v>239</v>
      </c>
      <c r="D47" s="19">
        <v>2015</v>
      </c>
      <c r="E47" s="30" t="s">
        <v>240</v>
      </c>
      <c r="F47" s="30" t="s">
        <v>241</v>
      </c>
      <c r="G47" s="46" t="s">
        <v>114</v>
      </c>
      <c r="I47" s="19">
        <v>0</v>
      </c>
      <c r="AG47" s="19" t="s">
        <v>242</v>
      </c>
    </row>
    <row r="48" spans="2:33" ht="15">
      <c r="B48" s="19">
        <v>44</v>
      </c>
      <c r="C48" s="30" t="s">
        <v>243</v>
      </c>
      <c r="D48" s="19">
        <v>2016</v>
      </c>
      <c r="E48" s="30" t="s">
        <v>244</v>
      </c>
      <c r="F48" s="30" t="s">
        <v>245</v>
      </c>
      <c r="G48" s="46" t="s">
        <v>114</v>
      </c>
      <c r="I48" s="19">
        <v>0</v>
      </c>
      <c r="AG48" s="19" t="s">
        <v>246</v>
      </c>
    </row>
    <row r="49" spans="2:33" ht="15">
      <c r="B49" s="19">
        <v>45</v>
      </c>
      <c r="C49" s="30" t="s">
        <v>247</v>
      </c>
      <c r="D49" s="19">
        <v>2018</v>
      </c>
      <c r="E49" s="30" t="s">
        <v>248</v>
      </c>
      <c r="F49" s="30" t="s">
        <v>249</v>
      </c>
      <c r="G49" s="46" t="s">
        <v>114</v>
      </c>
      <c r="I49" s="19">
        <v>1</v>
      </c>
      <c r="J49" s="19">
        <v>3</v>
      </c>
      <c r="K49" s="19">
        <v>96</v>
      </c>
      <c r="L49" s="19" t="s">
        <v>84</v>
      </c>
      <c r="M49" s="19" t="s">
        <v>84</v>
      </c>
      <c r="N49" s="19" t="s">
        <v>84</v>
      </c>
      <c r="O49" s="19" t="s">
        <v>84</v>
      </c>
      <c r="P49" s="19" t="s">
        <v>84</v>
      </c>
      <c r="Q49" s="19" t="s">
        <v>84</v>
      </c>
      <c r="R49" s="19" t="s">
        <v>84</v>
      </c>
      <c r="S49" s="19" t="s">
        <v>84</v>
      </c>
      <c r="T49" s="19" t="s">
        <v>84</v>
      </c>
      <c r="U49" s="19" t="s">
        <v>84</v>
      </c>
      <c r="V49" s="19" t="s">
        <v>84</v>
      </c>
      <c r="W49" s="19">
        <v>0</v>
      </c>
      <c r="X49" s="19" t="s">
        <v>84</v>
      </c>
      <c r="Y49" s="19" t="s">
        <v>84</v>
      </c>
      <c r="Z49" s="19" t="s">
        <v>84</v>
      </c>
      <c r="AA49" s="19" t="s">
        <v>84</v>
      </c>
      <c r="AB49" s="19" t="s">
        <v>84</v>
      </c>
      <c r="AC49" s="19" t="s">
        <v>84</v>
      </c>
      <c r="AD49" s="19" t="s">
        <v>84</v>
      </c>
      <c r="AE49" s="19" t="s">
        <v>84</v>
      </c>
      <c r="AF49" s="19" t="s">
        <v>84</v>
      </c>
    </row>
    <row r="50" spans="2:33" ht="15">
      <c r="B50" s="19">
        <v>46</v>
      </c>
      <c r="C50" s="30" t="s">
        <v>250</v>
      </c>
      <c r="D50" s="19">
        <v>2018</v>
      </c>
      <c r="E50" s="30" t="s">
        <v>251</v>
      </c>
      <c r="F50" s="30" t="s">
        <v>252</v>
      </c>
      <c r="G50" s="46" t="s">
        <v>114</v>
      </c>
      <c r="I50" s="19">
        <v>0</v>
      </c>
      <c r="AG50" s="19" t="s">
        <v>253</v>
      </c>
    </row>
    <row r="51" spans="2:33" ht="15">
      <c r="B51" s="19">
        <v>47</v>
      </c>
      <c r="C51" s="30" t="s">
        <v>254</v>
      </c>
      <c r="D51" s="19">
        <v>2017</v>
      </c>
      <c r="E51" s="30" t="s">
        <v>255</v>
      </c>
      <c r="F51" s="30" t="s">
        <v>256</v>
      </c>
      <c r="G51" s="19" t="s">
        <v>210</v>
      </c>
      <c r="I51" s="19">
        <v>1</v>
      </c>
      <c r="J51" s="19">
        <v>1</v>
      </c>
      <c r="K51" s="19">
        <v>14044</v>
      </c>
      <c r="L51" s="19">
        <v>1</v>
      </c>
      <c r="M51" s="19" t="s">
        <v>84</v>
      </c>
      <c r="N51" s="19">
        <v>200</v>
      </c>
      <c r="O51" s="19">
        <v>0</v>
      </c>
      <c r="P51" s="19">
        <v>0</v>
      </c>
      <c r="Q51" s="19" t="s">
        <v>84</v>
      </c>
      <c r="R51" s="19" t="s">
        <v>84</v>
      </c>
      <c r="S51" s="19" t="s">
        <v>84</v>
      </c>
      <c r="T51" s="19" t="s">
        <v>257</v>
      </c>
      <c r="U51" s="19">
        <v>0.13070000000000001</v>
      </c>
      <c r="V51" s="19">
        <v>1</v>
      </c>
      <c r="W51" s="19">
        <v>1</v>
      </c>
      <c r="X51" s="19" t="s">
        <v>84</v>
      </c>
      <c r="Y51" s="19" t="s">
        <v>84</v>
      </c>
      <c r="Z51" s="19" t="s">
        <v>84</v>
      </c>
      <c r="AA51" s="19" t="s">
        <v>84</v>
      </c>
      <c r="AB51" s="19" t="s">
        <v>84</v>
      </c>
      <c r="AC51" s="19" t="s">
        <v>84</v>
      </c>
      <c r="AD51" s="19" t="s">
        <v>84</v>
      </c>
      <c r="AE51" s="19" t="s">
        <v>84</v>
      </c>
      <c r="AF51" s="19" t="s">
        <v>258</v>
      </c>
    </row>
    <row r="52" spans="2:33" ht="15">
      <c r="B52" s="19">
        <v>48</v>
      </c>
      <c r="C52" s="30" t="s">
        <v>259</v>
      </c>
      <c r="D52" s="19">
        <v>2013</v>
      </c>
      <c r="E52" s="30" t="s">
        <v>260</v>
      </c>
      <c r="F52" s="30" t="s">
        <v>261</v>
      </c>
      <c r="G52" s="46" t="s">
        <v>210</v>
      </c>
      <c r="I52" s="19">
        <v>1</v>
      </c>
      <c r="J52" s="19">
        <v>1</v>
      </c>
      <c r="K52" s="19">
        <v>4132</v>
      </c>
      <c r="L52" s="19">
        <v>1</v>
      </c>
      <c r="M52" s="19">
        <v>1</v>
      </c>
      <c r="N52" s="19">
        <v>413</v>
      </c>
      <c r="O52" s="19">
        <v>0</v>
      </c>
      <c r="P52" s="19">
        <v>0</v>
      </c>
      <c r="Q52" s="19" t="s">
        <v>84</v>
      </c>
      <c r="R52" s="19" t="s">
        <v>84</v>
      </c>
      <c r="S52" s="19" t="s">
        <v>84</v>
      </c>
      <c r="T52" s="19" t="s">
        <v>84</v>
      </c>
      <c r="U52" s="19" t="s">
        <v>84</v>
      </c>
      <c r="W52" s="19">
        <v>1</v>
      </c>
      <c r="X52" s="19" t="s">
        <v>84</v>
      </c>
      <c r="Y52" s="36">
        <v>0.96299999999999997</v>
      </c>
      <c r="Z52" s="19" t="s">
        <v>84</v>
      </c>
      <c r="AA52" s="19" t="s">
        <v>84</v>
      </c>
      <c r="AB52" s="19" t="s">
        <v>84</v>
      </c>
      <c r="AC52" s="19" t="s">
        <v>84</v>
      </c>
      <c r="AD52" s="19" t="s">
        <v>84</v>
      </c>
      <c r="AE52" s="19" t="s">
        <v>84</v>
      </c>
    </row>
    <row r="53" spans="2:33" ht="15">
      <c r="B53" s="19">
        <v>49</v>
      </c>
      <c r="C53" s="30" t="s">
        <v>262</v>
      </c>
      <c r="D53" s="19">
        <v>2013</v>
      </c>
      <c r="E53" s="30" t="s">
        <v>263</v>
      </c>
      <c r="F53" s="30" t="s">
        <v>264</v>
      </c>
      <c r="G53" s="46" t="s">
        <v>210</v>
      </c>
      <c r="I53" s="19">
        <v>1</v>
      </c>
      <c r="J53" s="19">
        <v>1</v>
      </c>
      <c r="K53" s="19">
        <v>1851</v>
      </c>
      <c r="L53" s="19">
        <v>1</v>
      </c>
      <c r="M53" s="19" t="s">
        <v>84</v>
      </c>
      <c r="N53" s="19">
        <v>185</v>
      </c>
      <c r="O53" s="19">
        <v>0</v>
      </c>
      <c r="P53" s="19">
        <v>0</v>
      </c>
      <c r="Q53" s="19" t="s">
        <v>84</v>
      </c>
      <c r="R53" s="19" t="s">
        <v>84</v>
      </c>
      <c r="S53" s="19" t="s">
        <v>84</v>
      </c>
      <c r="T53" s="19" t="s">
        <v>84</v>
      </c>
      <c r="U53" s="19" t="s">
        <v>84</v>
      </c>
      <c r="W53" s="19">
        <v>1</v>
      </c>
      <c r="X53" s="19" t="s">
        <v>84</v>
      </c>
      <c r="Y53" s="19">
        <v>0.99299999999999999</v>
      </c>
      <c r="Z53" s="19" t="s">
        <v>84</v>
      </c>
      <c r="AA53" s="19" t="s">
        <v>84</v>
      </c>
      <c r="AB53" s="19" t="s">
        <v>84</v>
      </c>
      <c r="AC53" s="19" t="s">
        <v>84</v>
      </c>
      <c r="AD53" s="19" t="s">
        <v>84</v>
      </c>
      <c r="AE53" s="19" t="s">
        <v>84</v>
      </c>
    </row>
    <row r="54" spans="2:33" ht="15">
      <c r="B54" s="19">
        <v>50</v>
      </c>
      <c r="C54" s="30" t="s">
        <v>265</v>
      </c>
      <c r="D54" s="19">
        <v>2018</v>
      </c>
      <c r="E54" s="30" t="s">
        <v>266</v>
      </c>
      <c r="F54" s="30" t="s">
        <v>267</v>
      </c>
      <c r="G54" s="46" t="s">
        <v>210</v>
      </c>
      <c r="I54" s="19">
        <v>1</v>
      </c>
      <c r="J54" s="19">
        <v>1</v>
      </c>
      <c r="K54" s="19">
        <v>480727</v>
      </c>
      <c r="L54" s="19">
        <v>0</v>
      </c>
      <c r="W54" s="19">
        <v>0</v>
      </c>
    </row>
    <row r="55" spans="2:33" ht="15">
      <c r="B55" s="19">
        <v>51</v>
      </c>
      <c r="C55" s="30" t="s">
        <v>268</v>
      </c>
      <c r="D55" s="19">
        <v>2018</v>
      </c>
      <c r="E55" s="30" t="s">
        <v>269</v>
      </c>
      <c r="F55" s="30" t="s">
        <v>270</v>
      </c>
      <c r="G55" s="46" t="s">
        <v>210</v>
      </c>
      <c r="I55" s="19">
        <v>1</v>
      </c>
      <c r="J55" s="19">
        <v>1</v>
      </c>
      <c r="K55" s="37">
        <v>144100</v>
      </c>
      <c r="L55" s="19">
        <v>0</v>
      </c>
      <c r="W55" s="19">
        <v>0</v>
      </c>
      <c r="AG55" s="19" t="s">
        <v>271</v>
      </c>
    </row>
    <row r="56" spans="2:33" ht="15">
      <c r="B56" s="19">
        <v>52</v>
      </c>
      <c r="C56" s="30" t="s">
        <v>272</v>
      </c>
      <c r="D56" s="19">
        <v>2018</v>
      </c>
      <c r="E56" s="30" t="s">
        <v>273</v>
      </c>
      <c r="F56" s="30" t="s">
        <v>274</v>
      </c>
      <c r="G56" s="46" t="s">
        <v>210</v>
      </c>
      <c r="I56" s="19">
        <v>1</v>
      </c>
      <c r="J56" s="19" t="s">
        <v>275</v>
      </c>
      <c r="K56" s="19">
        <v>2859</v>
      </c>
      <c r="L56" s="19">
        <v>0</v>
      </c>
      <c r="W56" s="19">
        <v>0</v>
      </c>
    </row>
    <row r="57" spans="2:33" ht="15">
      <c r="B57" s="19">
        <v>53</v>
      </c>
      <c r="C57" s="30" t="s">
        <v>276</v>
      </c>
      <c r="D57" s="19">
        <v>2017</v>
      </c>
      <c r="E57" s="30" t="s">
        <v>277</v>
      </c>
      <c r="F57" s="30" t="s">
        <v>278</v>
      </c>
      <c r="G57" s="46" t="s">
        <v>210</v>
      </c>
      <c r="I57" s="19">
        <v>1</v>
      </c>
      <c r="J57" s="19" t="s">
        <v>275</v>
      </c>
      <c r="K57" s="19">
        <v>10606</v>
      </c>
      <c r="L57" s="19">
        <v>1</v>
      </c>
      <c r="M57" s="19" t="s">
        <v>84</v>
      </c>
      <c r="N57" s="19">
        <v>530</v>
      </c>
      <c r="O57" s="19">
        <v>0</v>
      </c>
      <c r="P57" s="19">
        <v>0</v>
      </c>
      <c r="Q57" s="19" t="s">
        <v>84</v>
      </c>
      <c r="R57" s="19" t="s">
        <v>84</v>
      </c>
      <c r="S57" s="19" t="s">
        <v>84</v>
      </c>
      <c r="T57" s="19" t="s">
        <v>84</v>
      </c>
      <c r="W57" s="19">
        <v>1</v>
      </c>
      <c r="X57" s="19" t="s">
        <v>84</v>
      </c>
      <c r="Y57" s="19">
        <v>0.89</v>
      </c>
      <c r="Z57" s="19" t="s">
        <v>84</v>
      </c>
      <c r="AA57" s="19" t="s">
        <v>84</v>
      </c>
      <c r="AB57" s="19" t="s">
        <v>84</v>
      </c>
      <c r="AC57" s="19" t="s">
        <v>84</v>
      </c>
      <c r="AD57" s="19" t="s">
        <v>84</v>
      </c>
      <c r="AE57" s="19" t="s">
        <v>84</v>
      </c>
    </row>
    <row r="58" spans="2:33" ht="15">
      <c r="B58" s="19">
        <v>54</v>
      </c>
      <c r="C58" s="30" t="s">
        <v>279</v>
      </c>
      <c r="D58" s="19">
        <v>2017</v>
      </c>
      <c r="E58" s="30" t="s">
        <v>280</v>
      </c>
      <c r="F58" s="30" t="s">
        <v>281</v>
      </c>
      <c r="G58" s="46" t="s">
        <v>210</v>
      </c>
      <c r="I58" s="19">
        <v>0</v>
      </c>
      <c r="AG58" s="19" t="s">
        <v>282</v>
      </c>
    </row>
    <row r="59" spans="2:33" ht="15">
      <c r="B59" s="19">
        <v>55</v>
      </c>
      <c r="C59" s="30" t="s">
        <v>283</v>
      </c>
      <c r="D59" s="19">
        <v>2016</v>
      </c>
      <c r="E59" s="30" t="s">
        <v>284</v>
      </c>
      <c r="F59" s="38" t="s">
        <v>285</v>
      </c>
      <c r="G59" s="46" t="s">
        <v>210</v>
      </c>
      <c r="I59" s="19">
        <v>0</v>
      </c>
      <c r="AG59" s="19" t="s">
        <v>286</v>
      </c>
    </row>
    <row r="60" spans="2:33" ht="15">
      <c r="B60" s="19">
        <v>56</v>
      </c>
      <c r="C60" s="30" t="s">
        <v>287</v>
      </c>
      <c r="D60" s="19">
        <v>2015</v>
      </c>
      <c r="E60" s="30" t="s">
        <v>288</v>
      </c>
      <c r="F60" s="30" t="s">
        <v>289</v>
      </c>
      <c r="G60" s="46" t="s">
        <v>210</v>
      </c>
      <c r="I60" s="19">
        <v>1</v>
      </c>
      <c r="J60" s="19">
        <v>1</v>
      </c>
      <c r="K60" s="19">
        <v>2016</v>
      </c>
      <c r="L60" s="19">
        <v>0</v>
      </c>
      <c r="W60" s="19">
        <v>0</v>
      </c>
    </row>
    <row r="61" spans="2:33" ht="15">
      <c r="B61" s="19">
        <v>57</v>
      </c>
      <c r="C61" s="30" t="s">
        <v>290</v>
      </c>
      <c r="D61" s="19">
        <v>2016</v>
      </c>
      <c r="E61" s="30" t="s">
        <v>291</v>
      </c>
      <c r="F61" s="30" t="s">
        <v>292</v>
      </c>
      <c r="G61" s="46" t="s">
        <v>210</v>
      </c>
      <c r="I61" s="19">
        <v>1</v>
      </c>
      <c r="J61" s="19">
        <v>1</v>
      </c>
      <c r="K61" s="19">
        <v>48738323</v>
      </c>
      <c r="L61" s="19">
        <v>1</v>
      </c>
      <c r="M61" s="19">
        <v>2</v>
      </c>
      <c r="N61" s="19">
        <v>3600</v>
      </c>
      <c r="O61" s="19">
        <v>0</v>
      </c>
      <c r="P61" s="19">
        <v>1</v>
      </c>
      <c r="Q61" s="19" t="s">
        <v>84</v>
      </c>
      <c r="R61" s="19">
        <v>0.94</v>
      </c>
      <c r="S61" s="19" t="s">
        <v>84</v>
      </c>
      <c r="V61" s="19">
        <v>1</v>
      </c>
      <c r="W61" s="19">
        <v>1</v>
      </c>
      <c r="X61" s="19" t="s">
        <v>84</v>
      </c>
      <c r="Y61" s="19" t="s">
        <v>84</v>
      </c>
      <c r="Z61" s="19" t="s">
        <v>84</v>
      </c>
      <c r="AA61" s="19" t="s">
        <v>84</v>
      </c>
      <c r="AB61" s="19" t="s">
        <v>84</v>
      </c>
      <c r="AC61" s="19" t="s">
        <v>84</v>
      </c>
      <c r="AD61" s="19" t="s">
        <v>84</v>
      </c>
      <c r="AE61" s="19">
        <v>0.97</v>
      </c>
    </row>
    <row r="62" spans="2:33" ht="15">
      <c r="B62" s="19">
        <v>58</v>
      </c>
      <c r="C62" s="30" t="s">
        <v>293</v>
      </c>
      <c r="D62" s="19">
        <v>2017</v>
      </c>
      <c r="E62" s="30" t="s">
        <v>294</v>
      </c>
      <c r="F62" s="30" t="s">
        <v>295</v>
      </c>
      <c r="G62" s="46" t="s">
        <v>210</v>
      </c>
      <c r="I62" s="19">
        <v>0</v>
      </c>
      <c r="AG62" s="19" t="s">
        <v>296</v>
      </c>
    </row>
    <row r="63" spans="2:33" ht="15">
      <c r="B63" s="19">
        <v>59</v>
      </c>
      <c r="C63" s="30" t="s">
        <v>297</v>
      </c>
      <c r="D63" s="19">
        <v>2017</v>
      </c>
      <c r="E63" s="30" t="s">
        <v>298</v>
      </c>
      <c r="F63" s="30" t="s">
        <v>299</v>
      </c>
      <c r="G63" s="46" t="s">
        <v>210</v>
      </c>
      <c r="I63" s="19">
        <v>1</v>
      </c>
      <c r="J63" s="19">
        <v>2</v>
      </c>
      <c r="K63" s="19">
        <v>5126</v>
      </c>
      <c r="L63" s="19">
        <v>1</v>
      </c>
      <c r="M63" s="19">
        <v>3</v>
      </c>
      <c r="N63" s="19">
        <v>5126</v>
      </c>
      <c r="O63" s="19">
        <v>0</v>
      </c>
      <c r="P63" s="19">
        <v>0</v>
      </c>
      <c r="Q63" s="19" t="s">
        <v>84</v>
      </c>
      <c r="R63" s="19" t="s">
        <v>84</v>
      </c>
      <c r="S63" s="19" t="s">
        <v>84</v>
      </c>
      <c r="W63" s="19">
        <v>1</v>
      </c>
      <c r="X63" s="19">
        <v>0.37</v>
      </c>
      <c r="Y63" s="19">
        <v>0.32700000000000001</v>
      </c>
      <c r="Z63" s="19">
        <v>0.36599999999999999</v>
      </c>
      <c r="AA63" s="19" t="s">
        <v>84</v>
      </c>
      <c r="AB63" s="19" t="s">
        <v>84</v>
      </c>
      <c r="AC63" s="19">
        <v>0.36599999999999999</v>
      </c>
      <c r="AD63" s="19" t="s">
        <v>84</v>
      </c>
      <c r="AE63" s="19" t="s">
        <v>84</v>
      </c>
    </row>
    <row r="64" spans="2:33" ht="15">
      <c r="B64" s="19">
        <v>60</v>
      </c>
      <c r="C64" s="30" t="s">
        <v>300</v>
      </c>
      <c r="D64" s="19">
        <v>2015</v>
      </c>
      <c r="E64" s="30" t="s">
        <v>301</v>
      </c>
      <c r="F64" s="30" t="s">
        <v>302</v>
      </c>
      <c r="G64" s="46" t="s">
        <v>210</v>
      </c>
      <c r="I64" s="19">
        <v>0</v>
      </c>
      <c r="AG64" s="19" t="s">
        <v>303</v>
      </c>
    </row>
    <row r="65" spans="2:33" ht="15">
      <c r="B65" s="19">
        <v>61</v>
      </c>
      <c r="C65" s="30" t="s">
        <v>304</v>
      </c>
      <c r="D65" s="19">
        <v>2017</v>
      </c>
      <c r="E65" s="30" t="s">
        <v>305</v>
      </c>
      <c r="F65" s="30" t="s">
        <v>306</v>
      </c>
      <c r="G65" s="46" t="s">
        <v>210</v>
      </c>
      <c r="I65" s="19">
        <v>1</v>
      </c>
      <c r="J65" s="19">
        <v>1</v>
      </c>
      <c r="K65" s="19">
        <v>412112</v>
      </c>
      <c r="L65" s="19">
        <v>0</v>
      </c>
      <c r="W65" s="19">
        <v>0</v>
      </c>
    </row>
    <row r="66" spans="2:33" ht="15">
      <c r="B66" s="19">
        <v>62</v>
      </c>
      <c r="C66" s="30" t="s">
        <v>307</v>
      </c>
      <c r="D66" s="19">
        <v>2017</v>
      </c>
      <c r="E66" s="30" t="s">
        <v>308</v>
      </c>
      <c r="F66" s="30" t="s">
        <v>309</v>
      </c>
      <c r="G66" s="46" t="s">
        <v>210</v>
      </c>
      <c r="I66" s="19">
        <v>0</v>
      </c>
      <c r="AG66" s="19" t="s">
        <v>310</v>
      </c>
    </row>
    <row r="67" spans="2:33" ht="15">
      <c r="B67" s="19">
        <v>63</v>
      </c>
      <c r="C67" s="30" t="s">
        <v>311</v>
      </c>
      <c r="D67" s="19">
        <v>2017</v>
      </c>
      <c r="E67" s="30" t="s">
        <v>312</v>
      </c>
      <c r="F67" s="30" t="s">
        <v>313</v>
      </c>
      <c r="G67" s="46" t="s">
        <v>210</v>
      </c>
      <c r="I67" s="19">
        <v>0</v>
      </c>
      <c r="AG67" s="19" t="s">
        <v>310</v>
      </c>
    </row>
    <row r="68" spans="2:33" ht="15">
      <c r="B68" s="19">
        <v>64</v>
      </c>
      <c r="C68" s="30" t="s">
        <v>314</v>
      </c>
      <c r="D68" s="19">
        <v>2016</v>
      </c>
      <c r="E68" s="30" t="s">
        <v>315</v>
      </c>
      <c r="F68" s="30" t="s">
        <v>316</v>
      </c>
      <c r="G68" s="46" t="s">
        <v>210</v>
      </c>
      <c r="I68" s="19">
        <v>0</v>
      </c>
      <c r="AG68" s="19" t="s">
        <v>317</v>
      </c>
    </row>
    <row r="69" spans="2:33" ht="15">
      <c r="B69" s="19">
        <v>65</v>
      </c>
      <c r="C69" s="30" t="s">
        <v>318</v>
      </c>
      <c r="D69" s="19">
        <v>2015</v>
      </c>
      <c r="E69" s="30" t="s">
        <v>319</v>
      </c>
      <c r="F69" s="30" t="s">
        <v>320</v>
      </c>
      <c r="G69" s="46" t="s">
        <v>210</v>
      </c>
      <c r="I69" s="19">
        <v>1</v>
      </c>
      <c r="J69" s="19">
        <v>1</v>
      </c>
      <c r="K69" s="19">
        <v>167537</v>
      </c>
      <c r="L69" s="19">
        <v>1</v>
      </c>
      <c r="M69" s="19" t="s">
        <v>84</v>
      </c>
      <c r="N69" s="19" t="s">
        <v>84</v>
      </c>
      <c r="O69" s="19">
        <v>0</v>
      </c>
      <c r="P69" s="19">
        <v>0</v>
      </c>
      <c r="Q69" s="19" t="s">
        <v>84</v>
      </c>
      <c r="R69" s="19" t="s">
        <v>84</v>
      </c>
      <c r="S69" s="19" t="s">
        <v>84</v>
      </c>
      <c r="W69" s="19">
        <v>0</v>
      </c>
      <c r="X69" s="19" t="s">
        <v>84</v>
      </c>
      <c r="Y69" s="19" t="s">
        <v>84</v>
      </c>
      <c r="Z69" s="19" t="s">
        <v>84</v>
      </c>
      <c r="AA69" s="19" t="s">
        <v>84</v>
      </c>
      <c r="AB69" s="19" t="s">
        <v>84</v>
      </c>
      <c r="AC69" s="19" t="s">
        <v>84</v>
      </c>
      <c r="AD69" s="19" t="s">
        <v>84</v>
      </c>
      <c r="AE69" s="19" t="s">
        <v>84</v>
      </c>
    </row>
    <row r="70" spans="2:33" ht="15">
      <c r="B70" s="19">
        <v>66</v>
      </c>
      <c r="C70" s="30" t="s">
        <v>321</v>
      </c>
      <c r="D70" s="19">
        <v>2016</v>
      </c>
      <c r="E70" s="30" t="s">
        <v>322</v>
      </c>
      <c r="F70" s="30" t="s">
        <v>323</v>
      </c>
      <c r="G70" s="46" t="s">
        <v>210</v>
      </c>
      <c r="I70" s="19">
        <v>1</v>
      </c>
      <c r="J70" s="19">
        <v>1</v>
      </c>
      <c r="K70" s="19">
        <v>2406</v>
      </c>
      <c r="L70" s="19">
        <v>1</v>
      </c>
      <c r="M70" s="19" t="s">
        <v>84</v>
      </c>
      <c r="N70" s="19">
        <v>890</v>
      </c>
      <c r="O70" s="19">
        <v>0</v>
      </c>
      <c r="P70" s="19">
        <v>1</v>
      </c>
      <c r="Q70" s="19" t="s">
        <v>84</v>
      </c>
      <c r="R70" s="19">
        <v>0.85</v>
      </c>
      <c r="S70" s="19">
        <v>0.7</v>
      </c>
      <c r="V70" s="19">
        <v>1</v>
      </c>
      <c r="W70" s="19">
        <v>1</v>
      </c>
      <c r="X70" s="19" t="s">
        <v>84</v>
      </c>
      <c r="Y70" s="19" t="s">
        <v>84</v>
      </c>
      <c r="Z70" s="19" t="s">
        <v>84</v>
      </c>
      <c r="AA70" s="19" t="s">
        <v>84</v>
      </c>
      <c r="AB70" s="19" t="s">
        <v>84</v>
      </c>
      <c r="AC70" s="19" t="s">
        <v>84</v>
      </c>
      <c r="AD70" s="19" t="s">
        <v>84</v>
      </c>
      <c r="AE70" s="19">
        <v>100</v>
      </c>
    </row>
    <row r="71" spans="2:33" ht="15">
      <c r="B71" s="19">
        <v>67</v>
      </c>
      <c r="C71" s="30" t="s">
        <v>324</v>
      </c>
      <c r="D71" s="19">
        <v>2017</v>
      </c>
      <c r="E71" s="30" t="s">
        <v>325</v>
      </c>
      <c r="F71" s="30" t="s">
        <v>326</v>
      </c>
      <c r="G71" s="46" t="s">
        <v>210</v>
      </c>
      <c r="I71" s="19">
        <v>1</v>
      </c>
      <c r="J71" s="19">
        <v>1</v>
      </c>
      <c r="K71" s="19">
        <v>9307</v>
      </c>
      <c r="L71" s="19">
        <v>0</v>
      </c>
      <c r="W71" s="19">
        <v>0</v>
      </c>
    </row>
    <row r="72" spans="2:33" ht="15">
      <c r="B72" s="19">
        <v>68</v>
      </c>
      <c r="C72" s="30" t="s">
        <v>328</v>
      </c>
      <c r="D72" s="19">
        <v>2014</v>
      </c>
      <c r="E72" s="30" t="s">
        <v>329</v>
      </c>
      <c r="F72" s="30" t="s">
        <v>330</v>
      </c>
      <c r="G72" s="46" t="s">
        <v>210</v>
      </c>
      <c r="I72" s="19">
        <v>1</v>
      </c>
      <c r="J72" s="19">
        <v>2</v>
      </c>
      <c r="K72" s="19">
        <v>11074</v>
      </c>
      <c r="L72" s="19">
        <v>1</v>
      </c>
      <c r="M72" s="19">
        <v>30</v>
      </c>
      <c r="N72" s="19">
        <v>156</v>
      </c>
      <c r="O72" s="19">
        <v>0</v>
      </c>
      <c r="P72" s="19">
        <v>1</v>
      </c>
      <c r="Q72" s="19">
        <v>0.39750000000000002</v>
      </c>
      <c r="R72" s="19">
        <v>0.77</v>
      </c>
      <c r="S72" s="19" t="s">
        <v>84</v>
      </c>
      <c r="T72" s="19" t="s">
        <v>84</v>
      </c>
      <c r="V72" s="19">
        <v>1</v>
      </c>
      <c r="W72" s="19">
        <v>1</v>
      </c>
      <c r="X72" s="19" t="s">
        <v>84</v>
      </c>
      <c r="Y72" s="19" t="s">
        <v>84</v>
      </c>
      <c r="Z72" s="19" t="s">
        <v>84</v>
      </c>
      <c r="AA72" s="19" t="s">
        <v>84</v>
      </c>
      <c r="AB72" s="19" t="s">
        <v>84</v>
      </c>
      <c r="AC72" s="19">
        <v>0.8</v>
      </c>
      <c r="AD72" s="19" t="s">
        <v>84</v>
      </c>
      <c r="AE72" s="19" t="s">
        <v>84</v>
      </c>
      <c r="AG72" s="19" t="s">
        <v>331</v>
      </c>
    </row>
    <row r="73" spans="2:33" ht="15">
      <c r="B73" s="19">
        <v>69</v>
      </c>
      <c r="C73" s="30" t="s">
        <v>332</v>
      </c>
      <c r="D73" s="19">
        <v>2017</v>
      </c>
      <c r="E73" s="30" t="s">
        <v>333</v>
      </c>
      <c r="F73" s="30" t="s">
        <v>334</v>
      </c>
      <c r="G73" s="46" t="s">
        <v>210</v>
      </c>
      <c r="I73" s="19">
        <v>1</v>
      </c>
      <c r="J73" s="19">
        <v>1</v>
      </c>
      <c r="K73" s="19">
        <v>200</v>
      </c>
      <c r="L73" s="19">
        <v>1</v>
      </c>
      <c r="M73" s="19">
        <v>12</v>
      </c>
      <c r="N73" s="19">
        <v>200</v>
      </c>
      <c r="O73" s="19">
        <v>0</v>
      </c>
      <c r="P73" s="19">
        <v>1</v>
      </c>
      <c r="Q73" s="19" t="s">
        <v>84</v>
      </c>
      <c r="R73" s="19" t="s">
        <v>84</v>
      </c>
      <c r="S73" s="19" t="s">
        <v>84</v>
      </c>
      <c r="T73" s="19" t="s">
        <v>335</v>
      </c>
      <c r="U73" s="19">
        <v>0.82</v>
      </c>
      <c r="V73" s="19">
        <v>1</v>
      </c>
      <c r="W73" s="19">
        <v>1</v>
      </c>
      <c r="X73" s="19" t="s">
        <v>84</v>
      </c>
      <c r="Y73" s="19" t="s">
        <v>84</v>
      </c>
      <c r="Z73" s="19" t="s">
        <v>84</v>
      </c>
      <c r="AA73" s="19" t="s">
        <v>84</v>
      </c>
      <c r="AB73" s="19" t="s">
        <v>84</v>
      </c>
      <c r="AC73" s="19" t="s">
        <v>84</v>
      </c>
      <c r="AD73" s="19" t="s">
        <v>84</v>
      </c>
      <c r="AE73" s="19" t="s">
        <v>336</v>
      </c>
      <c r="AF73" s="19" t="s">
        <v>337</v>
      </c>
    </row>
    <row r="74" spans="2:33" ht="15">
      <c r="B74" s="19">
        <v>70</v>
      </c>
      <c r="C74" s="30" t="s">
        <v>338</v>
      </c>
      <c r="D74" s="19">
        <v>2015</v>
      </c>
      <c r="E74" s="30" t="s">
        <v>339</v>
      </c>
      <c r="F74" s="30" t="s">
        <v>340</v>
      </c>
      <c r="G74" s="46" t="s">
        <v>210</v>
      </c>
      <c r="I74" s="19">
        <v>0</v>
      </c>
      <c r="AG74" s="19" t="s">
        <v>341</v>
      </c>
    </row>
    <row r="75" spans="2:33" ht="15">
      <c r="B75" s="19">
        <v>71</v>
      </c>
      <c r="C75" s="30" t="s">
        <v>342</v>
      </c>
      <c r="D75" s="19">
        <v>2017</v>
      </c>
      <c r="E75" s="30" t="s">
        <v>343</v>
      </c>
      <c r="F75" s="30" t="s">
        <v>344</v>
      </c>
      <c r="G75" s="46" t="s">
        <v>210</v>
      </c>
      <c r="I75" s="19">
        <v>0</v>
      </c>
    </row>
    <row r="76" spans="2:33" ht="15">
      <c r="B76" s="19">
        <v>72</v>
      </c>
      <c r="C76" s="30" t="s">
        <v>345</v>
      </c>
      <c r="D76" s="19">
        <v>2017</v>
      </c>
      <c r="E76" s="30" t="s">
        <v>346</v>
      </c>
      <c r="F76" s="38" t="s">
        <v>347</v>
      </c>
      <c r="G76" s="46" t="s">
        <v>210</v>
      </c>
      <c r="I76" s="19">
        <v>1</v>
      </c>
      <c r="J76" s="19">
        <v>1</v>
      </c>
      <c r="K76" s="19" t="s">
        <v>84</v>
      </c>
      <c r="L76" s="19">
        <v>0</v>
      </c>
      <c r="W76" s="19">
        <v>0</v>
      </c>
    </row>
    <row r="77" spans="2:33" ht="15">
      <c r="B77" s="19">
        <v>73</v>
      </c>
      <c r="C77" s="30" t="s">
        <v>348</v>
      </c>
      <c r="D77" s="19">
        <v>2017</v>
      </c>
      <c r="E77" s="30" t="s">
        <v>349</v>
      </c>
      <c r="F77" s="30" t="s">
        <v>350</v>
      </c>
      <c r="G77" s="46" t="s">
        <v>210</v>
      </c>
      <c r="I77" s="19">
        <v>0</v>
      </c>
      <c r="AG77" s="19" t="s">
        <v>351</v>
      </c>
    </row>
    <row r="78" spans="2:33" ht="15">
      <c r="B78" s="19">
        <v>74</v>
      </c>
      <c r="C78" s="30" t="s">
        <v>352</v>
      </c>
      <c r="D78" s="19">
        <v>2012</v>
      </c>
      <c r="E78" s="30" t="s">
        <v>353</v>
      </c>
      <c r="F78" s="30" t="s">
        <v>354</v>
      </c>
      <c r="G78" s="46" t="s">
        <v>210</v>
      </c>
      <c r="I78" s="19">
        <v>0</v>
      </c>
    </row>
    <row r="79" spans="2:33" ht="15">
      <c r="B79" s="19">
        <v>75</v>
      </c>
      <c r="C79" s="30" t="s">
        <v>355</v>
      </c>
      <c r="D79" s="19">
        <v>2013</v>
      </c>
      <c r="E79" s="30" t="s">
        <v>356</v>
      </c>
      <c r="F79" s="30" t="s">
        <v>357</v>
      </c>
      <c r="G79" s="46" t="s">
        <v>210</v>
      </c>
      <c r="I79" s="19">
        <v>0</v>
      </c>
    </row>
    <row r="80" spans="2:33" ht="15">
      <c r="B80" s="19">
        <v>76</v>
      </c>
      <c r="C80" s="30" t="s">
        <v>358</v>
      </c>
      <c r="D80" s="19">
        <v>2015</v>
      </c>
      <c r="E80" s="30" t="s">
        <v>359</v>
      </c>
      <c r="F80" s="30" t="s">
        <v>360</v>
      </c>
      <c r="G80" s="46" t="s">
        <v>210</v>
      </c>
      <c r="I80" s="19">
        <v>1</v>
      </c>
      <c r="J80" s="19">
        <v>3</v>
      </c>
      <c r="K80" s="19" t="s">
        <v>84</v>
      </c>
      <c r="L80" s="19">
        <v>0</v>
      </c>
      <c r="W80" s="19">
        <v>0</v>
      </c>
      <c r="AG80" s="19" t="s">
        <v>361</v>
      </c>
    </row>
    <row r="81" spans="2:33" ht="15">
      <c r="B81" s="19">
        <v>77</v>
      </c>
      <c r="C81" s="30" t="s">
        <v>362</v>
      </c>
      <c r="D81" s="19">
        <v>2016</v>
      </c>
      <c r="E81" s="30" t="s">
        <v>363</v>
      </c>
      <c r="F81" s="30" t="s">
        <v>364</v>
      </c>
      <c r="G81" s="46" t="s">
        <v>210</v>
      </c>
      <c r="I81" s="19">
        <v>1</v>
      </c>
      <c r="J81" s="19">
        <v>1</v>
      </c>
      <c r="K81" s="19">
        <v>144100</v>
      </c>
      <c r="L81" s="19">
        <v>1</v>
      </c>
      <c r="M81" s="19">
        <v>10</v>
      </c>
      <c r="N81" s="19">
        <v>4055</v>
      </c>
      <c r="O81" s="19">
        <v>0</v>
      </c>
      <c r="P81" s="19">
        <v>1</v>
      </c>
      <c r="Q81" s="19" t="s">
        <v>84</v>
      </c>
      <c r="R81" s="19" t="s">
        <v>84</v>
      </c>
      <c r="S81" s="19" t="s">
        <v>84</v>
      </c>
      <c r="T81" s="19" t="s">
        <v>365</v>
      </c>
      <c r="U81" s="19">
        <v>0.78500000000000003</v>
      </c>
      <c r="V81" s="19">
        <v>1</v>
      </c>
      <c r="W81" s="19">
        <v>1</v>
      </c>
      <c r="X81" s="19" t="s">
        <v>84</v>
      </c>
      <c r="Y81" s="19" t="s">
        <v>84</v>
      </c>
      <c r="Z81" s="19" t="s">
        <v>84</v>
      </c>
      <c r="AA81" s="19" t="s">
        <v>84</v>
      </c>
      <c r="AB81" s="19" t="s">
        <v>84</v>
      </c>
      <c r="AC81" s="19" t="s">
        <v>84</v>
      </c>
      <c r="AD81" s="19" t="s">
        <v>84</v>
      </c>
      <c r="AE81" s="19" t="s">
        <v>84</v>
      </c>
      <c r="AF81" s="19" t="s">
        <v>366</v>
      </c>
    </row>
    <row r="82" spans="2:33" ht="15">
      <c r="B82" s="19">
        <v>78</v>
      </c>
      <c r="C82" s="30" t="s">
        <v>367</v>
      </c>
      <c r="D82" s="19">
        <v>2017</v>
      </c>
      <c r="E82" s="30" t="s">
        <v>368</v>
      </c>
      <c r="F82" s="30" t="s">
        <v>369</v>
      </c>
      <c r="G82" s="46" t="s">
        <v>210</v>
      </c>
      <c r="I82" s="19">
        <v>0</v>
      </c>
    </row>
    <row r="83" spans="2:33" ht="15">
      <c r="B83" s="19">
        <v>79</v>
      </c>
      <c r="C83" s="30" t="s">
        <v>370</v>
      </c>
      <c r="D83" s="19">
        <v>2015</v>
      </c>
      <c r="E83" s="30" t="s">
        <v>371</v>
      </c>
      <c r="F83" s="30" t="s">
        <v>372</v>
      </c>
      <c r="G83" s="46" t="s">
        <v>210</v>
      </c>
      <c r="I83" s="19">
        <v>1</v>
      </c>
      <c r="J83" s="19">
        <v>1</v>
      </c>
      <c r="K83" s="19">
        <v>980</v>
      </c>
      <c r="L83" s="19">
        <v>1</v>
      </c>
      <c r="M83" s="19">
        <v>3</v>
      </c>
      <c r="N83" s="19">
        <v>980</v>
      </c>
      <c r="O83" s="19">
        <v>0</v>
      </c>
      <c r="P83" s="19">
        <v>1</v>
      </c>
      <c r="Q83" s="19">
        <v>0.78</v>
      </c>
      <c r="R83" s="19" t="s">
        <v>84</v>
      </c>
      <c r="S83" s="19" t="s">
        <v>84</v>
      </c>
      <c r="V83" s="19">
        <v>1</v>
      </c>
      <c r="W83" s="19">
        <v>0</v>
      </c>
    </row>
    <row r="84" spans="2:33" ht="15">
      <c r="B84" s="19">
        <v>80</v>
      </c>
      <c r="C84" s="30" t="s">
        <v>259</v>
      </c>
      <c r="D84" s="19">
        <v>2011</v>
      </c>
      <c r="E84" s="30" t="s">
        <v>373</v>
      </c>
      <c r="F84" s="30" t="s">
        <v>374</v>
      </c>
      <c r="G84" s="46" t="s">
        <v>210</v>
      </c>
      <c r="I84" s="19">
        <v>1</v>
      </c>
      <c r="J84" s="19">
        <v>1</v>
      </c>
      <c r="K84" s="19">
        <v>1498</v>
      </c>
      <c r="L84" s="19">
        <v>1</v>
      </c>
      <c r="M84" s="19">
        <v>1</v>
      </c>
      <c r="N84" s="19">
        <v>284</v>
      </c>
      <c r="O84" s="19">
        <v>0</v>
      </c>
      <c r="P84" s="19">
        <v>0</v>
      </c>
      <c r="Q84" s="19" t="s">
        <v>84</v>
      </c>
      <c r="R84" s="19" t="s">
        <v>84</v>
      </c>
      <c r="S84" s="19" t="s">
        <v>84</v>
      </c>
      <c r="W84" s="19">
        <v>1</v>
      </c>
      <c r="X84" s="19" t="s">
        <v>84</v>
      </c>
      <c r="Y84" s="19" t="s">
        <v>84</v>
      </c>
      <c r="Z84" s="19" t="s">
        <v>84</v>
      </c>
      <c r="AA84" s="19" t="s">
        <v>84</v>
      </c>
      <c r="AB84" s="19" t="s">
        <v>84</v>
      </c>
      <c r="AC84" s="19" t="s">
        <v>84</v>
      </c>
      <c r="AD84" s="19">
        <v>0.94</v>
      </c>
      <c r="AE84" s="19" t="s">
        <v>84</v>
      </c>
    </row>
    <row r="85" spans="2:33" ht="15">
      <c r="B85" s="19">
        <v>81</v>
      </c>
      <c r="C85" s="30" t="s">
        <v>375</v>
      </c>
      <c r="D85" s="19">
        <v>2017</v>
      </c>
      <c r="E85" s="30" t="s">
        <v>376</v>
      </c>
      <c r="F85" s="30" t="s">
        <v>377</v>
      </c>
      <c r="G85" s="46" t="s">
        <v>210</v>
      </c>
      <c r="I85" s="19">
        <v>0</v>
      </c>
    </row>
    <row r="86" spans="2:33" ht="15">
      <c r="B86" s="19">
        <v>82</v>
      </c>
      <c r="C86" s="30" t="s">
        <v>378</v>
      </c>
      <c r="D86" s="19">
        <v>2016</v>
      </c>
      <c r="E86" s="30" t="s">
        <v>379</v>
      </c>
      <c r="F86" s="30" t="s">
        <v>380</v>
      </c>
      <c r="G86" s="46" t="s">
        <v>210</v>
      </c>
      <c r="I86" s="19">
        <v>0</v>
      </c>
      <c r="AG86" s="19" t="s">
        <v>381</v>
      </c>
    </row>
    <row r="87" spans="2:33" ht="15">
      <c r="B87" s="19">
        <v>83</v>
      </c>
      <c r="C87" s="30" t="s">
        <v>382</v>
      </c>
      <c r="D87" s="19">
        <v>2017</v>
      </c>
      <c r="E87" s="30" t="s">
        <v>383</v>
      </c>
      <c r="F87" s="30" t="s">
        <v>384</v>
      </c>
      <c r="G87" s="46" t="s">
        <v>210</v>
      </c>
      <c r="I87" s="19">
        <v>1</v>
      </c>
      <c r="J87" s="19">
        <v>1</v>
      </c>
      <c r="K87" s="19">
        <v>99846</v>
      </c>
      <c r="L87" s="19">
        <v>0</v>
      </c>
      <c r="W87" s="19">
        <v>0</v>
      </c>
    </row>
    <row r="88" spans="2:33" ht="15">
      <c r="B88" s="19">
        <v>84</v>
      </c>
      <c r="C88" s="30" t="s">
        <v>385</v>
      </c>
      <c r="D88" s="19">
        <v>2015</v>
      </c>
      <c r="E88" s="30" t="s">
        <v>386</v>
      </c>
      <c r="F88" s="30" t="s">
        <v>387</v>
      </c>
      <c r="G88" s="19" t="s">
        <v>115</v>
      </c>
      <c r="I88" s="19">
        <v>1</v>
      </c>
      <c r="J88" s="19">
        <v>1</v>
      </c>
      <c r="K88" s="19">
        <v>29611</v>
      </c>
      <c r="L88" s="19">
        <v>1</v>
      </c>
      <c r="M88" s="19" t="s">
        <v>84</v>
      </c>
      <c r="N88" s="19">
        <v>888</v>
      </c>
      <c r="O88" s="19">
        <v>0</v>
      </c>
      <c r="P88" s="19">
        <v>0</v>
      </c>
      <c r="Q88" s="19" t="s">
        <v>84</v>
      </c>
      <c r="R88" s="19" t="s">
        <v>84</v>
      </c>
      <c r="S88" s="19" t="s">
        <v>84</v>
      </c>
      <c r="W88" s="19">
        <v>1</v>
      </c>
      <c r="X88" s="19" t="s">
        <v>84</v>
      </c>
      <c r="Y88" s="19" t="s">
        <v>84</v>
      </c>
      <c r="Z88" s="19" t="s">
        <v>84</v>
      </c>
      <c r="AA88" s="19" t="s">
        <v>84</v>
      </c>
      <c r="AB88" s="19" t="s">
        <v>84</v>
      </c>
      <c r="AC88" s="19" t="s">
        <v>84</v>
      </c>
      <c r="AD88" s="19" t="s">
        <v>84</v>
      </c>
      <c r="AE88" s="19" t="s">
        <v>84</v>
      </c>
      <c r="AG88" s="19" t="s">
        <v>388</v>
      </c>
    </row>
    <row r="89" spans="2:33" ht="15">
      <c r="B89" s="19">
        <v>85</v>
      </c>
      <c r="C89" s="30" t="s">
        <v>389</v>
      </c>
      <c r="D89" s="19">
        <v>2015</v>
      </c>
      <c r="E89" s="30" t="s">
        <v>390</v>
      </c>
      <c r="F89" s="30" t="s">
        <v>391</v>
      </c>
      <c r="G89" s="46" t="s">
        <v>115</v>
      </c>
      <c r="I89" s="19">
        <v>1</v>
      </c>
      <c r="J89" s="19">
        <v>2</v>
      </c>
      <c r="K89" s="19">
        <v>16492</v>
      </c>
      <c r="L89" s="19">
        <v>1</v>
      </c>
      <c r="M89" s="19">
        <v>2</v>
      </c>
      <c r="N89" s="19">
        <v>795</v>
      </c>
      <c r="O89" s="19">
        <v>0</v>
      </c>
      <c r="P89" s="19">
        <v>1</v>
      </c>
      <c r="Q89" s="19" t="s">
        <v>84</v>
      </c>
      <c r="R89" s="19" t="s">
        <v>84</v>
      </c>
      <c r="S89" s="19">
        <v>0.82</v>
      </c>
      <c r="V89" s="19">
        <v>1</v>
      </c>
      <c r="W89" s="19">
        <v>1</v>
      </c>
      <c r="X89" s="19" t="s">
        <v>84</v>
      </c>
      <c r="Y89" s="19" t="s">
        <v>84</v>
      </c>
      <c r="Z89" s="19" t="s">
        <v>84</v>
      </c>
      <c r="AA89" s="19" t="s">
        <v>84</v>
      </c>
      <c r="AB89" s="19" t="s">
        <v>84</v>
      </c>
      <c r="AC89" s="19" t="s">
        <v>84</v>
      </c>
      <c r="AD89" s="19" t="s">
        <v>84</v>
      </c>
      <c r="AE89" s="19" t="s">
        <v>84</v>
      </c>
      <c r="AF89" s="19" t="s">
        <v>392</v>
      </c>
    </row>
    <row r="90" spans="2:33" ht="15">
      <c r="B90" s="19">
        <v>86</v>
      </c>
      <c r="C90" s="30" t="s">
        <v>393</v>
      </c>
      <c r="D90" s="19">
        <v>2015</v>
      </c>
      <c r="E90" s="30" t="s">
        <v>394</v>
      </c>
      <c r="F90" s="30" t="s">
        <v>395</v>
      </c>
      <c r="G90" s="46" t="s">
        <v>115</v>
      </c>
      <c r="I90" s="19">
        <v>0</v>
      </c>
    </row>
    <row r="91" spans="2:33" ht="15">
      <c r="B91" s="19">
        <v>87</v>
      </c>
      <c r="C91" s="30" t="s">
        <v>396</v>
      </c>
      <c r="D91" s="19">
        <v>2016</v>
      </c>
      <c r="E91" s="30" t="s">
        <v>397</v>
      </c>
      <c r="F91" s="30" t="s">
        <v>398</v>
      </c>
      <c r="G91" s="46" t="s">
        <v>115</v>
      </c>
      <c r="I91" s="19">
        <v>1</v>
      </c>
      <c r="J91" s="19">
        <v>1</v>
      </c>
      <c r="K91" s="19">
        <v>38260</v>
      </c>
      <c r="L91" s="19">
        <v>1</v>
      </c>
      <c r="M91" s="19" t="s">
        <v>84</v>
      </c>
      <c r="N91" s="19">
        <v>150</v>
      </c>
      <c r="O91" s="19">
        <v>0</v>
      </c>
      <c r="P91" s="19">
        <v>0</v>
      </c>
      <c r="Q91" s="19" t="s">
        <v>84</v>
      </c>
      <c r="R91" s="19" t="s">
        <v>84</v>
      </c>
      <c r="S91" s="19" t="s">
        <v>84</v>
      </c>
      <c r="W91" s="19">
        <v>1</v>
      </c>
      <c r="X91">
        <f>(1+0.89+1+0.85)/4</f>
        <v>0.93500000000000005</v>
      </c>
      <c r="Y91">
        <f>(0.75+0.73+0.93+1)/4</f>
        <v>0.85250000000000004</v>
      </c>
      <c r="Z91" s="19" t="s">
        <v>84</v>
      </c>
      <c r="AA91" s="19" t="s">
        <v>84</v>
      </c>
      <c r="AB91" s="19" t="s">
        <v>84</v>
      </c>
      <c r="AC91" s="19" t="s">
        <v>84</v>
      </c>
      <c r="AD91" s="19" t="s">
        <v>84</v>
      </c>
      <c r="AE91" s="19" t="s">
        <v>84</v>
      </c>
    </row>
    <row r="92" spans="2:33" ht="15">
      <c r="B92" s="19">
        <v>88</v>
      </c>
      <c r="C92" s="30" t="s">
        <v>399</v>
      </c>
      <c r="D92" s="19">
        <v>2017</v>
      </c>
      <c r="E92" s="30" t="s">
        <v>400</v>
      </c>
      <c r="F92" s="30" t="s">
        <v>401</v>
      </c>
      <c r="G92" s="46" t="s">
        <v>115</v>
      </c>
      <c r="I92" s="19">
        <v>1</v>
      </c>
      <c r="J92" s="19">
        <v>2</v>
      </c>
      <c r="K92" s="19">
        <v>95401</v>
      </c>
      <c r="L92" s="19">
        <v>0</v>
      </c>
      <c r="M92" s="19" t="s">
        <v>84</v>
      </c>
      <c r="O92" s="19">
        <v>0</v>
      </c>
      <c r="P92" s="19">
        <v>0</v>
      </c>
      <c r="Q92" s="19" t="s">
        <v>84</v>
      </c>
      <c r="R92" s="19" t="s">
        <v>84</v>
      </c>
      <c r="S92" s="19" t="s">
        <v>84</v>
      </c>
      <c r="W92" s="19">
        <v>0</v>
      </c>
      <c r="X92" s="19" t="s">
        <v>84</v>
      </c>
      <c r="Y92" s="19" t="s">
        <v>84</v>
      </c>
      <c r="Z92" s="19" t="s">
        <v>84</v>
      </c>
      <c r="AA92" s="19" t="s">
        <v>84</v>
      </c>
      <c r="AB92" s="19" t="s">
        <v>84</v>
      </c>
      <c r="AC92" s="19" t="s">
        <v>84</v>
      </c>
      <c r="AD92" s="19" t="s">
        <v>84</v>
      </c>
      <c r="AE92" s="19" t="s">
        <v>84</v>
      </c>
    </row>
    <row r="93" spans="2:33" ht="15">
      <c r="B93" s="19">
        <v>89</v>
      </c>
      <c r="C93" s="30" t="s">
        <v>402</v>
      </c>
      <c r="D93" s="19">
        <v>2013</v>
      </c>
      <c r="E93" s="30" t="s">
        <v>403</v>
      </c>
      <c r="F93" s="30" t="s">
        <v>404</v>
      </c>
      <c r="G93" s="46" t="s">
        <v>115</v>
      </c>
      <c r="I93" s="19">
        <v>0</v>
      </c>
    </row>
    <row r="94" spans="2:33" ht="15">
      <c r="B94" s="19">
        <v>90</v>
      </c>
      <c r="C94" s="30" t="s">
        <v>405</v>
      </c>
      <c r="D94" s="19">
        <v>2014</v>
      </c>
      <c r="E94" s="30" t="s">
        <v>406</v>
      </c>
      <c r="F94" s="30" t="s">
        <v>407</v>
      </c>
      <c r="G94" s="46" t="s">
        <v>115</v>
      </c>
      <c r="I94" s="19">
        <v>1</v>
      </c>
      <c r="J94" s="19">
        <v>2</v>
      </c>
      <c r="K94" s="19">
        <f>168+6</f>
        <v>174</v>
      </c>
      <c r="L94" s="19">
        <v>1</v>
      </c>
      <c r="M94" s="19" t="s">
        <v>84</v>
      </c>
      <c r="N94" s="19">
        <f>1219+4275</f>
        <v>5494</v>
      </c>
      <c r="O94" s="19">
        <v>0</v>
      </c>
      <c r="P94" s="19">
        <v>0</v>
      </c>
      <c r="Q94" s="19" t="s">
        <v>84</v>
      </c>
      <c r="R94" s="19" t="s">
        <v>84</v>
      </c>
      <c r="S94" s="19" t="s">
        <v>84</v>
      </c>
      <c r="W94" s="19">
        <v>1</v>
      </c>
      <c r="X94" s="19" t="s">
        <v>84</v>
      </c>
      <c r="Y94" s="19" t="s">
        <v>84</v>
      </c>
      <c r="Z94" s="19" t="s">
        <v>84</v>
      </c>
      <c r="AA94" s="19" t="s">
        <v>84</v>
      </c>
      <c r="AB94" s="19" t="s">
        <v>84</v>
      </c>
      <c r="AC94" s="19" t="s">
        <v>84</v>
      </c>
      <c r="AD94" s="19" t="s">
        <v>84</v>
      </c>
      <c r="AE94" s="19" t="s">
        <v>84</v>
      </c>
      <c r="AG94" s="19" t="s">
        <v>408</v>
      </c>
    </row>
    <row r="95" spans="2:33" ht="15">
      <c r="B95" s="19">
        <v>91</v>
      </c>
      <c r="C95" s="30" t="s">
        <v>409</v>
      </c>
      <c r="D95" s="19">
        <v>2012</v>
      </c>
      <c r="E95" s="30" t="s">
        <v>410</v>
      </c>
      <c r="F95" s="30" t="s">
        <v>411</v>
      </c>
      <c r="G95" s="46" t="s">
        <v>115</v>
      </c>
      <c r="I95" s="19">
        <v>1</v>
      </c>
      <c r="J95" s="19">
        <v>1</v>
      </c>
      <c r="K95">
        <f>2932+6943+3828+3828+5815+9266</f>
        <v>32612</v>
      </c>
      <c r="L95" s="19">
        <v>0</v>
      </c>
      <c r="M95" s="19" t="s">
        <v>84</v>
      </c>
      <c r="N95" s="19" t="s">
        <v>84</v>
      </c>
      <c r="O95" s="19">
        <v>0</v>
      </c>
      <c r="P95" s="19">
        <v>0</v>
      </c>
      <c r="Q95" s="19" t="s">
        <v>84</v>
      </c>
      <c r="R95" s="19" t="s">
        <v>84</v>
      </c>
      <c r="S95" s="19" t="s">
        <v>84</v>
      </c>
      <c r="W95" s="19">
        <v>1</v>
      </c>
      <c r="X95" s="19" t="s">
        <v>84</v>
      </c>
      <c r="Y95" s="19" t="s">
        <v>84</v>
      </c>
      <c r="Z95" s="19" t="s">
        <v>84</v>
      </c>
      <c r="AA95" s="19" t="s">
        <v>84</v>
      </c>
      <c r="AB95" s="19" t="s">
        <v>84</v>
      </c>
      <c r="AC95" s="19" t="s">
        <v>84</v>
      </c>
      <c r="AD95" s="19" t="s">
        <v>84</v>
      </c>
      <c r="AE95" s="19" t="s">
        <v>84</v>
      </c>
      <c r="AG95" s="19" t="s">
        <v>412</v>
      </c>
    </row>
    <row r="96" spans="2:33" ht="15">
      <c r="B96" s="19">
        <v>92</v>
      </c>
      <c r="C96" s="30" t="s">
        <v>413</v>
      </c>
      <c r="D96" s="19">
        <v>2016</v>
      </c>
      <c r="E96" s="30" t="s">
        <v>414</v>
      </c>
      <c r="F96" s="30" t="s">
        <v>415</v>
      </c>
      <c r="G96" s="46" t="s">
        <v>115</v>
      </c>
      <c r="I96" s="19">
        <v>0</v>
      </c>
    </row>
    <row r="97" spans="2:33" ht="15">
      <c r="B97" s="19">
        <v>93</v>
      </c>
      <c r="C97" s="30" t="s">
        <v>416</v>
      </c>
      <c r="D97" s="19">
        <v>2014</v>
      </c>
      <c r="E97" s="30" t="s">
        <v>417</v>
      </c>
      <c r="F97" s="30" t="s">
        <v>418</v>
      </c>
      <c r="G97" s="46" t="s">
        <v>115</v>
      </c>
      <c r="I97" s="19">
        <v>1</v>
      </c>
      <c r="J97" s="19">
        <v>1</v>
      </c>
      <c r="K97" s="19">
        <v>34235</v>
      </c>
      <c r="L97" s="19">
        <v>1</v>
      </c>
      <c r="M97" s="19" t="s">
        <v>84</v>
      </c>
      <c r="N97" s="19">
        <v>100</v>
      </c>
      <c r="O97" s="19">
        <v>0</v>
      </c>
      <c r="P97" s="19">
        <v>0</v>
      </c>
      <c r="Q97" s="19" t="s">
        <v>84</v>
      </c>
      <c r="R97" s="19" t="s">
        <v>84</v>
      </c>
      <c r="S97" s="19" t="s">
        <v>84</v>
      </c>
      <c r="W97" s="19">
        <v>1</v>
      </c>
      <c r="X97" s="19" t="s">
        <v>84</v>
      </c>
      <c r="Y97" s="19" t="s">
        <v>84</v>
      </c>
      <c r="Z97" s="19" t="s">
        <v>84</v>
      </c>
      <c r="AA97" s="19" t="s">
        <v>84</v>
      </c>
      <c r="AB97" s="19" t="s">
        <v>84</v>
      </c>
      <c r="AC97" s="19" t="s">
        <v>84</v>
      </c>
      <c r="AD97" s="19" t="s">
        <v>84</v>
      </c>
      <c r="AE97" s="19" t="s">
        <v>84</v>
      </c>
      <c r="AF97" s="19" t="s">
        <v>419</v>
      </c>
    </row>
    <row r="98" spans="2:33" ht="15">
      <c r="B98" s="19">
        <v>94</v>
      </c>
      <c r="C98" s="30" t="s">
        <v>420</v>
      </c>
      <c r="D98" s="19">
        <v>2015</v>
      </c>
      <c r="E98" s="30" t="s">
        <v>421</v>
      </c>
      <c r="F98" s="30" t="s">
        <v>422</v>
      </c>
      <c r="G98" s="46" t="s">
        <v>115</v>
      </c>
      <c r="I98" s="19">
        <v>0</v>
      </c>
      <c r="AG98" s="19" t="s">
        <v>423</v>
      </c>
    </row>
    <row r="99" spans="2:33" ht="15">
      <c r="B99" s="19">
        <v>95</v>
      </c>
      <c r="C99" s="30" t="s">
        <v>424</v>
      </c>
      <c r="D99" s="19">
        <v>2017</v>
      </c>
      <c r="E99" s="30" t="s">
        <v>425</v>
      </c>
      <c r="F99" s="30" t="s">
        <v>426</v>
      </c>
      <c r="G99" s="46" t="s">
        <v>115</v>
      </c>
      <c r="I99" s="19">
        <v>1</v>
      </c>
      <c r="J99" s="19">
        <v>3</v>
      </c>
      <c r="K99">
        <f>32+155</f>
        <v>187</v>
      </c>
      <c r="AG99" s="19" t="s">
        <v>427</v>
      </c>
    </row>
    <row r="100" spans="2:33" ht="15">
      <c r="B100" s="19">
        <v>96</v>
      </c>
      <c r="C100" s="30" t="s">
        <v>428</v>
      </c>
      <c r="D100" s="19">
        <v>2007</v>
      </c>
      <c r="E100" s="30" t="s">
        <v>429</v>
      </c>
      <c r="F100" s="30" t="s">
        <v>430</v>
      </c>
      <c r="G100" s="46" t="s">
        <v>115</v>
      </c>
      <c r="I100" s="19">
        <v>1</v>
      </c>
      <c r="J100" s="19">
        <v>2</v>
      </c>
      <c r="K100" s="19">
        <v>32000</v>
      </c>
      <c r="L100" s="19">
        <v>0</v>
      </c>
      <c r="M100" s="19" t="s">
        <v>84</v>
      </c>
      <c r="N100" s="19" t="s">
        <v>84</v>
      </c>
      <c r="O100" s="19">
        <v>0</v>
      </c>
      <c r="P100" s="19">
        <v>0</v>
      </c>
      <c r="Q100" s="19" t="s">
        <v>84</v>
      </c>
      <c r="R100" s="19" t="s">
        <v>84</v>
      </c>
      <c r="S100" s="19" t="s">
        <v>84</v>
      </c>
      <c r="W100" s="19">
        <v>1</v>
      </c>
      <c r="X100" s="19" t="s">
        <v>84</v>
      </c>
      <c r="Y100" s="19" t="s">
        <v>84</v>
      </c>
      <c r="Z100" s="19" t="s">
        <v>84</v>
      </c>
      <c r="AA100" s="19" t="s">
        <v>84</v>
      </c>
      <c r="AB100" s="19" t="s">
        <v>84</v>
      </c>
      <c r="AC100" s="19" t="s">
        <v>84</v>
      </c>
      <c r="AD100" s="19" t="s">
        <v>84</v>
      </c>
      <c r="AE100" s="19" t="s">
        <v>84</v>
      </c>
      <c r="AG100" s="19" t="s">
        <v>431</v>
      </c>
    </row>
    <row r="101" spans="2:33" ht="15">
      <c r="B101" s="19">
        <v>97</v>
      </c>
      <c r="C101" s="30" t="s">
        <v>432</v>
      </c>
      <c r="D101" s="19">
        <v>2016</v>
      </c>
      <c r="E101" s="30" t="s">
        <v>433</v>
      </c>
      <c r="F101" s="38" t="s">
        <v>434</v>
      </c>
      <c r="G101" s="46" t="s">
        <v>115</v>
      </c>
      <c r="I101" s="19">
        <v>1</v>
      </c>
      <c r="J101" s="19">
        <v>3</v>
      </c>
      <c r="K101" s="19">
        <v>828224</v>
      </c>
    </row>
    <row r="102" spans="2:33" ht="15">
      <c r="B102" s="19">
        <v>98</v>
      </c>
      <c r="C102" s="30" t="s">
        <v>435</v>
      </c>
      <c r="D102" s="19">
        <v>2011</v>
      </c>
      <c r="E102" s="30" t="s">
        <v>436</v>
      </c>
      <c r="F102" s="30" t="s">
        <v>437</v>
      </c>
      <c r="G102" s="46" t="s">
        <v>115</v>
      </c>
      <c r="I102" s="19">
        <v>1</v>
      </c>
      <c r="J102" s="19">
        <v>2</v>
      </c>
      <c r="K102" s="19">
        <v>1025564000000</v>
      </c>
      <c r="L102" s="19">
        <v>1</v>
      </c>
      <c r="M102" s="19" t="s">
        <v>84</v>
      </c>
      <c r="N102" s="19" t="s">
        <v>84</v>
      </c>
      <c r="O102" s="19">
        <v>0</v>
      </c>
      <c r="P102" s="19">
        <v>0</v>
      </c>
      <c r="Q102" s="19" t="s">
        <v>84</v>
      </c>
      <c r="R102" s="19" t="s">
        <v>84</v>
      </c>
      <c r="S102" s="19" t="s">
        <v>84</v>
      </c>
      <c r="W102" s="19">
        <v>1</v>
      </c>
      <c r="X102" s="19" t="s">
        <v>84</v>
      </c>
      <c r="Y102" s="19" t="s">
        <v>84</v>
      </c>
      <c r="Z102" s="19">
        <v>0.69</v>
      </c>
      <c r="AA102" s="19" t="s">
        <v>84</v>
      </c>
      <c r="AB102" s="19" t="s">
        <v>84</v>
      </c>
      <c r="AC102" s="19" t="s">
        <v>84</v>
      </c>
      <c r="AD102" s="19" t="s">
        <v>84</v>
      </c>
      <c r="AE102" s="19" t="s">
        <v>84</v>
      </c>
      <c r="AG102" s="19" t="s">
        <v>438</v>
      </c>
    </row>
    <row r="103" spans="2:33" ht="15">
      <c r="B103" s="19">
        <v>99</v>
      </c>
      <c r="C103" s="30" t="s">
        <v>439</v>
      </c>
      <c r="D103" s="19">
        <v>2015</v>
      </c>
      <c r="E103" s="30" t="s">
        <v>440</v>
      </c>
      <c r="F103" s="30" t="s">
        <v>441</v>
      </c>
      <c r="G103" s="46" t="s">
        <v>115</v>
      </c>
      <c r="I103" s="19">
        <v>0</v>
      </c>
      <c r="AG103" s="19" t="s">
        <v>442</v>
      </c>
    </row>
    <row r="104" spans="2:33" ht="15">
      <c r="B104" s="19">
        <v>100</v>
      </c>
      <c r="C104" s="30" t="s">
        <v>443</v>
      </c>
      <c r="D104" s="19">
        <v>2003</v>
      </c>
      <c r="E104" s="30" t="s">
        <v>444</v>
      </c>
      <c r="F104" s="30" t="s">
        <v>445</v>
      </c>
      <c r="G104" s="46" t="s">
        <v>115</v>
      </c>
      <c r="I104" s="19">
        <v>0</v>
      </c>
      <c r="AG104" s="19" t="s">
        <v>442</v>
      </c>
    </row>
    <row r="105" spans="2:33" ht="15">
      <c r="B105" s="19">
        <v>101</v>
      </c>
      <c r="C105" s="30" t="s">
        <v>446</v>
      </c>
      <c r="D105" s="19">
        <v>2010</v>
      </c>
      <c r="E105" s="30" t="s">
        <v>447</v>
      </c>
      <c r="F105" s="30" t="s">
        <v>448</v>
      </c>
      <c r="G105" s="46" t="s">
        <v>115</v>
      </c>
      <c r="I105" s="19">
        <v>1</v>
      </c>
      <c r="J105" s="19">
        <v>1</v>
      </c>
      <c r="K105" s="19">
        <v>632622</v>
      </c>
      <c r="L105" s="19">
        <v>0</v>
      </c>
      <c r="M105" s="19" t="s">
        <v>84</v>
      </c>
      <c r="N105" s="19" t="s">
        <v>84</v>
      </c>
      <c r="O105" s="19">
        <v>0</v>
      </c>
      <c r="P105" s="19">
        <v>0</v>
      </c>
      <c r="Q105" s="19" t="s">
        <v>84</v>
      </c>
      <c r="R105" s="19" t="s">
        <v>84</v>
      </c>
      <c r="S105" s="19" t="s">
        <v>84</v>
      </c>
      <c r="W105" s="19">
        <v>0</v>
      </c>
      <c r="X105" s="19" t="s">
        <v>84</v>
      </c>
      <c r="Y105" s="19" t="s">
        <v>84</v>
      </c>
      <c r="Z105" s="19" t="s">
        <v>84</v>
      </c>
      <c r="AA105" s="19" t="s">
        <v>84</v>
      </c>
      <c r="AB105" s="19" t="s">
        <v>84</v>
      </c>
      <c r="AC105" s="19" t="s">
        <v>84</v>
      </c>
      <c r="AD105" s="19" t="s">
        <v>84</v>
      </c>
      <c r="AE105" s="19" t="s">
        <v>84</v>
      </c>
    </row>
    <row r="106" spans="2:33" ht="15">
      <c r="B106" s="19">
        <v>102</v>
      </c>
      <c r="C106" s="30" t="s">
        <v>449</v>
      </c>
      <c r="D106" s="19">
        <v>2010</v>
      </c>
      <c r="E106" s="30" t="s">
        <v>450</v>
      </c>
      <c r="F106" s="30" t="s">
        <v>451</v>
      </c>
      <c r="G106" s="46" t="s">
        <v>115</v>
      </c>
      <c r="I106" s="19">
        <v>1</v>
      </c>
      <c r="J106" s="4">
        <v>3</v>
      </c>
      <c r="K106" s="19">
        <v>120000</v>
      </c>
    </row>
    <row r="107" spans="2:33" ht="15">
      <c r="B107" s="19">
        <v>103</v>
      </c>
      <c r="C107" s="30" t="s">
        <v>452</v>
      </c>
      <c r="D107" s="19">
        <v>2015</v>
      </c>
      <c r="E107" s="30" t="s">
        <v>453</v>
      </c>
      <c r="F107" s="30" t="s">
        <v>454</v>
      </c>
      <c r="G107" s="46" t="s">
        <v>115</v>
      </c>
      <c r="I107" s="19">
        <v>0</v>
      </c>
      <c r="AG107" s="19" t="s">
        <v>455</v>
      </c>
    </row>
    <row r="108" spans="2:33" ht="15">
      <c r="B108" s="19">
        <v>104</v>
      </c>
      <c r="C108" s="30" t="s">
        <v>456</v>
      </c>
      <c r="D108" s="19">
        <v>2003</v>
      </c>
      <c r="E108" s="30" t="s">
        <v>457</v>
      </c>
      <c r="F108" s="30" t="s">
        <v>458</v>
      </c>
      <c r="G108" s="46" t="s">
        <v>115</v>
      </c>
      <c r="I108" s="19">
        <v>1</v>
      </c>
      <c r="J108" s="19">
        <v>2</v>
      </c>
      <c r="K108" s="19">
        <v>622</v>
      </c>
      <c r="L108" s="19">
        <v>1</v>
      </c>
      <c r="M108" s="19" t="s">
        <v>84</v>
      </c>
      <c r="N108" s="19">
        <v>200</v>
      </c>
      <c r="O108" s="19">
        <v>0</v>
      </c>
      <c r="P108" s="19">
        <v>0</v>
      </c>
      <c r="Q108" s="19" t="s">
        <v>84</v>
      </c>
      <c r="R108" s="19" t="s">
        <v>84</v>
      </c>
      <c r="S108" s="19" t="s">
        <v>84</v>
      </c>
      <c r="W108" s="19">
        <v>1</v>
      </c>
      <c r="X108" s="19">
        <f>(0.816+0.519+0.333)/3</f>
        <v>0.55599999999999994</v>
      </c>
      <c r="Y108">
        <f>(0.596+0.177+0.26)/3</f>
        <v>0.34433333333333332</v>
      </c>
      <c r="Z108" s="19" t="s">
        <v>84</v>
      </c>
      <c r="AA108" s="19" t="s">
        <v>84</v>
      </c>
      <c r="AB108" s="19" t="s">
        <v>84</v>
      </c>
      <c r="AC108" s="19" t="s">
        <v>84</v>
      </c>
      <c r="AD108" s="19" t="s">
        <v>84</v>
      </c>
      <c r="AE108" s="19" t="s">
        <v>84</v>
      </c>
    </row>
    <row r="109" spans="2:33" ht="15">
      <c r="B109" s="19">
        <v>105</v>
      </c>
      <c r="C109" s="30" t="s">
        <v>459</v>
      </c>
      <c r="D109" s="19">
        <v>2010</v>
      </c>
      <c r="E109" s="30" t="s">
        <v>460</v>
      </c>
      <c r="F109" s="30" t="s">
        <v>461</v>
      </c>
      <c r="G109" s="46" t="s">
        <v>115</v>
      </c>
      <c r="I109" s="19">
        <v>1</v>
      </c>
      <c r="J109" s="19">
        <v>1</v>
      </c>
      <c r="K109">
        <f>68+37+311</f>
        <v>416</v>
      </c>
      <c r="L109" s="19">
        <v>0</v>
      </c>
      <c r="M109" s="19" t="s">
        <v>84</v>
      </c>
      <c r="N109" s="19" t="s">
        <v>84</v>
      </c>
      <c r="O109" s="19">
        <v>0</v>
      </c>
      <c r="P109" s="19">
        <v>0</v>
      </c>
      <c r="Q109" s="19" t="s">
        <v>84</v>
      </c>
      <c r="R109" s="19" t="s">
        <v>84</v>
      </c>
      <c r="S109" s="19" t="s">
        <v>84</v>
      </c>
      <c r="W109" s="19">
        <v>1</v>
      </c>
      <c r="X109" s="19" t="s">
        <v>84</v>
      </c>
      <c r="Y109" s="19" t="s">
        <v>84</v>
      </c>
      <c r="Z109" s="19" t="s">
        <v>84</v>
      </c>
      <c r="AA109" s="19" t="s">
        <v>84</v>
      </c>
      <c r="AB109" s="19" t="s">
        <v>84</v>
      </c>
      <c r="AC109" s="19" t="s">
        <v>84</v>
      </c>
      <c r="AD109" s="19" t="s">
        <v>84</v>
      </c>
      <c r="AE109" s="19" t="s">
        <v>84</v>
      </c>
      <c r="AG109" s="19" t="s">
        <v>462</v>
      </c>
    </row>
    <row r="110" spans="2:33" ht="15">
      <c r="B110" s="19">
        <v>106</v>
      </c>
      <c r="C110" s="30" t="s">
        <v>463</v>
      </c>
      <c r="D110" s="19">
        <v>2015</v>
      </c>
      <c r="E110" s="30" t="s">
        <v>464</v>
      </c>
      <c r="F110" s="30" t="s">
        <v>465</v>
      </c>
      <c r="G110" s="46" t="s">
        <v>115</v>
      </c>
      <c r="H110" s="19">
        <v>1</v>
      </c>
    </row>
    <row r="111" spans="2:33" ht="15">
      <c r="B111" s="19">
        <v>107</v>
      </c>
      <c r="C111" s="30" t="s">
        <v>259</v>
      </c>
      <c r="D111" s="19">
        <v>2013</v>
      </c>
      <c r="E111" s="30" t="s">
        <v>466</v>
      </c>
      <c r="F111" s="30" t="s">
        <v>467</v>
      </c>
      <c r="G111" s="46" t="s">
        <v>115</v>
      </c>
      <c r="I111" s="19">
        <v>1</v>
      </c>
      <c r="J111" s="19">
        <v>1</v>
      </c>
      <c r="K111" s="19">
        <v>1017</v>
      </c>
      <c r="L111" s="19">
        <v>1</v>
      </c>
      <c r="M111" s="19">
        <v>1</v>
      </c>
      <c r="N111" s="19">
        <f>1017*10/100</f>
        <v>101.7</v>
      </c>
      <c r="O111" s="19">
        <v>0</v>
      </c>
      <c r="P111" s="19">
        <v>0</v>
      </c>
      <c r="Q111" s="19" t="s">
        <v>84</v>
      </c>
      <c r="R111" s="19" t="s">
        <v>84</v>
      </c>
      <c r="S111" s="19" t="s">
        <v>84</v>
      </c>
      <c r="W111" s="19">
        <v>1</v>
      </c>
      <c r="X111" s="19" t="s">
        <v>84</v>
      </c>
      <c r="Y111" s="19" t="s">
        <v>84</v>
      </c>
      <c r="Z111" s="19" t="s">
        <v>84</v>
      </c>
      <c r="AA111" s="19" t="s">
        <v>84</v>
      </c>
      <c r="AB111" s="19" t="s">
        <v>84</v>
      </c>
      <c r="AC111" s="19" t="s">
        <v>84</v>
      </c>
      <c r="AD111" s="19" t="s">
        <v>84</v>
      </c>
      <c r="AE111">
        <f>(90+96+94+95+99+91)/6</f>
        <v>94.166666666666671</v>
      </c>
    </row>
    <row r="112" spans="2:33" ht="15">
      <c r="B112" s="19">
        <v>108</v>
      </c>
      <c r="C112" s="30" t="s">
        <v>468</v>
      </c>
      <c r="D112" s="19">
        <v>2012</v>
      </c>
      <c r="E112" s="30" t="s">
        <v>469</v>
      </c>
      <c r="F112" s="30" t="s">
        <v>470</v>
      </c>
      <c r="G112" s="46" t="s">
        <v>115</v>
      </c>
      <c r="I112" s="19">
        <v>0</v>
      </c>
      <c r="AG112" s="19" t="s">
        <v>471</v>
      </c>
    </row>
    <row r="113" spans="2:33" ht="15">
      <c r="B113" s="19">
        <v>109</v>
      </c>
      <c r="C113" s="30" t="s">
        <v>472</v>
      </c>
      <c r="D113" s="19">
        <v>2017</v>
      </c>
      <c r="E113" s="30" t="s">
        <v>473</v>
      </c>
      <c r="F113" s="30" t="s">
        <v>474</v>
      </c>
      <c r="G113" s="46" t="s">
        <v>115</v>
      </c>
      <c r="I113" s="19">
        <v>0</v>
      </c>
    </row>
    <row r="114" spans="2:33" ht="15">
      <c r="B114" s="19">
        <v>110</v>
      </c>
      <c r="C114" s="30" t="s">
        <v>475</v>
      </c>
      <c r="D114" s="19">
        <v>2013</v>
      </c>
      <c r="E114" s="30" t="s">
        <v>476</v>
      </c>
      <c r="F114" s="30" t="s">
        <v>477</v>
      </c>
      <c r="G114" s="46" t="s">
        <v>115</v>
      </c>
      <c r="I114" s="19">
        <v>1</v>
      </c>
      <c r="J114" s="19">
        <v>2</v>
      </c>
      <c r="K114" s="19">
        <v>933</v>
      </c>
      <c r="L114" s="19">
        <v>1</v>
      </c>
      <c r="M114" s="19">
        <v>8</v>
      </c>
      <c r="N114" s="19">
        <v>933</v>
      </c>
      <c r="O114" s="19">
        <v>0</v>
      </c>
      <c r="P114" s="19">
        <v>1</v>
      </c>
      <c r="Q114">
        <f>(0.69+0.76+0.74+0.98+0.67+0.67+0.49+0.72)/8</f>
        <v>0.71499999999999997</v>
      </c>
      <c r="R114">
        <f>(0.9+0.93+0.93+0.99+0.95+0.92+0.69+0.71)/8</f>
        <v>0.87750000000000006</v>
      </c>
      <c r="S114" s="19" t="s">
        <v>84</v>
      </c>
      <c r="V114" s="19">
        <v>1</v>
      </c>
      <c r="W114" s="19">
        <v>1</v>
      </c>
      <c r="X114">
        <f>(0.63+0.6+0.69+0.8+0.12+0.32+0.52+0.63)/8</f>
        <v>0.53874999999999995</v>
      </c>
      <c r="Y114">
        <f>(0.65+0.77+0.65+0.94+0.78+0.66+0.62+0.73)/8</f>
        <v>0.72500000000000009</v>
      </c>
      <c r="Z114" s="19" t="s">
        <v>84</v>
      </c>
      <c r="AA114" s="19" t="s">
        <v>84</v>
      </c>
      <c r="AB114" s="19" t="s">
        <v>84</v>
      </c>
      <c r="AC114" s="19">
        <f>(0.86+0.89+0.9+0.96+0.93+0.86+0.62+0.6)/8</f>
        <v>0.82750000000000001</v>
      </c>
      <c r="AD114" s="19" t="s">
        <v>84</v>
      </c>
      <c r="AE114" s="19" t="s">
        <v>84</v>
      </c>
    </row>
    <row r="115" spans="2:33" ht="15">
      <c r="B115" s="19">
        <v>111</v>
      </c>
      <c r="C115" s="30" t="s">
        <v>478</v>
      </c>
      <c r="D115" s="19">
        <v>2011</v>
      </c>
      <c r="E115" s="30" t="s">
        <v>479</v>
      </c>
      <c r="F115" s="30" t="s">
        <v>480</v>
      </c>
      <c r="G115" s="46" t="s">
        <v>115</v>
      </c>
      <c r="I115" s="19">
        <v>0</v>
      </c>
    </row>
    <row r="116" spans="2:33" ht="15">
      <c r="B116" s="19">
        <v>112</v>
      </c>
      <c r="C116" s="30" t="s">
        <v>481</v>
      </c>
      <c r="D116" s="19">
        <v>2013</v>
      </c>
      <c r="E116" s="30" t="s">
        <v>482</v>
      </c>
      <c r="F116" s="30" t="s">
        <v>483</v>
      </c>
      <c r="G116" s="46" t="s">
        <v>115</v>
      </c>
      <c r="I116" s="19">
        <v>0</v>
      </c>
    </row>
    <row r="117" spans="2:33" ht="15">
      <c r="B117" s="19">
        <v>113</v>
      </c>
      <c r="C117" s="30" t="s">
        <v>484</v>
      </c>
      <c r="D117" s="19">
        <v>2014</v>
      </c>
      <c r="E117" s="30" t="s">
        <v>485</v>
      </c>
      <c r="F117" s="30" t="s">
        <v>486</v>
      </c>
      <c r="G117" s="46" t="s">
        <v>115</v>
      </c>
      <c r="I117" s="19">
        <v>1</v>
      </c>
      <c r="J117" s="19">
        <v>1</v>
      </c>
      <c r="K117" s="19">
        <v>24643</v>
      </c>
      <c r="L117" s="19">
        <v>0</v>
      </c>
      <c r="M117" s="19" t="s">
        <v>84</v>
      </c>
      <c r="N117" s="19" t="s">
        <v>84</v>
      </c>
      <c r="O117" s="19">
        <v>0</v>
      </c>
      <c r="P117" s="19">
        <v>0</v>
      </c>
      <c r="Q117" s="19" t="s">
        <v>84</v>
      </c>
      <c r="R117" s="19" t="s">
        <v>84</v>
      </c>
      <c r="S117" s="19" t="s">
        <v>84</v>
      </c>
      <c r="W117" s="19">
        <v>0</v>
      </c>
      <c r="X117" s="19" t="s">
        <v>84</v>
      </c>
      <c r="Y117" s="19" t="s">
        <v>84</v>
      </c>
      <c r="Z117" s="19" t="s">
        <v>84</v>
      </c>
      <c r="AA117" s="19" t="s">
        <v>84</v>
      </c>
      <c r="AB117" s="19" t="s">
        <v>84</v>
      </c>
      <c r="AC117" s="19" t="s">
        <v>84</v>
      </c>
      <c r="AD117" s="19" t="s">
        <v>84</v>
      </c>
      <c r="AE117" s="19" t="s">
        <v>84</v>
      </c>
    </row>
    <row r="118" spans="2:33" ht="15">
      <c r="B118" s="19">
        <v>114</v>
      </c>
      <c r="C118" s="30" t="s">
        <v>487</v>
      </c>
      <c r="D118" s="19">
        <v>2006</v>
      </c>
      <c r="E118" s="30" t="s">
        <v>488</v>
      </c>
      <c r="F118" s="30" t="s">
        <v>489</v>
      </c>
      <c r="G118" s="46" t="s">
        <v>115</v>
      </c>
      <c r="I118" s="19">
        <v>1</v>
      </c>
      <c r="J118" s="19">
        <v>1</v>
      </c>
      <c r="K118" s="19">
        <v>107</v>
      </c>
      <c r="L118" s="19">
        <v>1</v>
      </c>
      <c r="M118" s="19">
        <v>4</v>
      </c>
      <c r="N118">
        <f>107/100*25</f>
        <v>26.75</v>
      </c>
      <c r="O118" s="19">
        <v>0</v>
      </c>
      <c r="P118" s="19">
        <v>1</v>
      </c>
      <c r="Q118" s="19" t="s">
        <v>84</v>
      </c>
      <c r="R118" s="19" t="s">
        <v>84</v>
      </c>
      <c r="S118" s="19" t="s">
        <v>84</v>
      </c>
      <c r="T118" s="19" t="s">
        <v>490</v>
      </c>
      <c r="U118" s="19">
        <v>0.86</v>
      </c>
      <c r="V118" s="19">
        <v>1</v>
      </c>
      <c r="W118" s="19">
        <v>0</v>
      </c>
      <c r="X118" s="19" t="s">
        <v>84</v>
      </c>
      <c r="Y118" s="19" t="s">
        <v>84</v>
      </c>
      <c r="Z118" s="19" t="s">
        <v>84</v>
      </c>
      <c r="AA118" s="19" t="s">
        <v>84</v>
      </c>
      <c r="AB118" s="19" t="s">
        <v>84</v>
      </c>
      <c r="AC118" s="19" t="s">
        <v>84</v>
      </c>
      <c r="AD118" s="19" t="s">
        <v>84</v>
      </c>
      <c r="AE118" s="19" t="s">
        <v>84</v>
      </c>
    </row>
    <row r="119" spans="2:33" ht="15">
      <c r="B119" s="19">
        <v>115</v>
      </c>
      <c r="C119" s="30" t="s">
        <v>491</v>
      </c>
      <c r="D119" s="19">
        <v>2011</v>
      </c>
      <c r="E119" s="30" t="s">
        <v>492</v>
      </c>
      <c r="F119" s="30" t="s">
        <v>493</v>
      </c>
      <c r="G119" s="46" t="s">
        <v>115</v>
      </c>
      <c r="I119" s="19">
        <v>0</v>
      </c>
      <c r="AG119" s="19" t="s">
        <v>494</v>
      </c>
    </row>
    <row r="120" spans="2:33" ht="15">
      <c r="B120" s="19">
        <v>116</v>
      </c>
      <c r="C120" s="30" t="s">
        <v>495</v>
      </c>
      <c r="D120" s="19">
        <v>2008</v>
      </c>
      <c r="E120" s="30" t="s">
        <v>496</v>
      </c>
      <c r="F120" s="30" t="s">
        <v>497</v>
      </c>
      <c r="G120" s="46" t="s">
        <v>115</v>
      </c>
      <c r="I120" s="19">
        <v>0</v>
      </c>
    </row>
    <row r="121" spans="2:33" ht="15">
      <c r="B121" s="19">
        <v>117</v>
      </c>
      <c r="C121" s="30" t="s">
        <v>498</v>
      </c>
      <c r="D121" s="19">
        <v>2007</v>
      </c>
      <c r="E121" s="30" t="s">
        <v>499</v>
      </c>
      <c r="F121" s="30" t="s">
        <v>500</v>
      </c>
      <c r="G121" s="46" t="s">
        <v>115</v>
      </c>
      <c r="I121" s="19">
        <v>0</v>
      </c>
    </row>
    <row r="122" spans="2:33" ht="15">
      <c r="B122" s="19">
        <v>118</v>
      </c>
      <c r="C122" s="30" t="s">
        <v>501</v>
      </c>
      <c r="D122" s="19">
        <v>2015</v>
      </c>
      <c r="E122" s="30" t="s">
        <v>502</v>
      </c>
      <c r="F122" s="30" t="s">
        <v>503</v>
      </c>
      <c r="G122" s="46" t="s">
        <v>115</v>
      </c>
      <c r="I122" s="19">
        <v>0</v>
      </c>
    </row>
    <row r="123" spans="2:33" ht="15">
      <c r="B123" s="19">
        <v>119</v>
      </c>
      <c r="C123" s="30" t="s">
        <v>504</v>
      </c>
      <c r="D123" s="19">
        <v>2005</v>
      </c>
      <c r="E123" s="30" t="s">
        <v>505</v>
      </c>
      <c r="F123" s="30" t="s">
        <v>506</v>
      </c>
      <c r="G123" s="46" t="s">
        <v>115</v>
      </c>
      <c r="I123" s="19">
        <v>0</v>
      </c>
    </row>
    <row r="124" spans="2:33" ht="15">
      <c r="B124" s="19">
        <v>120</v>
      </c>
      <c r="C124" s="30" t="s">
        <v>507</v>
      </c>
      <c r="D124" s="19">
        <v>2009</v>
      </c>
      <c r="E124" s="30" t="s">
        <v>508</v>
      </c>
      <c r="F124" s="30" t="s">
        <v>509</v>
      </c>
      <c r="G124" s="19" t="s">
        <v>74</v>
      </c>
      <c r="I124" s="19">
        <v>1</v>
      </c>
      <c r="J124" s="19">
        <v>3</v>
      </c>
      <c r="K124" s="19">
        <v>880</v>
      </c>
      <c r="L124" s="19">
        <v>0</v>
      </c>
      <c r="M124" s="19" t="s">
        <v>84</v>
      </c>
      <c r="N124" s="19" t="s">
        <v>84</v>
      </c>
      <c r="O124" s="19">
        <v>0</v>
      </c>
      <c r="P124" s="19">
        <v>0</v>
      </c>
      <c r="Q124" s="19" t="s">
        <v>84</v>
      </c>
      <c r="R124" s="19" t="s">
        <v>84</v>
      </c>
      <c r="S124" s="19" t="s">
        <v>84</v>
      </c>
      <c r="W124" s="19">
        <v>0</v>
      </c>
      <c r="X124" s="19" t="s">
        <v>84</v>
      </c>
      <c r="Y124" s="19" t="s">
        <v>84</v>
      </c>
      <c r="Z124" s="19" t="s">
        <v>84</v>
      </c>
      <c r="AA124" s="19" t="s">
        <v>84</v>
      </c>
      <c r="AB124" s="19" t="s">
        <v>84</v>
      </c>
      <c r="AC124" s="19" t="s">
        <v>84</v>
      </c>
      <c r="AD124" s="19" t="s">
        <v>84</v>
      </c>
      <c r="AE124" s="19" t="s">
        <v>84</v>
      </c>
      <c r="AG124" s="19" t="s">
        <v>510</v>
      </c>
    </row>
    <row r="125" spans="2:33" ht="15">
      <c r="B125" s="19">
        <v>121</v>
      </c>
      <c r="C125" s="30" t="s">
        <v>511</v>
      </c>
      <c r="D125" s="19">
        <v>2003</v>
      </c>
      <c r="E125" s="30" t="s">
        <v>512</v>
      </c>
      <c r="F125" s="30" t="s">
        <v>513</v>
      </c>
      <c r="G125" s="46" t="s">
        <v>74</v>
      </c>
      <c r="I125" s="19">
        <v>0</v>
      </c>
      <c r="AG125" s="19" t="s">
        <v>514</v>
      </c>
    </row>
    <row r="126" spans="2:33" ht="15">
      <c r="B126" s="19">
        <v>122</v>
      </c>
      <c r="C126" s="30" t="s">
        <v>515</v>
      </c>
      <c r="D126" s="19">
        <v>2003</v>
      </c>
      <c r="E126" s="30" t="s">
        <v>516</v>
      </c>
      <c r="F126" s="30" t="s">
        <v>517</v>
      </c>
      <c r="G126" s="46" t="s">
        <v>74</v>
      </c>
      <c r="I126" s="19">
        <v>0</v>
      </c>
      <c r="AG126" s="19" t="s">
        <v>518</v>
      </c>
    </row>
    <row r="127" spans="2:33" ht="15">
      <c r="B127" s="19">
        <v>123</v>
      </c>
      <c r="C127" s="30" t="s">
        <v>519</v>
      </c>
      <c r="D127" s="19">
        <v>2007</v>
      </c>
      <c r="E127" s="30" t="s">
        <v>520</v>
      </c>
      <c r="F127" s="30" t="s">
        <v>521</v>
      </c>
      <c r="G127" s="46" t="s">
        <v>74</v>
      </c>
      <c r="I127" s="19">
        <v>0</v>
      </c>
      <c r="AG127" s="19" t="s">
        <v>522</v>
      </c>
    </row>
    <row r="128" spans="2:33" ht="15">
      <c r="B128" s="42">
        <v>124</v>
      </c>
      <c r="C128" s="43" t="s">
        <v>519</v>
      </c>
      <c r="D128" s="42">
        <v>2004</v>
      </c>
      <c r="E128" s="43" t="s">
        <v>523</v>
      </c>
      <c r="F128" s="43" t="s">
        <v>524</v>
      </c>
      <c r="G128" s="46" t="s">
        <v>74</v>
      </c>
      <c r="H128" s="19">
        <v>1</v>
      </c>
    </row>
    <row r="129" spans="2:33" ht="15">
      <c r="B129" s="19">
        <v>125</v>
      </c>
      <c r="C129" s="30" t="s">
        <v>525</v>
      </c>
      <c r="D129" s="19">
        <v>2005</v>
      </c>
      <c r="E129" s="30" t="s">
        <v>526</v>
      </c>
      <c r="F129" s="30" t="s">
        <v>527</v>
      </c>
      <c r="G129" s="46" t="s">
        <v>74</v>
      </c>
      <c r="I129" s="19">
        <v>1</v>
      </c>
      <c r="J129" s="19">
        <v>1</v>
      </c>
      <c r="K129" s="19">
        <f>62 + 3*8 + 3*8</f>
        <v>110</v>
      </c>
      <c r="L129" s="19">
        <v>0</v>
      </c>
      <c r="M129" s="19" t="s">
        <v>84</v>
      </c>
      <c r="N129" s="19" t="s">
        <v>84</v>
      </c>
      <c r="O129" s="19">
        <v>0</v>
      </c>
      <c r="P129" s="19">
        <v>0</v>
      </c>
      <c r="Q129" s="19" t="s">
        <v>84</v>
      </c>
      <c r="R129" s="19" t="s">
        <v>84</v>
      </c>
      <c r="S129" s="19" t="s">
        <v>84</v>
      </c>
      <c r="W129" s="19">
        <v>0</v>
      </c>
      <c r="X129" s="19" t="s">
        <v>84</v>
      </c>
      <c r="Y129" s="19" t="s">
        <v>84</v>
      </c>
      <c r="Z129" s="19" t="s">
        <v>84</v>
      </c>
      <c r="AA129" s="19" t="s">
        <v>84</v>
      </c>
      <c r="AB129" s="19" t="s">
        <v>84</v>
      </c>
      <c r="AC129" s="19" t="s">
        <v>84</v>
      </c>
      <c r="AD129" s="19" t="s">
        <v>84</v>
      </c>
      <c r="AE129" s="19" t="s">
        <v>84</v>
      </c>
    </row>
    <row r="130" spans="2:33" ht="15">
      <c r="B130" s="19">
        <v>126</v>
      </c>
      <c r="C130" s="30" t="s">
        <v>528</v>
      </c>
      <c r="D130" s="19">
        <v>2002</v>
      </c>
      <c r="E130" s="30" t="s">
        <v>529</v>
      </c>
      <c r="F130" s="30" t="s">
        <v>530</v>
      </c>
      <c r="G130" s="46" t="s">
        <v>74</v>
      </c>
      <c r="I130" s="19">
        <v>0</v>
      </c>
      <c r="AG130" s="19" t="s">
        <v>531</v>
      </c>
    </row>
    <row r="131" spans="2:33" ht="15">
      <c r="B131" s="19">
        <v>127</v>
      </c>
      <c r="C131" s="30" t="s">
        <v>532</v>
      </c>
      <c r="D131" s="19">
        <v>2001</v>
      </c>
      <c r="E131" s="30" t="s">
        <v>533</v>
      </c>
      <c r="F131" s="30" t="s">
        <v>534</v>
      </c>
      <c r="G131" s="46" t="s">
        <v>74</v>
      </c>
      <c r="I131" s="19">
        <v>0</v>
      </c>
      <c r="AG131" s="19" t="s">
        <v>535</v>
      </c>
    </row>
    <row r="132" spans="2:33" ht="15">
      <c r="B132" s="19">
        <v>128</v>
      </c>
      <c r="C132" s="30" t="s">
        <v>536</v>
      </c>
      <c r="D132" s="19">
        <v>2012</v>
      </c>
      <c r="E132" s="30" t="s">
        <v>537</v>
      </c>
      <c r="F132" s="30" t="s">
        <v>538</v>
      </c>
      <c r="G132" s="46" t="s">
        <v>74</v>
      </c>
      <c r="I132" s="19">
        <v>1</v>
      </c>
      <c r="J132" s="19">
        <v>4</v>
      </c>
      <c r="K132" s="44">
        <f>108+281</f>
        <v>389</v>
      </c>
      <c r="L132" s="19">
        <v>0</v>
      </c>
      <c r="M132" s="19" t="s">
        <v>84</v>
      </c>
      <c r="N132" s="19" t="s">
        <v>84</v>
      </c>
      <c r="O132" s="19">
        <v>0</v>
      </c>
      <c r="P132" s="19">
        <v>0</v>
      </c>
      <c r="Q132" s="19" t="s">
        <v>84</v>
      </c>
      <c r="R132" s="19" t="s">
        <v>84</v>
      </c>
      <c r="S132" s="19" t="s">
        <v>84</v>
      </c>
      <c r="W132" s="19">
        <v>0</v>
      </c>
      <c r="X132" s="19" t="s">
        <v>84</v>
      </c>
      <c r="Y132" s="19" t="s">
        <v>84</v>
      </c>
      <c r="Z132" s="19" t="s">
        <v>84</v>
      </c>
      <c r="AA132" s="19" t="s">
        <v>84</v>
      </c>
      <c r="AB132" s="19" t="s">
        <v>84</v>
      </c>
      <c r="AC132" s="19" t="s">
        <v>84</v>
      </c>
      <c r="AD132" s="19" t="s">
        <v>84</v>
      </c>
      <c r="AE132" s="19" t="s">
        <v>84</v>
      </c>
      <c r="AG132" s="19" t="s">
        <v>539</v>
      </c>
    </row>
    <row r="133" spans="2:33" ht="15">
      <c r="B133" s="19">
        <v>129</v>
      </c>
      <c r="C133" s="30" t="s">
        <v>540</v>
      </c>
      <c r="D133" s="19">
        <v>2011</v>
      </c>
      <c r="E133" s="30" t="s">
        <v>541</v>
      </c>
      <c r="F133" s="30" t="s">
        <v>542</v>
      </c>
      <c r="G133" s="46" t="s">
        <v>74</v>
      </c>
      <c r="I133" s="19">
        <v>1</v>
      </c>
      <c r="J133" s="19">
        <v>1</v>
      </c>
      <c r="K133" s="19">
        <v>1317</v>
      </c>
      <c r="L133" s="19">
        <v>1</v>
      </c>
      <c r="M133" s="19">
        <v>5</v>
      </c>
      <c r="N133" s="19">
        <v>69</v>
      </c>
      <c r="O133" s="19">
        <v>0</v>
      </c>
      <c r="P133" s="19">
        <v>1</v>
      </c>
      <c r="Q133" s="19" t="s">
        <v>84</v>
      </c>
      <c r="R133" s="19" t="s">
        <v>84</v>
      </c>
      <c r="S133" s="19">
        <v>0.88200000000000001</v>
      </c>
      <c r="V133" s="19">
        <v>1</v>
      </c>
      <c r="W133" s="19">
        <v>0</v>
      </c>
      <c r="X133" s="19" t="s">
        <v>84</v>
      </c>
      <c r="Y133" s="19" t="s">
        <v>84</v>
      </c>
      <c r="Z133" s="19" t="s">
        <v>84</v>
      </c>
      <c r="AA133" s="19" t="s">
        <v>84</v>
      </c>
      <c r="AB133" s="19" t="s">
        <v>84</v>
      </c>
      <c r="AC133" s="19" t="s">
        <v>84</v>
      </c>
      <c r="AD133" s="19" t="s">
        <v>84</v>
      </c>
      <c r="AE133" s="19" t="s">
        <v>84</v>
      </c>
      <c r="AG133" s="19" t="s">
        <v>543</v>
      </c>
    </row>
    <row r="134" spans="2:33" ht="15">
      <c r="B134" s="19">
        <v>130</v>
      </c>
      <c r="C134" s="30" t="s">
        <v>544</v>
      </c>
      <c r="D134" s="19">
        <v>2013</v>
      </c>
      <c r="E134" s="30" t="s">
        <v>545</v>
      </c>
      <c r="F134" s="30" t="s">
        <v>546</v>
      </c>
      <c r="G134" s="46" t="s">
        <v>74</v>
      </c>
      <c r="I134" s="19">
        <v>1</v>
      </c>
      <c r="J134" s="19">
        <v>2</v>
      </c>
      <c r="K134" s="19">
        <v>64197</v>
      </c>
      <c r="L134" s="19">
        <v>1</v>
      </c>
      <c r="M134" s="19">
        <v>2</v>
      </c>
      <c r="N134" s="19">
        <v>638</v>
      </c>
      <c r="O134" s="19">
        <v>0</v>
      </c>
      <c r="P134" s="19">
        <v>1</v>
      </c>
      <c r="Q134" s="19">
        <v>0.61</v>
      </c>
      <c r="R134" s="19" t="s">
        <v>84</v>
      </c>
      <c r="S134" s="19" t="s">
        <v>84</v>
      </c>
      <c r="V134" s="19">
        <v>1</v>
      </c>
      <c r="W134" s="19">
        <v>1</v>
      </c>
      <c r="X134" s="19" t="s">
        <v>84</v>
      </c>
      <c r="Y134" s="19" t="s">
        <v>84</v>
      </c>
      <c r="Z134" s="19" t="s">
        <v>84</v>
      </c>
      <c r="AA134" s="19" t="s">
        <v>84</v>
      </c>
      <c r="AB134" s="19" t="s">
        <v>84</v>
      </c>
      <c r="AC134" s="19" t="s">
        <v>84</v>
      </c>
      <c r="AD134" s="19" t="s">
        <v>84</v>
      </c>
      <c r="AE134" s="19" t="s">
        <v>84</v>
      </c>
      <c r="AF134" s="19" t="s">
        <v>547</v>
      </c>
    </row>
    <row r="135" spans="2:33" ht="15">
      <c r="B135" s="19">
        <v>131</v>
      </c>
      <c r="C135" s="30" t="s">
        <v>548</v>
      </c>
      <c r="D135" s="19">
        <v>2014</v>
      </c>
      <c r="E135" s="30" t="s">
        <v>549</v>
      </c>
      <c r="F135" s="30" t="s">
        <v>550</v>
      </c>
      <c r="G135" s="46" t="s">
        <v>74</v>
      </c>
      <c r="I135" s="19">
        <v>0</v>
      </c>
      <c r="AG135" s="19" t="s">
        <v>551</v>
      </c>
    </row>
    <row r="136" spans="2:33" ht="15">
      <c r="B136" s="19">
        <v>132</v>
      </c>
      <c r="C136" s="30" t="s">
        <v>552</v>
      </c>
      <c r="D136" s="19">
        <v>2014</v>
      </c>
      <c r="E136" s="30" t="s">
        <v>553</v>
      </c>
      <c r="F136" s="30" t="s">
        <v>554</v>
      </c>
      <c r="G136" s="46" t="s">
        <v>74</v>
      </c>
      <c r="I136" s="19">
        <v>1</v>
      </c>
      <c r="J136" s="19">
        <v>1</v>
      </c>
      <c r="K136" s="19">
        <v>8000</v>
      </c>
      <c r="L136" s="19">
        <v>0</v>
      </c>
      <c r="M136" s="19" t="s">
        <v>84</v>
      </c>
      <c r="N136" s="19" t="s">
        <v>84</v>
      </c>
      <c r="O136" s="19">
        <v>0</v>
      </c>
      <c r="P136" s="19">
        <v>0</v>
      </c>
      <c r="Q136" s="19" t="s">
        <v>84</v>
      </c>
      <c r="R136" s="19" t="s">
        <v>84</v>
      </c>
      <c r="S136" s="19" t="s">
        <v>84</v>
      </c>
      <c r="W136" s="19">
        <v>0</v>
      </c>
      <c r="X136" s="19" t="s">
        <v>84</v>
      </c>
      <c r="Y136" s="19" t="s">
        <v>84</v>
      </c>
      <c r="Z136" s="19" t="s">
        <v>84</v>
      </c>
      <c r="AA136" s="19" t="s">
        <v>84</v>
      </c>
      <c r="AB136" s="19" t="s">
        <v>84</v>
      </c>
      <c r="AC136" s="19" t="s">
        <v>84</v>
      </c>
      <c r="AD136" s="19" t="s">
        <v>84</v>
      </c>
      <c r="AE136" s="19" t="s">
        <v>84</v>
      </c>
      <c r="AG136" s="19" t="s">
        <v>555</v>
      </c>
    </row>
    <row r="137" spans="2:33" ht="15">
      <c r="B137" s="19">
        <v>133</v>
      </c>
      <c r="C137" s="30" t="s">
        <v>556</v>
      </c>
      <c r="D137" s="19">
        <v>2011</v>
      </c>
      <c r="E137" s="30" t="s">
        <v>557</v>
      </c>
      <c r="F137" s="30" t="s">
        <v>558</v>
      </c>
      <c r="G137" s="46" t="s">
        <v>74</v>
      </c>
      <c r="I137" s="19">
        <v>0</v>
      </c>
      <c r="AG137" s="19" t="s">
        <v>559</v>
      </c>
    </row>
    <row r="138" spans="2:33" ht="15">
      <c r="B138" s="19">
        <v>134</v>
      </c>
      <c r="C138" s="30" t="s">
        <v>560</v>
      </c>
      <c r="D138" s="19">
        <v>2010</v>
      </c>
      <c r="E138" s="30" t="s">
        <v>561</v>
      </c>
      <c r="F138" s="30" t="s">
        <v>562</v>
      </c>
      <c r="G138" s="46" t="s">
        <v>74</v>
      </c>
      <c r="I138" s="19">
        <v>0</v>
      </c>
      <c r="AG138" s="19" t="s">
        <v>563</v>
      </c>
    </row>
    <row r="139" spans="2:33" ht="15">
      <c r="B139" s="19">
        <v>135</v>
      </c>
      <c r="C139" s="30" t="s">
        <v>564</v>
      </c>
      <c r="D139" s="19">
        <v>2010</v>
      </c>
      <c r="E139" s="30" t="s">
        <v>565</v>
      </c>
      <c r="F139" s="30" t="s">
        <v>566</v>
      </c>
      <c r="G139" s="46" t="s">
        <v>74</v>
      </c>
      <c r="I139" s="19">
        <v>0</v>
      </c>
      <c r="AG139" s="19" t="s">
        <v>567</v>
      </c>
    </row>
    <row r="140" spans="2:33" ht="15">
      <c r="B140" s="19">
        <v>136</v>
      </c>
      <c r="C140" s="30" t="s">
        <v>568</v>
      </c>
      <c r="D140" s="19">
        <v>2008</v>
      </c>
      <c r="E140" s="30" t="s">
        <v>569</v>
      </c>
      <c r="F140" s="30" t="s">
        <v>570</v>
      </c>
      <c r="G140" s="46" t="s">
        <v>74</v>
      </c>
      <c r="H140" s="19">
        <v>1</v>
      </c>
      <c r="AG140" s="19"/>
    </row>
    <row r="141" spans="2:33" ht="15">
      <c r="B141" s="19">
        <v>137</v>
      </c>
      <c r="C141" s="30" t="s">
        <v>314</v>
      </c>
      <c r="D141" s="19">
        <v>2014</v>
      </c>
      <c r="E141" s="30" t="s">
        <v>571</v>
      </c>
      <c r="F141" s="30" t="s">
        <v>572</v>
      </c>
      <c r="G141" s="46" t="s">
        <v>74</v>
      </c>
      <c r="I141" s="19">
        <v>1</v>
      </c>
      <c r="J141" s="19">
        <v>4</v>
      </c>
      <c r="K141" s="45">
        <f>1081+18</f>
        <v>1099</v>
      </c>
      <c r="L141" s="19">
        <v>0</v>
      </c>
      <c r="M141" s="19" t="s">
        <v>84</v>
      </c>
      <c r="N141" s="19" t="s">
        <v>84</v>
      </c>
      <c r="O141" s="19">
        <v>0</v>
      </c>
      <c r="P141" s="19">
        <v>0</v>
      </c>
      <c r="Q141" s="19" t="s">
        <v>84</v>
      </c>
      <c r="R141" s="19" t="s">
        <v>84</v>
      </c>
      <c r="S141" s="19" t="s">
        <v>84</v>
      </c>
      <c r="W141" s="19">
        <v>0</v>
      </c>
      <c r="X141" s="19" t="s">
        <v>84</v>
      </c>
      <c r="Y141" s="19" t="s">
        <v>84</v>
      </c>
      <c r="Z141" s="19" t="s">
        <v>84</v>
      </c>
      <c r="AA141" s="19" t="s">
        <v>84</v>
      </c>
      <c r="AB141" s="19" t="s">
        <v>84</v>
      </c>
      <c r="AC141" s="19" t="s">
        <v>84</v>
      </c>
      <c r="AD141" s="19" t="s">
        <v>84</v>
      </c>
      <c r="AE141" s="19" t="s">
        <v>84</v>
      </c>
      <c r="AG141" s="19" t="s">
        <v>573</v>
      </c>
    </row>
    <row r="142" spans="2:33" ht="15">
      <c r="B142" s="19">
        <v>138</v>
      </c>
      <c r="C142" s="30" t="s">
        <v>314</v>
      </c>
      <c r="D142" s="19">
        <v>2011</v>
      </c>
      <c r="E142" s="30" t="s">
        <v>574</v>
      </c>
      <c r="F142" s="30" t="s">
        <v>575</v>
      </c>
      <c r="G142" s="46" t="s">
        <v>74</v>
      </c>
      <c r="I142" s="19">
        <v>0</v>
      </c>
    </row>
    <row r="143" spans="2:33" ht="15">
      <c r="B143" s="19">
        <v>139</v>
      </c>
      <c r="C143" s="30" t="s">
        <v>576</v>
      </c>
      <c r="D143" s="19">
        <v>2013</v>
      </c>
      <c r="E143" s="30" t="s">
        <v>577</v>
      </c>
      <c r="F143" s="30" t="s">
        <v>578</v>
      </c>
      <c r="G143" s="46" t="s">
        <v>74</v>
      </c>
      <c r="I143" s="19">
        <v>1</v>
      </c>
      <c r="J143" s="19">
        <v>1</v>
      </c>
      <c r="K143" s="19">
        <v>25</v>
      </c>
      <c r="L143" s="19">
        <v>1</v>
      </c>
      <c r="M143" s="19" t="s">
        <v>84</v>
      </c>
      <c r="N143" s="19" t="s">
        <v>84</v>
      </c>
      <c r="O143" s="19">
        <v>0</v>
      </c>
      <c r="P143" s="19">
        <v>0</v>
      </c>
      <c r="Q143" s="19" t="s">
        <v>84</v>
      </c>
      <c r="R143" s="19" t="s">
        <v>84</v>
      </c>
      <c r="S143" s="19" t="s">
        <v>84</v>
      </c>
      <c r="W143" s="19">
        <v>1</v>
      </c>
      <c r="X143" s="19" t="s">
        <v>84</v>
      </c>
      <c r="Y143" s="19" t="s">
        <v>84</v>
      </c>
      <c r="Z143" s="19" t="s">
        <v>84</v>
      </c>
      <c r="AA143" s="19" t="s">
        <v>84</v>
      </c>
      <c r="AB143" s="19" t="s">
        <v>84</v>
      </c>
      <c r="AC143" s="19" t="s">
        <v>84</v>
      </c>
      <c r="AD143" s="19" t="s">
        <v>84</v>
      </c>
      <c r="AE143" s="19">
        <v>38</v>
      </c>
      <c r="AG143" s="19" t="s">
        <v>579</v>
      </c>
    </row>
    <row r="144" spans="2:33" ht="15">
      <c r="B144" s="19">
        <v>140</v>
      </c>
      <c r="C144" s="30" t="s">
        <v>580</v>
      </c>
      <c r="D144" s="19">
        <v>2012</v>
      </c>
      <c r="E144" s="30" t="s">
        <v>581</v>
      </c>
      <c r="F144" s="30" t="s">
        <v>582</v>
      </c>
      <c r="G144" s="46" t="s">
        <v>74</v>
      </c>
      <c r="I144" s="19">
        <v>1</v>
      </c>
      <c r="J144" s="19">
        <v>1</v>
      </c>
      <c r="K144" s="45">
        <f>1376+2355</f>
        <v>3731</v>
      </c>
      <c r="L144" s="19">
        <v>0</v>
      </c>
      <c r="M144" s="19" t="s">
        <v>84</v>
      </c>
      <c r="N144" s="19" t="s">
        <v>84</v>
      </c>
      <c r="O144" s="19">
        <v>0</v>
      </c>
      <c r="P144" s="19">
        <v>0</v>
      </c>
      <c r="Q144" s="19" t="s">
        <v>84</v>
      </c>
      <c r="R144" s="19" t="s">
        <v>84</v>
      </c>
      <c r="S144" s="19" t="s">
        <v>84</v>
      </c>
      <c r="W144" s="19">
        <v>1</v>
      </c>
      <c r="X144" s="19" t="s">
        <v>84</v>
      </c>
      <c r="Y144" s="19" t="s">
        <v>84</v>
      </c>
      <c r="Z144" s="19" t="s">
        <v>84</v>
      </c>
      <c r="AA144" s="19" t="s">
        <v>84</v>
      </c>
      <c r="AB144" s="19" t="s">
        <v>84</v>
      </c>
      <c r="AC144" s="19" t="s">
        <v>84</v>
      </c>
      <c r="AD144" s="19" t="s">
        <v>84</v>
      </c>
      <c r="AE144" s="19" t="s">
        <v>84</v>
      </c>
      <c r="AG144" s="19" t="s">
        <v>583</v>
      </c>
    </row>
    <row r="145" spans="2:33" ht="15">
      <c r="B145" s="19">
        <v>141</v>
      </c>
      <c r="C145" s="30" t="s">
        <v>568</v>
      </c>
      <c r="D145" s="19">
        <v>2007</v>
      </c>
      <c r="E145" s="30" t="s">
        <v>584</v>
      </c>
      <c r="F145" s="30" t="s">
        <v>570</v>
      </c>
      <c r="G145" s="46" t="s">
        <v>74</v>
      </c>
      <c r="H145" s="19" t="s">
        <v>585</v>
      </c>
    </row>
    <row r="146" spans="2:33" ht="15">
      <c r="B146" s="19">
        <v>142</v>
      </c>
      <c r="C146" s="30" t="s">
        <v>586</v>
      </c>
      <c r="D146" s="19">
        <v>2012</v>
      </c>
      <c r="E146" s="30" t="s">
        <v>587</v>
      </c>
      <c r="F146" s="30" t="s">
        <v>588</v>
      </c>
      <c r="G146" s="46" t="s">
        <v>74</v>
      </c>
      <c r="I146" s="19">
        <v>1</v>
      </c>
      <c r="J146" s="19">
        <v>1</v>
      </c>
      <c r="K146" s="19">
        <v>154</v>
      </c>
      <c r="L146" s="19">
        <v>1</v>
      </c>
      <c r="M146" s="19">
        <v>1</v>
      </c>
      <c r="N146" s="19">
        <v>8</v>
      </c>
      <c r="O146" s="19">
        <v>0</v>
      </c>
      <c r="P146" s="19">
        <v>0</v>
      </c>
      <c r="Q146" s="19">
        <v>0</v>
      </c>
      <c r="R146" s="19">
        <v>0</v>
      </c>
      <c r="S146" s="19">
        <v>0</v>
      </c>
      <c r="T146" s="19">
        <v>0</v>
      </c>
      <c r="W146" s="19">
        <v>1</v>
      </c>
      <c r="X146" s="19" t="s">
        <v>84</v>
      </c>
      <c r="Y146" s="19" t="s">
        <v>84</v>
      </c>
      <c r="Z146" s="19" t="s">
        <v>84</v>
      </c>
      <c r="AA146" s="19" t="s">
        <v>84</v>
      </c>
      <c r="AB146" s="19" t="s">
        <v>84</v>
      </c>
      <c r="AC146" s="19" t="s">
        <v>84</v>
      </c>
      <c r="AD146" s="19" t="s">
        <v>84</v>
      </c>
      <c r="AE146" s="19">
        <v>85</v>
      </c>
      <c r="AG146" s="19" t="s">
        <v>589</v>
      </c>
    </row>
    <row r="147" spans="2:33" ht="15">
      <c r="B147" s="19">
        <v>143</v>
      </c>
      <c r="C147" s="30" t="s">
        <v>590</v>
      </c>
      <c r="D147" s="19">
        <v>2010</v>
      </c>
      <c r="E147" s="30" t="s">
        <v>591</v>
      </c>
      <c r="F147" s="30" t="s">
        <v>592</v>
      </c>
      <c r="G147" s="46" t="s">
        <v>74</v>
      </c>
      <c r="I147" s="19">
        <v>0</v>
      </c>
    </row>
    <row r="148" spans="2:33" ht="15">
      <c r="B148" s="19">
        <v>144</v>
      </c>
      <c r="C148" s="30" t="s">
        <v>593</v>
      </c>
      <c r="D148" s="19">
        <v>2005</v>
      </c>
      <c r="E148" s="30" t="s">
        <v>594</v>
      </c>
      <c r="F148" s="30" t="s">
        <v>595</v>
      </c>
      <c r="G148" s="46" t="s">
        <v>74</v>
      </c>
      <c r="I148" s="19">
        <v>0</v>
      </c>
    </row>
    <row r="149" spans="2:33" ht="15">
      <c r="B149" s="19">
        <v>145</v>
      </c>
      <c r="C149" s="30" t="s">
        <v>596</v>
      </c>
      <c r="D149" s="19">
        <v>2004</v>
      </c>
      <c r="E149" s="30" t="s">
        <v>597</v>
      </c>
      <c r="F149" s="30" t="s">
        <v>598</v>
      </c>
      <c r="G149" s="46" t="s">
        <v>74</v>
      </c>
      <c r="I149" s="19">
        <v>0</v>
      </c>
    </row>
    <row r="150" spans="2:33" ht="15">
      <c r="B150" s="19">
        <v>146</v>
      </c>
      <c r="C150" s="30" t="s">
        <v>599</v>
      </c>
      <c r="D150" s="19">
        <v>2005</v>
      </c>
      <c r="E150" s="30" t="s">
        <v>600</v>
      </c>
      <c r="F150" s="30" t="s">
        <v>601</v>
      </c>
      <c r="G150" s="46" t="s">
        <v>74</v>
      </c>
      <c r="I150" s="19">
        <v>0</v>
      </c>
      <c r="AG150" s="19" t="s">
        <v>602</v>
      </c>
    </row>
    <row r="151" spans="2:33" ht="15">
      <c r="B151" s="19">
        <v>147</v>
      </c>
      <c r="C151" s="30" t="s">
        <v>603</v>
      </c>
      <c r="D151" s="19">
        <v>2007</v>
      </c>
      <c r="E151" s="30" t="s">
        <v>604</v>
      </c>
      <c r="F151" s="30" t="s">
        <v>605</v>
      </c>
      <c r="G151" s="46" t="s">
        <v>74</v>
      </c>
      <c r="I151" s="19">
        <v>0</v>
      </c>
    </row>
    <row r="152" spans="2:33" ht="15">
      <c r="B152" s="19">
        <v>148</v>
      </c>
      <c r="C152" s="30" t="s">
        <v>606</v>
      </c>
      <c r="D152" s="19">
        <v>2008</v>
      </c>
      <c r="E152" s="30" t="s">
        <v>607</v>
      </c>
      <c r="F152" s="30" t="s">
        <v>608</v>
      </c>
      <c r="G152" s="46" t="s">
        <v>74</v>
      </c>
      <c r="I152" s="19">
        <v>0</v>
      </c>
      <c r="AG152" s="19" t="s">
        <v>609</v>
      </c>
    </row>
    <row r="153" spans="2:33" ht="15">
      <c r="B153" s="19">
        <v>149</v>
      </c>
      <c r="C153" s="30" t="s">
        <v>610</v>
      </c>
      <c r="D153" s="19">
        <v>2002</v>
      </c>
      <c r="E153" s="30" t="s">
        <v>611</v>
      </c>
      <c r="F153" s="30" t="s">
        <v>612</v>
      </c>
      <c r="G153" s="46" t="s">
        <v>74</v>
      </c>
      <c r="H153" s="19">
        <v>1</v>
      </c>
    </row>
    <row r="154" spans="2:33" ht="15">
      <c r="B154" s="19">
        <v>150</v>
      </c>
      <c r="C154" s="30" t="s">
        <v>613</v>
      </c>
      <c r="D154" s="19">
        <v>2011</v>
      </c>
      <c r="E154" s="30" t="s">
        <v>614</v>
      </c>
      <c r="F154" s="30" t="s">
        <v>615</v>
      </c>
      <c r="G154" s="46" t="s">
        <v>74</v>
      </c>
      <c r="I154" s="19">
        <v>1</v>
      </c>
      <c r="J154" s="19">
        <v>4</v>
      </c>
      <c r="K154" s="19">
        <v>8119</v>
      </c>
      <c r="L154" s="19">
        <v>0</v>
      </c>
      <c r="M154" s="19" t="s">
        <v>84</v>
      </c>
      <c r="N154" s="19" t="s">
        <v>84</v>
      </c>
      <c r="O154" s="19">
        <v>0</v>
      </c>
      <c r="P154" s="19">
        <v>0</v>
      </c>
      <c r="Q154" s="19" t="s">
        <v>84</v>
      </c>
      <c r="R154" s="19" t="s">
        <v>84</v>
      </c>
      <c r="S154" s="19" t="s">
        <v>84</v>
      </c>
      <c r="W154" s="19">
        <v>0</v>
      </c>
      <c r="X154" s="19" t="s">
        <v>84</v>
      </c>
      <c r="Y154" s="19" t="s">
        <v>84</v>
      </c>
      <c r="Z154" s="19" t="s">
        <v>84</v>
      </c>
      <c r="AA154" s="19" t="s">
        <v>84</v>
      </c>
      <c r="AB154" s="19" t="s">
        <v>84</v>
      </c>
      <c r="AC154" s="19" t="s">
        <v>84</v>
      </c>
      <c r="AD154" s="19" t="s">
        <v>84</v>
      </c>
      <c r="AE154" s="19" t="s">
        <v>84</v>
      </c>
      <c r="AG154" s="19" t="s">
        <v>616</v>
      </c>
    </row>
    <row r="155" spans="2:33" ht="15">
      <c r="B155" s="19">
        <v>151</v>
      </c>
      <c r="C155" s="30" t="s">
        <v>617</v>
      </c>
      <c r="D155" s="19">
        <v>2011</v>
      </c>
      <c r="E155" s="30" t="s">
        <v>618</v>
      </c>
      <c r="F155" s="30" t="s">
        <v>619</v>
      </c>
      <c r="G155" s="46" t="s">
        <v>74</v>
      </c>
      <c r="I155" s="19">
        <v>0</v>
      </c>
    </row>
    <row r="156" spans="2:33" ht="15">
      <c r="B156" s="19">
        <v>152</v>
      </c>
      <c r="C156" s="30" t="s">
        <v>620</v>
      </c>
      <c r="D156" s="19">
        <v>2013</v>
      </c>
      <c r="E156" s="30" t="s">
        <v>621</v>
      </c>
      <c r="F156" s="30" t="s">
        <v>622</v>
      </c>
      <c r="G156" s="46" t="s">
        <v>74</v>
      </c>
      <c r="I156" s="19">
        <v>1</v>
      </c>
      <c r="J156" s="19">
        <v>4</v>
      </c>
      <c r="K156" s="45">
        <f>38074+73</f>
        <v>38147</v>
      </c>
      <c r="L156" s="19">
        <v>0</v>
      </c>
      <c r="M156" s="19" t="s">
        <v>84</v>
      </c>
      <c r="N156" s="19" t="s">
        <v>84</v>
      </c>
      <c r="O156" s="19">
        <v>0</v>
      </c>
      <c r="P156" s="19">
        <v>0</v>
      </c>
      <c r="Q156" s="19" t="s">
        <v>84</v>
      </c>
      <c r="R156" s="19" t="s">
        <v>84</v>
      </c>
      <c r="S156" s="19" t="s">
        <v>84</v>
      </c>
      <c r="W156" s="19">
        <v>0</v>
      </c>
      <c r="X156" s="19" t="s">
        <v>84</v>
      </c>
      <c r="Y156" s="19" t="s">
        <v>84</v>
      </c>
      <c r="Z156" s="19" t="s">
        <v>84</v>
      </c>
      <c r="AA156" s="19" t="s">
        <v>84</v>
      </c>
      <c r="AB156" s="19" t="s">
        <v>84</v>
      </c>
      <c r="AC156" s="19" t="s">
        <v>84</v>
      </c>
      <c r="AD156" s="19" t="s">
        <v>84</v>
      </c>
      <c r="AE156" s="19" t="s">
        <v>84</v>
      </c>
      <c r="AG156" s="19" t="s">
        <v>623</v>
      </c>
    </row>
    <row r="157" spans="2:33" ht="15">
      <c r="B157" s="19">
        <v>153</v>
      </c>
      <c r="C157" s="30" t="s">
        <v>624</v>
      </c>
      <c r="D157" s="19">
        <v>2007</v>
      </c>
      <c r="E157" s="30" t="s">
        <v>625</v>
      </c>
      <c r="F157" s="30" t="s">
        <v>626</v>
      </c>
      <c r="G157" s="46" t="s">
        <v>74</v>
      </c>
      <c r="I157" s="19">
        <v>1</v>
      </c>
      <c r="J157" s="19">
        <v>1</v>
      </c>
      <c r="K157" s="19">
        <v>14850</v>
      </c>
      <c r="L157" s="19">
        <v>1</v>
      </c>
      <c r="M157" s="19" t="s">
        <v>84</v>
      </c>
      <c r="N157" s="19" t="s">
        <v>84</v>
      </c>
      <c r="O157" s="19">
        <v>0</v>
      </c>
      <c r="P157" s="19">
        <v>0</v>
      </c>
      <c r="Q157" s="19" t="s">
        <v>84</v>
      </c>
      <c r="R157" s="19" t="s">
        <v>84</v>
      </c>
      <c r="S157" s="19" t="s">
        <v>84</v>
      </c>
      <c r="W157" s="19">
        <v>1</v>
      </c>
      <c r="X157" s="19" t="s">
        <v>84</v>
      </c>
      <c r="Y157" s="19" t="s">
        <v>84</v>
      </c>
      <c r="Z157" s="19" t="s">
        <v>84</v>
      </c>
      <c r="AA157" s="19" t="s">
        <v>84</v>
      </c>
      <c r="AB157" s="19" t="s">
        <v>84</v>
      </c>
      <c r="AC157" s="19" t="s">
        <v>84</v>
      </c>
      <c r="AD157" s="19" t="s">
        <v>84</v>
      </c>
      <c r="AE157" s="19" t="s">
        <v>84</v>
      </c>
      <c r="AF157" s="19" t="s">
        <v>627</v>
      </c>
    </row>
    <row r="158" spans="2:33" ht="15">
      <c r="B158" s="19">
        <v>154</v>
      </c>
      <c r="C158" s="30" t="s">
        <v>628</v>
      </c>
      <c r="D158" s="19">
        <v>2008</v>
      </c>
      <c r="E158" s="30" t="s">
        <v>629</v>
      </c>
      <c r="F158" s="30" t="s">
        <v>630</v>
      </c>
      <c r="G158" s="46" t="s">
        <v>74</v>
      </c>
      <c r="I158" s="19">
        <v>0</v>
      </c>
    </row>
    <row r="159" spans="2:33" ht="15">
      <c r="B159" s="19">
        <v>155</v>
      </c>
      <c r="C159" s="30" t="s">
        <v>631</v>
      </c>
      <c r="D159" s="19">
        <v>2006</v>
      </c>
      <c r="E159" s="30" t="s">
        <v>632</v>
      </c>
      <c r="F159" s="30" t="s">
        <v>633</v>
      </c>
      <c r="G159" s="46" t="s">
        <v>74</v>
      </c>
      <c r="I159" s="19">
        <v>1</v>
      </c>
      <c r="J159" s="19">
        <v>4</v>
      </c>
      <c r="K159" s="19">
        <v>8</v>
      </c>
      <c r="L159" s="19">
        <v>0</v>
      </c>
      <c r="M159" s="19" t="s">
        <v>84</v>
      </c>
      <c r="N159" s="19" t="s">
        <v>84</v>
      </c>
      <c r="O159" s="19">
        <v>0</v>
      </c>
      <c r="P159" s="19">
        <v>0</v>
      </c>
      <c r="Q159" s="19" t="s">
        <v>84</v>
      </c>
      <c r="R159" s="19" t="s">
        <v>84</v>
      </c>
      <c r="S159" s="19" t="s">
        <v>84</v>
      </c>
      <c r="W159" s="19">
        <v>0</v>
      </c>
      <c r="X159" s="19" t="s">
        <v>84</v>
      </c>
      <c r="Y159" s="19" t="s">
        <v>84</v>
      </c>
      <c r="Z159" s="19" t="s">
        <v>84</v>
      </c>
      <c r="AA159" s="19" t="s">
        <v>84</v>
      </c>
      <c r="AB159" s="19" t="s">
        <v>84</v>
      </c>
      <c r="AC159" s="19" t="s">
        <v>84</v>
      </c>
      <c r="AD159" s="19" t="s">
        <v>84</v>
      </c>
      <c r="AE159" s="19" t="s">
        <v>84</v>
      </c>
      <c r="AG159" s="19" t="s">
        <v>634</v>
      </c>
    </row>
    <row r="160" spans="2:33" ht="15">
      <c r="B160" s="19">
        <v>156</v>
      </c>
      <c r="C160" s="30" t="s">
        <v>635</v>
      </c>
      <c r="D160" s="19">
        <v>2002</v>
      </c>
      <c r="E160" s="30" t="s">
        <v>636</v>
      </c>
      <c r="F160" s="30" t="s">
        <v>637</v>
      </c>
      <c r="G160" s="46" t="s">
        <v>74</v>
      </c>
      <c r="I160" s="19">
        <v>0</v>
      </c>
    </row>
    <row r="161" spans="2:33" ht="15">
      <c r="B161" s="19">
        <v>157</v>
      </c>
      <c r="C161" s="30" t="s">
        <v>638</v>
      </c>
      <c r="D161" s="19">
        <v>2009</v>
      </c>
      <c r="E161" s="30" t="s">
        <v>639</v>
      </c>
      <c r="F161" s="30" t="s">
        <v>640</v>
      </c>
      <c r="G161" s="19" t="s">
        <v>327</v>
      </c>
      <c r="I161" s="19">
        <v>1</v>
      </c>
      <c r="J161" s="19">
        <v>1</v>
      </c>
      <c r="K161" s="19">
        <v>180</v>
      </c>
      <c r="L161" s="19">
        <v>0</v>
      </c>
      <c r="W161" s="19">
        <v>1</v>
      </c>
      <c r="X161">
        <f>(0.3415+0.7683+0.4878+0.2927+0.0976+0.0244+0.439+0.2439+0.1098)/9</f>
        <v>0.31166666666666665</v>
      </c>
      <c r="Y161">
        <f>(0.9333+0.9403+0.597+0.3582+0.6667+0.1667+0.6792+0.3774+0.1698)/9</f>
        <v>0.54317777777777776</v>
      </c>
      <c r="Z161">
        <f>(0.5+0.8456+0.5369+0.3221+0.1702+0.0426+0.5333+0.2963+0.1333)/9</f>
        <v>0.37558888888888897</v>
      </c>
      <c r="AA161" s="19" t="s">
        <v>84</v>
      </c>
      <c r="AB161" s="19" t="s">
        <v>84</v>
      </c>
      <c r="AC161" s="19" t="s">
        <v>84</v>
      </c>
      <c r="AD161" s="19" t="s">
        <v>84</v>
      </c>
      <c r="AE161" s="19" t="s">
        <v>84</v>
      </c>
    </row>
    <row r="162" spans="2:33" ht="15">
      <c r="B162" s="19">
        <v>158</v>
      </c>
      <c r="C162" s="30" t="s">
        <v>641</v>
      </c>
      <c r="D162" s="19">
        <v>2006</v>
      </c>
      <c r="E162" s="30" t="s">
        <v>642</v>
      </c>
      <c r="F162" s="30" t="s">
        <v>643</v>
      </c>
      <c r="G162" s="46" t="s">
        <v>327</v>
      </c>
      <c r="I162" s="19">
        <v>0</v>
      </c>
      <c r="AG162" s="19" t="s">
        <v>644</v>
      </c>
    </row>
    <row r="163" spans="2:33" ht="15">
      <c r="B163" s="19">
        <v>159</v>
      </c>
      <c r="C163" s="30" t="s">
        <v>645</v>
      </c>
      <c r="D163" s="19">
        <v>2015</v>
      </c>
      <c r="E163" s="30" t="s">
        <v>646</v>
      </c>
      <c r="F163" s="30" t="s">
        <v>647</v>
      </c>
      <c r="G163" s="46" t="s">
        <v>327</v>
      </c>
      <c r="I163" s="19">
        <v>1</v>
      </c>
      <c r="J163" s="19">
        <v>2</v>
      </c>
      <c r="K163" s="19" t="s">
        <v>84</v>
      </c>
      <c r="L163" s="19">
        <v>1</v>
      </c>
      <c r="M163" s="19" t="s">
        <v>84</v>
      </c>
      <c r="N163" s="19">
        <v>33000</v>
      </c>
      <c r="O163" s="19">
        <v>0</v>
      </c>
      <c r="P163" s="19">
        <v>0</v>
      </c>
      <c r="Q163" s="19" t="s">
        <v>84</v>
      </c>
      <c r="R163" s="19" t="s">
        <v>84</v>
      </c>
      <c r="S163" s="19" t="s">
        <v>84</v>
      </c>
      <c r="W163" s="19">
        <v>1</v>
      </c>
      <c r="X163" s="19" t="s">
        <v>84</v>
      </c>
      <c r="Y163" s="19" t="s">
        <v>84</v>
      </c>
      <c r="Z163" s="19" t="s">
        <v>84</v>
      </c>
      <c r="AA163" s="19" t="s">
        <v>84</v>
      </c>
      <c r="AB163" s="19" t="s">
        <v>84</v>
      </c>
      <c r="AC163" s="19" t="s">
        <v>84</v>
      </c>
      <c r="AD163" s="19" t="s">
        <v>84</v>
      </c>
      <c r="AE163" s="19" t="s">
        <v>84</v>
      </c>
      <c r="AG163" s="46" t="s">
        <v>648</v>
      </c>
    </row>
    <row r="164" spans="2:33" ht="15">
      <c r="B164" s="19">
        <v>160</v>
      </c>
      <c r="C164" s="30" t="s">
        <v>649</v>
      </c>
      <c r="D164" s="19">
        <v>2005</v>
      </c>
      <c r="E164" s="30" t="s">
        <v>650</v>
      </c>
      <c r="F164" s="30" t="s">
        <v>651</v>
      </c>
      <c r="G164" s="46" t="s">
        <v>327</v>
      </c>
      <c r="I164" s="19">
        <v>1</v>
      </c>
      <c r="J164" s="19">
        <v>1</v>
      </c>
      <c r="K164" s="19">
        <v>521</v>
      </c>
      <c r="L164" s="19">
        <v>1</v>
      </c>
      <c r="M164" s="19">
        <v>2</v>
      </c>
      <c r="N164" s="19">
        <v>125</v>
      </c>
      <c r="O164" s="19">
        <v>0</v>
      </c>
      <c r="P164" s="19">
        <v>0</v>
      </c>
      <c r="Q164" s="19" t="s">
        <v>84</v>
      </c>
      <c r="R164" s="19" t="s">
        <v>84</v>
      </c>
      <c r="S164" s="19" t="s">
        <v>84</v>
      </c>
      <c r="T164" s="19" t="s">
        <v>652</v>
      </c>
      <c r="V164" s="19">
        <v>1</v>
      </c>
      <c r="W164" s="19">
        <v>1</v>
      </c>
      <c r="X164" s="19" t="s">
        <v>84</v>
      </c>
      <c r="Y164" s="19" t="s">
        <v>84</v>
      </c>
      <c r="Z164" s="19" t="s">
        <v>84</v>
      </c>
      <c r="AA164" s="19" t="s">
        <v>84</v>
      </c>
      <c r="AB164" s="19" t="s">
        <v>84</v>
      </c>
      <c r="AC164" s="19" t="s">
        <v>84</v>
      </c>
      <c r="AD164" s="19" t="s">
        <v>84</v>
      </c>
      <c r="AE164" s="19" t="s">
        <v>84</v>
      </c>
      <c r="AF164" s="19" t="s">
        <v>652</v>
      </c>
      <c r="AG164" s="19" t="s">
        <v>653</v>
      </c>
    </row>
    <row r="165" spans="2:33" ht="15">
      <c r="B165" s="19">
        <v>161</v>
      </c>
      <c r="C165" s="30" t="s">
        <v>654</v>
      </c>
      <c r="D165" s="19">
        <v>1999</v>
      </c>
      <c r="E165" s="30" t="s">
        <v>655</v>
      </c>
      <c r="F165" s="30" t="s">
        <v>656</v>
      </c>
      <c r="G165" s="46" t="s">
        <v>327</v>
      </c>
      <c r="I165" s="19">
        <v>0</v>
      </c>
      <c r="AG165" s="19" t="s">
        <v>657</v>
      </c>
    </row>
    <row r="166" spans="2:33" ht="15">
      <c r="B166" s="19">
        <v>162</v>
      </c>
      <c r="C166" s="30" t="s">
        <v>658</v>
      </c>
      <c r="D166" s="19">
        <v>1998</v>
      </c>
      <c r="E166" s="30" t="s">
        <v>659</v>
      </c>
      <c r="F166" s="30" t="s">
        <v>660</v>
      </c>
      <c r="G166" s="46" t="s">
        <v>327</v>
      </c>
      <c r="I166" s="19">
        <v>0</v>
      </c>
      <c r="AG166" s="19" t="s">
        <v>661</v>
      </c>
    </row>
    <row r="167" spans="2:33" ht="15">
      <c r="B167" s="19">
        <v>163</v>
      </c>
      <c r="C167" s="30" t="s">
        <v>662</v>
      </c>
      <c r="D167" s="19">
        <v>2000</v>
      </c>
      <c r="E167" s="30" t="s">
        <v>663</v>
      </c>
      <c r="F167" s="30" t="s">
        <v>664</v>
      </c>
      <c r="G167" s="46" t="s">
        <v>327</v>
      </c>
      <c r="I167" s="19">
        <v>0</v>
      </c>
      <c r="AG167" s="19" t="s">
        <v>665</v>
      </c>
    </row>
    <row r="168" spans="2:33" ht="15">
      <c r="B168" s="19">
        <v>164</v>
      </c>
      <c r="C168" s="30" t="s">
        <v>666</v>
      </c>
      <c r="D168" s="19">
        <v>2006</v>
      </c>
      <c r="E168" s="30" t="s">
        <v>667</v>
      </c>
      <c r="F168" s="30" t="s">
        <v>668</v>
      </c>
      <c r="G168" s="46" t="s">
        <v>327</v>
      </c>
      <c r="I168" s="19">
        <v>0</v>
      </c>
      <c r="AG168" s="19" t="s">
        <v>669</v>
      </c>
    </row>
    <row r="169" spans="2:33" ht="15">
      <c r="B169" s="19">
        <v>165</v>
      </c>
      <c r="C169" s="30" t="s">
        <v>670</v>
      </c>
      <c r="D169" s="19">
        <v>2005</v>
      </c>
      <c r="E169" s="30" t="s">
        <v>671</v>
      </c>
      <c r="F169" s="30" t="s">
        <v>672</v>
      </c>
      <c r="G169" s="46" t="s">
        <v>327</v>
      </c>
      <c r="I169" s="19">
        <v>0</v>
      </c>
      <c r="AG169" s="19" t="s">
        <v>669</v>
      </c>
    </row>
    <row r="170" spans="2:33" ht="15">
      <c r="B170" s="19">
        <v>166</v>
      </c>
      <c r="C170" s="30" t="s">
        <v>673</v>
      </c>
      <c r="D170" s="19">
        <v>2005</v>
      </c>
      <c r="E170" s="30" t="s">
        <v>674</v>
      </c>
      <c r="F170" s="30" t="s">
        <v>675</v>
      </c>
      <c r="G170" s="46" t="s">
        <v>327</v>
      </c>
      <c r="I170" s="19">
        <v>1</v>
      </c>
      <c r="J170" s="19">
        <v>1</v>
      </c>
      <c r="K170" s="19">
        <v>399863</v>
      </c>
      <c r="L170" s="19">
        <v>0</v>
      </c>
      <c r="W170" s="19">
        <v>0</v>
      </c>
      <c r="X170" s="19" t="s">
        <v>84</v>
      </c>
      <c r="Y170" s="19" t="s">
        <v>84</v>
      </c>
      <c r="Z170" s="19" t="s">
        <v>84</v>
      </c>
      <c r="AA170" s="19" t="s">
        <v>84</v>
      </c>
      <c r="AB170" s="19" t="s">
        <v>84</v>
      </c>
      <c r="AC170" s="19" t="s">
        <v>84</v>
      </c>
      <c r="AD170" s="19" t="s">
        <v>84</v>
      </c>
      <c r="AE170" s="19" t="s">
        <v>84</v>
      </c>
    </row>
    <row r="171" spans="2:33" ht="15">
      <c r="B171" s="19">
        <v>167</v>
      </c>
      <c r="C171" s="30" t="s">
        <v>676</v>
      </c>
      <c r="D171" s="19">
        <v>2002</v>
      </c>
      <c r="E171" s="30" t="s">
        <v>677</v>
      </c>
      <c r="F171" s="30" t="s">
        <v>678</v>
      </c>
      <c r="G171" s="46" t="s">
        <v>327</v>
      </c>
      <c r="I171" s="19">
        <v>0</v>
      </c>
      <c r="AG171" s="19" t="s">
        <v>669</v>
      </c>
    </row>
    <row r="172" spans="2:33" ht="15">
      <c r="B172" s="19">
        <v>168</v>
      </c>
      <c r="C172" s="30" t="s">
        <v>679</v>
      </c>
      <c r="D172" s="19">
        <v>2000</v>
      </c>
      <c r="E172" s="30" t="s">
        <v>680</v>
      </c>
      <c r="F172" s="30" t="s">
        <v>681</v>
      </c>
      <c r="G172" s="46" t="s">
        <v>327</v>
      </c>
      <c r="I172" s="19">
        <v>0</v>
      </c>
      <c r="AG172" s="19" t="s">
        <v>682</v>
      </c>
    </row>
    <row r="173" spans="2:33" ht="15">
      <c r="B173" s="19">
        <v>169</v>
      </c>
      <c r="C173" s="30" t="s">
        <v>683</v>
      </c>
      <c r="D173" s="19">
        <v>2000</v>
      </c>
      <c r="E173" s="30" t="s">
        <v>684</v>
      </c>
      <c r="F173" s="30" t="s">
        <v>685</v>
      </c>
      <c r="G173" s="46" t="s">
        <v>327</v>
      </c>
      <c r="I173" s="19">
        <v>0</v>
      </c>
      <c r="AG173" s="19" t="s">
        <v>669</v>
      </c>
    </row>
    <row r="174" spans="2:33" ht="15">
      <c r="B174" s="19">
        <v>170</v>
      </c>
      <c r="C174" s="30" t="s">
        <v>686</v>
      </c>
      <c r="D174" s="19">
        <v>2008</v>
      </c>
      <c r="E174" s="30" t="s">
        <v>687</v>
      </c>
      <c r="F174" s="30" t="s">
        <v>688</v>
      </c>
      <c r="G174" s="46" t="s">
        <v>327</v>
      </c>
      <c r="I174" s="19">
        <v>1</v>
      </c>
      <c r="J174" s="19">
        <v>1</v>
      </c>
      <c r="K174" s="19">
        <v>1500000</v>
      </c>
      <c r="L174" s="19">
        <v>0</v>
      </c>
      <c r="W174" s="19">
        <v>0</v>
      </c>
      <c r="X174" s="19" t="s">
        <v>84</v>
      </c>
      <c r="Y174" s="19" t="s">
        <v>84</v>
      </c>
      <c r="Z174" s="19" t="s">
        <v>84</v>
      </c>
      <c r="AA174" s="19" t="s">
        <v>84</v>
      </c>
      <c r="AB174" s="19" t="s">
        <v>84</v>
      </c>
      <c r="AC174" s="19" t="s">
        <v>84</v>
      </c>
      <c r="AD174" s="19" t="s">
        <v>84</v>
      </c>
      <c r="AE174" s="19" t="s">
        <v>84</v>
      </c>
    </row>
    <row r="175" spans="2:33" ht="15">
      <c r="B175" s="19">
        <v>171</v>
      </c>
      <c r="C175" s="30" t="s">
        <v>689</v>
      </c>
      <c r="D175" s="19">
        <v>2008</v>
      </c>
      <c r="E175" s="30" t="s">
        <v>690</v>
      </c>
      <c r="F175" s="30" t="s">
        <v>691</v>
      </c>
      <c r="G175" s="46" t="s">
        <v>327</v>
      </c>
      <c r="I175" s="19">
        <v>1</v>
      </c>
      <c r="J175" s="19">
        <v>1</v>
      </c>
      <c r="K175" s="19">
        <v>36</v>
      </c>
      <c r="L175" s="19">
        <v>1</v>
      </c>
      <c r="M175" s="19" t="s">
        <v>84</v>
      </c>
      <c r="N175" s="19">
        <v>36</v>
      </c>
      <c r="O175" s="19">
        <v>0</v>
      </c>
      <c r="P175" s="19">
        <v>0</v>
      </c>
      <c r="Q175" s="19" t="s">
        <v>84</v>
      </c>
      <c r="R175" s="19" t="s">
        <v>84</v>
      </c>
      <c r="S175" s="19" t="s">
        <v>84</v>
      </c>
      <c r="W175" s="19">
        <v>1</v>
      </c>
      <c r="X175" s="19" t="s">
        <v>84</v>
      </c>
      <c r="Y175" s="19" t="s">
        <v>84</v>
      </c>
      <c r="Z175" s="19" t="s">
        <v>84</v>
      </c>
      <c r="AA175" s="19" t="s">
        <v>84</v>
      </c>
      <c r="AB175" s="19" t="s">
        <v>84</v>
      </c>
      <c r="AC175" s="19" t="s">
        <v>84</v>
      </c>
      <c r="AD175" s="19" t="s">
        <v>84</v>
      </c>
      <c r="AE175" s="19" t="s">
        <v>84</v>
      </c>
      <c r="AF175" s="19" t="s">
        <v>692</v>
      </c>
      <c r="AG175" s="19" t="s">
        <v>693</v>
      </c>
    </row>
    <row r="176" spans="2:33" ht="15">
      <c r="B176" s="19">
        <v>172</v>
      </c>
      <c r="C176" s="30" t="s">
        <v>694</v>
      </c>
      <c r="D176" s="19">
        <v>2007</v>
      </c>
      <c r="E176" s="30" t="s">
        <v>695</v>
      </c>
      <c r="F176" s="30" t="s">
        <v>696</v>
      </c>
      <c r="G176" s="46" t="s">
        <v>327</v>
      </c>
      <c r="I176" s="19">
        <v>1</v>
      </c>
      <c r="J176" s="19">
        <v>2</v>
      </c>
      <c r="K176" s="19">
        <v>5246</v>
      </c>
      <c r="L176" s="19">
        <v>1</v>
      </c>
      <c r="M176" s="19">
        <v>2</v>
      </c>
      <c r="N176" s="19">
        <v>5246</v>
      </c>
      <c r="O176" s="19">
        <v>0</v>
      </c>
      <c r="P176" s="19">
        <v>1</v>
      </c>
      <c r="Q176" s="19" t="s">
        <v>84</v>
      </c>
      <c r="R176" s="19" t="s">
        <v>84</v>
      </c>
      <c r="S176">
        <f>(0.9443+0.8742+0.839+0.6008+0.9137+0.8289+0.9754+0.8+0.9821)/9</f>
        <v>0.86204444444444439</v>
      </c>
      <c r="V176" s="19">
        <v>1</v>
      </c>
      <c r="W176" s="19">
        <v>1</v>
      </c>
      <c r="X176">
        <f>(0.815+0.507+0.41+0.16+0.556+0.355+0.929+0.286+0.414+0.844+0.435+0.456+0.165+0.458+0.303+0.891+0.141+0.066+0.76+0.662+0.372+0.162+0.514+0+0.927+0.123+0.179+0.722+0.504+0.454+0.213+0.451+0.039+0.916+0.182+0.135)/36</f>
        <v>0.43072222222222223</v>
      </c>
      <c r="Y176">
        <f>(0.684+0.483+0.453+0.274+0.703+0.453+0.748+0.376+0.725+0.686+0.451+0.485+0.317+0.409+0.622+0.675+0.27+0.375+0.765+0.428+0.654+0.363+0.626+0+0.668+0.635+0.64+0.799+0.453+0.597+0.396+0.437+1+0.613+0.467+0.333)/36</f>
        <v>0.5295277777777776</v>
      </c>
      <c r="Z176" s="19" t="s">
        <v>84</v>
      </c>
      <c r="AA176" s="19" t="s">
        <v>84</v>
      </c>
      <c r="AB176" s="19" t="s">
        <v>84</v>
      </c>
      <c r="AC176" s="19" t="s">
        <v>84</v>
      </c>
      <c r="AD176" s="19" t="s">
        <v>84</v>
      </c>
      <c r="AE176" s="19" t="s">
        <v>84</v>
      </c>
      <c r="AF176" s="19" t="s">
        <v>697</v>
      </c>
      <c r="AG176" s="19" t="s">
        <v>698</v>
      </c>
    </row>
    <row r="177" spans="2:33" ht="15">
      <c r="B177" s="19">
        <v>173</v>
      </c>
      <c r="C177" s="30" t="s">
        <v>699</v>
      </c>
      <c r="D177" s="19">
        <v>2014</v>
      </c>
      <c r="E177" s="30" t="s">
        <v>700</v>
      </c>
      <c r="F177" s="30" t="s">
        <v>701</v>
      </c>
      <c r="G177" s="46" t="s">
        <v>327</v>
      </c>
      <c r="I177" s="19">
        <v>1</v>
      </c>
      <c r="J177" s="19">
        <v>1</v>
      </c>
      <c r="K177">
        <f>11+32+13</f>
        <v>56</v>
      </c>
      <c r="L177" s="19">
        <v>1</v>
      </c>
      <c r="M177" s="19" t="s">
        <v>84</v>
      </c>
      <c r="N177" s="19">
        <v>36</v>
      </c>
      <c r="O177" s="19">
        <v>0</v>
      </c>
      <c r="P177" s="19">
        <v>0</v>
      </c>
      <c r="Q177" s="19" t="s">
        <v>84</v>
      </c>
      <c r="R177" s="19" t="s">
        <v>84</v>
      </c>
      <c r="S177" s="19" t="s">
        <v>84</v>
      </c>
      <c r="W177" s="19">
        <v>0</v>
      </c>
      <c r="X177" s="19" t="s">
        <v>84</v>
      </c>
      <c r="Y177" s="19" t="s">
        <v>84</v>
      </c>
      <c r="Z177" s="19" t="s">
        <v>84</v>
      </c>
      <c r="AA177" s="19" t="s">
        <v>84</v>
      </c>
      <c r="AB177" s="19" t="s">
        <v>84</v>
      </c>
      <c r="AC177" s="19" t="s">
        <v>84</v>
      </c>
      <c r="AD177" s="19" t="s">
        <v>84</v>
      </c>
      <c r="AE177" s="19" t="s">
        <v>84</v>
      </c>
    </row>
    <row r="178" spans="2:33" ht="15">
      <c r="B178" s="19">
        <v>174</v>
      </c>
      <c r="C178" s="30" t="s">
        <v>702</v>
      </c>
      <c r="D178" s="19">
        <v>2006</v>
      </c>
      <c r="E178" s="30" t="s">
        <v>703</v>
      </c>
      <c r="F178" s="30" t="s">
        <v>704</v>
      </c>
      <c r="G178" s="46" t="s">
        <v>327</v>
      </c>
      <c r="I178" s="19">
        <v>1</v>
      </c>
      <c r="J178" s="19">
        <v>1</v>
      </c>
      <c r="K178" s="19">
        <v>28640</v>
      </c>
      <c r="L178" s="19">
        <v>0</v>
      </c>
      <c r="W178" s="19">
        <v>0</v>
      </c>
      <c r="X178" s="19" t="s">
        <v>84</v>
      </c>
      <c r="Y178" s="19" t="s">
        <v>84</v>
      </c>
      <c r="Z178" s="19" t="s">
        <v>84</v>
      </c>
      <c r="AA178" s="19" t="s">
        <v>84</v>
      </c>
      <c r="AB178" s="19" t="s">
        <v>84</v>
      </c>
      <c r="AC178" s="19" t="s">
        <v>84</v>
      </c>
      <c r="AD178" s="19" t="s">
        <v>84</v>
      </c>
      <c r="AE178" s="19" t="s">
        <v>84</v>
      </c>
    </row>
    <row r="179" spans="2:33" ht="15">
      <c r="B179" s="19">
        <v>175</v>
      </c>
      <c r="C179" s="30" t="s">
        <v>705</v>
      </c>
      <c r="D179" s="19">
        <v>2000</v>
      </c>
      <c r="E179" s="30" t="s">
        <v>706</v>
      </c>
      <c r="F179" s="30" t="s">
        <v>707</v>
      </c>
      <c r="G179" s="46" t="s">
        <v>327</v>
      </c>
      <c r="I179" s="19">
        <v>1</v>
      </c>
      <c r="J179" s="19">
        <v>1</v>
      </c>
      <c r="K179" s="19" t="s">
        <v>708</v>
      </c>
      <c r="L179" s="19">
        <v>0</v>
      </c>
      <c r="W179" s="19">
        <v>0</v>
      </c>
      <c r="X179" s="19" t="s">
        <v>84</v>
      </c>
      <c r="Y179" s="19" t="s">
        <v>84</v>
      </c>
      <c r="Z179" s="19" t="s">
        <v>84</v>
      </c>
      <c r="AA179" s="19" t="s">
        <v>84</v>
      </c>
      <c r="AB179" s="19" t="s">
        <v>84</v>
      </c>
      <c r="AC179" s="19" t="s">
        <v>84</v>
      </c>
      <c r="AD179" s="19" t="s">
        <v>84</v>
      </c>
      <c r="AE179" s="19" t="s">
        <v>84</v>
      </c>
      <c r="AG179" s="19" t="s">
        <v>709</v>
      </c>
    </row>
    <row r="180" spans="2:33" ht="15">
      <c r="B180" s="19">
        <v>176</v>
      </c>
      <c r="C180" s="30" t="s">
        <v>710</v>
      </c>
      <c r="D180" s="19">
        <v>2012</v>
      </c>
      <c r="E180" s="30" t="s">
        <v>711</v>
      </c>
      <c r="F180" s="30" t="s">
        <v>712</v>
      </c>
      <c r="G180" s="46" t="s">
        <v>327</v>
      </c>
      <c r="I180" s="19">
        <v>0</v>
      </c>
      <c r="AG180" s="19" t="s">
        <v>713</v>
      </c>
    </row>
    <row r="181" spans="2:33" ht="15">
      <c r="B181" s="19">
        <v>177</v>
      </c>
      <c r="C181" s="30" t="s">
        <v>714</v>
      </c>
      <c r="D181" s="19">
        <v>2007</v>
      </c>
      <c r="E181" s="30" t="s">
        <v>715</v>
      </c>
      <c r="F181" s="30" t="s">
        <v>716</v>
      </c>
      <c r="G181" s="46" t="s">
        <v>327</v>
      </c>
      <c r="I181" s="19">
        <v>1</v>
      </c>
      <c r="J181" s="19">
        <v>1</v>
      </c>
      <c r="K181" s="19">
        <v>120</v>
      </c>
      <c r="L181" s="19">
        <v>1</v>
      </c>
      <c r="M181" s="19">
        <v>2</v>
      </c>
      <c r="N181" s="19">
        <v>120</v>
      </c>
      <c r="O181" s="19">
        <v>0</v>
      </c>
      <c r="P181" s="19">
        <v>0</v>
      </c>
      <c r="Q181" s="19" t="s">
        <v>84</v>
      </c>
      <c r="R181" s="19" t="s">
        <v>84</v>
      </c>
      <c r="S181" s="19" t="s">
        <v>84</v>
      </c>
      <c r="T181" s="19" t="s">
        <v>717</v>
      </c>
      <c r="U181" s="19">
        <v>0.82</v>
      </c>
      <c r="V181" s="19">
        <v>2</v>
      </c>
      <c r="W181" s="19">
        <v>0</v>
      </c>
      <c r="X181" s="19" t="s">
        <v>84</v>
      </c>
      <c r="Y181" s="19" t="s">
        <v>84</v>
      </c>
      <c r="Z181" s="19" t="s">
        <v>84</v>
      </c>
      <c r="AA181" s="19" t="s">
        <v>84</v>
      </c>
      <c r="AB181" s="19" t="s">
        <v>84</v>
      </c>
      <c r="AC181" s="19" t="s">
        <v>84</v>
      </c>
      <c r="AD181" s="19" t="s">
        <v>84</v>
      </c>
      <c r="AE181" s="19" t="s">
        <v>84</v>
      </c>
      <c r="AG181" s="19" t="s">
        <v>718</v>
      </c>
    </row>
    <row r="182" spans="2:33" ht="15">
      <c r="B182" s="19">
        <v>178</v>
      </c>
      <c r="C182" s="30" t="s">
        <v>719</v>
      </c>
      <c r="D182" s="19">
        <v>2000</v>
      </c>
      <c r="E182" s="30" t="s">
        <v>720</v>
      </c>
      <c r="F182" s="30" t="s">
        <v>721</v>
      </c>
      <c r="G182" s="46" t="s">
        <v>327</v>
      </c>
      <c r="I182" s="19">
        <v>0</v>
      </c>
      <c r="AG182" s="19" t="s">
        <v>722</v>
      </c>
    </row>
    <row r="183" spans="2:33" ht="15">
      <c r="B183" s="19">
        <v>179</v>
      </c>
      <c r="C183" s="30" t="s">
        <v>723</v>
      </c>
      <c r="D183" s="19">
        <v>2006</v>
      </c>
      <c r="E183" s="30" t="s">
        <v>724</v>
      </c>
      <c r="F183" s="30" t="s">
        <v>725</v>
      </c>
      <c r="G183" s="46" t="s">
        <v>327</v>
      </c>
      <c r="I183" s="19">
        <v>0</v>
      </c>
      <c r="AG183" s="19" t="s">
        <v>726</v>
      </c>
    </row>
    <row r="184" spans="2:33" ht="15">
      <c r="B184" s="19">
        <v>180</v>
      </c>
      <c r="C184" s="30" t="s">
        <v>727</v>
      </c>
      <c r="D184" s="19">
        <v>2006</v>
      </c>
      <c r="E184" s="30" t="s">
        <v>728</v>
      </c>
      <c r="F184" s="30" t="s">
        <v>729</v>
      </c>
      <c r="G184" s="46" t="s">
        <v>327</v>
      </c>
      <c r="I184" s="19">
        <v>0</v>
      </c>
      <c r="AG184" s="19" t="s">
        <v>730</v>
      </c>
    </row>
    <row r="185" spans="2:33" ht="15">
      <c r="B185" s="19">
        <v>181</v>
      </c>
      <c r="C185" s="30" t="s">
        <v>731</v>
      </c>
      <c r="D185" s="19">
        <v>2007</v>
      </c>
      <c r="E185" s="30" t="s">
        <v>732</v>
      </c>
      <c r="F185" s="30" t="s">
        <v>733</v>
      </c>
      <c r="G185" s="46" t="s">
        <v>327</v>
      </c>
      <c r="I185" s="19">
        <v>0</v>
      </c>
      <c r="AG185" s="19" t="s">
        <v>734</v>
      </c>
    </row>
    <row r="186" spans="2:33" ht="15">
      <c r="B186" s="19">
        <v>182</v>
      </c>
      <c r="C186" s="30" t="s">
        <v>735</v>
      </c>
      <c r="D186" s="19">
        <v>2007</v>
      </c>
      <c r="E186" s="30" t="s">
        <v>736</v>
      </c>
      <c r="F186" s="30" t="s">
        <v>737</v>
      </c>
      <c r="G186" s="46" t="s">
        <v>327</v>
      </c>
      <c r="I186" s="19">
        <v>0</v>
      </c>
      <c r="AG186" s="19" t="s">
        <v>738</v>
      </c>
    </row>
    <row r="187" spans="2:33" ht="15">
      <c r="B187" s="19">
        <v>183</v>
      </c>
      <c r="C187" s="30" t="s">
        <v>739</v>
      </c>
      <c r="D187" s="19">
        <v>2009</v>
      </c>
      <c r="E187" s="30" t="s">
        <v>740</v>
      </c>
      <c r="F187" s="30" t="s">
        <v>741</v>
      </c>
      <c r="G187" s="46" t="s">
        <v>327</v>
      </c>
      <c r="I187" s="19">
        <v>0</v>
      </c>
      <c r="AG187" s="19" t="s">
        <v>742</v>
      </c>
    </row>
    <row r="188" spans="2:33" ht="15">
      <c r="B188" s="19">
        <v>184</v>
      </c>
      <c r="C188" s="30" t="s">
        <v>743</v>
      </c>
      <c r="D188" s="19">
        <v>2008</v>
      </c>
      <c r="E188" s="30" t="s">
        <v>744</v>
      </c>
      <c r="F188" s="30" t="s">
        <v>745</v>
      </c>
      <c r="G188" s="46" t="s">
        <v>327</v>
      </c>
      <c r="I188" s="19">
        <v>0</v>
      </c>
      <c r="AG188" s="19" t="s">
        <v>746</v>
      </c>
    </row>
    <row r="189" spans="2:33" ht="15">
      <c r="B189" s="19">
        <v>185</v>
      </c>
      <c r="C189" s="30" t="s">
        <v>747</v>
      </c>
      <c r="D189" s="19">
        <v>2008</v>
      </c>
      <c r="E189" s="30" t="s">
        <v>748</v>
      </c>
      <c r="F189" s="30" t="s">
        <v>749</v>
      </c>
      <c r="G189" s="46" t="s">
        <v>327</v>
      </c>
      <c r="I189" s="19">
        <v>0</v>
      </c>
      <c r="AG189" s="19" t="s">
        <v>750</v>
      </c>
    </row>
    <row r="190" spans="2:33" ht="15">
      <c r="B190" s="19">
        <v>186</v>
      </c>
      <c r="C190" s="30" t="s">
        <v>751</v>
      </c>
      <c r="D190" s="19">
        <v>2007</v>
      </c>
      <c r="E190" s="30" t="s">
        <v>752</v>
      </c>
      <c r="F190" s="30" t="s">
        <v>753</v>
      </c>
      <c r="G190" s="46" t="s">
        <v>327</v>
      </c>
      <c r="I190" s="19">
        <v>1</v>
      </c>
      <c r="J190" s="19">
        <v>2</v>
      </c>
      <c r="K190" s="19">
        <v>187000</v>
      </c>
      <c r="L190" s="19">
        <v>1</v>
      </c>
      <c r="M190" s="19" t="s">
        <v>84</v>
      </c>
      <c r="N190" s="19">
        <v>187000</v>
      </c>
      <c r="O190" s="19">
        <v>0</v>
      </c>
      <c r="P190" s="19">
        <v>1</v>
      </c>
      <c r="Q190" s="19" t="s">
        <v>84</v>
      </c>
      <c r="R190" s="19">
        <v>0.8</v>
      </c>
      <c r="S190" s="19" t="s">
        <v>84</v>
      </c>
      <c r="V190" s="19">
        <v>2</v>
      </c>
      <c r="W190" s="19">
        <v>1</v>
      </c>
      <c r="X190" s="19" t="s">
        <v>84</v>
      </c>
      <c r="Y190" s="19" t="s">
        <v>84</v>
      </c>
      <c r="Z190" s="19" t="s">
        <v>84</v>
      </c>
      <c r="AA190" s="19" t="s">
        <v>84</v>
      </c>
      <c r="AB190" s="19" t="s">
        <v>84</v>
      </c>
      <c r="AC190" s="19" t="s">
        <v>84</v>
      </c>
      <c r="AD190" s="19" t="s">
        <v>84</v>
      </c>
      <c r="AE190" s="19" t="s">
        <v>84</v>
      </c>
      <c r="AF190" s="19" t="s">
        <v>754</v>
      </c>
    </row>
    <row r="191" spans="2:33" ht="15">
      <c r="B191" s="19">
        <v>187</v>
      </c>
      <c r="C191" s="30" t="s">
        <v>755</v>
      </c>
      <c r="D191" s="19">
        <v>2007</v>
      </c>
      <c r="E191" s="30" t="s">
        <v>756</v>
      </c>
      <c r="F191" s="30" t="s">
        <v>757</v>
      </c>
      <c r="G191" s="46" t="s">
        <v>327</v>
      </c>
      <c r="I191" s="19">
        <v>0</v>
      </c>
      <c r="AG191" s="19" t="s">
        <v>758</v>
      </c>
    </row>
    <row r="192" spans="2:33" ht="15">
      <c r="B192" s="19">
        <v>188</v>
      </c>
      <c r="C192" s="30" t="s">
        <v>759</v>
      </c>
      <c r="D192" s="19">
        <v>2006</v>
      </c>
      <c r="E192" s="30" t="s">
        <v>760</v>
      </c>
      <c r="F192" s="30" t="s">
        <v>761</v>
      </c>
      <c r="G192" s="46" t="s">
        <v>327</v>
      </c>
      <c r="I192" s="19">
        <v>0</v>
      </c>
      <c r="AG192" s="19" t="s">
        <v>669</v>
      </c>
    </row>
    <row r="193" spans="2:33" ht="15">
      <c r="B193" s="19">
        <v>189</v>
      </c>
      <c r="C193" s="30" t="s">
        <v>762</v>
      </c>
      <c r="D193" s="19">
        <v>2000</v>
      </c>
      <c r="E193" s="30" t="s">
        <v>763</v>
      </c>
      <c r="F193" s="30" t="s">
        <v>764</v>
      </c>
      <c r="G193" s="46" t="s">
        <v>327</v>
      </c>
      <c r="I193" s="19">
        <v>0</v>
      </c>
      <c r="AG193" s="19" t="s">
        <v>765</v>
      </c>
    </row>
    <row r="194" spans="2:33" ht="15">
      <c r="B194" s="19">
        <v>190</v>
      </c>
      <c r="C194" s="30" t="s">
        <v>766</v>
      </c>
      <c r="D194" s="19">
        <v>1999</v>
      </c>
      <c r="E194" s="30" t="s">
        <v>767</v>
      </c>
      <c r="F194" s="30" t="s">
        <v>768</v>
      </c>
      <c r="G194" s="46" t="s">
        <v>327</v>
      </c>
      <c r="I194" s="19">
        <v>0</v>
      </c>
      <c r="AG194" s="19" t="s">
        <v>669</v>
      </c>
    </row>
    <row r="195" spans="2:33" ht="15">
      <c r="B195" s="19">
        <v>191</v>
      </c>
      <c r="C195" s="30" t="s">
        <v>769</v>
      </c>
      <c r="D195" s="19">
        <v>2009</v>
      </c>
      <c r="E195" s="30" t="s">
        <v>770</v>
      </c>
      <c r="F195" s="30" t="s">
        <v>771</v>
      </c>
      <c r="G195" s="46" t="s">
        <v>327</v>
      </c>
      <c r="I195" s="19">
        <v>0</v>
      </c>
      <c r="AG195" s="19" t="s">
        <v>772</v>
      </c>
    </row>
    <row r="196" spans="2:33" ht="15">
      <c r="B196" s="19">
        <v>192</v>
      </c>
      <c r="C196" s="30" t="s">
        <v>773</v>
      </c>
      <c r="D196" s="19">
        <v>2009</v>
      </c>
      <c r="E196" s="30" t="s">
        <v>774</v>
      </c>
      <c r="F196" s="30" t="s">
        <v>775</v>
      </c>
      <c r="G196" s="46" t="s">
        <v>327</v>
      </c>
      <c r="I196" s="19">
        <v>0</v>
      </c>
      <c r="AG196" s="19" t="s">
        <v>776</v>
      </c>
    </row>
  </sheetData>
  <autoFilter ref="A1:AG196" xr:uid="{00000000-0009-0000-0000-000000000000}"/>
  <mergeCells count="5">
    <mergeCell ref="H1:I1"/>
    <mergeCell ref="J1:K1"/>
    <mergeCell ref="W1:AF1"/>
    <mergeCell ref="L1:V1"/>
    <mergeCell ref="B1:G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7"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74</v>
      </c>
    </row>
    <row r="6" spans="1:37" ht="13">
      <c r="B6" s="19">
        <v>2</v>
      </c>
      <c r="C6" s="19" t="s">
        <v>75</v>
      </c>
      <c r="D6" s="19">
        <v>2018</v>
      </c>
      <c r="E6" s="19" t="s">
        <v>77</v>
      </c>
      <c r="F6" s="19" t="s">
        <v>74</v>
      </c>
    </row>
    <row r="7" spans="1:37" ht="13">
      <c r="B7" s="19">
        <v>3</v>
      </c>
      <c r="C7" s="19" t="s">
        <v>78</v>
      </c>
      <c r="D7" s="19">
        <v>2018</v>
      </c>
      <c r="E7" s="19" t="s">
        <v>79</v>
      </c>
      <c r="F7" s="19" t="s">
        <v>74</v>
      </c>
    </row>
    <row r="8" spans="1:37" ht="13">
      <c r="B8" s="19">
        <v>4</v>
      </c>
      <c r="C8" s="19" t="s">
        <v>80</v>
      </c>
      <c r="D8" s="19">
        <v>2016</v>
      </c>
      <c r="E8" s="19" t="s">
        <v>81</v>
      </c>
      <c r="F8" s="19" t="s">
        <v>74</v>
      </c>
    </row>
    <row r="9" spans="1:37" ht="13">
      <c r="B9" s="19">
        <v>5</v>
      </c>
      <c r="C9" s="19" t="s">
        <v>82</v>
      </c>
      <c r="D9" s="19">
        <v>2017</v>
      </c>
      <c r="E9" s="19" t="s">
        <v>83</v>
      </c>
      <c r="F9" s="19" t="s">
        <v>74</v>
      </c>
    </row>
    <row r="10" spans="1:37" ht="13">
      <c r="B10" s="19">
        <v>6</v>
      </c>
      <c r="C10" s="19" t="s">
        <v>85</v>
      </c>
      <c r="D10" s="19">
        <v>2018</v>
      </c>
      <c r="E10" s="19" t="s">
        <v>86</v>
      </c>
      <c r="F10" s="19" t="s">
        <v>74</v>
      </c>
    </row>
    <row r="11" spans="1:37" ht="13">
      <c r="B11" s="19">
        <v>7</v>
      </c>
      <c r="C11" s="19" t="s">
        <v>87</v>
      </c>
      <c r="D11" s="19">
        <v>2015</v>
      </c>
      <c r="E11" s="19" t="s">
        <v>88</v>
      </c>
      <c r="F11" s="19" t="s">
        <v>74</v>
      </c>
    </row>
    <row r="12" spans="1:37" ht="13">
      <c r="B12" s="19">
        <v>8</v>
      </c>
      <c r="C12" s="19" t="s">
        <v>89</v>
      </c>
      <c r="D12" s="19">
        <v>2018</v>
      </c>
      <c r="E12" s="19" t="s">
        <v>91</v>
      </c>
      <c r="F12" s="19" t="s">
        <v>74</v>
      </c>
    </row>
    <row r="13" spans="1:37" ht="13">
      <c r="B13" s="19">
        <v>9</v>
      </c>
      <c r="C13" s="19" t="s">
        <v>92</v>
      </c>
      <c r="D13" s="19">
        <v>2017</v>
      </c>
      <c r="E13" s="19" t="s">
        <v>93</v>
      </c>
      <c r="F13" s="19" t="s">
        <v>74</v>
      </c>
    </row>
    <row r="14" spans="1:37" ht="13">
      <c r="B14" s="19">
        <v>10</v>
      </c>
      <c r="C14" s="19" t="s">
        <v>95</v>
      </c>
      <c r="D14" s="19">
        <v>2016</v>
      </c>
      <c r="E14" s="19" t="s">
        <v>96</v>
      </c>
      <c r="F14" s="19" t="s">
        <v>74</v>
      </c>
    </row>
  </sheetData>
  <mergeCells count="5">
    <mergeCell ref="G1:H1"/>
    <mergeCell ref="I1:J1"/>
    <mergeCell ref="K1:R1"/>
    <mergeCell ref="B1:F1"/>
    <mergeCell ref="S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s>
  <sheetData>
    <row r="1" spans="1:35"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48"/>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31</v>
      </c>
      <c r="U2" s="16" t="s">
        <v>32</v>
      </c>
      <c r="V2" s="16" t="s">
        <v>34</v>
      </c>
      <c r="W2" s="17" t="s">
        <v>38</v>
      </c>
      <c r="X2" s="2" t="s">
        <v>42</v>
      </c>
      <c r="Y2" s="3"/>
      <c r="Z2" s="3"/>
      <c r="AA2" s="3"/>
      <c r="AB2" s="3"/>
      <c r="AC2" s="3"/>
      <c r="AD2" s="3"/>
      <c r="AE2" s="3"/>
      <c r="AF2" s="3"/>
      <c r="AG2" s="3"/>
      <c r="AH2" s="3"/>
      <c r="AI2" s="3"/>
    </row>
    <row r="3" spans="1:35"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9"/>
      <c r="X4" s="28"/>
      <c r="Y4" s="28"/>
      <c r="Z4" s="28"/>
      <c r="AA4" s="28"/>
      <c r="AB4" s="28"/>
      <c r="AC4" s="28"/>
      <c r="AD4" s="28"/>
      <c r="AE4" s="28"/>
      <c r="AF4" s="28"/>
      <c r="AG4" s="28"/>
      <c r="AH4" s="28"/>
      <c r="AI4" s="28"/>
    </row>
    <row r="5" spans="1:35" ht="13">
      <c r="B5" s="19">
        <v>1</v>
      </c>
      <c r="C5" s="19" t="s">
        <v>71</v>
      </c>
      <c r="D5" s="19">
        <v>2018</v>
      </c>
      <c r="E5" s="19" t="s">
        <v>72</v>
      </c>
      <c r="F5" s="19" t="s">
        <v>76</v>
      </c>
    </row>
    <row r="6" spans="1:35" ht="13">
      <c r="B6" s="19">
        <v>2</v>
      </c>
      <c r="C6" s="19" t="s">
        <v>75</v>
      </c>
      <c r="D6" s="19">
        <v>2018</v>
      </c>
      <c r="E6" s="19" t="s">
        <v>77</v>
      </c>
      <c r="F6" s="19" t="s">
        <v>76</v>
      </c>
    </row>
    <row r="7" spans="1:35" ht="13">
      <c r="B7" s="19">
        <v>3</v>
      </c>
      <c r="C7" s="19" t="s">
        <v>78</v>
      </c>
      <c r="D7" s="19">
        <v>2018</v>
      </c>
      <c r="E7" s="19" t="s">
        <v>79</v>
      </c>
      <c r="F7" s="19" t="s">
        <v>76</v>
      </c>
    </row>
    <row r="8" spans="1:35" ht="13">
      <c r="B8" s="19">
        <v>4</v>
      </c>
      <c r="C8" s="19" t="s">
        <v>80</v>
      </c>
      <c r="D8" s="19">
        <v>2016</v>
      </c>
      <c r="E8" s="19" t="s">
        <v>81</v>
      </c>
      <c r="F8" s="19" t="s">
        <v>76</v>
      </c>
    </row>
    <row r="9" spans="1:35" ht="13">
      <c r="B9" s="19">
        <v>5</v>
      </c>
      <c r="C9" s="19" t="s">
        <v>82</v>
      </c>
      <c r="D9" s="19">
        <v>2017</v>
      </c>
      <c r="E9" s="19" t="s">
        <v>83</v>
      </c>
      <c r="F9" s="19" t="s">
        <v>76</v>
      </c>
    </row>
    <row r="10" spans="1:35" ht="13">
      <c r="B10" s="19">
        <v>6</v>
      </c>
      <c r="C10" s="19" t="s">
        <v>85</v>
      </c>
      <c r="D10" s="19">
        <v>2018</v>
      </c>
      <c r="E10" s="19" t="s">
        <v>86</v>
      </c>
      <c r="F10" s="19" t="s">
        <v>76</v>
      </c>
    </row>
    <row r="11" spans="1:35" ht="13">
      <c r="B11" s="19">
        <v>7</v>
      </c>
      <c r="C11" s="19" t="s">
        <v>87</v>
      </c>
      <c r="D11" s="19">
        <v>2015</v>
      </c>
      <c r="E11" s="19" t="s">
        <v>88</v>
      </c>
      <c r="F11" s="19" t="s">
        <v>76</v>
      </c>
    </row>
    <row r="12" spans="1:35" ht="13">
      <c r="B12" s="19">
        <v>8</v>
      </c>
      <c r="C12" s="19" t="s">
        <v>89</v>
      </c>
      <c r="D12" s="19">
        <v>2018</v>
      </c>
      <c r="E12" s="19" t="s">
        <v>91</v>
      </c>
      <c r="F12" s="19" t="s">
        <v>76</v>
      </c>
    </row>
    <row r="13" spans="1:35" ht="13">
      <c r="B13" s="19">
        <v>9</v>
      </c>
      <c r="C13" s="19" t="s">
        <v>92</v>
      </c>
      <c r="D13" s="19">
        <v>2017</v>
      </c>
      <c r="E13" s="19" t="s">
        <v>93</v>
      </c>
      <c r="F13" s="19" t="s">
        <v>76</v>
      </c>
    </row>
    <row r="14" spans="1:35" ht="13">
      <c r="B14" s="19">
        <v>10</v>
      </c>
      <c r="C14" s="19" t="s">
        <v>95</v>
      </c>
      <c r="D14" s="19">
        <v>2016</v>
      </c>
      <c r="E14" s="19" t="s">
        <v>96</v>
      </c>
      <c r="F14" s="19" t="s">
        <v>76</v>
      </c>
    </row>
  </sheetData>
  <mergeCells count="5">
    <mergeCell ref="S1:W1"/>
    <mergeCell ref="G1:H1"/>
    <mergeCell ref="I1:J1"/>
    <mergeCell ref="K1:R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N14"/>
  <sheetViews>
    <sheetView workbookViewId="0">
      <pane ySplit="4" topLeftCell="A5" activePane="bottomLeft" state="frozen"/>
      <selection pane="bottomLeft" activeCell="B6" sqref="B6"/>
    </sheetView>
  </sheetViews>
  <sheetFormatPr baseColWidth="10" defaultColWidth="14.5" defaultRowHeight="15.75" customHeight="1"/>
  <cols>
    <col min="5" max="5" width="24.83203125" customWidth="1"/>
    <col min="7" max="8" width="22.33203125" customWidth="1"/>
    <col min="20" max="20" width="22.1640625" customWidth="1"/>
    <col min="24" max="24" width="10.5" customWidth="1"/>
    <col min="25" max="25" width="16.83203125" customWidth="1"/>
  </cols>
  <sheetData>
    <row r="1" spans="1:40"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51"/>
      <c r="Z1" s="51"/>
      <c r="AA1" s="51"/>
      <c r="AB1" s="48"/>
      <c r="AC1" s="2"/>
      <c r="AD1" s="3"/>
      <c r="AE1" s="3"/>
      <c r="AF1" s="3"/>
      <c r="AG1" s="3"/>
      <c r="AH1" s="3"/>
      <c r="AI1" s="3"/>
      <c r="AJ1" s="3"/>
      <c r="AK1" s="3"/>
      <c r="AL1" s="3"/>
      <c r="AM1" s="3"/>
      <c r="AN1" s="3"/>
    </row>
    <row r="2" spans="1:40"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30</v>
      </c>
      <c r="U2" s="16" t="s">
        <v>33</v>
      </c>
      <c r="V2" s="16" t="s">
        <v>34</v>
      </c>
      <c r="W2" s="16" t="s">
        <v>35</v>
      </c>
      <c r="X2" s="16" t="s">
        <v>37</v>
      </c>
      <c r="Y2" s="16" t="s">
        <v>39</v>
      </c>
      <c r="Z2" s="16" t="s">
        <v>112</v>
      </c>
      <c r="AA2" s="16" t="s">
        <v>41</v>
      </c>
      <c r="AB2" s="17" t="s">
        <v>38</v>
      </c>
      <c r="AC2" s="2" t="s">
        <v>42</v>
      </c>
      <c r="AD2" s="3"/>
      <c r="AE2" s="3"/>
      <c r="AF2" s="3"/>
      <c r="AG2" s="3"/>
      <c r="AH2" s="3"/>
      <c r="AI2" s="3"/>
      <c r="AJ2" s="3"/>
      <c r="AK2" s="3"/>
      <c r="AL2" s="3"/>
      <c r="AM2" s="3"/>
      <c r="AN2" s="3"/>
    </row>
    <row r="3" spans="1:40"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19"/>
      <c r="Z3" s="19"/>
      <c r="AA3" s="19"/>
      <c r="AB3" s="21" t="s">
        <v>51</v>
      </c>
    </row>
    <row r="4" spans="1:40"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8"/>
      <c r="Z4" s="28"/>
      <c r="AA4" s="28"/>
      <c r="AB4" s="29"/>
      <c r="AC4" s="28"/>
      <c r="AD4" s="28"/>
      <c r="AE4" s="28"/>
      <c r="AF4" s="28"/>
      <c r="AG4" s="28"/>
      <c r="AH4" s="28"/>
      <c r="AI4" s="28"/>
      <c r="AJ4" s="28"/>
      <c r="AK4" s="28"/>
      <c r="AL4" s="28"/>
      <c r="AM4" s="28"/>
      <c r="AN4" s="28"/>
    </row>
    <row r="5" spans="1:40" ht="13">
      <c r="B5" s="19">
        <v>1</v>
      </c>
      <c r="C5" s="19" t="s">
        <v>71</v>
      </c>
      <c r="D5" s="19">
        <v>2018</v>
      </c>
      <c r="E5" s="19" t="s">
        <v>72</v>
      </c>
      <c r="F5" s="19" t="s">
        <v>114</v>
      </c>
      <c r="H5" s="19">
        <v>1</v>
      </c>
      <c r="I5" s="19">
        <v>1</v>
      </c>
      <c r="J5" s="19">
        <v>3336</v>
      </c>
      <c r="K5" s="19">
        <v>1</v>
      </c>
      <c r="L5" s="19" t="s">
        <v>84</v>
      </c>
      <c r="M5" s="19">
        <f>(300+220)/2</f>
        <v>260</v>
      </c>
      <c r="N5" s="19">
        <v>0</v>
      </c>
      <c r="O5" s="19">
        <v>0</v>
      </c>
      <c r="P5" s="19" t="s">
        <v>84</v>
      </c>
      <c r="Q5" s="19" t="s">
        <v>84</v>
      </c>
      <c r="R5" s="19" t="s">
        <v>84</v>
      </c>
      <c r="S5" s="19">
        <v>1</v>
      </c>
      <c r="T5" s="19" t="s">
        <v>84</v>
      </c>
      <c r="U5" s="19" t="s">
        <v>84</v>
      </c>
      <c r="V5" s="19" t="s">
        <v>84</v>
      </c>
      <c r="W5" s="19" t="s">
        <v>84</v>
      </c>
      <c r="X5" s="19" t="s">
        <v>84</v>
      </c>
      <c r="Y5" s="19" t="s">
        <v>84</v>
      </c>
      <c r="Z5" s="19" t="s">
        <v>84</v>
      </c>
      <c r="AA5" s="19" t="s">
        <v>84</v>
      </c>
      <c r="AB5" s="19" t="s">
        <v>84</v>
      </c>
      <c r="AC5" s="19" t="s">
        <v>90</v>
      </c>
    </row>
    <row r="6" spans="1:40" ht="13">
      <c r="B6" s="19">
        <v>2</v>
      </c>
      <c r="C6" s="19" t="s">
        <v>75</v>
      </c>
      <c r="D6" s="19">
        <v>2018</v>
      </c>
      <c r="E6" s="19" t="s">
        <v>77</v>
      </c>
      <c r="F6" s="19" t="s">
        <v>114</v>
      </c>
      <c r="H6" s="19">
        <v>1</v>
      </c>
      <c r="I6" s="19">
        <v>1</v>
      </c>
      <c r="J6" s="19">
        <v>3249</v>
      </c>
      <c r="K6" s="19">
        <v>0</v>
      </c>
      <c r="L6" s="19" t="s">
        <v>84</v>
      </c>
      <c r="M6" s="19" t="s">
        <v>84</v>
      </c>
      <c r="N6" s="19">
        <v>0</v>
      </c>
      <c r="O6" s="19">
        <v>0</v>
      </c>
      <c r="P6" s="19" t="s">
        <v>84</v>
      </c>
      <c r="Q6" s="19" t="s">
        <v>84</v>
      </c>
      <c r="R6" s="19" t="s">
        <v>84</v>
      </c>
      <c r="S6" s="19">
        <v>0</v>
      </c>
      <c r="T6" s="19" t="s">
        <v>84</v>
      </c>
      <c r="U6" s="19" t="s">
        <v>84</v>
      </c>
      <c r="V6" s="19" t="s">
        <v>84</v>
      </c>
      <c r="W6" s="19" t="s">
        <v>84</v>
      </c>
      <c r="X6" s="19" t="s">
        <v>84</v>
      </c>
      <c r="Y6" s="19" t="s">
        <v>84</v>
      </c>
      <c r="Z6" s="19" t="s">
        <v>84</v>
      </c>
      <c r="AA6" s="19" t="s">
        <v>84</v>
      </c>
      <c r="AB6" s="19" t="s">
        <v>84</v>
      </c>
    </row>
    <row r="7" spans="1:40" ht="13">
      <c r="B7" s="19">
        <v>3</v>
      </c>
      <c r="C7" s="19" t="s">
        <v>78</v>
      </c>
      <c r="D7" s="19">
        <v>2018</v>
      </c>
      <c r="E7" s="19" t="s">
        <v>79</v>
      </c>
      <c r="F7" s="19" t="s">
        <v>114</v>
      </c>
      <c r="H7" s="19">
        <v>0</v>
      </c>
    </row>
    <row r="8" spans="1:40" ht="13">
      <c r="B8" s="19">
        <v>4</v>
      </c>
      <c r="C8" s="19" t="s">
        <v>80</v>
      </c>
      <c r="D8" s="19">
        <v>2016</v>
      </c>
      <c r="E8" s="19" t="s">
        <v>81</v>
      </c>
      <c r="F8" s="19" t="s">
        <v>114</v>
      </c>
      <c r="H8" s="19">
        <v>1</v>
      </c>
      <c r="I8" s="19">
        <v>1</v>
      </c>
      <c r="J8" s="19">
        <v>525</v>
      </c>
      <c r="K8" s="19">
        <v>1</v>
      </c>
      <c r="L8" s="19">
        <v>3</v>
      </c>
      <c r="M8" s="19">
        <v>60</v>
      </c>
      <c r="N8" s="19">
        <v>0</v>
      </c>
      <c r="O8" s="19">
        <v>1</v>
      </c>
      <c r="P8" s="19" t="s">
        <v>101</v>
      </c>
      <c r="Q8">
        <f>(0.39+0.46+0.35+0.5)/4</f>
        <v>0.42500000000000004</v>
      </c>
      <c r="R8" s="19">
        <v>1</v>
      </c>
      <c r="S8" s="19">
        <v>1</v>
      </c>
      <c r="T8" s="19" t="s">
        <v>84</v>
      </c>
      <c r="U8" s="19" t="s">
        <v>84</v>
      </c>
      <c r="V8" s="19" t="s">
        <v>84</v>
      </c>
      <c r="W8" s="19" t="s">
        <v>84</v>
      </c>
      <c r="X8" s="19" t="s">
        <v>84</v>
      </c>
      <c r="Y8" s="19">
        <v>0.43</v>
      </c>
      <c r="Z8" s="19" t="s">
        <v>84</v>
      </c>
      <c r="AA8" s="19" t="s">
        <v>84</v>
      </c>
      <c r="AB8" s="19" t="s">
        <v>84</v>
      </c>
    </row>
    <row r="9" spans="1:40" ht="13">
      <c r="B9" s="19">
        <v>5</v>
      </c>
      <c r="C9" s="19" t="s">
        <v>82</v>
      </c>
      <c r="D9" s="19">
        <v>2017</v>
      </c>
      <c r="E9" s="19" t="s">
        <v>83</v>
      </c>
      <c r="F9" s="19" t="s">
        <v>114</v>
      </c>
      <c r="H9" s="19">
        <v>0</v>
      </c>
    </row>
    <row r="10" spans="1:40" ht="13">
      <c r="B10" s="19">
        <v>6</v>
      </c>
      <c r="C10" s="19" t="s">
        <v>85</v>
      </c>
      <c r="D10" s="19">
        <v>2018</v>
      </c>
      <c r="E10" s="19" t="s">
        <v>86</v>
      </c>
      <c r="F10" s="19" t="s">
        <v>114</v>
      </c>
      <c r="H10" s="19">
        <v>1</v>
      </c>
      <c r="I10" s="19">
        <v>1</v>
      </c>
      <c r="J10" s="19">
        <v>352203</v>
      </c>
      <c r="K10" s="19">
        <v>0</v>
      </c>
      <c r="L10" s="19" t="s">
        <v>84</v>
      </c>
      <c r="M10" s="19" t="s">
        <v>84</v>
      </c>
      <c r="N10" s="19">
        <v>0</v>
      </c>
      <c r="O10" s="19">
        <v>0</v>
      </c>
      <c r="P10" s="19" t="s">
        <v>84</v>
      </c>
      <c r="Q10" s="19" t="s">
        <v>84</v>
      </c>
      <c r="R10" s="19" t="s">
        <v>84</v>
      </c>
      <c r="S10" s="19">
        <v>0</v>
      </c>
      <c r="T10" s="19" t="s">
        <v>84</v>
      </c>
      <c r="U10" s="19" t="s">
        <v>84</v>
      </c>
      <c r="V10" s="19" t="s">
        <v>84</v>
      </c>
      <c r="W10" s="19" t="s">
        <v>84</v>
      </c>
      <c r="X10" s="19" t="s">
        <v>84</v>
      </c>
      <c r="Y10" s="19" t="s">
        <v>84</v>
      </c>
      <c r="Z10" s="19" t="s">
        <v>84</v>
      </c>
      <c r="AA10" s="19" t="s">
        <v>84</v>
      </c>
      <c r="AB10" s="19" t="s">
        <v>84</v>
      </c>
    </row>
    <row r="11" spans="1:40" ht="13">
      <c r="B11" s="19">
        <v>7</v>
      </c>
      <c r="C11" s="19" t="s">
        <v>87</v>
      </c>
      <c r="D11" s="19">
        <v>2015</v>
      </c>
      <c r="E11" s="19" t="s">
        <v>88</v>
      </c>
      <c r="F11" s="19" t="s">
        <v>114</v>
      </c>
      <c r="H11" s="19">
        <v>0</v>
      </c>
    </row>
    <row r="12" spans="1:40" ht="13">
      <c r="B12" s="19">
        <v>8</v>
      </c>
      <c r="C12" s="19" t="s">
        <v>89</v>
      </c>
      <c r="D12" s="19">
        <v>2018</v>
      </c>
      <c r="E12" s="19" t="s">
        <v>91</v>
      </c>
      <c r="F12" s="19" t="s">
        <v>114</v>
      </c>
      <c r="H12" s="19">
        <v>0</v>
      </c>
    </row>
    <row r="13" spans="1:40" ht="13">
      <c r="B13" s="19">
        <v>9</v>
      </c>
      <c r="C13" s="19" t="s">
        <v>92</v>
      </c>
      <c r="D13" s="19">
        <v>2017</v>
      </c>
      <c r="E13" s="19" t="s">
        <v>93</v>
      </c>
      <c r="F13" s="19" t="s">
        <v>114</v>
      </c>
      <c r="H13" s="19">
        <v>1</v>
      </c>
      <c r="I13" s="19">
        <v>2</v>
      </c>
      <c r="J13" s="19">
        <v>290</v>
      </c>
      <c r="K13" s="19">
        <v>1</v>
      </c>
      <c r="L13" s="19" t="s">
        <v>84</v>
      </c>
      <c r="M13" s="19">
        <v>150</v>
      </c>
      <c r="N13" s="19">
        <v>0</v>
      </c>
      <c r="O13" s="19">
        <v>0</v>
      </c>
      <c r="P13" s="19" t="s">
        <v>84</v>
      </c>
      <c r="Q13" s="19" t="s">
        <v>84</v>
      </c>
      <c r="R13" s="19" t="s">
        <v>84</v>
      </c>
      <c r="S13" s="19">
        <v>1</v>
      </c>
      <c r="T13" s="19">
        <f>(0.555+0.75+0.732+0.75+0.73)/5</f>
        <v>0.70340000000000003</v>
      </c>
      <c r="U13" s="19">
        <f>(0.79+0.85)/2</f>
        <v>0.82000000000000006</v>
      </c>
      <c r="V13" s="19" t="s">
        <v>84</v>
      </c>
      <c r="W13" s="19">
        <f>(0.823+0.883+0.833+0.88+0.92)/5</f>
        <v>0.8677999999999999</v>
      </c>
      <c r="X13" s="19">
        <f>(0.86+0.84)/2</f>
        <v>0.85</v>
      </c>
      <c r="Y13" s="19">
        <f>(0.755+0.833+0.843+0.83+0.84)/5</f>
        <v>0.82020000000000004</v>
      </c>
      <c r="Z13" s="19" t="s">
        <v>84</v>
      </c>
      <c r="AA13" s="19" t="s">
        <v>84</v>
      </c>
      <c r="AB13" s="19" t="s">
        <v>84</v>
      </c>
    </row>
    <row r="14" spans="1:40" ht="13">
      <c r="B14" s="19">
        <v>10</v>
      </c>
      <c r="C14" s="19" t="s">
        <v>95</v>
      </c>
      <c r="D14" s="19">
        <v>2016</v>
      </c>
      <c r="E14" s="19" t="s">
        <v>96</v>
      </c>
      <c r="F14" s="19" t="s">
        <v>114</v>
      </c>
      <c r="H14" s="19">
        <v>1</v>
      </c>
      <c r="I14" s="19">
        <v>2</v>
      </c>
      <c r="J14">
        <f>80901+15057+447357+251421</f>
        <v>794736</v>
      </c>
      <c r="K14" s="19">
        <v>1</v>
      </c>
      <c r="L14" s="19">
        <v>2</v>
      </c>
      <c r="M14">
        <f>7000*4</f>
        <v>28000</v>
      </c>
      <c r="N14" s="19">
        <v>0</v>
      </c>
      <c r="O14" s="19">
        <v>1</v>
      </c>
      <c r="P14" s="19">
        <v>1</v>
      </c>
      <c r="Q14">
        <f>(0.58+0.7+0.66+0.62+0.3+0.26+0.17+0.54+0.5+0.53+0.41+0.39)/12</f>
        <v>0.47166666666666668</v>
      </c>
      <c r="R14" s="19">
        <v>1</v>
      </c>
      <c r="S14" s="19">
        <v>1</v>
      </c>
      <c r="T14" s="19" t="s">
        <v>84</v>
      </c>
      <c r="U14">
        <f>(0.837+0.795+0.838+0.818+0.955+0.977+0.849+0.938+0.734+0.665+0.851+0.77)/12</f>
        <v>0.83558333333333346</v>
      </c>
      <c r="V14" s="19" t="s">
        <v>84</v>
      </c>
      <c r="W14" s="19" t="s">
        <v>84</v>
      </c>
      <c r="X14" s="19" t="s">
        <v>84</v>
      </c>
      <c r="Y14" s="19" t="s">
        <v>84</v>
      </c>
      <c r="Z14">
        <f>(0.946+0.89+0.894+0.832+0.998+1+0.953+0.997+0.206+0.166+0.08+0.061)/12</f>
        <v>0.66858333333333342</v>
      </c>
      <c r="AA14">
        <f>(0.821+0.775+0.863+0.806+0.954+0.976+0.821+0.935+0.895+0.913+0.957+0.922)/12</f>
        <v>0.88650000000000018</v>
      </c>
      <c r="AB14" s="19" t="s">
        <v>84</v>
      </c>
      <c r="AC14" s="19" t="s">
        <v>120</v>
      </c>
    </row>
  </sheetData>
  <mergeCells count="5">
    <mergeCell ref="G1:H1"/>
    <mergeCell ref="I1:J1"/>
    <mergeCell ref="K1:R1"/>
    <mergeCell ref="B1:F1"/>
    <mergeCell ref="S1:A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22"/>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83203125" customWidth="1"/>
  </cols>
  <sheetData>
    <row r="1" spans="1:35"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48"/>
      <c r="X1" s="2"/>
      <c r="Y1" s="3"/>
      <c r="Z1" s="3"/>
      <c r="AA1" s="3"/>
      <c r="AB1" s="3"/>
      <c r="AC1" s="3"/>
      <c r="AD1" s="3"/>
      <c r="AE1" s="3"/>
      <c r="AF1" s="3"/>
      <c r="AG1" s="3"/>
      <c r="AH1" s="3"/>
      <c r="AI1" s="3"/>
    </row>
    <row r="2" spans="1:35"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7" t="s">
        <v>38</v>
      </c>
      <c r="X2" s="2" t="s">
        <v>42</v>
      </c>
      <c r="Y2" s="3"/>
      <c r="Z2" s="3"/>
      <c r="AA2" s="3"/>
      <c r="AB2" s="3"/>
      <c r="AC2" s="3"/>
      <c r="AD2" s="3"/>
      <c r="AE2" s="3"/>
      <c r="AF2" s="3"/>
      <c r="AG2" s="3"/>
      <c r="AH2" s="3"/>
      <c r="AI2" s="3"/>
    </row>
    <row r="3" spans="1:35" ht="13">
      <c r="A3" s="19" t="s">
        <v>43</v>
      </c>
      <c r="B3" s="20"/>
      <c r="C3" s="19"/>
      <c r="D3" s="19"/>
      <c r="E3" s="19"/>
      <c r="F3" s="21" t="s">
        <v>44</v>
      </c>
      <c r="G3" s="21"/>
      <c r="H3" s="22" t="s">
        <v>113</v>
      </c>
      <c r="I3" s="19"/>
      <c r="J3" s="19"/>
      <c r="K3" s="19" t="s">
        <v>46</v>
      </c>
      <c r="L3" s="19" t="s">
        <v>47</v>
      </c>
      <c r="M3" s="19" t="s">
        <v>48</v>
      </c>
      <c r="N3" s="19"/>
      <c r="O3" s="19"/>
      <c r="P3" s="19"/>
      <c r="Q3" s="19" t="s">
        <v>49</v>
      </c>
      <c r="R3" s="19"/>
      <c r="S3" s="20" t="s">
        <v>50</v>
      </c>
      <c r="T3" s="19" t="s">
        <v>49</v>
      </c>
      <c r="U3" s="19" t="s">
        <v>49</v>
      </c>
      <c r="V3" s="19" t="s">
        <v>49</v>
      </c>
      <c r="W3" s="21" t="s">
        <v>51</v>
      </c>
    </row>
    <row r="4" spans="1:35"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9"/>
      <c r="X4" s="28"/>
      <c r="Y4" s="28"/>
      <c r="Z4" s="28"/>
      <c r="AA4" s="28"/>
      <c r="AB4" s="28"/>
      <c r="AC4" s="28"/>
      <c r="AD4" s="28"/>
      <c r="AE4" s="28"/>
      <c r="AF4" s="28"/>
      <c r="AG4" s="28"/>
      <c r="AH4" s="28"/>
      <c r="AI4" s="28"/>
    </row>
    <row r="5" spans="1:35" ht="13">
      <c r="B5" s="19">
        <v>1</v>
      </c>
      <c r="C5" s="19" t="s">
        <v>71</v>
      </c>
      <c r="D5" s="19">
        <v>2018</v>
      </c>
      <c r="E5" s="19" t="s">
        <v>72</v>
      </c>
      <c r="F5" s="19" t="s">
        <v>115</v>
      </c>
      <c r="H5" s="19">
        <v>1</v>
      </c>
      <c r="I5" s="19">
        <v>1</v>
      </c>
      <c r="J5" s="19">
        <v>3336</v>
      </c>
      <c r="K5" s="19">
        <v>1</v>
      </c>
      <c r="L5" s="19" t="s">
        <v>84</v>
      </c>
      <c r="M5" s="19" t="s">
        <v>84</v>
      </c>
      <c r="N5" s="19">
        <v>0</v>
      </c>
      <c r="O5" s="19">
        <v>0</v>
      </c>
      <c r="S5" s="19">
        <v>0</v>
      </c>
    </row>
    <row r="6" spans="1:35" ht="13">
      <c r="B6" s="19">
        <v>2</v>
      </c>
      <c r="C6" s="19" t="s">
        <v>75</v>
      </c>
      <c r="D6" s="19">
        <v>2018</v>
      </c>
      <c r="E6" s="19" t="s">
        <v>77</v>
      </c>
      <c r="F6" s="19" t="s">
        <v>115</v>
      </c>
      <c r="H6" s="19">
        <v>1</v>
      </c>
      <c r="I6" s="19">
        <v>1</v>
      </c>
      <c r="J6" s="19">
        <v>3249</v>
      </c>
      <c r="K6" s="19">
        <v>0</v>
      </c>
      <c r="S6" s="19">
        <v>0</v>
      </c>
    </row>
    <row r="7" spans="1:35" ht="13">
      <c r="B7" s="19">
        <v>3</v>
      </c>
      <c r="C7" s="19" t="s">
        <v>78</v>
      </c>
      <c r="D7" s="19">
        <v>2018</v>
      </c>
      <c r="E7" s="19" t="s">
        <v>79</v>
      </c>
      <c r="F7" s="19" t="s">
        <v>115</v>
      </c>
      <c r="H7" s="19">
        <v>0</v>
      </c>
    </row>
    <row r="8" spans="1:35" ht="13">
      <c r="B8" s="19">
        <v>4</v>
      </c>
      <c r="C8" s="19" t="s">
        <v>80</v>
      </c>
      <c r="D8" s="19">
        <v>2016</v>
      </c>
      <c r="E8" s="19" t="s">
        <v>81</v>
      </c>
      <c r="F8" s="19" t="s">
        <v>115</v>
      </c>
      <c r="H8" s="31">
        <v>1</v>
      </c>
      <c r="I8" s="19">
        <v>1</v>
      </c>
      <c r="J8" s="19">
        <v>525</v>
      </c>
      <c r="K8" s="19">
        <v>1</v>
      </c>
      <c r="M8" s="19">
        <v>60</v>
      </c>
      <c r="N8" s="19">
        <v>0</v>
      </c>
      <c r="O8" s="19">
        <v>1</v>
      </c>
      <c r="P8" s="19" t="s">
        <v>101</v>
      </c>
      <c r="Q8" s="19">
        <v>0.42499999999999999</v>
      </c>
      <c r="R8" s="19">
        <v>1</v>
      </c>
      <c r="S8" s="19">
        <v>1</v>
      </c>
      <c r="W8" s="19" t="s">
        <v>36</v>
      </c>
    </row>
    <row r="9" spans="1:35" ht="13">
      <c r="B9" s="19">
        <v>5</v>
      </c>
      <c r="C9" s="19" t="s">
        <v>82</v>
      </c>
      <c r="D9" s="19">
        <v>2017</v>
      </c>
      <c r="E9" s="19" t="s">
        <v>83</v>
      </c>
      <c r="F9" s="19" t="s">
        <v>115</v>
      </c>
      <c r="H9" s="31">
        <v>1</v>
      </c>
      <c r="I9" s="19">
        <v>2</v>
      </c>
      <c r="K9" s="19">
        <v>1</v>
      </c>
      <c r="O9" s="19">
        <v>1</v>
      </c>
      <c r="P9" s="19" t="s">
        <v>116</v>
      </c>
      <c r="R9" s="19">
        <v>1</v>
      </c>
    </row>
    <row r="10" spans="1:35" ht="13">
      <c r="B10" s="19">
        <v>6</v>
      </c>
      <c r="C10" s="19" t="s">
        <v>85</v>
      </c>
      <c r="D10" s="19">
        <v>2018</v>
      </c>
      <c r="E10" s="19" t="s">
        <v>86</v>
      </c>
      <c r="F10" s="19" t="s">
        <v>115</v>
      </c>
      <c r="H10" s="19">
        <v>1</v>
      </c>
      <c r="I10" s="19">
        <v>1</v>
      </c>
      <c r="J10" s="19">
        <v>352203</v>
      </c>
      <c r="K10" s="19">
        <v>0</v>
      </c>
      <c r="S10" s="19">
        <v>0</v>
      </c>
    </row>
    <row r="11" spans="1:35" ht="13">
      <c r="B11" s="19">
        <v>7</v>
      </c>
      <c r="C11" s="19" t="s">
        <v>87</v>
      </c>
      <c r="D11" s="19">
        <v>2015</v>
      </c>
      <c r="E11" s="19" t="s">
        <v>88</v>
      </c>
      <c r="F11" s="19" t="s">
        <v>115</v>
      </c>
      <c r="H11" s="19">
        <v>0</v>
      </c>
    </row>
    <row r="12" spans="1:35" ht="13">
      <c r="B12" s="19">
        <v>8</v>
      </c>
      <c r="C12" s="19" t="s">
        <v>89</v>
      </c>
      <c r="D12" s="19">
        <v>2018</v>
      </c>
      <c r="E12" s="19" t="s">
        <v>91</v>
      </c>
      <c r="F12" s="19" t="s">
        <v>115</v>
      </c>
      <c r="H12" s="19">
        <v>0</v>
      </c>
      <c r="X12" s="19" t="s">
        <v>117</v>
      </c>
    </row>
    <row r="13" spans="1:35" ht="13">
      <c r="B13" s="19">
        <v>9</v>
      </c>
      <c r="C13" s="19" t="s">
        <v>92</v>
      </c>
      <c r="D13" s="19">
        <v>2017</v>
      </c>
      <c r="E13" s="19" t="s">
        <v>93</v>
      </c>
      <c r="F13" s="19" t="s">
        <v>115</v>
      </c>
      <c r="H13" s="19">
        <v>1</v>
      </c>
      <c r="I13" s="19">
        <v>2</v>
      </c>
      <c r="J13" s="19">
        <v>290</v>
      </c>
      <c r="W13" s="19" t="s">
        <v>118</v>
      </c>
    </row>
    <row r="14" spans="1:35" ht="13">
      <c r="B14" s="19">
        <v>10</v>
      </c>
      <c r="C14" s="19" t="s">
        <v>95</v>
      </c>
      <c r="D14" s="19">
        <v>2016</v>
      </c>
      <c r="E14" s="19" t="s">
        <v>96</v>
      </c>
      <c r="F14" s="19" t="s">
        <v>115</v>
      </c>
      <c r="H14" s="19">
        <v>1</v>
      </c>
      <c r="I14" s="19">
        <v>2</v>
      </c>
      <c r="J14" s="19">
        <v>4000000</v>
      </c>
      <c r="K14" s="19">
        <v>1</v>
      </c>
      <c r="L14" s="19">
        <v>6</v>
      </c>
      <c r="M14" s="19">
        <v>28000</v>
      </c>
      <c r="N14" s="19">
        <v>0</v>
      </c>
      <c r="O14" s="19">
        <v>1</v>
      </c>
      <c r="P14" s="19">
        <v>1</v>
      </c>
      <c r="Q14" s="19">
        <v>0.52</v>
      </c>
      <c r="R14" s="19">
        <v>1</v>
      </c>
      <c r="S14" s="19">
        <v>1</v>
      </c>
      <c r="T14" s="19">
        <v>0.66900000000000004</v>
      </c>
      <c r="U14" s="19">
        <v>0.83599999999999997</v>
      </c>
      <c r="W14" s="19" t="s">
        <v>36</v>
      </c>
      <c r="X14" s="19" t="s">
        <v>119</v>
      </c>
    </row>
    <row r="20" spans="19:21" ht="16">
      <c r="S20" s="32"/>
      <c r="T20" s="32"/>
      <c r="U20" s="32"/>
    </row>
    <row r="21" spans="19:21" ht="16">
      <c r="S21" s="32"/>
      <c r="T21" s="32"/>
      <c r="U21" s="32"/>
    </row>
    <row r="22" spans="19:21" ht="16">
      <c r="S22" s="32"/>
      <c r="T22" s="32"/>
      <c r="U22" s="32"/>
    </row>
  </sheetData>
  <mergeCells count="5">
    <mergeCell ref="S1:W1"/>
    <mergeCell ref="G1:H1"/>
    <mergeCell ref="I1:J1"/>
    <mergeCell ref="K1:R1"/>
    <mergeCell ref="B1:F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4"/>
  <sheetViews>
    <sheetView workbookViewId="0">
      <pane ySplit="4" topLeftCell="A5" activePane="bottomLeft" state="frozen"/>
      <selection pane="bottomLeft" activeCell="B6" sqref="B6"/>
    </sheetView>
  </sheetViews>
  <sheetFormatPr baseColWidth="10" defaultColWidth="14.5" defaultRowHeight="15.75" customHeight="1"/>
  <cols>
    <col min="7" max="8" width="22.33203125" customWidth="1"/>
    <col min="20" max="20" width="15"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13">
      <c r="A3" s="19" t="s">
        <v>43</v>
      </c>
      <c r="B3" s="20"/>
      <c r="C3" s="19"/>
      <c r="D3" s="19"/>
      <c r="E3" s="19"/>
      <c r="F3" s="21" t="s">
        <v>44</v>
      </c>
      <c r="G3" s="21"/>
      <c r="H3" s="22" t="s">
        <v>45</v>
      </c>
      <c r="I3" s="19"/>
      <c r="J3" s="19"/>
      <c r="K3" s="19" t="s">
        <v>46</v>
      </c>
      <c r="L3" s="19" t="s">
        <v>47</v>
      </c>
      <c r="M3" s="19" t="s">
        <v>48</v>
      </c>
      <c r="N3" s="19"/>
      <c r="O3" s="19"/>
      <c r="P3" s="19"/>
      <c r="Q3" s="19" t="s">
        <v>49</v>
      </c>
      <c r="R3" s="19"/>
      <c r="S3" s="20" t="s">
        <v>50</v>
      </c>
      <c r="T3" s="19" t="s">
        <v>49</v>
      </c>
      <c r="U3" s="19" t="s">
        <v>49</v>
      </c>
      <c r="V3" s="19" t="s">
        <v>49</v>
      </c>
      <c r="W3" s="19"/>
      <c r="X3" s="19"/>
      <c r="Y3" s="21" t="s">
        <v>51</v>
      </c>
    </row>
    <row r="4" spans="1:37" ht="168">
      <c r="A4" s="23" t="s">
        <v>52</v>
      </c>
      <c r="B4" s="24" t="s">
        <v>53</v>
      </c>
      <c r="C4" s="23" t="s">
        <v>54</v>
      </c>
      <c r="D4" s="23" t="s">
        <v>55</v>
      </c>
      <c r="E4" s="23"/>
      <c r="F4" s="25" t="s">
        <v>56</v>
      </c>
      <c r="G4" s="25"/>
      <c r="H4" s="26" t="s">
        <v>57</v>
      </c>
      <c r="I4" s="27" t="s">
        <v>58</v>
      </c>
      <c r="J4" s="23"/>
      <c r="K4" s="23"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210</v>
      </c>
      <c r="H5" s="19">
        <v>1</v>
      </c>
      <c r="I5" s="19">
        <v>1</v>
      </c>
      <c r="J5" s="19">
        <v>3336</v>
      </c>
      <c r="K5" s="19">
        <v>1</v>
      </c>
      <c r="L5" s="19" t="s">
        <v>84</v>
      </c>
      <c r="M5" s="19">
        <v>300</v>
      </c>
      <c r="N5" s="19">
        <v>0</v>
      </c>
      <c r="O5" s="19">
        <v>0</v>
      </c>
      <c r="P5" s="19" t="s">
        <v>84</v>
      </c>
      <c r="S5" s="19">
        <v>0</v>
      </c>
      <c r="T5" s="19" t="s">
        <v>84</v>
      </c>
      <c r="U5" s="19" t="s">
        <v>84</v>
      </c>
      <c r="V5" s="19" t="s">
        <v>84</v>
      </c>
    </row>
    <row r="6" spans="1:37" ht="13">
      <c r="B6" s="19">
        <v>2</v>
      </c>
      <c r="C6" s="19" t="s">
        <v>75</v>
      </c>
      <c r="D6" s="19">
        <v>2018</v>
      </c>
      <c r="E6" s="19" t="s">
        <v>77</v>
      </c>
      <c r="F6" s="19" t="s">
        <v>210</v>
      </c>
      <c r="H6" s="19">
        <v>1</v>
      </c>
      <c r="I6" s="19">
        <v>1</v>
      </c>
      <c r="J6" s="19">
        <v>3249</v>
      </c>
      <c r="K6" s="19">
        <v>0</v>
      </c>
      <c r="N6" s="19">
        <v>0</v>
      </c>
      <c r="O6" s="19">
        <v>0</v>
      </c>
      <c r="P6" s="19">
        <v>1</v>
      </c>
      <c r="Q6" s="19">
        <v>0.73</v>
      </c>
      <c r="R6" s="19">
        <v>1</v>
      </c>
      <c r="S6" s="19">
        <v>0</v>
      </c>
      <c r="T6" s="19" t="s">
        <v>84</v>
      </c>
      <c r="U6" s="19" t="s">
        <v>84</v>
      </c>
      <c r="V6" s="19" t="s">
        <v>84</v>
      </c>
    </row>
    <row r="7" spans="1:37" ht="13">
      <c r="B7" s="19">
        <v>3</v>
      </c>
      <c r="C7" s="19" t="s">
        <v>78</v>
      </c>
      <c r="D7" s="19">
        <v>2018</v>
      </c>
      <c r="E7" s="19" t="s">
        <v>79</v>
      </c>
      <c r="F7" s="19" t="s">
        <v>210</v>
      </c>
      <c r="H7" s="19">
        <v>0</v>
      </c>
    </row>
    <row r="8" spans="1:37" ht="13">
      <c r="B8" s="19">
        <v>4</v>
      </c>
      <c r="C8" s="19" t="s">
        <v>80</v>
      </c>
      <c r="D8" s="19">
        <v>2016</v>
      </c>
      <c r="E8" s="19" t="s">
        <v>81</v>
      </c>
      <c r="F8" s="19" t="s">
        <v>210</v>
      </c>
      <c r="H8" s="19">
        <v>1</v>
      </c>
      <c r="I8" s="19">
        <v>1</v>
      </c>
      <c r="J8" s="19">
        <v>525</v>
      </c>
      <c r="K8" s="19">
        <v>1</v>
      </c>
      <c r="L8" s="19">
        <v>3</v>
      </c>
      <c r="M8" s="19">
        <v>60</v>
      </c>
      <c r="N8" s="19">
        <v>0</v>
      </c>
      <c r="O8" s="19">
        <v>1</v>
      </c>
      <c r="P8" s="19" t="s">
        <v>218</v>
      </c>
      <c r="Q8" s="36">
        <v>0.42499999999999999</v>
      </c>
      <c r="R8" s="19">
        <v>1</v>
      </c>
      <c r="S8" s="19">
        <v>1</v>
      </c>
      <c r="T8" s="19" t="s">
        <v>84</v>
      </c>
      <c r="U8" s="19" t="s">
        <v>84</v>
      </c>
      <c r="V8" s="19" t="s">
        <v>84</v>
      </c>
      <c r="W8" s="19"/>
      <c r="X8" s="19">
        <v>0.43</v>
      </c>
      <c r="Z8" s="19" t="s">
        <v>222</v>
      </c>
    </row>
    <row r="9" spans="1:37" ht="13">
      <c r="B9" s="19">
        <v>5</v>
      </c>
      <c r="C9" s="19" t="s">
        <v>82</v>
      </c>
      <c r="D9" s="19">
        <v>2017</v>
      </c>
      <c r="E9" s="19" t="s">
        <v>83</v>
      </c>
      <c r="F9" s="19" t="s">
        <v>210</v>
      </c>
      <c r="H9" s="19">
        <v>0</v>
      </c>
    </row>
    <row r="10" spans="1:37" ht="13">
      <c r="B10" s="19">
        <v>6</v>
      </c>
      <c r="C10" s="19" t="s">
        <v>85</v>
      </c>
      <c r="D10" s="19">
        <v>2018</v>
      </c>
      <c r="E10" s="19" t="s">
        <v>86</v>
      </c>
      <c r="F10" s="19" t="s">
        <v>210</v>
      </c>
      <c r="H10" s="19">
        <v>1</v>
      </c>
      <c r="I10" s="19">
        <v>1</v>
      </c>
      <c r="J10" s="19">
        <v>352203</v>
      </c>
      <c r="K10" s="19">
        <v>0</v>
      </c>
      <c r="N10" s="19">
        <v>0</v>
      </c>
      <c r="O10" s="19">
        <v>0</v>
      </c>
      <c r="S10" s="19">
        <v>0</v>
      </c>
    </row>
    <row r="11" spans="1:37" ht="13">
      <c r="B11" s="19">
        <v>7</v>
      </c>
      <c r="C11" s="19" t="s">
        <v>87</v>
      </c>
      <c r="D11" s="19">
        <v>2015</v>
      </c>
      <c r="E11" s="19" t="s">
        <v>88</v>
      </c>
      <c r="F11" s="19" t="s">
        <v>210</v>
      </c>
      <c r="H11" s="19">
        <v>0</v>
      </c>
    </row>
    <row r="12" spans="1:37" ht="13">
      <c r="B12" s="19">
        <v>8</v>
      </c>
      <c r="C12" s="19" t="s">
        <v>89</v>
      </c>
      <c r="D12" s="19">
        <v>2018</v>
      </c>
      <c r="E12" s="19" t="s">
        <v>91</v>
      </c>
      <c r="F12" s="19" t="s">
        <v>210</v>
      </c>
      <c r="H12" s="19">
        <v>0</v>
      </c>
      <c r="J12" s="19"/>
      <c r="K12" s="19"/>
      <c r="L12" s="19"/>
      <c r="M12" s="19"/>
      <c r="N12" s="19"/>
      <c r="O12" s="19"/>
      <c r="P12" s="19"/>
      <c r="Q12" s="19"/>
    </row>
    <row r="13" spans="1:37" ht="13">
      <c r="B13" s="19">
        <v>9</v>
      </c>
      <c r="C13" s="19" t="s">
        <v>92</v>
      </c>
      <c r="D13" s="19">
        <v>2017</v>
      </c>
      <c r="E13" s="19" t="s">
        <v>93</v>
      </c>
      <c r="F13" s="19" t="s">
        <v>210</v>
      </c>
      <c r="H13" s="19">
        <v>1</v>
      </c>
      <c r="I13" s="19">
        <v>2</v>
      </c>
      <c r="J13" s="19">
        <v>290</v>
      </c>
      <c r="K13" s="19">
        <v>1</v>
      </c>
      <c r="L13" s="19" t="s">
        <v>84</v>
      </c>
      <c r="M13" s="19">
        <v>120</v>
      </c>
      <c r="S13" s="19">
        <v>1</v>
      </c>
      <c r="T13" s="19">
        <v>0.75</v>
      </c>
      <c r="U13" s="19">
        <v>0.79</v>
      </c>
      <c r="V13" s="19" t="s">
        <v>84</v>
      </c>
      <c r="W13" s="19">
        <v>0.88</v>
      </c>
      <c r="X13" s="19">
        <v>0.83</v>
      </c>
    </row>
    <row r="14" spans="1:37" ht="13">
      <c r="B14" s="19">
        <v>10</v>
      </c>
      <c r="C14" s="19" t="s">
        <v>95</v>
      </c>
      <c r="D14" s="19">
        <v>2016</v>
      </c>
      <c r="E14" s="19" t="s">
        <v>96</v>
      </c>
      <c r="F14" s="19" t="s">
        <v>210</v>
      </c>
      <c r="H14" s="19">
        <v>1</v>
      </c>
      <c r="I14" s="19">
        <v>2</v>
      </c>
      <c r="J14" s="19">
        <v>794736</v>
      </c>
      <c r="K14" s="19">
        <v>1</v>
      </c>
      <c r="L14" s="19">
        <v>2</v>
      </c>
      <c r="M14" s="19">
        <v>23435</v>
      </c>
      <c r="N14" s="19">
        <v>0</v>
      </c>
      <c r="O14" s="19">
        <v>1</v>
      </c>
      <c r="P14" s="19">
        <v>1</v>
      </c>
      <c r="Q14" s="19">
        <v>0.47199999999999998</v>
      </c>
      <c r="R14" s="19">
        <v>1</v>
      </c>
      <c r="S14" s="19">
        <v>1</v>
      </c>
      <c r="T14" s="19" t="s">
        <v>84</v>
      </c>
      <c r="U14" s="19">
        <v>0.83599999999999997</v>
      </c>
      <c r="V14" s="19" t="s">
        <v>84</v>
      </c>
      <c r="W14" s="19" t="s">
        <v>84</v>
      </c>
      <c r="X14" s="19">
        <v>0.88700000000000001</v>
      </c>
    </row>
  </sheetData>
  <mergeCells count="5">
    <mergeCell ref="G1:H1"/>
    <mergeCell ref="I1:J1"/>
    <mergeCell ref="K1:R1"/>
    <mergeCell ref="B1:F1"/>
    <mergeCell ref="S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K14"/>
  <sheetViews>
    <sheetView workbookViewId="0">
      <pane ySplit="14" topLeftCell="A15" activePane="bottomLeft" state="frozen"/>
      <selection pane="bottomLeft" activeCell="B16" sqref="B16"/>
    </sheetView>
  </sheetViews>
  <sheetFormatPr baseColWidth="10" defaultColWidth="14.5" defaultRowHeight="15.75" customHeight="1"/>
  <cols>
    <col min="7" max="8" width="22.33203125" customWidth="1"/>
    <col min="20" max="20" width="15.6640625" customWidth="1"/>
  </cols>
  <sheetData>
    <row r="1" spans="1:37" ht="50.25" customHeight="1">
      <c r="A1" s="1"/>
      <c r="B1" s="47" t="s">
        <v>0</v>
      </c>
      <c r="C1" s="51"/>
      <c r="D1" s="51"/>
      <c r="E1" s="51"/>
      <c r="F1" s="48"/>
      <c r="G1" s="47" t="s">
        <v>1</v>
      </c>
      <c r="H1" s="48"/>
      <c r="I1" s="49" t="s">
        <v>2</v>
      </c>
      <c r="J1" s="50"/>
      <c r="K1" s="49" t="s">
        <v>3</v>
      </c>
      <c r="L1" s="50"/>
      <c r="M1" s="50"/>
      <c r="N1" s="50"/>
      <c r="O1" s="50"/>
      <c r="P1" s="50"/>
      <c r="Q1" s="50"/>
      <c r="R1" s="50"/>
      <c r="S1" s="47" t="s">
        <v>4</v>
      </c>
      <c r="T1" s="51"/>
      <c r="U1" s="51"/>
      <c r="V1" s="51"/>
      <c r="W1" s="51"/>
      <c r="X1" s="51"/>
      <c r="Y1" s="48"/>
      <c r="Z1" s="2"/>
      <c r="AA1" s="3"/>
      <c r="AB1" s="3"/>
      <c r="AC1" s="3"/>
      <c r="AD1" s="3"/>
      <c r="AE1" s="3"/>
      <c r="AF1" s="3"/>
      <c r="AG1" s="3"/>
      <c r="AH1" s="3"/>
      <c r="AI1" s="3"/>
      <c r="AJ1" s="3"/>
      <c r="AK1" s="3"/>
    </row>
    <row r="2" spans="1:37" ht="50.25" customHeight="1">
      <c r="A2" s="4" t="s">
        <v>5</v>
      </c>
      <c r="B2" s="5" t="s">
        <v>6</v>
      </c>
      <c r="C2" s="6" t="s">
        <v>7</v>
      </c>
      <c r="D2" s="6" t="s">
        <v>8</v>
      </c>
      <c r="E2" s="6" t="s">
        <v>9</v>
      </c>
      <c r="F2" s="7" t="s">
        <v>11</v>
      </c>
      <c r="G2" s="8" t="s">
        <v>12</v>
      </c>
      <c r="H2" s="9" t="s">
        <v>13</v>
      </c>
      <c r="I2" s="10" t="s">
        <v>14</v>
      </c>
      <c r="J2" s="11" t="s">
        <v>15</v>
      </c>
      <c r="K2" s="12" t="s">
        <v>16</v>
      </c>
      <c r="L2" s="13" t="s">
        <v>17</v>
      </c>
      <c r="M2" s="14" t="s">
        <v>18</v>
      </c>
      <c r="N2" s="14" t="s">
        <v>19</v>
      </c>
      <c r="O2" s="14" t="s">
        <v>20</v>
      </c>
      <c r="P2" s="14" t="s">
        <v>21</v>
      </c>
      <c r="Q2" s="14" t="s">
        <v>22</v>
      </c>
      <c r="R2" s="14" t="s">
        <v>24</v>
      </c>
      <c r="S2" s="15" t="s">
        <v>26</v>
      </c>
      <c r="T2" s="16" t="s">
        <v>29</v>
      </c>
      <c r="U2" s="16" t="s">
        <v>32</v>
      </c>
      <c r="V2" s="16" t="s">
        <v>34</v>
      </c>
      <c r="W2" s="16" t="s">
        <v>35</v>
      </c>
      <c r="X2" s="16" t="s">
        <v>36</v>
      </c>
      <c r="Y2" s="17" t="s">
        <v>38</v>
      </c>
      <c r="Z2" s="2" t="s">
        <v>42</v>
      </c>
      <c r="AA2" s="3"/>
      <c r="AB2" s="3"/>
      <c r="AC2" s="3"/>
      <c r="AD2" s="3"/>
      <c r="AE2" s="3"/>
      <c r="AF2" s="3"/>
      <c r="AG2" s="3"/>
      <c r="AH2" s="3"/>
      <c r="AI2" s="3"/>
      <c r="AJ2" s="3"/>
      <c r="AK2" s="3"/>
    </row>
    <row r="3" spans="1:37" ht="84">
      <c r="A3" s="19" t="s">
        <v>43</v>
      </c>
      <c r="B3" s="20"/>
      <c r="C3" s="19"/>
      <c r="D3" s="19"/>
      <c r="E3" s="19"/>
      <c r="F3" s="21" t="s">
        <v>44</v>
      </c>
      <c r="G3" s="21"/>
      <c r="H3" s="22" t="s">
        <v>45</v>
      </c>
      <c r="I3" s="19"/>
      <c r="J3" s="19"/>
      <c r="K3" s="39" t="s">
        <v>46</v>
      </c>
      <c r="L3" s="39" t="s">
        <v>47</v>
      </c>
      <c r="M3" s="39" t="s">
        <v>48</v>
      </c>
      <c r="N3" s="19"/>
      <c r="O3" s="19"/>
      <c r="P3" s="19"/>
      <c r="Q3" s="39" t="s">
        <v>49</v>
      </c>
      <c r="R3" s="19"/>
      <c r="S3" s="40" t="s">
        <v>50</v>
      </c>
      <c r="T3" s="39" t="s">
        <v>49</v>
      </c>
      <c r="U3" s="39" t="s">
        <v>49</v>
      </c>
      <c r="V3" s="39" t="s">
        <v>49</v>
      </c>
      <c r="W3" s="19"/>
      <c r="X3" s="19"/>
      <c r="Y3" s="21" t="s">
        <v>51</v>
      </c>
    </row>
    <row r="4" spans="1:37" ht="168">
      <c r="A4" s="23" t="s">
        <v>52</v>
      </c>
      <c r="B4" s="24" t="s">
        <v>53</v>
      </c>
      <c r="C4" s="23" t="s">
        <v>54</v>
      </c>
      <c r="D4" s="23" t="s">
        <v>55</v>
      </c>
      <c r="E4" s="23"/>
      <c r="F4" s="25" t="s">
        <v>56</v>
      </c>
      <c r="G4" s="25"/>
      <c r="H4" s="41" t="s">
        <v>57</v>
      </c>
      <c r="I4" s="27" t="s">
        <v>58</v>
      </c>
      <c r="J4" s="23"/>
      <c r="K4" s="27" t="s">
        <v>59</v>
      </c>
      <c r="L4" s="23" t="s">
        <v>60</v>
      </c>
      <c r="M4" s="23"/>
      <c r="N4" s="23" t="s">
        <v>61</v>
      </c>
      <c r="O4" s="23" t="s">
        <v>61</v>
      </c>
      <c r="P4" s="23" t="s">
        <v>63</v>
      </c>
      <c r="Q4" s="23" t="s">
        <v>64</v>
      </c>
      <c r="R4" s="23" t="s">
        <v>65</v>
      </c>
      <c r="S4" s="24" t="s">
        <v>61</v>
      </c>
      <c r="T4" s="23" t="s">
        <v>66</v>
      </c>
      <c r="U4" s="23" t="s">
        <v>67</v>
      </c>
      <c r="V4" s="23" t="s">
        <v>68</v>
      </c>
      <c r="W4" s="28"/>
      <c r="X4" s="28"/>
      <c r="Y4" s="29"/>
      <c r="Z4" s="28"/>
      <c r="AA4" s="28"/>
      <c r="AB4" s="28"/>
      <c r="AC4" s="28"/>
      <c r="AD4" s="28"/>
      <c r="AE4" s="28"/>
      <c r="AF4" s="28"/>
      <c r="AG4" s="28"/>
      <c r="AH4" s="28"/>
      <c r="AI4" s="28"/>
      <c r="AJ4" s="28"/>
      <c r="AK4" s="28"/>
    </row>
    <row r="5" spans="1:37" ht="13">
      <c r="B5" s="19">
        <v>1</v>
      </c>
      <c r="C5" s="19" t="s">
        <v>71</v>
      </c>
      <c r="D5" s="19">
        <v>2018</v>
      </c>
      <c r="E5" s="19" t="s">
        <v>72</v>
      </c>
      <c r="F5" s="19" t="s">
        <v>327</v>
      </c>
      <c r="H5" s="19">
        <v>1</v>
      </c>
      <c r="I5" s="19">
        <v>1</v>
      </c>
      <c r="J5" s="19">
        <v>3336</v>
      </c>
      <c r="K5" s="19">
        <v>1</v>
      </c>
      <c r="L5" s="19" t="s">
        <v>84</v>
      </c>
      <c r="M5" s="19">
        <v>300</v>
      </c>
      <c r="N5" s="19">
        <v>0</v>
      </c>
      <c r="O5" s="19">
        <v>0</v>
      </c>
      <c r="P5" s="19" t="s">
        <v>84</v>
      </c>
      <c r="Q5" s="19" t="s">
        <v>84</v>
      </c>
      <c r="R5" s="19" t="s">
        <v>84</v>
      </c>
      <c r="S5" s="19">
        <v>0</v>
      </c>
      <c r="T5" s="19" t="s">
        <v>84</v>
      </c>
      <c r="U5" s="19" t="s">
        <v>84</v>
      </c>
      <c r="V5" s="19" t="s">
        <v>84</v>
      </c>
      <c r="W5" s="19" t="s">
        <v>84</v>
      </c>
      <c r="X5" s="19" t="s">
        <v>84</v>
      </c>
      <c r="Y5" s="19" t="s">
        <v>84</v>
      </c>
    </row>
    <row r="6" spans="1:37" ht="13">
      <c r="B6" s="19">
        <v>2</v>
      </c>
      <c r="C6" s="19" t="s">
        <v>75</v>
      </c>
      <c r="D6" s="19">
        <v>2018</v>
      </c>
      <c r="E6" s="19" t="s">
        <v>77</v>
      </c>
      <c r="F6" s="19" t="s">
        <v>327</v>
      </c>
      <c r="H6" s="19">
        <v>1</v>
      </c>
      <c r="I6" s="19">
        <v>1</v>
      </c>
      <c r="J6" s="19">
        <v>3249</v>
      </c>
      <c r="K6" s="19">
        <v>0</v>
      </c>
      <c r="L6" s="19" t="s">
        <v>84</v>
      </c>
      <c r="M6" s="19" t="s">
        <v>84</v>
      </c>
      <c r="N6" s="19">
        <v>0</v>
      </c>
      <c r="O6" s="19">
        <v>0</v>
      </c>
      <c r="P6" s="19" t="s">
        <v>84</v>
      </c>
      <c r="Q6" s="19" t="s">
        <v>84</v>
      </c>
      <c r="R6" s="19" t="s">
        <v>84</v>
      </c>
      <c r="S6" s="19">
        <v>0</v>
      </c>
      <c r="T6" s="19" t="s">
        <v>84</v>
      </c>
      <c r="U6" s="19" t="s">
        <v>84</v>
      </c>
      <c r="V6" s="19" t="s">
        <v>84</v>
      </c>
      <c r="W6" s="19" t="s">
        <v>84</v>
      </c>
      <c r="X6" s="19" t="s">
        <v>84</v>
      </c>
      <c r="Y6" s="19" t="s">
        <v>84</v>
      </c>
    </row>
    <row r="7" spans="1:37" ht="13">
      <c r="B7" s="19">
        <v>3</v>
      </c>
      <c r="C7" s="19" t="s">
        <v>78</v>
      </c>
      <c r="D7" s="19">
        <v>2018</v>
      </c>
      <c r="E7" s="19" t="s">
        <v>79</v>
      </c>
      <c r="F7" s="19" t="s">
        <v>327</v>
      </c>
      <c r="H7" s="19">
        <v>0</v>
      </c>
    </row>
    <row r="8" spans="1:37" ht="13">
      <c r="B8" s="19">
        <v>4</v>
      </c>
      <c r="C8" s="19" t="s">
        <v>80</v>
      </c>
      <c r="D8" s="19">
        <v>2016</v>
      </c>
      <c r="E8" s="19" t="s">
        <v>81</v>
      </c>
      <c r="F8" s="19" t="s">
        <v>327</v>
      </c>
      <c r="H8" s="19">
        <v>1</v>
      </c>
      <c r="I8" s="19">
        <v>1</v>
      </c>
      <c r="J8" s="19">
        <v>525</v>
      </c>
      <c r="K8" s="19">
        <v>1</v>
      </c>
      <c r="L8" s="19">
        <v>3</v>
      </c>
      <c r="M8" s="19">
        <v>60</v>
      </c>
      <c r="N8" s="19">
        <v>0</v>
      </c>
      <c r="O8" s="19">
        <v>1</v>
      </c>
      <c r="P8" s="19">
        <v>3</v>
      </c>
      <c r="Q8" s="19">
        <v>0.42499999999999999</v>
      </c>
      <c r="R8" s="19">
        <v>1</v>
      </c>
      <c r="S8" s="19">
        <v>0</v>
      </c>
      <c r="T8" s="19" t="s">
        <v>84</v>
      </c>
      <c r="U8" s="19" t="s">
        <v>84</v>
      </c>
      <c r="V8" s="19" t="s">
        <v>84</v>
      </c>
      <c r="W8" s="19" t="s">
        <v>84</v>
      </c>
      <c r="X8" s="19" t="s">
        <v>84</v>
      </c>
      <c r="Y8" s="19" t="s">
        <v>84</v>
      </c>
    </row>
    <row r="9" spans="1:37" ht="13">
      <c r="B9" s="19">
        <v>5</v>
      </c>
      <c r="C9" s="19" t="s">
        <v>82</v>
      </c>
      <c r="D9" s="19">
        <v>2017</v>
      </c>
      <c r="E9" s="19" t="s">
        <v>83</v>
      </c>
      <c r="F9" s="19" t="s">
        <v>327</v>
      </c>
      <c r="H9" s="19">
        <v>0</v>
      </c>
    </row>
    <row r="10" spans="1:37" ht="13">
      <c r="B10" s="19">
        <v>6</v>
      </c>
      <c r="C10" s="19" t="s">
        <v>85</v>
      </c>
      <c r="D10" s="19">
        <v>2018</v>
      </c>
      <c r="E10" s="19" t="s">
        <v>86</v>
      </c>
      <c r="F10" s="19" t="s">
        <v>327</v>
      </c>
      <c r="H10" s="19">
        <v>0</v>
      </c>
      <c r="I10" s="19">
        <v>1</v>
      </c>
      <c r="J10" s="37">
        <v>352203</v>
      </c>
      <c r="K10" s="19">
        <v>0</v>
      </c>
      <c r="L10" s="19" t="s">
        <v>84</v>
      </c>
      <c r="M10" s="19" t="s">
        <v>84</v>
      </c>
      <c r="N10" s="19">
        <v>0</v>
      </c>
      <c r="O10" s="19">
        <v>0</v>
      </c>
      <c r="P10" s="19" t="s">
        <v>84</v>
      </c>
      <c r="Q10" s="19" t="s">
        <v>84</v>
      </c>
      <c r="R10" s="19" t="s">
        <v>84</v>
      </c>
      <c r="S10" s="19">
        <v>0</v>
      </c>
      <c r="T10" s="19" t="s">
        <v>84</v>
      </c>
      <c r="U10" s="19" t="s">
        <v>84</v>
      </c>
      <c r="V10" s="19" t="s">
        <v>84</v>
      </c>
      <c r="W10" s="19" t="s">
        <v>84</v>
      </c>
      <c r="X10" s="19" t="s">
        <v>84</v>
      </c>
      <c r="Y10" s="19" t="s">
        <v>84</v>
      </c>
    </row>
    <row r="11" spans="1:37" ht="13">
      <c r="B11" s="19">
        <v>7</v>
      </c>
      <c r="C11" s="19" t="s">
        <v>87</v>
      </c>
      <c r="D11" s="19">
        <v>2015</v>
      </c>
      <c r="E11" s="19" t="s">
        <v>88</v>
      </c>
      <c r="F11" s="19" t="s">
        <v>327</v>
      </c>
    </row>
    <row r="12" spans="1:37" ht="13">
      <c r="B12" s="19">
        <v>8</v>
      </c>
      <c r="C12" s="19" t="s">
        <v>89</v>
      </c>
      <c r="D12" s="19">
        <v>2018</v>
      </c>
      <c r="E12" s="19" t="s">
        <v>91</v>
      </c>
      <c r="F12" s="19" t="s">
        <v>327</v>
      </c>
    </row>
    <row r="13" spans="1:37" ht="13">
      <c r="B13" s="19">
        <v>9</v>
      </c>
      <c r="C13" s="19" t="s">
        <v>92</v>
      </c>
      <c r="D13" s="19">
        <v>2017</v>
      </c>
      <c r="E13" s="19" t="s">
        <v>93</v>
      </c>
      <c r="F13" s="19" t="s">
        <v>327</v>
      </c>
    </row>
    <row r="14" spans="1:37" ht="13">
      <c r="B14" s="19">
        <v>10</v>
      </c>
      <c r="C14" s="19" t="s">
        <v>95</v>
      </c>
      <c r="D14" s="19">
        <v>2016</v>
      </c>
      <c r="E14" s="19" t="s">
        <v>96</v>
      </c>
      <c r="F14" s="19" t="s">
        <v>327</v>
      </c>
    </row>
  </sheetData>
  <mergeCells count="5">
    <mergeCell ref="G1:H1"/>
    <mergeCell ref="I1:J1"/>
    <mergeCell ref="K1:R1"/>
    <mergeCell ref="B1:F1"/>
    <mergeCell ref="S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Full_Dataset</vt:lpstr>
      <vt:lpstr>Esther</vt:lpstr>
      <vt:lpstr>Fabienne</vt:lpstr>
      <vt:lpstr>Jakob</vt:lpstr>
      <vt:lpstr>Olga</vt:lpstr>
      <vt:lpstr>Tobias</vt:lpstr>
      <vt:lpstr>Sebastian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Hyunjin Song</cp:lastModifiedBy>
  <dcterms:modified xsi:type="dcterms:W3CDTF">2020-01-06T08:34:29Z</dcterms:modified>
</cp:coreProperties>
</file>