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0"/>
  <workbookPr defaultThemeVersion="166925"/>
  <mc:AlternateContent xmlns:mc="http://schemas.openxmlformats.org/markup-compatibility/2006">
    <mc:Choice Requires="x15">
      <x15ac:absPath xmlns:x15ac="http://schemas.microsoft.com/office/spreadsheetml/2010/11/ac" url="/Users/songh95/Dropbox/GitHub/CCR-When-does-garbage-stink/"/>
    </mc:Choice>
  </mc:AlternateContent>
  <xr:revisionPtr revIDLastSave="0" documentId="13_ncr:1_{1C7BEFB9-421A-1640-943D-822CD3C3F57F}" xr6:coauthVersionLast="40" xr6:coauthVersionMax="40" xr10:uidLastSave="{00000000-0000-0000-0000-000000000000}"/>
  <bookViews>
    <workbookView xWindow="19200" yWindow="460" windowWidth="19200" windowHeight="23540" xr2:uid="{00000000-000D-0000-FFFF-FFFF00000000}"/>
  </bookViews>
  <sheets>
    <sheet name="Full_Dataset" sheetId="1" r:id="rId1"/>
    <sheet name="Esther" sheetId="2" r:id="rId2"/>
    <sheet name="Fabienne" sheetId="3" r:id="rId3"/>
    <sheet name="Jakob" sheetId="4" r:id="rId4"/>
    <sheet name="Olga" sheetId="5" r:id="rId5"/>
    <sheet name="Tobias" sheetId="6" r:id="rId6"/>
    <sheet name="Sebastian" sheetId="7" r:id="rId7"/>
  </sheets>
  <definedNames>
    <definedName name="_xlnm._FilterDatabase" localSheetId="0" hidden="1">Full_Dataset!$A$1:$AG$196</definedName>
  </definedNames>
  <calcPr calcId="1790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176" i="1" l="1"/>
  <c r="Z114" i="1"/>
  <c r="Z108" i="1"/>
  <c r="Z91" i="1"/>
  <c r="Z29" i="1"/>
  <c r="Z13" i="1"/>
  <c r="AA14" i="4"/>
  <c r="Z14" i="4"/>
  <c r="U14" i="4"/>
  <c r="Q14" i="4"/>
  <c r="M14" i="4"/>
  <c r="J14" i="4"/>
  <c r="Y13" i="4"/>
  <c r="X13" i="4"/>
  <c r="W13" i="4"/>
  <c r="U13" i="4"/>
  <c r="T13" i="4"/>
  <c r="Q8" i="4"/>
  <c r="M5" i="4"/>
  <c r="K177" i="1"/>
  <c r="Y176" i="1"/>
  <c r="X176" i="1"/>
  <c r="S176" i="1"/>
  <c r="Z161" i="1"/>
  <c r="Y161" i="1"/>
  <c r="X161" i="1"/>
  <c r="K156" i="1"/>
  <c r="K144" i="1"/>
  <c r="K141" i="1"/>
  <c r="K132" i="1"/>
  <c r="K129" i="1"/>
  <c r="N118" i="1"/>
  <c r="AC114" i="1"/>
  <c r="Y114" i="1"/>
  <c r="X114" i="1"/>
  <c r="R114" i="1"/>
  <c r="Q114" i="1"/>
  <c r="AE111" i="1"/>
  <c r="N111" i="1"/>
  <c r="K109" i="1"/>
  <c r="Y108" i="1"/>
  <c r="X108" i="1"/>
  <c r="K99" i="1"/>
  <c r="K95" i="1"/>
  <c r="N94" i="1"/>
  <c r="K94" i="1"/>
  <c r="Y91" i="1"/>
  <c r="X91" i="1"/>
  <c r="Q46" i="1"/>
  <c r="N46" i="1"/>
  <c r="K41" i="1"/>
  <c r="Z20" i="1"/>
  <c r="Y20" i="1"/>
  <c r="X20" i="1"/>
  <c r="AE14" i="1"/>
  <c r="AD14" i="1"/>
  <c r="Y14" i="1"/>
  <c r="U14" i="1"/>
  <c r="R14" i="1"/>
  <c r="Q14" i="1"/>
  <c r="K14" i="1"/>
  <c r="AC13" i="1"/>
  <c r="AB13" i="1"/>
  <c r="AA13" i="1"/>
  <c r="Y13" i="1"/>
  <c r="X13" i="1"/>
  <c r="U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2" authorId="0" shapeId="0" xr:uid="{00000000-0006-0000-0000-000004000000}">
      <text>
        <r>
          <rPr>
            <sz val="10"/>
            <color rgb="FF000000"/>
            <rFont val="Arial"/>
          </rPr>
          <t xml:space="preserve">Jin, is this info necessary?
</t>
        </r>
        <r>
          <rPr>
            <sz val="10"/>
            <color rgb="FF000000"/>
            <rFont val="Arial"/>
          </rPr>
          <t xml:space="preserve">	-Fabienne
</t>
        </r>
        <r>
          <rPr>
            <sz val="10"/>
            <color rgb="FF000000"/>
            <rFont val="Arial"/>
          </rPr>
          <t xml:space="preserve">Maybe relevant but not crucial I think (yet at this point -- maybe it turn out to be important later on, so I would just code the info where available, does not hurt to have one I guess)
</t>
        </r>
        <r>
          <rPr>
            <sz val="10"/>
            <color rgb="FF000000"/>
            <rFont val="Arial"/>
          </rPr>
          <t xml:space="preserve">	-Hyunjin Song</t>
        </r>
      </text>
    </comment>
    <comment ref="N177" authorId="0" shapeId="0" xr:uid="{00000000-0006-0000-0000-000003000000}">
      <text>
        <r>
          <rPr>
            <sz val="10"/>
            <color rgb="FF000000"/>
            <rFont val="Arial"/>
          </rPr>
          <t xml:space="preserve">They tested their dictionaries on existing corpuses of annotated data, if I understand this correctly: "To test the truth of McClelland’s insight, and the power of the dictionary, we analyzed stories and real-life documents describing emerging conflicts (to this day, 36 corpuses totaling 4,169,687 words)."
</t>
        </r>
        <r>
          <rPr>
            <sz val="10"/>
            <color rgb="FF000000"/>
            <rFont val="Arial"/>
          </rPr>
          <t xml:space="preserve">	-Anonymous</t>
        </r>
      </text>
    </comment>
    <comment ref="K179" authorId="0" shapeId="0" xr:uid="{00000000-0006-0000-0000-000002000000}">
      <text>
        <r>
          <rPr>
            <sz val="10"/>
            <color rgb="FF000000"/>
            <rFont val="Arial"/>
          </rPr>
          <t>Sentences from three different sources, only for the first source there is a concrete number (2033) for the others there are multiple unclear or not total n
+ They seem to be all manually coded/checked, but that is not explicitly stated
	-Anonymous</t>
        </r>
      </text>
    </comment>
    <comment ref="I188" authorId="0" shapeId="0" xr:uid="{00000000-0006-0000-0000-000001000000}">
      <text>
        <r>
          <rPr>
            <sz val="10"/>
            <color rgb="FF000000"/>
            <rFont val="Arial"/>
          </rPr>
          <t>I think this is indeed not relevant. Coded as zero accordingly.
	-Hyunjin Song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5" authorId="0" shapeId="0" xr:uid="{00000000-0006-0000-0400-000001000000}">
      <text>
        <r>
          <rPr>
            <sz val="10"/>
            <color rgb="FF000000"/>
            <rFont val="Arial"/>
          </rPr>
          <t>'We also used topic modeling techniques to develop analytic topics in the corpus as a whole' --&gt; on page 139 under 3.2.1
	-Anonymous</t>
        </r>
      </text>
    </comment>
  </commentList>
</comments>
</file>

<file path=xl/sharedStrings.xml><?xml version="1.0" encoding="utf-8"?>
<sst xmlns="http://schemas.openxmlformats.org/spreadsheetml/2006/main" count="2612" uniqueCount="781">
  <si>
    <t>Meta Info</t>
  </si>
  <si>
    <t>Filter Variables</t>
  </si>
  <si>
    <t>General Information</t>
  </si>
  <si>
    <t>Gold Standard Material</t>
  </si>
  <si>
    <t>Validation of automated procedures</t>
  </si>
  <si>
    <t>Variable Name</t>
  </si>
  <si>
    <t>Article ID</t>
  </si>
  <si>
    <t>Author(s)</t>
  </si>
  <si>
    <t>Year of 
Publication</t>
  </si>
  <si>
    <t>Journal</t>
  </si>
  <si>
    <t>Title</t>
  </si>
  <si>
    <t xml:space="preserve">Coder Name </t>
  </si>
  <si>
    <t>No Full Text 
(PDF pr others) 
available</t>
  </si>
  <si>
    <t xml:space="preserve">Relevant </t>
  </si>
  <si>
    <t>Automated Method Used</t>
  </si>
  <si>
    <t>N Total Text Entities (SAMPLE)</t>
  </si>
  <si>
    <t>Gold Standard 
Material</t>
  </si>
  <si>
    <t xml:space="preserve">N Manual 
Coders
</t>
  </si>
  <si>
    <t>N Manually 
Coded 
Text Entities</t>
  </si>
  <si>
    <t>INTRAcoder
reliability</t>
  </si>
  <si>
    <t>INTERcoder
relability</t>
  </si>
  <si>
    <t>Reliability 
Measure 
Type</t>
  </si>
  <si>
    <t>Reliability 
Measure 
Value</t>
  </si>
  <si>
    <t xml:space="preserve">Type of 
reported value </t>
  </si>
  <si>
    <t>Validation of 
Automated 
Procedures</t>
  </si>
  <si>
    <t>Reliability
Measure 
Value
Krippendorf</t>
  </si>
  <si>
    <t>Reliability
Measure
Value
Holsti OR
% agreement</t>
  </si>
  <si>
    <t>Reliability
Measure
Value
Cohen's Kappa</t>
  </si>
  <si>
    <t>Other
Reliability 
Measure 
Type
(Specify)</t>
  </si>
  <si>
    <t>Recall value</t>
  </si>
  <si>
    <t>Recall/Sensivity value</t>
  </si>
  <si>
    <t>Precision</t>
  </si>
  <si>
    <t>Precision/PPV</t>
  </si>
  <si>
    <t>F measure</t>
  </si>
  <si>
    <t>Recall/Sensivity</t>
  </si>
  <si>
    <t>Specificity</t>
  </si>
  <si>
    <t xml:space="preserve">Other </t>
  </si>
  <si>
    <t>NPV</t>
  </si>
  <si>
    <t>Overall Accuracy</t>
  </si>
  <si>
    <t>% of cases with 
the predicted 
value of 
0 correctly 
classified</t>
  </si>
  <si>
    <t>% of cases correctly classified</t>
  </si>
  <si>
    <t>Accuracy</t>
  </si>
  <si>
    <t>Comments</t>
  </si>
  <si>
    <t>Definition/Notes</t>
  </si>
  <si>
    <t>letter of your first name 
(for our intercoder 
reliability testing)</t>
  </si>
  <si>
    <t>Relevant are:
- Articles were own text analysis is conducted and reported
Not relevant are: 
- Entirely theoretical/overview pieces</t>
  </si>
  <si>
    <t xml:space="preserve">May not apply as:
-study uses topic modelling </t>
  </si>
  <si>
    <t>number relevant for the calculation of the reliability measures</t>
  </si>
  <si>
    <t>Can be articles, sentences, or other text entities</t>
  </si>
  <si>
    <t>average of all reported values?; values for the final measurment tool</t>
  </si>
  <si>
    <t>average of all reported values?; 
values for the final measurment tool</t>
  </si>
  <si>
    <t>Other reported measures then recall, Precison, Fmeasure
average of all reported values?; values for the final measurment tool</t>
  </si>
  <si>
    <t>Examples/Codes</t>
  </si>
  <si>
    <t>e.g. 1</t>
  </si>
  <si>
    <t>Empsey, Stamets, &amp; Eggleson</t>
  </si>
  <si>
    <t>e.g. 2017</t>
  </si>
  <si>
    <t>(E, F, J, O, T)</t>
  </si>
  <si>
    <t>1=Yes
0 = No --&gt; other categories 
are not coded, please continue with next article</t>
  </si>
  <si>
    <t>1 = Search string based / Dictionnary Approach
2 = Machine Learning 
3 = Topic Modeling (--&gt; it will usually not have a gold standard) 
4 = Other</t>
  </si>
  <si>
    <t>1 = Search string based / Dictionnary Approach 2 = Machine Learning 3 = Topic Modeling (--&gt; it will  usually not have a gold standard, continue with the next paper)</t>
  </si>
  <si>
    <t>1 = Yes, is used and info is reported
0 = No is not used reported --&gt; please continue with next article</t>
  </si>
  <si>
    <t xml:space="preserve">e.g. 5 </t>
  </si>
  <si>
    <t>1 = yes, reported
0 = Not reported</t>
  </si>
  <si>
    <t>e.g. .81
NA = Not Reported</t>
  </si>
  <si>
    <t xml:space="preserve">1 = Krippendorff's alpha
2 = Holsti
3 = Kappa
Others: Please enter full name </t>
  </si>
  <si>
    <t>e.g. .81</t>
  </si>
  <si>
    <t>1 = Excact value reported
2 = threshold value reported</t>
  </si>
  <si>
    <t>e.g. .73 
NA if not reported</t>
  </si>
  <si>
    <t>e.g. 57 
NA if not reported</t>
  </si>
  <si>
    <t>e.g. .89
NA if not reported</t>
  </si>
  <si>
    <t xml:space="preserve">Please enter 
full name </t>
  </si>
  <si>
    <t>Brass</t>
  </si>
  <si>
    <t>World Development</t>
  </si>
  <si>
    <t>NGOs and international development: A review of thirty-five years of scholarship.</t>
  </si>
  <si>
    <t>E</t>
  </si>
  <si>
    <t>F</t>
  </si>
  <si>
    <t>JME</t>
  </si>
  <si>
    <t>Herrero-Jiménez</t>
  </si>
  <si>
    <t>NA</t>
  </si>
  <si>
    <t>Communication &amp; Society</t>
  </si>
  <si>
    <t>Humphreys</t>
  </si>
  <si>
    <t>Journal of Consumer Research</t>
  </si>
  <si>
    <t>Sprungnoli</t>
  </si>
  <si>
    <t>Digital Scholarship in the Humanities</t>
  </si>
  <si>
    <t>"vast majority" was categorized correctly</t>
  </si>
  <si>
    <t>Zlatintsi</t>
  </si>
  <si>
    <t>Journal on Image and Video Processing</t>
  </si>
  <si>
    <t>Violent Conflicts and the New Mediatization: The Impact of Social Media on the European Parliamentary Agenda Regarding the Syrian War.</t>
  </si>
  <si>
    <t>Meneses</t>
  </si>
  <si>
    <t>Comunicar</t>
  </si>
  <si>
    <t>Bennett</t>
  </si>
  <si>
    <t>Journal of International Studies</t>
  </si>
  <si>
    <t>Krawatzek</t>
  </si>
  <si>
    <t>Comparative Studies in Society and History</t>
  </si>
  <si>
    <t>Paper seems to suggest Cronbach'S Alpha as Reliability Measure</t>
  </si>
  <si>
    <t>Whang</t>
  </si>
  <si>
    <t>SOCIAL SCIENCE QUARTERLY</t>
  </si>
  <si>
    <t>Automated Text Analysis for Consumer Research.</t>
  </si>
  <si>
    <t>Overview of Text Analysis Methods</t>
  </si>
  <si>
    <t>Towards sentiment analysis for historical texts.</t>
  </si>
  <si>
    <t>Fleiss' Kappa</t>
  </si>
  <si>
    <t>Theocharis</t>
  </si>
  <si>
    <t>Journal of Communication</t>
  </si>
  <si>
    <t>COGNIMUSE: a multimodal video database annotated with saliency, events, semantics and emotion with application to summarization.</t>
  </si>
  <si>
    <t>Video Analysis</t>
  </si>
  <si>
    <t>#TrumpenMéxico. Transnational connective action in Twitter and the dispute on the border wall.</t>
  </si>
  <si>
    <t>Found in Translation: Combining Discourse Analysis with Computer Assisted Content Analysis.</t>
  </si>
  <si>
    <t>Theoretical Methods Paper</t>
  </si>
  <si>
    <t>Integration and Identities: The Effects of Time, Migrant Networks, and Political Crises on Germans in the United States.</t>
  </si>
  <si>
    <t>Qualitative Stuff.</t>
  </si>
  <si>
    <t>Talking to Whom? The Changing Audience of North Korean Nuclear Tests.</t>
  </si>
  <si>
    <t>A Bad Workman Blames His Tweets: The Consequences of Citizens' Uncivil Twitter Use When Interacting With Party Candidates.</t>
  </si>
  <si>
    <t>Maxwell</t>
  </si>
  <si>
    <t>Recall is wrongly defined as correctly identified zeros. Accuracy is wrongly defined as correctly classified cases.</t>
  </si>
  <si>
    <t>Yi-Fan Su, Xenos, Rose, Wirz, Scheufele, Brossard</t>
  </si>
  <si>
    <t>New Media &amp; Society. Oct2018, Vol. 20 Issue 10, p3678-3699. 22p.</t>
  </si>
  <si>
    <t>Uncivil and personal? Comparing patterns of incivility in comments on the Facebook pages of news outlets.</t>
  </si>
  <si>
    <t>Nisser, Weidmann</t>
  </si>
  <si>
    <t>European Journal of Communication. Oct2018, Vol. 33 Issue 5, p489-504. 16p.</t>
  </si>
  <si>
    <t>Online ethnic segregation in a post-conflict setting.</t>
  </si>
  <si>
    <t>Simulations based on links between blogs.</t>
  </si>
  <si>
    <t>Tolochko, Boomgaarden</t>
  </si>
  <si>
    <t>Journalism Studies. Sep2018, Vol. 19 Issue 12, p1786-1803. 18p. 2 Charts, 3 Graphs.</t>
  </si>
  <si>
    <t>ANALYSIS OF LINGUISTIC COMPLEXITY IN PROFESSIONAL AND CITIZEN MEDIA.</t>
  </si>
  <si>
    <t>"Text as Data" approach - Sentence Lenght and so on.</t>
  </si>
  <si>
    <t>Joachim, Martin, Lange, Schneiker, Dau</t>
  </si>
  <si>
    <t>Contemporary Security Policy; 2018, Vol. 39 Issue 2, p298-316, 19p</t>
  </si>
  <si>
    <t>Twittering for talent: Private military and security companies between business and military branding.</t>
  </si>
  <si>
    <t>Turned out to be "computer-assisted QUALITATIVE content analysis"</t>
  </si>
  <si>
    <t>Anstead</t>
  </si>
  <si>
    <t>Political Studies; May2018, Vol. 65 Issue 2, p287-305, 19p, 3 Charts, 4 Graphs</t>
  </si>
  <si>
    <t>The Idea of Austerity in British Politics, 2003–2013.</t>
  </si>
  <si>
    <t>"Correspondance Analysis" not sure whether this qualifies as quantitative text analysis.</t>
  </si>
  <si>
    <t>Kananovich</t>
  </si>
  <si>
    <t>International Journal of Press/Politics. Apr2018, Vol. 23 Issue 2, p247-267. 21p.</t>
  </si>
  <si>
    <t>Framing the Taxation-Democratization Link: An Automated Content Analysis of Cross-National Newspaper Data.</t>
  </si>
  <si>
    <t>Daigneault, Duval, Imbeau</t>
  </si>
  <si>
    <t>Quality &amp; Quantity. Sep2018, Vol. 52 Issue 5, p2151-2162. 12p.</t>
  </si>
  <si>
    <t>Supervised scaling of semi-structured interview transcripts to characterize the ideology of a social policy reform.</t>
  </si>
  <si>
    <t>Wordscores</t>
  </si>
  <si>
    <t>Trilling, Jonkman</t>
  </si>
  <si>
    <t>Communication Methods &amp; Measures. Apr-Sep2018, Vol. 12 Issue 2/3, p158-174. 17p.</t>
  </si>
  <si>
    <t>Scaling up Content Analysis.</t>
  </si>
  <si>
    <t>Just a discussion/theory paper</t>
  </si>
  <si>
    <t>Pollach</t>
  </si>
  <si>
    <t>Environmental Communication. Mar2018, Vol. 12 Issue 2, p247-260. 14p. 3 Charts, 3 Graphs.</t>
  </si>
  <si>
    <t>Issue Cycles in Corporate Sustainability Reporting: A Longitudinal Study.</t>
  </si>
  <si>
    <t>Stephens, Jarvis</t>
  </si>
  <si>
    <t>Communication Research Reports. Jul-Sep2016, Vol. 33 Issue 3, p275-280. 6p.</t>
  </si>
  <si>
    <t>The Partisan Affect of News Seekers vs. Gatekeepers: Linguistic Differences in Online vs. Front-Page News in Campaign 2012.</t>
  </si>
  <si>
    <t>Tool used = DICTION 6.0</t>
  </si>
  <si>
    <t>Zamith</t>
  </si>
  <si>
    <t>Journalism &amp; Mass Communication Quarterly; Spring2018, Vol. 95 Issue 1, p122-141, 20p</t>
  </si>
  <si>
    <t>A Computational Approach for Examining the Comparability of ""Most-Viewed Lists"" on Online News Sites.</t>
  </si>
  <si>
    <t>Just working with meta-data</t>
  </si>
  <si>
    <t>Silver, Matthews</t>
  </si>
  <si>
    <t>Information, Communication &amp; Society. Nov2017, Vol. 20 Issue 11, p1680-1697. 18p.</t>
  </si>
  <si>
    <t>The use of Facebook for information seeking, decision support, and self-organization following a significant disaster.</t>
  </si>
  <si>
    <t>Just counting words</t>
  </si>
  <si>
    <t>Digital Scholarship in the Humanities; Sep2018, Vol. 33 Issue 3, p637-650, 14p, 1 Diagram, 3 Charts, 11 Graphs</t>
  </si>
  <si>
    <t>Computer stylometry of C. S. Lewis’s The Dark Tower and related texts.</t>
  </si>
  <si>
    <t>Stylometrics</t>
  </si>
  <si>
    <t>Arendt, Karadas</t>
  </si>
  <si>
    <t>Communication Methods &amp; Measures. Apr-Jun2017, Vol. 11 Issue 2, p105-120. 16p.</t>
  </si>
  <si>
    <t>Content Analysis of Mediated Associations: An Automated Text-Analytic Approach.</t>
  </si>
  <si>
    <t>Only looks at co-occurrences</t>
  </si>
  <si>
    <t>VAN DALEN, DE VREESE, ALBÆK</t>
  </si>
  <si>
    <t>Public Opinion Quarterly. Spring2017, Vol. 81 Issue 1, p111-130. 20p. 3 Charts, 1 Graph.</t>
  </si>
  <si>
    <t>MEDIATED UNCERTAINTY.</t>
  </si>
  <si>
    <t>VAN DER VELDEN, SCHUMACHER, VIS</t>
  </si>
  <si>
    <t>Political Communication. Jul-Sep2018, Vol. 35 Issue 3, p393-412. 20p. 3 Charts, 5 Graphs.</t>
  </si>
  <si>
    <t>Living in the Past or Living in the Future? Analyzing Parties' Platform Change In Between Elections, The Netherlands 1997-2014.</t>
  </si>
  <si>
    <t>Gattermann</t>
  </si>
  <si>
    <t>International Journal of Press/Politics. Jul2018, Vol. 23 Issue 3, p345-366. 22p.</t>
  </si>
  <si>
    <t>Mediated Personalization of Executive European Union Politics: Examining Patterns in the Broadsheet Coverage of the European Commission, 1992–2016.</t>
  </si>
  <si>
    <t>Greco, Comelli</t>
  </si>
  <si>
    <t>Adoption Quarterly. Oct-Dec2017, Vol. 20 Issue 4, p267-290. 24p. 8 Diagrams, 1 Chart.</t>
  </si>
  <si>
    <t>Protagonists' and Adoptive Process Representations in Italian Children's Books About International Adoption: A Qualitative Study.</t>
  </si>
  <si>
    <t>Only Frequencies and Co-Occurencies.</t>
  </si>
  <si>
    <t>GÜNTHER, DOMAHIDI</t>
  </si>
  <si>
    <t>International Journal of Communication (19328036). 2017, Vol. 11, p3051-3071. 21p. 2 Charts, 4 Graphs.</t>
  </si>
  <si>
    <t>What Communication Scholars Write About: An Analysis of 80 Years of Research in High-Impact Journals.</t>
  </si>
  <si>
    <t>LAWLOR, TOLLEY</t>
  </si>
  <si>
    <t>International Journal of Communication (19328036). 2017, Vol. 11, p967-991. 25p. 3 Charts, 6 Graphs.</t>
  </si>
  <si>
    <t>Deciding Who's Legitimate: News Media Framing of Immigrants and Refugees.</t>
  </si>
  <si>
    <t xml:space="preserve">"This iterative process took place until the researcher was satisfied that more than 80% of a random sample of articles produced dictionary-based coding equivalent to that which would be arrived at through a manual approach." - It seems like 1 coder coded the same 205 articles and adapted the dictionary until they got satisfying results. Never testing this on a second sample.
</t>
  </si>
  <si>
    <t>Archer, Lansley</t>
  </si>
  <si>
    <t>Corpora. 2015, Vol. 10 Issue 2, p231-258. 28p.</t>
  </si>
  <si>
    <t>Public appeals, news interviews and crocodile tears: an argument for multi-channel analysis.</t>
  </si>
  <si>
    <t>Wiedemann</t>
  </si>
  <si>
    <t>Forum: Qualitative Social Research. May2013, Vol. 14 Issue 2, p1-24. 24p.</t>
  </si>
  <si>
    <t>Opening up to Big Data: Computer-Assisted Analysis of Textual Data in Social Sciences.</t>
  </si>
  <si>
    <t>Krippendorff, Craggs</t>
  </si>
  <si>
    <t>Communication Methods &amp; Measures. Oct-Dec2016, Vol. 10 Issue 4, p181-198. 18p.</t>
  </si>
  <si>
    <t>The Reliability of Multi-Valued Coding of Data.</t>
  </si>
  <si>
    <t>Methods Paper / Discussing new measure of reliability</t>
  </si>
  <si>
    <t>Strengers, Nicholls</t>
  </si>
  <si>
    <t>Media International Australia (8/1/07-current). Feb2018, Vol. 166 Issue 1, p70-80. 11p.</t>
  </si>
  <si>
    <t>Aesthetic pleasures and gendered tech-work in the 21st-century smart home.</t>
  </si>
  <si>
    <t>Content Analysis about "automated devices" not "automated content analysis"</t>
  </si>
  <si>
    <t>Breiger, Wagner-Pacifici, Mohr</t>
  </si>
  <si>
    <t>Poetics; Jun2018, Vol. 68, p104-119, 16p</t>
  </si>
  <si>
    <t>Capturing distinctions while mining text data: Toward low-tech formalization for text analysis.</t>
  </si>
  <si>
    <t>Brodnik, Brown</t>
  </si>
  <si>
    <t>International Journal of Sociology &amp; Social Policy. 2018, Vol. 38 Issue 7/8, p510-525. 16p.</t>
  </si>
  <si>
    <t>Locating periods of institutional change agency: a mixed methods approach.</t>
  </si>
  <si>
    <t>Doing a "descendant hierarchical classification" procedure similar to topic modeling</t>
  </si>
  <si>
    <t>Welbers, van Atteveldt, Kleinnijenhuis, Ruigrok</t>
  </si>
  <si>
    <t>Journalism Studies. Mar2018, Vol. 19 Issue 3, p315-333. 19p. 2 Charts, 5 Graphs.</t>
  </si>
  <si>
    <t>A GATEKEEPER AMONG GATEKEEPERS: News agency influence in print and online newspapers in the Netherlands.</t>
  </si>
  <si>
    <t>Weird definition of Precision and Recall : 
Precision is the proportion of pairs with a similarity score above the threshold that are actually similar (based on the gold standard). Recall is
the proportion of actually similar pairs that have a similarity score above the threshold.</t>
  </si>
  <si>
    <t>Bail, Brown, Mann</t>
  </si>
  <si>
    <t>American Sociological Review. Dec2017, Vol. 82 Issue 6, p1188-1213. 26p. 1 Chart, 3 Graphs.</t>
  </si>
  <si>
    <t>Channeling Hearts and Minds: Advocacy Organizations, Cognitive-Emotional Currents, and Public Conversation.</t>
  </si>
  <si>
    <t>% agreement / 0.9</t>
  </si>
  <si>
    <t>Touri, Kostarella</t>
  </si>
  <si>
    <t>Journalism. Oct2017, Vol. 18 Issue 9, p1206-1224. 19p.</t>
  </si>
  <si>
    <t>News blogs versus mainstream media: Measuring the gap through a frame analysis of Greek blogs.</t>
  </si>
  <si>
    <t>Dempsey, Stamets, Eggleson</t>
  </si>
  <si>
    <t>Science &amp; Engineering Ethics; Jun2017, Vol. 23 Issue 3, p913-939, 27p</t>
  </si>
  <si>
    <t>Stakeholder Views of Nanosilver Linings: Macroethics Education and Automated Text Analysis Through Participatory Governance Role Play in a Workshop Format.</t>
  </si>
  <si>
    <t>Oprescu, Scott-Parker, Dayton</t>
  </si>
  <si>
    <t>Journal of Injury &amp; Violence Research. Jul2017, Vol. 9 Issue 2, p75-82. 8p.</t>
  </si>
  <si>
    <t>An analysis of child deaths by suicide in Queensland Australia, 2004-2012. What are we missing from a preventative health services perspective?</t>
  </si>
  <si>
    <t>Method very unclear. Seems like mere preprocessing to me.</t>
  </si>
  <si>
    <t>Jurgens, Pilehvar, Navigli</t>
  </si>
  <si>
    <t>Language Resources &amp; Evaluation; Mar2016, Vol. 50 Issue 1, p5-33, 29p</t>
  </si>
  <si>
    <t>Cross level semantic similarity: an evaluation framework for universal measures of similarity.</t>
  </si>
  <si>
    <t>Not sure what's happening in terms of validation. Very weird.</t>
  </si>
  <si>
    <t>Gómez Aguilar, Paniagua Rojano, Farias Batlle</t>
  </si>
  <si>
    <t>Revista Latina de Comunicación Social. 2015, Issue 70, p539-551. 13p. 9 Graphs.</t>
  </si>
  <si>
    <t>The behaviour of the television audience on social networks. An approach to its profile and the most talked-about programmes.</t>
  </si>
  <si>
    <t>The only thing "computer-assisted" is the "telephone interview".</t>
  </si>
  <si>
    <t>Dzikovska, Nielsen, Leacock</t>
  </si>
  <si>
    <t>Language Resources &amp; Evaluation; Mar2016, Vol. 50 Issue 1, p67-93, 27p</t>
  </si>
  <si>
    <t>The joint student response analysis and recognizing textual entailment challenge: making sense of student responses in educational applications.</t>
  </si>
  <si>
    <t>"Joint Student Response Analysis" - not Automated Content Analysis</t>
  </si>
  <si>
    <t>Nichols, Slingerland, Nielbo, Bergeton, Logan, Kleinman</t>
  </si>
  <si>
    <t>Journal of Asian Studies; Feb2018, Vol. 77 Issue 1, p19-57, 39p</t>
  </si>
  <si>
    <t>Modeling the Contested Relationship between Analects, Mencius, and Xunzi: Preliminary Evidence from a Machine-Learning Approach.</t>
  </si>
  <si>
    <t>Kavé, Dassa</t>
  </si>
  <si>
    <t>Aphasiology. Jan2018, Vol. 32 Issue 1, p27-40. 14p.</t>
  </si>
  <si>
    <t>Severity of Alzheimer’s disease and language features in picture descriptions.</t>
  </si>
  <si>
    <t>Only counts the number of nouns, pronouns, and so on.</t>
  </si>
  <si>
    <t>Alex, Grover, Oberlander, Thomson, Anderson, Loxley, Hinrichs, Zhou</t>
  </si>
  <si>
    <t>Digital Scholarship in the Humanities; 2017 Supplement, Vol. 32, pi4-i16, 13p, 1 Diagram, 2 Charts, 1 Graph, 1 Map</t>
  </si>
  <si>
    <t>Palimpsest: Improving assisted curation of loco-specifice.</t>
  </si>
  <si>
    <t>Tobi</t>
  </si>
  <si>
    <t>MAP (mean average precision)</t>
  </si>
  <si>
    <t>MAP (.1684)</t>
  </si>
  <si>
    <t>Coe</t>
  </si>
  <si>
    <t>Communication Studies. Nov/Dec2013, Vol. 64 Issue 5, p470-487. 18p. 1 Chart, 3 Graphs.</t>
  </si>
  <si>
    <t>The American Presidency at War: An Examination of Three Possibilities for Presidential Rationales.</t>
  </si>
  <si>
    <t>Coe, Chenoweth</t>
  </si>
  <si>
    <t>Communication Theory (1050-3293). Nov2013, Vol. 23 Issue 4, p375-394. 20p.</t>
  </si>
  <si>
    <t>Presidents as Priests: Toward a Typology of Christian Discourse in the American Presidency.</t>
  </si>
  <si>
    <t>Buhl, Günther, Quandt</t>
  </si>
  <si>
    <t>Journalism Studies. Jan2018, Vol. 19 Issue 1, p79-104. 26p. 1 Diagram, 1 Chart, 5 Graphs.</t>
  </si>
  <si>
    <t>Observing the Dynamics of the Online News Ecosystem.</t>
  </si>
  <si>
    <t>Aaldering, van der Meer, Van der Brug</t>
  </si>
  <si>
    <t>International Journal of Press/Politics. Jan2018, Vol. 23 Issue 1, p70-94. 25p.</t>
  </si>
  <si>
    <t>Mediated Leader Effects: The Impact of Newspapers’ Portrayal of Party Leadership on Electoral Support.</t>
  </si>
  <si>
    <t>Validity of the automated content analysis was examined and cross-validated with manually coded content analysis in an earlier paper</t>
  </si>
  <si>
    <t>Strycharz, Strauss, Trilling</t>
  </si>
  <si>
    <t>International Journal of Strategic Communication. 2018, Vol. 12 Issue 1, p67-85. 19p.</t>
  </si>
  <si>
    <t>The Role of Media Coverage in Explaining Stock Market Fluctuations: Insights for Strategic Financial Communication.</t>
  </si>
  <si>
    <t>1,3</t>
  </si>
  <si>
    <t>Greussing, Boomgaarden</t>
  </si>
  <si>
    <t>Journal of Ethnic &amp; Migration Studies; Sep2017, Vol. 43 Issue 12, p1749-1774, 26p</t>
  </si>
  <si>
    <t>Shifting the refugee narrative? An automated frame analysis of Europe’s 2015 refugee crisis.</t>
  </si>
  <si>
    <t>GOLDSTONE</t>
  </si>
  <si>
    <t>PMLA: Publications of the Modern Language Association of America; May2017, Vol. 132 Issue 3, p636-642, 7p</t>
  </si>
  <si>
    <t>The Doxa of Reading.</t>
  </si>
  <si>
    <t>Theory paper</t>
  </si>
  <si>
    <t>Bokström, Fängström, Calam, Lucas, Sarkadi</t>
  </si>
  <si>
    <t>Child: Care, Health &amp; Development. Jan2016, Vol. 42 Issue 1, p87-97. 11p.</t>
  </si>
  <si>
    <t>I felt a little bubbly in my tummy': eliciting pre-schoolers' accounts of their health visit using a computer-assisted interview method.</t>
  </si>
  <si>
    <t>Computer-assisted interview method; no content analysis</t>
  </si>
  <si>
    <t>Collins, Corley, Hamner</t>
  </si>
  <si>
    <t>Law &amp; Society Review. Dec2015, Vol. 49 Issue 4, p917-944. 28p. 1 Chart, 1 Graph.</t>
  </si>
  <si>
    <t>The Influence of Amicus Curiae Briefs on U.S. Supreme Court Opinion Content.</t>
  </si>
  <si>
    <t>Guo, Vargo, Pan, Ding, Ishwar</t>
  </si>
  <si>
    <t>Journalism &amp; Mass Communication Quarterly. Summer2016, Vol. 93 Issue 2, p332-359. 28p.</t>
  </si>
  <si>
    <t>Big Social Data Analytics in Journalism and Mass Communication.</t>
  </si>
  <si>
    <t>Welbers, Van Atteveldt, Benoit</t>
  </si>
  <si>
    <t>Communication Methods &amp; Measures. Oct-Dec2017, Vol. 11 Issue 4, p245-265. 21p.</t>
  </si>
  <si>
    <t>Text Analysis in R.</t>
  </si>
  <si>
    <t>"Teaching" paper</t>
  </si>
  <si>
    <t>Ogan, Varol</t>
  </si>
  <si>
    <t>Information, Communication &amp; Society. Aug2017, Vol. 20 Issue 8, p1220-1238. 19p.</t>
  </si>
  <si>
    <t>What is gained and what is left to be done when content analysis is added to network analysis in the study of a social movement: Twitter use during Gezi Park.</t>
  </si>
  <si>
    <t>El-Haj, Kruschwitz, Fox</t>
  </si>
  <si>
    <t>Language Resources &amp; Evaluation; Sep2015, Vol. 49 Issue 3, p549-580, 32p</t>
  </si>
  <si>
    <t>Creating language resources for under-resourced languages: methodologies, and experiments with Arabic.</t>
  </si>
  <si>
    <t>Dictionary construction; Only automated translation</t>
  </si>
  <si>
    <t>Zoizner, Sheafer, Walgrave</t>
  </si>
  <si>
    <t>International Journal of Press/Politics. Oct2017, Vol. 22 Issue 4, p431-449. 19p.</t>
  </si>
  <si>
    <t>How Politicians’ Attitudes and Goals Moderate Political Agenda Setting by the Media.</t>
  </si>
  <si>
    <t>% of cases with the predicted value of 0 correctly classified</t>
  </si>
  <si>
    <t>Ernst, Engesser, Büchel, Blassnig, Esser</t>
  </si>
  <si>
    <t>Information, Communication &amp; Society. Sep2017, Vol. 20 Issue 9, p1347-1364. 18p.</t>
  </si>
  <si>
    <t>Extreme parties and populism: an analysis of Facebook and Twitter across six countries.</t>
  </si>
  <si>
    <t>Relevant are:
- Articles where own text analysis is conducted and reported
Not relevant are: 
- Entirely theoretical/overview pieces</t>
  </si>
  <si>
    <t>No automated procedure</t>
  </si>
  <si>
    <t>Wombacher, Reno, Veil</t>
  </si>
  <si>
    <t>Health Communication. 2017, Vol. 32 Issue 5, p596-602. 7p. 1 Chart.</t>
  </si>
  <si>
    <t>NekNominate: Social Norms, Social Media, and Binge Drinking.</t>
  </si>
  <si>
    <t>van der Meer</t>
  </si>
  <si>
    <t>Public Relations Review. Dec2016, Vol. 42 Issue 5, p952-961. 10p.</t>
  </si>
  <si>
    <t>Automated content analysis and crisis communication research.</t>
  </si>
  <si>
    <t>Overview paper</t>
  </si>
  <si>
    <t>Kleinnijenhuis, Schultz, Oegema</t>
  </si>
  <si>
    <t>Journal of Communication. Feb2015, Vol. 65 Issue 1, p1-23. 23p. 2 Diagrams, 3 Charts.</t>
  </si>
  <si>
    <t>Frame Complexity and the Financial Crisis: A Comparison of the United States, the United Kingdom, and Germany in the Period 2007-2012.</t>
  </si>
  <si>
    <t>O</t>
  </si>
  <si>
    <t>Bonikowski, Gidron</t>
  </si>
  <si>
    <t>Social Forces. Jun2016, Vol. 94 Issue 4, p1593-1621. 29p.</t>
  </si>
  <si>
    <t>J</t>
  </si>
  <si>
    <t>The Populist Style in American Politics: Presidential Campaign Discourse, 1952-1996.</t>
  </si>
  <si>
    <t>Spry, Dwyer</t>
  </si>
  <si>
    <t>Quality &amp; Quantity. May2017, Vol. 51 Issue 3, p1045-1064. 20p.</t>
  </si>
  <si>
    <t>Representations of Australia in South Korean online news: a qualitative and quantitative approach utilizing Leximancer and Korean keywords in context.</t>
  </si>
  <si>
    <t>Burscher, Odijk, Vliegenthart, de Rijke, de Vreese</t>
  </si>
  <si>
    <t>Communication Methods &amp; Measures. 2014, Vol. 8 Issue 3, p190-206. 17p.</t>
  </si>
  <si>
    <t>Teaching the Computer to Code Frames in News: Comparing Two Supervised Machine Learning Approaches to Frame Analysis.</t>
  </si>
  <si>
    <t>Different approaches compared, Accuracy = overall average</t>
  </si>
  <si>
    <t>Haselmayer, Jenny</t>
  </si>
  <si>
    <t>Quality &amp; Quantity. Nov2017, Vol. 51 Issue 6, p2623-2646. 24p.</t>
  </si>
  <si>
    <t>Sentiment analysis of political communication: combining a dictionary approach with crowdcoding.</t>
  </si>
  <si>
    <t>Uses computer-assisted, but not automated CA</t>
  </si>
  <si>
    <t>Pearson correlation</t>
  </si>
  <si>
    <t>Accuracy of prediction of external event (nuclear test)</t>
  </si>
  <si>
    <t>AN</t>
  </si>
  <si>
    <t>Pearson correlation (.65)</t>
  </si>
  <si>
    <t>In addition to Krippendorff, also Maxwell and %Agreement are reported.</t>
  </si>
  <si>
    <t>Fraas, Pentzold</t>
  </si>
  <si>
    <t>Zeitschrift für Germanistische Linguistik. Mar2015, Vol. 43 Issue 1, p112-133. 22p. 2 Black and White Photographs, 1 Diagram.</t>
  </si>
  <si>
    <t>Big Data vs. Slow Understanding?</t>
  </si>
  <si>
    <t>Paper in German (+computer assisted qualitative analysis)</t>
  </si>
  <si>
    <t>Madonsela</t>
  </si>
  <si>
    <t>Southern African Linguistics &amp; Applied Language Studies. 2017, Vol. 35 Issue 2, p201-210. 10p.</t>
  </si>
  <si>
    <t>Word-formation strategies and processes in the creation of synsets for the African wordnet.</t>
  </si>
  <si>
    <t>Allen, Bara</t>
  </si>
  <si>
    <t>Parliamentary Affairs; Jan2017, Vol. 70 Issue 1, p1-21, 21p, 4 Charts, 5 Graphs</t>
  </si>
  <si>
    <t>Public Foreplay' or Programmes for Government? The Content of the 2015 Party Manifestos.</t>
  </si>
  <si>
    <t>Su, Cacciatore, Liang, Brossard, Scheufele, Xenos</t>
  </si>
  <si>
    <t>Information, Communication &amp; Society. Mar2017, Vol. 20 Issue 3, p406-427. 22p.</t>
  </si>
  <si>
    <t>Analyzing public sentiments online: combining human- and computer-based content analysis.</t>
  </si>
  <si>
    <t>I don't get it</t>
  </si>
  <si>
    <t>Sjøvaag, Stavelin</t>
  </si>
  <si>
    <t>Convergence: The Journal of Research into New Media Technologies. May2012, Vol. 18 Issue 2, p215-229. 15p.</t>
  </si>
  <si>
    <t>Web media and the quantitative content analysis: Methodological challenges in measuring online news content.</t>
  </si>
  <si>
    <t>Lewis, Zamith, Hermida</t>
  </si>
  <si>
    <t>Journal of Broadcasting &amp; Electronic Media. Mar2013, Vol. 57 Issue 1, p34-52. 19p. 3 Black and White Photographs.</t>
  </si>
  <si>
    <t>Content Analysis in an Era of Big Data: A Hybrid Approach to Computational and Manual Methods.</t>
  </si>
  <si>
    <t>Klein, Eisenstein, Sun</t>
  </si>
  <si>
    <t>Digital Scholarship in the Humanities; 2015 Supplement, Vol. 30, pi130-i141, 12p, 2 Color Photographs, 1 Diagram</t>
  </si>
  <si>
    <t>Exploratory Thematic Analysis for Digitized Archival Collections.</t>
  </si>
  <si>
    <t>Tool demonstration</t>
  </si>
  <si>
    <t>Aaldering, Vliegenthart</t>
  </si>
  <si>
    <t>Quality &amp; Quantity. Sep2016, Vol. 50 Issue 5, p1871-1905. 35p.</t>
  </si>
  <si>
    <t>Political leaders and the media. Can we measure political leadership images in newspapers using computer-assisted content analysis?</t>
  </si>
  <si>
    <t>Lotus coefficient</t>
  </si>
  <si>
    <t>Lotus (.68)</t>
  </si>
  <si>
    <t>Mellado, Van Dalen</t>
  </si>
  <si>
    <t>International Journal of Press/Politics. Apr2017, Vol. 22 Issue 2, p244-263. 20p.</t>
  </si>
  <si>
    <t>Changing Times, Changing Journalism.</t>
  </si>
  <si>
    <t>Tolley</t>
  </si>
  <si>
    <t>Journal of Ethnic &amp; Migration Studies; May2015, Vol. 41 Issue 6, p963-984, 22p, 4 Charts, 2 Graphs</t>
  </si>
  <si>
    <t>Racial Mediation in the Coverage of Candidates' Political Viability: A Comparison of Approaches.</t>
  </si>
  <si>
    <t>Journal of Broadcasting &amp; Electronic Media. Jul2011, Vol. 55 Issue 3, p307-324. 18p. 2 Charts, 2 Graphs.</t>
  </si>
  <si>
    <t>George W. Bush, Television News, and Rationales for the Iraq War.</t>
  </si>
  <si>
    <t>DRUCKER</t>
  </si>
  <si>
    <t>PMLA: Publications of the Modern Language Association of America; May2017, Vol. 132 Issue 3, p628-635, 8p</t>
  </si>
  <si>
    <t>Why Distant Reading Isn't.</t>
  </si>
  <si>
    <t>Choi</t>
  </si>
  <si>
    <t>Applied Linguistics. Feb2016, Vol. 37 Issue 1, p100-120. 21p.</t>
  </si>
  <si>
    <t>The Case for Open Source Software: The Interactional Discourse Lab.</t>
  </si>
  <si>
    <t>Tool demo</t>
  </si>
  <si>
    <t>Anson, Anson</t>
  </si>
  <si>
    <t>Assessing Writing; Jul2017, Vol. 33, p12-24, 13p</t>
  </si>
  <si>
    <t>Assessing peer and instructor response to writing: A corpus analysis from an expert survey.</t>
  </si>
  <si>
    <t>Lawlor</t>
  </si>
  <si>
    <t>Journal of Ethnic &amp; Migration Studies; May2015, Vol. 41 Issue 6, p918-941, 24p, 3 Charts, 3 Graphs</t>
  </si>
  <si>
    <t>Local and National Accounts of Immigration Framing in a Cross-national Perspective.</t>
  </si>
  <si>
    <t>Olga</t>
  </si>
  <si>
    <t>Validation by reference to other article (Tolley 2015); dictionary built via textmining in WordStat; manual review of 3% of automatically coded articles but no further info given</t>
  </si>
  <si>
    <t>Myneni, Kayo Fujimoto2, Cobb, Cohen</t>
  </si>
  <si>
    <t>American Journal of Public Health. Jun2015, Vol. 105 Issue 6, p1206-1212. 7p.</t>
  </si>
  <si>
    <t>Content-Driven Analysis of an Online Community for Smoking Cessation: Integration of Qualitative Techniques, Automated Text Analysis, and Affiliation Networks.</t>
  </si>
  <si>
    <t>Cohen's Kappa = 0.71 (Comparison of automated and manual coding)</t>
  </si>
  <si>
    <t>ILIEV, DEHGHANI, SAGI</t>
  </si>
  <si>
    <t>Language &amp; Cognition (Cambridge University Press). Jun2015, Vol. 7 Issue 2, p265-290. 26p.</t>
  </si>
  <si>
    <t>Automated text analysis in psychology: methods, applications, and future developments.</t>
  </si>
  <si>
    <t>Vonbun, Königslöw, Schoenbach</t>
  </si>
  <si>
    <t>Journalism. Nov2016, Vol. 17 Issue 8, p1054-1073. 20p.</t>
  </si>
  <si>
    <t>Intermedia agenda-setting in a multimedia news environment.</t>
  </si>
  <si>
    <t>Sbalchiero, Righettini</t>
  </si>
  <si>
    <t>Quality &amp; Quantity. May2017, Vol. 51 Issue 3, p1279-1296. 18p.</t>
  </si>
  <si>
    <t>Rhetorical manifestation of institutional transformation.</t>
  </si>
  <si>
    <t>de Graaf, van der Vossen</t>
  </si>
  <si>
    <t>Communications: The European Journal of Communication Research. Oct2013, Vol. 38 Issue 4, p433-443. 11p.</t>
  </si>
  <si>
    <t>Bits versus brains in content analysis. Comparing the advantages and disadvantages of manual and automated methods for content analysis.</t>
  </si>
  <si>
    <t>Shor, Rijt, Ward, Askar, Skiena</t>
  </si>
  <si>
    <t>Social Science Quarterly (Wiley-Blackwell). Dec2014, Vol. 95 Issue 5, p1213-1229. 17p. 2 Charts, 3 Graphs.</t>
  </si>
  <si>
    <t>Is There a Political Bias? A Computational Analysis of Female Subjects' Coverage in Liberal and Conservative Newspapers.</t>
  </si>
  <si>
    <t>In order to differentiate between male and female names in 
our news corpus, we used the most recent U.S. Census data (U.S. Census
Bureau 2000) on male and female first names. This list gives 1,219 male first
names and 4,275 female first names. Furthermore, it covers a more or less
 equivalent fraction of both males and females in the U.S. population (about
 90 percent for each).</t>
  </si>
  <si>
    <t>Tambayong, Carley</t>
  </si>
  <si>
    <t>Journal of Social Structure. 2012, Vol. 13, p1-24. 24p.</t>
  </si>
  <si>
    <t>Network Text Analysis in Computer-Intensive Rapid Ethnography Retrieval: An Example from Political Networks of Sudan.</t>
  </si>
  <si>
    <t>Validation by an expert (ethnographer) based on results of the automated analysis</t>
  </si>
  <si>
    <t>Evans, Aceves</t>
  </si>
  <si>
    <t>Annual Review of Sociology. 2016, Vol. 42, p21-50. 24p.</t>
  </si>
  <si>
    <t>Machine Translation: Mining Text for Social Theory.</t>
  </si>
  <si>
    <t>Mateos de Cabo, Gimeno, Martínez, López</t>
  </si>
  <si>
    <t>Sex Roles. Jan2014, Vol. 70 Issue 1-2, p57-71. 15p. 6 Charts.</t>
  </si>
  <si>
    <t>Perpetuating Gender Inequality via the Internet? An Analysis of Women's Presence in Spanish Online Newspapers.</t>
  </si>
  <si>
    <t>Krippendorff's Alpha = 0.8138 (Comparison of manual and automated coding)</t>
  </si>
  <si>
    <t>Paquin, Beauregard</t>
  </si>
  <si>
    <t>Cooperation &amp; Conflict. Dec2015, Vol. 50 Issue 4, p510-530. 21p.</t>
  </si>
  <si>
    <t>US transatlantic leadership after Iraq.</t>
  </si>
  <si>
    <t>Computer-assisted but not automated content analysis</t>
  </si>
  <si>
    <t>Kim, Colyvas, Kim</t>
  </si>
  <si>
    <t>Research in the Sociology of Organizations. 2017, Vol. 48A, p329-391. 63p.</t>
  </si>
  <si>
    <t>Ideological Call to Arms: Analyzing Institutional Contradictions in Political Party Discourse on Education and Accountability Policy, 1952-2012.</t>
  </si>
  <si>
    <t>Latent Semantic Analysis (Vector Space Modeling); appendix with further details available upon request</t>
  </si>
  <si>
    <t>McKenna, Waddell</t>
  </si>
  <si>
    <t>Journal of Language &amp; Politics. 2007, Vol. 6 Issue 3, p377-399. 23p. 1 Diagram, 2 Charts.</t>
  </si>
  <si>
    <t>Media-ted political oratory following terrorist events: International political responses to the 2005 London bombing.</t>
  </si>
  <si>
    <t>Leximancer; authors argue that Leximancer as a tool is validated internally (has been successfully tested for “face validity, stability (sampling of members),
and reproducibility including structural validity (sampling of representatives),
and predictive validity” (Smith and Humphreys 2006: 277).</t>
  </si>
  <si>
    <t>Felder, Luth, Vogel</t>
  </si>
  <si>
    <t>Zeitschrift für Germanistische Linguistik. Apr2016, Vol. 44 Issue 1, p1-36. 36p.</t>
  </si>
  <si>
    <t>Patientenautonomie' und 'Lebensschutz'.</t>
  </si>
  <si>
    <t>Lavergne, Urvoy, Yvon</t>
  </si>
  <si>
    <t>Language Resources &amp; Evaluation; February 2011, Vol. 45 Issue 1, p25-43, 19p
 Physical Description:
 Bibliography; Illustration; Table</t>
  </si>
  <si>
    <t>Filtering artificial texts with statistical machine learning techniques.</t>
  </si>
  <si>
    <t>F measure as quality measure of fake text detector; average of all F measures given in the text (several tables)</t>
  </si>
  <si>
    <t>Barkin</t>
  </si>
  <si>
    <t>Millennium (03058298); Jun2015, Vol. 43 Issue 3, p1003-1006, 4p</t>
  </si>
  <si>
    <t>Translatable? On Mixed Methods and Methodology</t>
  </si>
  <si>
    <t>Theory/Review article</t>
  </si>
  <si>
    <t>Ramsay</t>
  </si>
  <si>
    <t>Literary &amp; Linguistic Computing; Jun2003, Vol. 18 Issue 2, p167, 8p</t>
  </si>
  <si>
    <t>Special Section: Reconceiving Text Analysis Toward an Algorithmic Criticism.</t>
  </si>
  <si>
    <t>Huffaker</t>
  </si>
  <si>
    <t>Human Communication Research. Oct2010, Vol. 36 Issue 4, p593-617. 25p. 4 Charts.</t>
  </si>
  <si>
    <t>Dimensions of Leadership and Social Influence in Online Communities.</t>
  </si>
  <si>
    <t>Noble</t>
  </si>
  <si>
    <t>Nordic Journal of English Studies. Jun2010, Vol. 9 Issue 2, p145-169. 25p. 1 Diagram, 5 Charts, 1 Graph.</t>
  </si>
  <si>
    <t>Understanding Metadiscoursal Use: Lessons from a 'Local' Corpus of Learner Academic Writing.</t>
  </si>
  <si>
    <t>Eising, Rasch, Rozbicka</t>
  </si>
  <si>
    <t>Journal of European Public Policy; April 2015, Vol. 22 Issue 4, p516-533, 18p</t>
  </si>
  <si>
    <t>Institutions, policies, and arguments: context and strategy in EU policy framing.</t>
  </si>
  <si>
    <t>Computer-assisted, manual, i.e. not automated framing analysis</t>
  </si>
  <si>
    <t>Pasquale, Meunier</t>
  </si>
  <si>
    <t>Computers &amp; the Humanities; February 2003, Vol. 37 Issue 1, p111-118, 8p
 Physical Description:
 Bibliography</t>
  </si>
  <si>
    <t>Categorisation Techniques in Computer-Assisted Reading and Analysis of Texts (CARAT) in the Humanities.</t>
  </si>
  <si>
    <t>Mumford, Selck</t>
  </si>
  <si>
    <t>British Journal of Politics &amp; International Relations. May2010, Vol. 12 Issue 2, p295-312. 18p. 1 Chart, 3 Graphs.</t>
  </si>
  <si>
    <t>New Labour's Ethical Dimension: Statistical Trends in Tony Blair's Foreign Policy Speeches.</t>
  </si>
  <si>
    <t>Validation via a keyword-in-context analysis</t>
  </si>
  <si>
    <t>Van Royen, Poels, Daelemans, Vandebosch</t>
  </si>
  <si>
    <t>Telematics &amp; Informatics. Feb2015, Vol. 32 Issue 1, p89-97. 9p.</t>
  </si>
  <si>
    <t>Automatic monitoring of cyberbullying on social networking sites: From technological feasibility to desirability.</t>
  </si>
  <si>
    <t>Communication Research. Aug2013, Vol. 40 Issue 4, p486-505. 20p.</t>
  </si>
  <si>
    <t>Television News, Public Opinion, and the Iraq War: Do Wartime Rationales Matter?</t>
  </si>
  <si>
    <t>T</t>
  </si>
  <si>
    <t>Rohrbaugh, Shoham, Skoyen, Jensen, Mehl</t>
  </si>
  <si>
    <t>Family Process. Mar2012, Vol. 51 Issue 1, p107-121. 15p. 2 Charts.</t>
  </si>
  <si>
    <t>We-Talk, Communal Coping, and Cessation Success in a Couple-Focused Intervention for Health-Compromised Smokers.</t>
  </si>
  <si>
    <t>Evaluation of interview-transcripts counting the frequency of pronouns (we vs. I/You)</t>
  </si>
  <si>
    <t>Chovanec</t>
  </si>
  <si>
    <t>Social Work with Groups. Oct-Dec2017, Vol. 40 Issue 4, p315-329. 15p.</t>
  </si>
  <si>
    <t>Increasing Client Voice within Involuntary Groups.</t>
  </si>
  <si>
    <t>Scharkow</t>
  </si>
  <si>
    <t>Quality &amp; Quantity. Feb2013, Vol. 47 Issue 2, p761-773. 13p.</t>
  </si>
  <si>
    <t>Thematic content analysis using supervised machine learning: An empirical evaluation using German online news.</t>
  </si>
  <si>
    <t xml:space="preserve">Fleiss' Kappa </t>
  </si>
  <si>
    <t>Crowdcoding</t>
  </si>
  <si>
    <t>Brier, Hopp</t>
  </si>
  <si>
    <t>Quality &amp; Quantity. Jan2011, Vol. 45 Issue 1, p103-128. 26p.</t>
  </si>
  <si>
    <t>Computer assisted text analysis in the social sciences.</t>
  </si>
  <si>
    <t>Franzosi, Doyle, McClelland, Putnam Rankin, Vicari</t>
  </si>
  <si>
    <t>Quality &amp; Quantity. Oct2013, Vol. 47 Issue 6, p3219-3247. 29p.</t>
  </si>
  <si>
    <t>Quantitative narrative analysis software options compared: PC-ACE and CAQDAS (ATLAS.ti, MAXqda, and NVivo).</t>
  </si>
  <si>
    <t>Maireder, Schlögl</t>
  </si>
  <si>
    <t>European Journal of Communication. Dec2014, Vol. 29 Issue 6, p687-702. 16p.</t>
  </si>
  <si>
    <t>24 hours of an #outcry: The networked publics of a socio-political debate.</t>
  </si>
  <si>
    <t>Conway</t>
  </si>
  <si>
    <t>Journalism &amp; Mass Communication Quarterly; Spring2006, Vol. 83 Issue 1, p186-200, 15p
 Physical Description:
 Bibliographic footnotes; Table</t>
  </si>
  <si>
    <t>The Subjective Precision of Computers: A Methodological Comparison with Human Coding in Content Analysis.</t>
  </si>
  <si>
    <t>Scott's Pi</t>
  </si>
  <si>
    <t>Lejeune</t>
  </si>
  <si>
    <t>Forum: Qualitative Social Research. Jan2011, Vol. 12 Issue 1, p1-19. 19p. 5 Color Photographs, 1 Chart.</t>
  </si>
  <si>
    <t>From Normal Business to Financial Crisis … and Back Again. An Illustration of the Benefits of Cassandre for Qualitative Analysis.</t>
  </si>
  <si>
    <t>Use of software with some automated features for qualitative text analysis</t>
  </si>
  <si>
    <t>Jacobs, Bruhn, Graf</t>
  </si>
  <si>
    <t>Journal of Social Service Research. 2008, Vol. 34 Issue 4, p71-83. 13p. 3 Charts.</t>
  </si>
  <si>
    <t>Methodological and Validity Issues Involved in the Collection of Sensitive Information From Children in Foster Care.</t>
  </si>
  <si>
    <t>Evans, McIntosh, Lin, Cates</t>
  </si>
  <si>
    <t>Journal of Empirical Legal Studies. Dec2007, Vol. 4 Issue 4, p1007-1039. 33p. 2 Diagrams, 6 Charts.</t>
  </si>
  <si>
    <t>Recounting the Courts? Applying Automated Content Analysis to Enhance Empirical Legal Research.</t>
  </si>
  <si>
    <t>Glady, Leimdorfer</t>
  </si>
  <si>
    <t>BMS: Bulletin de Methodologie Sociologique (Sage Publications Ltd.). Jul2015, Vol. 127 Issue 1, p5-25. 21p.</t>
  </si>
  <si>
    <t>Usages de la lexicométrie et interprétation sociologique.</t>
  </si>
  <si>
    <t>Webb</t>
  </si>
  <si>
    <t>American Journalism. Spring2005, Vol. 22 Issue 2, p111-134. 24p.</t>
  </si>
  <si>
    <t>An American Journalist in the Role of Partisan - Dickey Chapelle's Coverage of the Algerian War.</t>
  </si>
  <si>
    <t>Travaglia, Westbrook, Braithwaite</t>
  </si>
  <si>
    <t>Health: An Interdisciplinary Journal for the Social Study of Health, Illness &amp; Medicine. May2009, Vol. 13 Issue 3, p277-296. 20p. 3 Diagrams, 4 Charts.</t>
  </si>
  <si>
    <t>Implementation of a patient safety incident management system as viewed by doctors, nurses and allied health professionals.</t>
  </si>
  <si>
    <t>Esther</t>
  </si>
  <si>
    <t>"Leximancer" learns in a grounded fashion what
the main concepts in a corpus are and how they relate to each other - uses word frequency and
co-occurrence of concepts to produce a co-occurrence matrix</t>
  </si>
  <si>
    <t>Seale</t>
  </si>
  <si>
    <t>Journal of Language &amp; Politics. 2003, Vol. 2 Issue 2, p289-309. 21p.</t>
  </si>
  <si>
    <t>Methodology versus scholarship?</t>
  </si>
  <si>
    <t>computer assisted qualitative data analysis, explanation of method + NVIVO and Concordance software</t>
  </si>
  <si>
    <t>Šef, Gams</t>
  </si>
  <si>
    <t>International Journal of Speech Technology. Jul2003, Vol. 6 Issue 3, p277-287. 11p.</t>
  </si>
  <si>
    <t>SPEAKER (GOVOREC): A Complete Slovenian Text-to Speech System.</t>
  </si>
  <si>
    <t>automatic conversion of Slovenian text into speech</t>
  </si>
  <si>
    <t>Weston, Weston, Carolina, Lepore, Pinto</t>
  </si>
  <si>
    <t>Journal of Human Behavior in the Social Environment; 2007, Vol. 15 Issue 1, p45-68, 24p</t>
  </si>
  <si>
    <t>Evaluation of a Prostate Cancer Computer Assisted Instructional Model for Communities of African Descent.</t>
  </si>
  <si>
    <t>no computational analysis</t>
  </si>
  <si>
    <t>BMS: Bulletin de Méthodologie Sociologique (l'Association Internationale de Méthodologie Sociologique (AIMS)). Jul2004, Issue 83, p90-93. 4p.</t>
  </si>
  <si>
    <t>COMPUTERS/ORDINATEURS/INTERNET.</t>
  </si>
  <si>
    <t>Pfëfflin, Böhmer, Cornehl, Mergenthaler, Pfäfflin, Böhmer</t>
  </si>
  <si>
    <t>Sexual Abuse: A Journal of Research &amp; Treatment. Apr2005, Vol. 17 Issue 2, p141-151. 11p.</t>
  </si>
  <si>
    <t>What happens in therapy with sexual offenders? A model of process research.</t>
  </si>
  <si>
    <t>Winder</t>
  </si>
  <si>
    <t>Computers &amp; the Humanities; August 2002, Vol. 36 Issue 3, p295-306, 12p
 Physical Description:
 Bibliography</t>
  </si>
  <si>
    <t>Industrial text and French neo-structuralism.</t>
  </si>
  <si>
    <t>theory paper explaining method + tool</t>
  </si>
  <si>
    <t>Rogge, Cox</t>
  </si>
  <si>
    <t>Journal of Social Service Research. 2001, Vol. 28 Issue 2, p47-68. 22p. 2 Diagrams, 3 Charts.</t>
  </si>
  <si>
    <t>The Person-in-Environment Perspective in Social Work Journals: A Computer- Assisted Content Analysis.</t>
  </si>
  <si>
    <t>The "computational part" was to retrieve relevant abstracts from a database for further analysis</t>
  </si>
  <si>
    <t>Kirilenko, Stepchenkova, Romsdahl, Mattis</t>
  </si>
  <si>
    <t>Quality &amp; Quantity. Feb2012, Vol. 46 Issue 2, p501-522. 22p.</t>
  </si>
  <si>
    <t>Computer-assisted analysis of public discourse: a case study of the precautionary principle in the US and UK press.</t>
  </si>
  <si>
    <t>They validated their search terms for the sample construction (see footnote 2). Analaysis: most frequent words + subsequent EFA</t>
  </si>
  <si>
    <t>Waismel-Manor</t>
  </si>
  <si>
    <t>Journal of Political Marketing. Oct-Dec2011, Vol. 10 Issue 4, p350-371. 22p.</t>
  </si>
  <si>
    <t>Spinning Forward: Professionalization Among Campaign Consultants.</t>
  </si>
  <si>
    <t>Gold Standard refers to the validation of the dictionary, not the validation of the actual text analysis!! (69 = tokens, not texts!)</t>
  </si>
  <si>
    <t>Hanna</t>
  </si>
  <si>
    <t>Mobilization. Dec2013, Vol. 18 Issue 4, p367-388. 22p.</t>
  </si>
  <si>
    <t>COMPUTER-AIDED CONTENT ANALYSIS OF DIGITALLY ENABLED MOVEMENTS.</t>
  </si>
  <si>
    <t>Mean absolute proportion error (72.25; 40.11)</t>
  </si>
  <si>
    <t>Stinson, Liederbach, Brewer, Todak</t>
  </si>
  <si>
    <t>Journal of Crime &amp; Justice. Sep2014, Vol. 37 Issue 3, p356-376. 21p.</t>
  </si>
  <si>
    <t>Drink, drive, go to jail? A study of police officers arrested for drunk driving.</t>
  </si>
  <si>
    <t>manual content analysis</t>
  </si>
  <si>
    <t>Hart, Lind</t>
  </si>
  <si>
    <t>American Behavioral Scientist. Apr2014, Vol. 58 Issue 4, p591-616. 26p.</t>
  </si>
  <si>
    <t>The Blended Language of Partisanship in the 2012 Presidential Campaign.</t>
  </si>
  <si>
    <t>use of pre-existing software DICTION</t>
  </si>
  <si>
    <t>Forst</t>
  </si>
  <si>
    <t>Language &amp; Linguistics Compass. Jan2011, Vol. 5 Issue 1, p1-18. 18p.</t>
  </si>
  <si>
    <t>Computational Aspects of Lexical Functional Grammar.</t>
  </si>
  <si>
    <t>theory paper</t>
  </si>
  <si>
    <t>COE, REITZES</t>
  </si>
  <si>
    <t>Presidential Studies Quarterly. Sep2010, Vol. 40 Issue 3, p391-413. 23p. 6 Charts, 2 Graphs.</t>
  </si>
  <si>
    <t>Obama on the Stump: Features and Determinants of a Rhetorical Approach.</t>
  </si>
  <si>
    <t xml:space="preserve">manual coding of the variables created by means of wordlists </t>
  </si>
  <si>
    <t>Hájek, Kabele</t>
  </si>
  <si>
    <t>European Journal of Communication. Mar2010, Vol. 25 Issue 1, p43-58. 16p.</t>
  </si>
  <si>
    <t>Dual Discursive Patterns in Czech Activists' Internet Media Communication.</t>
  </si>
  <si>
    <t>multidimensional scaling of distances between the most frequent words (only frequencies and co-occurances)</t>
  </si>
  <si>
    <t>Helsloot, Hak</t>
  </si>
  <si>
    <t>Historical Social Research. 2008, Vol. 33 Issue 1, p162-184. 23p.</t>
  </si>
  <si>
    <t>Pêcheux's Contribution to Discourse Analysis.</t>
  </si>
  <si>
    <t>Public Relations Review. Sep2014, Vol. 40 Issue 3, p537-539. 3p.</t>
  </si>
  <si>
    <t>Organizational crisis-denial strategy: The effect of denial on public framing.</t>
  </si>
  <si>
    <t>implicit frames: patterns of words that co-occur in communication</t>
  </si>
  <si>
    <t>BMS: Bulletin de Methodologie Sociologique (Sage Publications Ltd.). Jul2011, Issue 111, p99-103. 5p.</t>
  </si>
  <si>
    <t>Computers/Ordinateurs/Internet.</t>
  </si>
  <si>
    <t>Van Holt, Johnson, Carley, Brinkley, Diesner</t>
  </si>
  <si>
    <t>Poetics; Aug2013, Vol. 41 Issue 4, p366-383, 18p</t>
  </si>
  <si>
    <t>Rapid ethnographic assessment for cultural mapping.</t>
  </si>
  <si>
    <t>manual coding and indexing by professional anthropologists, coded data obtained from the HRAF Archive of Ethnography</t>
  </si>
  <si>
    <t>Schultz, Kleinnijenhuis, Oegema, Utz, van Atteveldt</t>
  </si>
  <si>
    <t>Public Relations Review. Mar2012, Vol. 38 Issue 1, p97-107. 11p.</t>
  </si>
  <si>
    <t>Strategic framing in the BP crisis: A semantic network analysis of associative frames</t>
  </si>
  <si>
    <r>
      <t>validation: "</t>
    </r>
    <r>
      <rPr>
        <sz val="8"/>
        <rFont val="Arial"/>
      </rPr>
      <t>An iterative test of these descriptors based on samples of news helped to filter out mistakes of the first degree (text elements wrongly taken as a ‘hit’) and second degree (text elements wrongly skipped as a ‘hit’)."</t>
    </r>
  </si>
  <si>
    <t>Forum: Qualitative Social Research. May2007, Vol. 8 Issue 2, p1-17. 17p.</t>
  </si>
  <si>
    <t>duplicate</t>
  </si>
  <si>
    <t>Reinhard</t>
  </si>
  <si>
    <t>Journal of European Public Policy; Dec2012, Vol. 19 Issue 9, p1336-1356, 21p, 3 Charts, 1 Graph</t>
  </si>
  <si>
    <t>‘Because we are all Europeans!’ When do EU Member States use normative arguments?</t>
  </si>
  <si>
    <t>a second sample of articles was used for validation, but not N reported (89% correctly classified)</t>
  </si>
  <si>
    <t>Lew</t>
  </si>
  <si>
    <t>Lexikos. 2010, Vol. 20, p290-306. 17p.</t>
  </si>
  <si>
    <t>Multimodal Lexicography: The Representation of Meaning in Electronic Dictionaries.</t>
  </si>
  <si>
    <t>Meister</t>
  </si>
  <si>
    <t>Literary &amp; Linguistic Computing; Dec2005 Supplement, Vol. 20, p107-124, 18p</t>
  </si>
  <si>
    <t>Tagging Time in Prolog: The Temporal Effect Project.</t>
  </si>
  <si>
    <t>Hardy</t>
  </si>
  <si>
    <t>Style; winter2004, Vol. 38 Issue 4, p410-427, 18p
 Physical Description:
 Bibliography; Table</t>
  </si>
  <si>
    <t>Collocational Analysis as a Stylistic Discovery Procedure: The Case of Flannery O'Connor's Eyes.</t>
  </si>
  <si>
    <t>Sogoric, Middleton, Lang, Ivankovic, Kern</t>
  </si>
  <si>
    <t>Social Science &amp; Medicine. Jan2005, Vol. 60 Issue 1, p153-164. 12p.</t>
  </si>
  <si>
    <t>A naturalistic inquiry on the impact of interventions aiming to improve health and the quality of life in the community</t>
  </si>
  <si>
    <r>
      <t>"</t>
    </r>
    <r>
      <rPr>
        <sz val="7"/>
        <rFont val="AdvTimes-b"/>
      </rPr>
      <t xml:space="preserve">computer-assisted free-text analysis" (word frequencies + surrounding text to detect main features of qualitative interview transcripts. </t>
    </r>
  </si>
  <si>
    <t>Sheller</t>
  </si>
  <si>
    <t>Social &amp; Cultural Geography. Apr2007, Vol. 8 Issue 2, p175-197. 23p.</t>
  </si>
  <si>
    <t>Bodies, cybercars and the mundane incorporation of automated mobilities.</t>
  </si>
  <si>
    <t>Wu Mei1 meiwu@umac.mo</t>
  </si>
  <si>
    <t>Javnost-The Public. 2008, Vol. 15 Issue 2, p93-110. 18p. 1 Black and White Photograph, 1 Diagram, 1 Chart, 2 Graphs.</t>
  </si>
  <si>
    <t>MEASURING POLITICAL DEBATE ON THE CHINESE INTERNET FORUM.</t>
  </si>
  <si>
    <t>Don't see the computer-assisted coding/analysis (weird mixture of approaches)</t>
  </si>
  <si>
    <t>Bechtel, Maguire, Katz, Levinson, Harrington, Nakamura, Franklin</t>
  </si>
  <si>
    <t>American Journal of Drug &amp; Alcohol Abuse. 2002, Vol. 28 Issue 4, p653. 18p. 8 Charts.</t>
  </si>
  <si>
    <t>Computer Detection of Cognitive Impairment and Associated Neuropsychiatric Dimensions from the Content Analysis of Verbal Samples.</t>
  </si>
  <si>
    <t>Kleinnijenhuis, van den Hooff, Utz, Vermeulen, Huysman</t>
  </si>
  <si>
    <t>Communication Research. Oct2011, Vol. 38 Issue 5, p587-612. 26p.</t>
  </si>
  <si>
    <t>Social Influence in Networks of Practice: An Analysis of Organizational Communication Content.</t>
  </si>
  <si>
    <t>Aim of the automated analysis: assess the occurance of 200 linguistic indicators stremming from three lexical databases/thesaurus. Then: analysis of network interactions</t>
  </si>
  <si>
    <t>Auracher, Albers, Yuhui Zhai2, Gareeva, Stavniychuk</t>
  </si>
  <si>
    <t>Discourse Processes. Jan2011, Vol. 48 Issue 1, p1-25. 25p. 1 Diagram, 4 Charts, 1 Graph.</t>
  </si>
  <si>
    <t>P Is for Happiness, N Is for Sadness: Universals in Sound Iconicity to Detect Emotions in Poetry.</t>
  </si>
  <si>
    <t>van der Meer, Verhoeven</t>
  </si>
  <si>
    <t>Public Relations Review. Sep2013, Vol. 39 Issue 3, p229-231. 3p.</t>
  </si>
  <si>
    <t>Public framing organizational crisis situations: Social media versus news media.</t>
  </si>
  <si>
    <t>implicit frames: patterns of words that co-occur in communication</t>
  </si>
  <si>
    <t>Vliegenthart, Roggeband</t>
  </si>
  <si>
    <t>International Communication Gazette. Jun2007, Vol. 69 Issue 3, p295-319. 25p. 4 Charts, 3 Graphs.</t>
  </si>
  <si>
    <t>FRAMING IMMIGRATION AND INTEGRATION.</t>
  </si>
  <si>
    <t>Holsti (.91)</t>
  </si>
  <si>
    <t>Fernández, Roca</t>
  </si>
  <si>
    <t>Vigo International Journal of Applied Linguistics. Jan2008, Vol. 5, p37-63. 27p. 14 Black and White Photographs, 5 Diagrams, 3 Charts, 1 Graph.</t>
  </si>
  <si>
    <t>Providing Automatic Multilingual Text Generation to Artificial Cognitive Systems.</t>
  </si>
  <si>
    <t>Stewart, Gil-Egui, Yan Tian3, Pileggi</t>
  </si>
  <si>
    <t>New Media &amp; Society. Oct2006, Vol. 8 Issue 5, p731-751. 21p. 3 Charts.</t>
  </si>
  <si>
    <t>Framing the digital divide: a comparison of US and EU policy approaches.</t>
  </si>
  <si>
    <t>Software: CatPac®, a neural network computer program to identify occurrences of key concepts and semantic relationship among them (clustering)</t>
  </si>
  <si>
    <t>Wu, Stevenson, Hsiao-Chi Chen3, Güner</t>
  </si>
  <si>
    <t>International Journal of Public Opinion Research. Spring2002, Vol. 14 Issue 1, p19-36. 18p. 3 Charts, 1 Graph.</t>
  </si>
  <si>
    <t>THE CONDITIONAL IMPACT OF RECESSION NEWS: A TIME-SERIES ANALYSIS OF ECONOMIC COMMUNICATION IN THE UNITED STATES, 1987-1996.</t>
  </si>
  <si>
    <t>Névéol, Deserno, Darmoni, Güld, Aronson</t>
  </si>
  <si>
    <t>Journal of the American Society for Information Science &amp; Technology. Jan2009, Vol. 60 Issue 1, p123-134. 12p. 2 Black and White Photographs, 4 Diagrams, 6 Charts.</t>
  </si>
  <si>
    <t>Natural language processing versus content-based image analysis for medical document retrieval.</t>
  </si>
  <si>
    <t>Sebastian</t>
  </si>
  <si>
    <t>Koenig</t>
  </si>
  <si>
    <t>Qualitative Research. Feb2006, Vol. 6 Issue 1, p61-76. 16p.</t>
  </si>
  <si>
    <t>Compounding mixed-methods problems in frame analysis through comparative research</t>
  </si>
  <si>
    <t>Theoretical paper</t>
  </si>
  <si>
    <t>Nardulli, Althaus, Hayes</t>
  </si>
  <si>
    <t>Sociological Methodology. Aug2015, Vol. 45 Issue 1, p148-183. 36p.</t>
  </si>
  <si>
    <t>A Progressive Supervised-learning Approach to Generating Rich Civil Strife Data.</t>
  </si>
  <si>
    <t>"Our initial classifier was highly accurate at detecting irrelevant news stories but less accurate at identifying relevant stories. Although between 97 percent and 99 percent of the discarded documents were later confirmed by humans to contain no event-related information, only 33 percent of the documents sent to human coders contained relevant" -- They didn't perform one single text analysis but set up a continuous (dayly) partly automated analysis of news content. Therefor there is no total number of units analysed. Also validation is only very briefly reported as seen here, alsmost no concrete values.
information. The other two thirds were “false positives.”</t>
  </si>
  <si>
    <t>Alpers, Winzelberg, Classen, Roberts, Dev, Koopman, Barr Taylor</t>
  </si>
  <si>
    <t>Computers in Human Behavior. Mar2005, Vol. 21 Issue 2, p361-376. 16p.</t>
  </si>
  <si>
    <t>Evaluation of computerized text analysis in an Internet breast cancer support group</t>
  </si>
  <si>
    <t>Spearman Correlation</t>
  </si>
  <si>
    <t>They only calculated correlations between (a) the two coders and between (b) the coders and the dictionary classification. For a they don't even report the exact correlation values.</t>
  </si>
  <si>
    <t>Stephen</t>
  </si>
  <si>
    <t>Human Communication Research. Jun99, Vol. 25 Issue 4, p498. 16p. 3 Diagrams, 2 Graphs.</t>
  </si>
  <si>
    <t>Computer-Assisted Concept Analysis of HCR's First 25 Years.</t>
  </si>
  <si>
    <t>S</t>
  </si>
  <si>
    <t>Only frequencies of words in titles of 634 research articles. No real textual analysis</t>
  </si>
  <si>
    <t>Andsager, Smiley</t>
  </si>
  <si>
    <t>Public Relations Review. Summer98, Vol. 24 Issue 2, p183. 19p. 1 Diagram, 2 Charts, 3 Graphs.</t>
  </si>
  <si>
    <t>Evaluating the public information: Shaping news coverage of the silicone implant controversy.</t>
  </si>
  <si>
    <t>Frequencies of words in 133 press releases and news paper articles on silicone breast implants- No real textual analysis</t>
  </si>
  <si>
    <t>Van Den Berg, Van Der Veer</t>
  </si>
  <si>
    <t>Quality &amp; Quantity. Feb2000, Vol. 34 Issue 1, p65. 22p.</t>
  </si>
  <si>
    <t>Computerized Decision Support Systems and Text Analysis: Evaluating CETA.</t>
  </si>
  <si>
    <t>"Automated" analysis of manual codings</t>
  </si>
  <si>
    <t>Bringer, Johnston, Brackenridge</t>
  </si>
  <si>
    <t>Field Methods. Aug2006, Vol. 18 Issue 3, p245-266. 22p. 1 Chart.</t>
  </si>
  <si>
    <t>Using Computer-Assisted Qualitative Data Analysis Software to Develop a Grounded Theory Project</t>
  </si>
  <si>
    <t>"Computer assisted QUALITATIVE content analysis"</t>
  </si>
  <si>
    <t>Arcury, Skelly, Gesler, Dougherty</t>
  </si>
  <si>
    <t>Journal of Rural Health. Fall2005, Vol. 21 Issue 4, p337-345. 9p.</t>
  </si>
  <si>
    <t>Diabetes Beliefs Among Low-income, White Residents of a Rural North Carolina Community</t>
  </si>
  <si>
    <t>Vliegenthart, Oegema, Klandermans</t>
  </si>
  <si>
    <t>Mobilization. Oct2005, Vol. 10 Issue 3, p365-381. 17p.</t>
  </si>
  <si>
    <t>MEDIA COVERAGE AND ORGANIZATIONAL SUPPORT IN THE DUTCH ENVIRONMENTAL MOVEMENT.</t>
  </si>
  <si>
    <t>ANITA HOLZINGER1</t>
  </si>
  <si>
    <t>Journal of Nervous &amp; Mental Disease. Sep2002, Vol. 190 Issue 9, p597-603. 7p.</t>
  </si>
  <si>
    <t>SUBJECTIVE ILLNESS THEORY AND ANTIPSYCHOTIC MEDICATION COMPLIANCE BY PATIENTS WITH SCHIZOPHRENIA</t>
  </si>
  <si>
    <t>Platt</t>
  </si>
  <si>
    <t>Social Science Computer Review. Aug2000, Vol. 18 Issue 3, p293. 8p. 3 Charts.</t>
  </si>
  <si>
    <t>Authenticity and Prevalence of Third Camps in the Abortion Debate: A Web Content Analysis</t>
  </si>
  <si>
    <t>"Using a publicly available search engine, the author drew a sample of abortion discussion from all sources." -- They used a "search string" (= two words "pregnancy abortion") to search the web for relevant documents. They basically just googled before google was a thing.</t>
  </si>
  <si>
    <t>Bausch</t>
  </si>
  <si>
    <t>Systems Research &amp; Behavioral Science. Jan2000, Vol. 17 Issue 1, p23-50. 28p. 5 Diagrams.</t>
  </si>
  <si>
    <t>The practice and ethics of design</t>
  </si>
  <si>
    <t>Gill, Dickinson, Scharl</t>
  </si>
  <si>
    <t>Journal of Communication Management. 2008, Vol. 12 Issue 3, p243-262. 20p.</t>
  </si>
  <si>
    <t>Communicating sustainablity: A web content analysis of North American, Asian and European firms.</t>
  </si>
  <si>
    <t>Liess, Simon, Yutsis, Owen, Piemme, Giese-Davis</t>
  </si>
  <si>
    <t>Journal of Consulting &amp; Clinical Psychology. Jun2008, Vol. 76 Issue 3, p517-523. 7p. 5 Charts, 1 Graph.</t>
  </si>
  <si>
    <t>Detecting Emotional Expression in Face-to-Face and Online Breast Cancer Support Groups.</t>
  </si>
  <si>
    <t>Spearman Correlations</t>
  </si>
  <si>
    <t>36 = 20 interview transcripts + 16 online discussions, correlations between human coding and automated scoring
Also, at this point in the paper they are coding video segments so it's not relavnt to us, but this sentence though: "For a kappa of .60 or higher, a coin toss determined which coder’s data we used (50 segments)."</t>
  </si>
  <si>
    <t>Nastase, Koeszegi, Szpakowicz</t>
  </si>
  <si>
    <t>Group Decision &amp; Negotiation. Jul2007, Vol. 16 Issue 4, p335-346. 12p. 3 Charts, 1 Graph.</t>
  </si>
  <si>
    <t>Content Analysis Through the Machine Learning Mill.</t>
  </si>
  <si>
    <t>% of Missclassifications</t>
  </si>
  <si>
    <t>Accuracy defined but then not reported</t>
  </si>
  <si>
    <t>Hogenraad</t>
  </si>
  <si>
    <t>Quality &amp; Quantity. Jan2014, Vol. 48 Issue 1, p425-437. 13p.</t>
  </si>
  <si>
    <t>The fetish of archives.</t>
  </si>
  <si>
    <t>Bestgen, Degand, Spooren</t>
  </si>
  <si>
    <t>Discourse Processes. Mar2006, Vol. 41 Issue 2, p175-193. 19p. 6 Charts.</t>
  </si>
  <si>
    <t>Toward Automatic Determination of the Semantics of Connectives in Large Newspaper Corpora.</t>
  </si>
  <si>
    <t>Hug</t>
  </si>
  <si>
    <t>Journal of Quantitative Linguistics. Dec2000, Vol. 7 Issue 3, p217-226. 10p.</t>
  </si>
  <si>
    <t>Partial Disambiguation of Very Ambiguous Grammatical Words.</t>
  </si>
  <si>
    <t>2033+1000+?</t>
  </si>
  <si>
    <t>automated grammatical analysis, multiple series of analysis on three different text corpuses and multiple steps of improvement of the dictionary -&gt; great number of sometimes vague %
e.g. "but there are something like 8% wrong analyses"</t>
  </si>
  <si>
    <t>Gregoromichelaki, Cann, Kempson</t>
  </si>
  <si>
    <t>Linguistic Review. 2012, Vol. 29 Issue 4, p563-584. 22p.</t>
  </si>
  <si>
    <t>Language as tools for interaction: Grammar and the dynamics of ellipsis resolution.</t>
  </si>
  <si>
    <t>Theoretical linguistic paper</t>
  </si>
  <si>
    <t>Vrij, Mann, Kristen, Fisher</t>
  </si>
  <si>
    <t>Law &amp; Human Behavior (Springer Science &amp; Business Media B.V.). Oct2007, Vol. 31 Issue 5, p499-518. 20p. 4 Charts.</t>
  </si>
  <si>
    <t>Cues to Deception and Ability to Detect Lies as a Function of Police Interview Styles.</t>
  </si>
  <si>
    <t>Correlations</t>
  </si>
  <si>
    <t>To "compare" manual and automated coding they perform MANOVA. Don't get it.</t>
  </si>
  <si>
    <t>Roberts</t>
  </si>
  <si>
    <t>Quality &amp; Quantity. Aug2000, Vol. 34 Issue 3, p259. 16p.</t>
  </si>
  <si>
    <t>A Conceptual Framework for Quantitative Text Analysis.</t>
  </si>
  <si>
    <t>Theoretical paper / Conceptual framework</t>
  </si>
  <si>
    <t>Toolan</t>
  </si>
  <si>
    <t>Journal of Literary Semantics; 2006, Vol. 35 Issue 2, p181-194, 14p</t>
  </si>
  <si>
    <t>Top keyword abridgements of short stories: A corpus linguistic resource?</t>
  </si>
  <si>
    <t>Word frequencies mostly</t>
  </si>
  <si>
    <t>Day, Thatcher, Greenlees, Woods</t>
  </si>
  <si>
    <t>Journal of Applied Sport Psychology. Jun2006, Vol. 18 Issue 2, p151-166. 16p.</t>
  </si>
  <si>
    <t>The Causes of and Psychological Responses to Lost Move Syndrome in National Level Trampolinists</t>
  </si>
  <si>
    <t>QALITATIVE content analysis</t>
  </si>
  <si>
    <t>Finn, Dillon</t>
  </si>
  <si>
    <t>Journal of Teaching in Social Work. 2007, Vol. 27 Issue 1/2, p155-164. 10p.</t>
  </si>
  <si>
    <t>Using Personal Ads and Online Self-Help Groups to Teach Content Analysis in a Research Methods Course.</t>
  </si>
  <si>
    <t>Teaching content analysis (not automated)</t>
  </si>
  <si>
    <t>Haohong Wang1 haohong@ieee.org, Ngan, Ostermann</t>
  </si>
  <si>
    <t>IEEE Communications Magazine. Jan2007, Vol. 45 Issue 1, p24-26. 3p.</t>
  </si>
  <si>
    <t>ADVANCES IN VISUAL CONTENT ANALYSIS AND ADAPTATION FOR MULTIMEDIA COMMUNICATIONS.</t>
  </si>
  <si>
    <t>Editorial text</t>
  </si>
  <si>
    <t>Rienties, Tempelaar, Van den Bossche, Gijselaers, Segers</t>
  </si>
  <si>
    <t>Computers in Human Behavior. Nov2009, Vol. 25 Issue 6, p1195-1206. 12p.</t>
  </si>
  <si>
    <t>The role of academic motivation in Computer-Supported Collaborative Learning</t>
  </si>
  <si>
    <t>Content analysis (not automated)</t>
  </si>
  <si>
    <t>Downey, Hallmark, Cox, Norquest, Lansing</t>
  </si>
  <si>
    <t>Journal of Quantitative Linguistics. Nov2008, Vol. 15 Issue 4, p340-369. 30p. 2 Diagrams, 10 Charts, 4 Graphs, 1 Map.</t>
  </si>
  <si>
    <t>Computational Feature-Sensitive Reconstruction of Language Relationships: Developing the ALINE Distance for Comparative Historical Linguistic Reconstruction.</t>
  </si>
  <si>
    <t>Not sure if this is relevant: algorithmic assesment of language similarities and language evolution. Validation: "To assess the robustness of the ALINE distance at the level of language families, we examined trees produced by three Monte Carlo simulation methods."</t>
  </si>
  <si>
    <t>Popescu, Altmann</t>
  </si>
  <si>
    <t>Journal of Quantitative Linguistics. Nov2008, Vol. 15 Issue 4, p370-378. 9p. 2 Charts, 4 Graphs.</t>
  </si>
  <si>
    <t>Hapax Legomena and Language Typology.</t>
  </si>
  <si>
    <t>Word frequencies</t>
  </si>
  <si>
    <t>Hillard, Purpura, Wilkerson</t>
  </si>
  <si>
    <t>Journal of Information Technology &amp; Politics. 2007, Vol. 4 Issue 4, p31-46. 16p. 1 Diagram, 6 Charts, 1 Graph.</t>
  </si>
  <si>
    <t>Computer-Assisted Topic Classification for Mixed-Methods Social Science Research.</t>
  </si>
  <si>
    <t>%-agreement + AC1</t>
  </si>
  <si>
    <t>Kułacka, Mačutek</t>
  </si>
  <si>
    <t>Journal of Quantitative Linguistics. Apr2007, Vol. 14 Issue 1, p23-32. 10p. 4 Charts.</t>
  </si>
  <si>
    <t>A discrete formula for the Menzerath-Altmann law*.</t>
  </si>
  <si>
    <t>Linguistic analysis of sentence length ≈ word frequencies</t>
  </si>
  <si>
    <t>Zhu</t>
  </si>
  <si>
    <t>Instructional Science. Nov2006, Vol. 34 Issue 6, p451-480. 30p. 8 Charts, 4 Graphs.</t>
  </si>
  <si>
    <t>Interaction and cognitive engagement: An analysis of four asynchronous online discussions.</t>
  </si>
  <si>
    <t>Alexa, Zuell</t>
  </si>
  <si>
    <t>Quality &amp; Quantity. Aug2000, Vol. 34 Issue 3, p299. 23p.</t>
  </si>
  <si>
    <t>Text Analysis Software: Commonalities, Difference and Limitations: The Results of a Review.</t>
  </si>
  <si>
    <t>Methodological paper on different qualitative text analysis software</t>
  </si>
  <si>
    <t>Mackensen, Wille</t>
  </si>
  <si>
    <t>Quality &amp; Quantity. May99, Vol. 33 Issue 2, p135. 22p.</t>
  </si>
  <si>
    <t>Qualitative Text Analysis Supported by Conceptual Data Systems.</t>
  </si>
  <si>
    <t>Lindemann, Rueschemeyer, Bekkering</t>
  </si>
  <si>
    <t>Behavioral &amp; Brain Sciences. Jun2009, Vol. 32 Issue 3/4, p341-342. 2p.</t>
  </si>
  <si>
    <t>Symbols in numbers: From numerals to magnitude information.</t>
  </si>
  <si>
    <t>Peer-Comment on the next paper</t>
  </si>
  <si>
    <t>Cohen</t>
  </si>
  <si>
    <t>Behavioral &amp; Brain Sciences. Jun2009, Vol. 32 Issue 3/4, p332-333. 2p.</t>
  </si>
  <si>
    <t>Numerical representations are neither abstract nor automatic.</t>
  </si>
  <si>
    <t>Neuroscience paper on the neurological representation of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</si>
</sst>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font>
      <sz val="10"/>
      <color rgb="FF000000"/>
      <name val="Arial"/>
    </font>
    <font>
      <b/>
      <sz val="10"/>
      <name val="Arial"/>
    </font>
    <font>
      <sz val="10"/>
      <name val="Arial"/>
    </font>
    <font>
      <sz val="11"/>
      <color rgb="FF000000"/>
      <name val="Calibri"/>
    </font>
    <font>
      <sz val="11"/>
      <color rgb="FF000000"/>
      <name val="Arial"/>
    </font>
    <font>
      <sz val="12"/>
      <color rgb="FF000000"/>
      <name val="&quot;Times New Roman&quot;"/>
    </font>
    <font>
      <sz val="10"/>
      <color rgb="FF000000"/>
      <name val="Arial"/>
    </font>
    <font>
      <sz val="8"/>
      <name val="Arial"/>
    </font>
    <font>
      <sz val="7"/>
      <name val="AdvTimes-b"/>
    </font>
  </fonts>
  <fills count="11">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FFF2CC"/>
        <bgColor rgb="FFFFF2CC"/>
      </patternFill>
    </fill>
    <fill>
      <patternFill patternType="solid">
        <fgColor rgb="FFD9EAD3"/>
        <bgColor rgb="FFD9EAD3"/>
      </patternFill>
    </fill>
    <fill>
      <patternFill patternType="solid">
        <fgColor rgb="FFF9CB9C"/>
        <bgColor rgb="FFF9CB9C"/>
      </patternFill>
    </fill>
    <fill>
      <patternFill patternType="solid">
        <fgColor rgb="FFFCE5CD"/>
        <bgColor rgb="FFFCE5CD"/>
      </patternFill>
    </fill>
    <fill>
      <patternFill patternType="solid">
        <fgColor rgb="FF9FC5E8"/>
        <bgColor rgb="FF9FC5E8"/>
      </patternFill>
    </fill>
    <fill>
      <patternFill patternType="solid">
        <fgColor rgb="FFCFE2F3"/>
        <bgColor rgb="FFCFE2F3"/>
      </patternFill>
    </fill>
    <fill>
      <patternFill patternType="solid">
        <fgColor rgb="FFFFFF00"/>
        <bgColor rgb="FFFFFF00"/>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51">
    <xf numFmtId="0" fontId="0" fillId="0" borderId="0" xfId="0" applyFont="1" applyAlignment="1"/>
    <xf numFmtId="0" fontId="1" fillId="2" borderId="0" xfId="0" applyFont="1" applyFill="1" applyAlignment="1"/>
    <xf numFmtId="0" fontId="1" fillId="0" borderId="0" xfId="0" applyFont="1" applyAlignment="1"/>
    <xf numFmtId="0" fontId="1" fillId="0" borderId="0" xfId="0" applyFont="1"/>
    <xf numFmtId="0" fontId="2" fillId="2" borderId="0" xfId="0" applyFont="1" applyFill="1" applyAlignment="1"/>
    <xf numFmtId="0" fontId="1" fillId="3" borderId="4" xfId="0" applyFont="1" applyFill="1" applyBorder="1" applyAlignment="1"/>
    <xf numFmtId="0" fontId="1" fillId="3" borderId="0" xfId="0" applyFont="1" applyFill="1" applyAlignment="1"/>
    <xf numFmtId="0" fontId="1" fillId="3" borderId="5" xfId="0" applyFont="1" applyFill="1" applyBorder="1" applyAlignment="1"/>
    <xf numFmtId="0" fontId="1" fillId="4" borderId="5" xfId="0" applyFont="1" applyFill="1" applyBorder="1" applyAlignment="1"/>
    <xf numFmtId="0" fontId="1" fillId="4" borderId="6" xfId="0" applyFont="1" applyFill="1" applyBorder="1" applyAlignment="1"/>
    <xf numFmtId="0" fontId="1" fillId="5" borderId="0" xfId="0" applyFont="1" applyFill="1" applyAlignment="1">
      <alignment wrapText="1"/>
    </xf>
    <xf numFmtId="0" fontId="1" fillId="5" borderId="0" xfId="0" applyFont="1" applyFill="1" applyAlignment="1">
      <alignment wrapText="1"/>
    </xf>
    <xf numFmtId="0" fontId="1" fillId="6" borderId="0" xfId="0" applyFont="1" applyFill="1" applyAlignment="1"/>
    <xf numFmtId="0" fontId="1" fillId="7" borderId="0" xfId="0" applyFont="1" applyFill="1" applyAlignment="1"/>
    <xf numFmtId="0" fontId="1" fillId="7" borderId="0" xfId="0" applyFont="1" applyFill="1" applyAlignment="1"/>
    <xf numFmtId="0" fontId="1" fillId="8" borderId="4" xfId="0" applyFont="1" applyFill="1" applyBorder="1" applyAlignment="1"/>
    <xf numFmtId="0" fontId="1" fillId="9" borderId="0" xfId="0" applyFont="1" applyFill="1" applyAlignment="1"/>
    <xf numFmtId="0" fontId="1" fillId="9" borderId="5" xfId="0" applyFont="1" applyFill="1" applyBorder="1" applyAlignment="1"/>
    <xf numFmtId="0" fontId="1" fillId="9" borderId="0" xfId="0" applyFont="1" applyFill="1" applyAlignment="1">
      <alignment wrapText="1"/>
    </xf>
    <xf numFmtId="0" fontId="2" fillId="0" borderId="0" xfId="0" applyFont="1" applyAlignment="1"/>
    <xf numFmtId="0" fontId="2" fillId="0" borderId="4" xfId="0" applyFont="1" applyBorder="1" applyAlignment="1"/>
    <xf numFmtId="0" fontId="2" fillId="0" borderId="5" xfId="0" applyFont="1" applyBorder="1" applyAlignment="1"/>
    <xf numFmtId="0" fontId="2" fillId="0" borderId="6" xfId="0" applyFont="1" applyBorder="1" applyAlignment="1"/>
    <xf numFmtId="0" fontId="2" fillId="0" borderId="7" xfId="0" applyFont="1" applyBorder="1" applyAlignment="1"/>
    <xf numFmtId="0" fontId="2" fillId="0" borderId="8" xfId="0" applyFont="1" applyBorder="1" applyAlignment="1"/>
    <xf numFmtId="0" fontId="2" fillId="0" borderId="9" xfId="0" applyFont="1" applyBorder="1" applyAlignment="1"/>
    <xf numFmtId="0" fontId="2" fillId="0" borderId="10" xfId="0" applyFont="1" applyBorder="1" applyAlignment="1"/>
    <xf numFmtId="0" fontId="2" fillId="0" borderId="7" xfId="0" applyFont="1" applyBorder="1" applyAlignment="1">
      <alignment wrapText="1"/>
    </xf>
    <xf numFmtId="0" fontId="2" fillId="0" borderId="7" xfId="0" applyFont="1" applyBorder="1"/>
    <xf numFmtId="0" fontId="2" fillId="0" borderId="9" xfId="0" applyFont="1" applyBorder="1"/>
    <xf numFmtId="0" fontId="3" fillId="0" borderId="0" xfId="0" applyFont="1" applyAlignment="1">
      <alignment horizontal="left"/>
    </xf>
    <xf numFmtId="0" fontId="4" fillId="0" borderId="0" xfId="0" applyFont="1" applyAlignment="1">
      <alignment horizontal="left"/>
    </xf>
    <xf numFmtId="0" fontId="2" fillId="2" borderId="0" xfId="0" applyFont="1" applyFill="1"/>
    <xf numFmtId="0" fontId="3" fillId="2" borderId="0" xfId="0" applyFont="1" applyFill="1" applyAlignment="1">
      <alignment horizontal="left"/>
    </xf>
    <xf numFmtId="164" fontId="2" fillId="0" borderId="0" xfId="0" applyNumberFormat="1" applyFont="1" applyAlignment="1"/>
    <xf numFmtId="3" fontId="2" fillId="0" borderId="0" xfId="0" applyNumberFormat="1" applyFont="1" applyAlignment="1"/>
    <xf numFmtId="0" fontId="3" fillId="0" borderId="0" xfId="0" quotePrefix="1" applyFont="1" applyAlignment="1">
      <alignment horizontal="left"/>
    </xf>
    <xf numFmtId="0" fontId="5" fillId="0" borderId="0" xfId="0" applyFont="1" applyAlignment="1">
      <alignment horizontal="center" vertical="top"/>
    </xf>
    <xf numFmtId="0" fontId="2" fillId="10" borderId="0" xfId="0" applyFont="1" applyFill="1" applyAlignment="1"/>
    <xf numFmtId="0" fontId="3" fillId="10" borderId="0" xfId="0" applyFont="1" applyFill="1" applyAlignment="1">
      <alignment horizontal="left"/>
    </xf>
    <xf numFmtId="1" fontId="6" fillId="0" borderId="0" xfId="0" applyNumberFormat="1" applyFont="1"/>
    <xf numFmtId="0" fontId="6" fillId="0" borderId="0" xfId="0" applyFont="1" applyAlignment="1"/>
    <xf numFmtId="0" fontId="2" fillId="0" borderId="0" xfId="0" applyFont="1" applyAlignment="1">
      <alignment wrapText="1"/>
    </xf>
    <xf numFmtId="0" fontId="2" fillId="0" borderId="4" xfId="0" applyFont="1" applyBorder="1" applyAlignment="1">
      <alignment wrapText="1"/>
    </xf>
    <xf numFmtId="0" fontId="2" fillId="0" borderId="0" xfId="0" applyFont="1" applyAlignment="1"/>
    <xf numFmtId="0" fontId="2" fillId="0" borderId="10" xfId="0" applyFont="1" applyBorder="1" applyAlignment="1">
      <alignment wrapText="1"/>
    </xf>
    <xf numFmtId="0" fontId="1" fillId="2" borderId="1" xfId="0" applyFont="1" applyFill="1" applyBorder="1" applyAlignment="1">
      <alignment horizontal="center"/>
    </xf>
    <xf numFmtId="0" fontId="2" fillId="0" borderId="3" xfId="0" applyFont="1" applyBorder="1"/>
    <xf numFmtId="0" fontId="1" fillId="2" borderId="0" xfId="0" applyFont="1" applyFill="1" applyAlignment="1">
      <alignment horizontal="center"/>
    </xf>
    <xf numFmtId="0" fontId="0" fillId="0" borderId="0" xfId="0" applyFont="1" applyAlignment="1"/>
    <xf numFmtId="0" fontId="2"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M196"/>
  <sheetViews>
    <sheetView tabSelected="1" topLeftCell="J1" workbookViewId="0">
      <pane ySplit="4" topLeftCell="A5" activePane="bottomLeft" state="frozen"/>
      <selection pane="bottomLeft" activeCell="N177" sqref="N177"/>
    </sheetView>
  </sheetViews>
  <sheetFormatPr baseColWidth="10" defaultColWidth="14.5" defaultRowHeight="15.75" customHeight="1"/>
  <cols>
    <col min="3" max="3" width="18.5" customWidth="1"/>
    <col min="5" max="5" width="54.5" customWidth="1"/>
    <col min="6" max="6" width="48.1640625" customWidth="1"/>
    <col min="8" max="9" width="22.33203125" customWidth="1"/>
    <col min="24" max="24" width="22.1640625" customWidth="1"/>
    <col min="28" max="28" width="10.5" customWidth="1"/>
    <col min="29" max="29" width="16.83203125" customWidth="1"/>
  </cols>
  <sheetData>
    <row r="1" spans="1:39" ht="13.5" customHeight="1">
      <c r="A1" s="1"/>
      <c r="B1" s="46" t="s">
        <v>0</v>
      </c>
      <c r="C1" s="50"/>
      <c r="D1" s="50"/>
      <c r="E1" s="50"/>
      <c r="F1" s="50"/>
      <c r="G1" s="47"/>
      <c r="H1" s="46" t="s">
        <v>1</v>
      </c>
      <c r="I1" s="47"/>
      <c r="J1" s="48" t="s">
        <v>2</v>
      </c>
      <c r="K1" s="49"/>
      <c r="L1" s="48" t="s">
        <v>3</v>
      </c>
      <c r="M1" s="49"/>
      <c r="N1" s="49"/>
      <c r="O1" s="49"/>
      <c r="P1" s="49"/>
      <c r="Q1" s="49"/>
      <c r="R1" s="49"/>
      <c r="S1" s="49"/>
      <c r="T1" s="49"/>
      <c r="U1" s="49"/>
      <c r="V1" s="49"/>
      <c r="W1" s="46" t="s">
        <v>4</v>
      </c>
      <c r="X1" s="50"/>
      <c r="Y1" s="50"/>
      <c r="Z1" s="50"/>
      <c r="AA1" s="50"/>
      <c r="AB1" s="50"/>
      <c r="AC1" s="50"/>
      <c r="AD1" s="50"/>
      <c r="AE1" s="50"/>
      <c r="AF1" s="47"/>
      <c r="AG1" s="2"/>
      <c r="AH1" s="3"/>
      <c r="AI1" s="3"/>
      <c r="AJ1" s="3"/>
      <c r="AK1" s="3"/>
      <c r="AL1" s="3"/>
      <c r="AM1" s="3"/>
    </row>
    <row r="2" spans="1:39" ht="14.25" customHeight="1">
      <c r="A2" s="4" t="s">
        <v>5</v>
      </c>
      <c r="B2" s="5" t="s">
        <v>6</v>
      </c>
      <c r="C2" s="6" t="s">
        <v>7</v>
      </c>
      <c r="D2" s="6" t="s">
        <v>8</v>
      </c>
      <c r="E2" s="6" t="s">
        <v>9</v>
      </c>
      <c r="F2" s="6" t="s">
        <v>10</v>
      </c>
      <c r="G2" s="7" t="s">
        <v>11</v>
      </c>
      <c r="H2" s="8" t="s">
        <v>12</v>
      </c>
      <c r="I2" s="9" t="s">
        <v>13</v>
      </c>
      <c r="J2" s="10" t="s">
        <v>14</v>
      </c>
      <c r="K2" s="11" t="s">
        <v>15</v>
      </c>
      <c r="L2" s="12" t="s">
        <v>16</v>
      </c>
      <c r="M2" s="13" t="s">
        <v>17</v>
      </c>
      <c r="N2" s="14" t="s">
        <v>18</v>
      </c>
      <c r="O2" s="14" t="s">
        <v>19</v>
      </c>
      <c r="P2" s="14" t="s">
        <v>20</v>
      </c>
      <c r="Q2" s="14" t="s">
        <v>25</v>
      </c>
      <c r="R2" s="14" t="s">
        <v>26</v>
      </c>
      <c r="S2" s="14" t="s">
        <v>27</v>
      </c>
      <c r="T2" s="14" t="s">
        <v>28</v>
      </c>
      <c r="U2" s="14" t="s">
        <v>22</v>
      </c>
      <c r="V2" s="14" t="s">
        <v>23</v>
      </c>
      <c r="W2" s="15" t="s">
        <v>24</v>
      </c>
      <c r="X2" s="16" t="s">
        <v>30</v>
      </c>
      <c r="Y2" s="16" t="s">
        <v>32</v>
      </c>
      <c r="Z2" s="16" t="s">
        <v>33</v>
      </c>
      <c r="AA2" s="16" t="s">
        <v>35</v>
      </c>
      <c r="AB2" s="16" t="s">
        <v>37</v>
      </c>
      <c r="AC2" s="16" t="s">
        <v>38</v>
      </c>
      <c r="AD2" s="16" t="s">
        <v>39</v>
      </c>
      <c r="AE2" s="18" t="s">
        <v>40</v>
      </c>
      <c r="AF2" s="17" t="s">
        <v>36</v>
      </c>
      <c r="AG2" s="2" t="s">
        <v>42</v>
      </c>
      <c r="AH2" s="3"/>
      <c r="AI2" s="3"/>
      <c r="AJ2" s="3"/>
      <c r="AK2" s="3"/>
      <c r="AL2" s="3"/>
      <c r="AM2" s="3"/>
    </row>
    <row r="3" spans="1:39" ht="15" hidden="1" customHeight="1">
      <c r="A3" s="19" t="s">
        <v>43</v>
      </c>
      <c r="B3" s="20"/>
      <c r="C3" s="19"/>
      <c r="D3" s="19"/>
      <c r="E3" s="19"/>
      <c r="F3" s="19"/>
      <c r="G3" s="21" t="s">
        <v>44</v>
      </c>
      <c r="H3" s="21"/>
      <c r="I3" s="22" t="s">
        <v>45</v>
      </c>
      <c r="J3" s="19"/>
      <c r="K3" s="19"/>
      <c r="L3" s="19" t="s">
        <v>46</v>
      </c>
      <c r="M3" s="19" t="s">
        <v>47</v>
      </c>
      <c r="N3" s="19" t="s">
        <v>48</v>
      </c>
      <c r="O3" s="19"/>
      <c r="P3" s="19"/>
      <c r="Q3" s="19"/>
      <c r="R3" s="19"/>
      <c r="S3" s="19"/>
      <c r="T3" s="19"/>
      <c r="U3" s="19" t="s">
        <v>49</v>
      </c>
      <c r="V3" s="19"/>
      <c r="W3" s="20" t="s">
        <v>50</v>
      </c>
      <c r="X3" s="19" t="s">
        <v>49</v>
      </c>
      <c r="Y3" s="19" t="s">
        <v>49</v>
      </c>
      <c r="Z3" s="19" t="s">
        <v>49</v>
      </c>
      <c r="AA3" s="19"/>
      <c r="AB3" s="19"/>
      <c r="AC3" s="19"/>
      <c r="AD3" s="19"/>
      <c r="AE3" s="19"/>
      <c r="AF3" s="21" t="s">
        <v>51</v>
      </c>
    </row>
    <row r="4" spans="1:39" ht="53.25" customHeight="1">
      <c r="A4" s="23" t="s">
        <v>52</v>
      </c>
      <c r="B4" s="24" t="s">
        <v>53</v>
      </c>
      <c r="C4" s="23" t="s">
        <v>54</v>
      </c>
      <c r="D4" s="23" t="s">
        <v>55</v>
      </c>
      <c r="E4" s="23"/>
      <c r="F4" s="23"/>
      <c r="G4" s="25" t="s">
        <v>56</v>
      </c>
      <c r="H4" s="25"/>
      <c r="I4" s="26" t="s">
        <v>57</v>
      </c>
      <c r="J4" s="27" t="s">
        <v>58</v>
      </c>
      <c r="K4" s="23"/>
      <c r="L4" s="23" t="s">
        <v>60</v>
      </c>
      <c r="M4" s="23" t="s">
        <v>61</v>
      </c>
      <c r="N4" s="23"/>
      <c r="O4" s="23" t="s">
        <v>62</v>
      </c>
      <c r="P4" s="23" t="s">
        <v>62</v>
      </c>
      <c r="Q4" s="23" t="s">
        <v>63</v>
      </c>
      <c r="R4" s="23" t="s">
        <v>63</v>
      </c>
      <c r="S4" s="23" t="s">
        <v>63</v>
      </c>
      <c r="T4" s="23" t="s">
        <v>70</v>
      </c>
      <c r="U4" s="23" t="s">
        <v>65</v>
      </c>
      <c r="V4" s="23" t="s">
        <v>66</v>
      </c>
      <c r="W4" s="24" t="s">
        <v>62</v>
      </c>
      <c r="X4" s="23" t="s">
        <v>67</v>
      </c>
      <c r="Y4" s="23" t="s">
        <v>68</v>
      </c>
      <c r="Z4" s="23" t="s">
        <v>69</v>
      </c>
      <c r="AA4" s="23" t="s">
        <v>69</v>
      </c>
      <c r="AB4" s="23" t="s">
        <v>69</v>
      </c>
      <c r="AC4" s="23" t="s">
        <v>69</v>
      </c>
      <c r="AD4" s="23" t="s">
        <v>69</v>
      </c>
      <c r="AE4" s="23" t="s">
        <v>69</v>
      </c>
      <c r="AF4" s="23"/>
      <c r="AG4" s="28"/>
      <c r="AH4" s="28"/>
      <c r="AI4" s="28"/>
      <c r="AJ4" s="28"/>
      <c r="AK4" s="28"/>
      <c r="AL4" s="28"/>
      <c r="AM4" s="28"/>
    </row>
    <row r="5" spans="1:39" ht="15">
      <c r="B5" s="19">
        <v>1</v>
      </c>
      <c r="C5" s="19" t="s">
        <v>71</v>
      </c>
      <c r="D5" s="19">
        <v>2018</v>
      </c>
      <c r="E5" s="19" t="s">
        <v>72</v>
      </c>
      <c r="F5" s="30" t="s">
        <v>73</v>
      </c>
      <c r="G5" s="19" t="s">
        <v>76</v>
      </c>
      <c r="I5" s="19">
        <v>1</v>
      </c>
      <c r="J5" s="19">
        <v>1</v>
      </c>
      <c r="K5" s="19">
        <v>3336</v>
      </c>
      <c r="L5" s="19">
        <v>1</v>
      </c>
      <c r="M5" s="19" t="s">
        <v>78</v>
      </c>
      <c r="N5" s="19">
        <v>300</v>
      </c>
      <c r="O5" s="19">
        <v>0</v>
      </c>
      <c r="P5" s="19">
        <v>0</v>
      </c>
      <c r="Q5" s="19" t="s">
        <v>78</v>
      </c>
      <c r="R5" s="19" t="s">
        <v>78</v>
      </c>
      <c r="S5" s="19" t="s">
        <v>78</v>
      </c>
      <c r="T5" s="19" t="s">
        <v>78</v>
      </c>
      <c r="U5" s="19" t="s">
        <v>78</v>
      </c>
      <c r="V5" s="19" t="s">
        <v>78</v>
      </c>
      <c r="W5" s="19">
        <v>1</v>
      </c>
      <c r="X5" s="19" t="s">
        <v>78</v>
      </c>
      <c r="Y5" s="19" t="s">
        <v>78</v>
      </c>
      <c r="Z5" s="19" t="s">
        <v>78</v>
      </c>
      <c r="AA5" s="19" t="s">
        <v>78</v>
      </c>
      <c r="AB5" s="19" t="s">
        <v>78</v>
      </c>
      <c r="AC5" s="19" t="s">
        <v>78</v>
      </c>
      <c r="AD5" s="19" t="s">
        <v>78</v>
      </c>
      <c r="AE5" s="19" t="s">
        <v>78</v>
      </c>
      <c r="AF5" s="19" t="s">
        <v>78</v>
      </c>
      <c r="AG5" s="19" t="s">
        <v>84</v>
      </c>
    </row>
    <row r="6" spans="1:39" ht="15">
      <c r="B6" s="19">
        <v>2</v>
      </c>
      <c r="C6" s="19" t="s">
        <v>77</v>
      </c>
      <c r="D6" s="19">
        <v>2018</v>
      </c>
      <c r="E6" s="19" t="s">
        <v>79</v>
      </c>
      <c r="F6" s="30" t="s">
        <v>87</v>
      </c>
      <c r="G6" s="19" t="s">
        <v>76</v>
      </c>
      <c r="I6" s="19">
        <v>1</v>
      </c>
      <c r="J6" s="19">
        <v>1</v>
      </c>
      <c r="K6" s="19">
        <v>3249</v>
      </c>
      <c r="L6" s="19">
        <v>0</v>
      </c>
      <c r="M6" s="19" t="s">
        <v>78</v>
      </c>
      <c r="N6" s="19" t="s">
        <v>78</v>
      </c>
      <c r="O6" s="19">
        <v>0</v>
      </c>
      <c r="P6" s="19">
        <v>0</v>
      </c>
      <c r="Q6" s="19" t="s">
        <v>78</v>
      </c>
      <c r="R6" s="19" t="s">
        <v>78</v>
      </c>
      <c r="S6" s="19" t="s">
        <v>78</v>
      </c>
      <c r="T6" s="19" t="s">
        <v>78</v>
      </c>
      <c r="U6" s="19" t="s">
        <v>78</v>
      </c>
      <c r="V6" s="19" t="s">
        <v>78</v>
      </c>
      <c r="W6" s="19">
        <v>0</v>
      </c>
      <c r="X6" s="19" t="s">
        <v>78</v>
      </c>
      <c r="Y6" s="19" t="s">
        <v>78</v>
      </c>
      <c r="Z6" s="19" t="s">
        <v>78</v>
      </c>
      <c r="AA6" s="19" t="s">
        <v>78</v>
      </c>
      <c r="AB6" s="19" t="s">
        <v>78</v>
      </c>
      <c r="AC6" s="19" t="s">
        <v>78</v>
      </c>
      <c r="AD6" s="19" t="s">
        <v>78</v>
      </c>
      <c r="AE6" s="19" t="s">
        <v>78</v>
      </c>
      <c r="AF6" s="19" t="s">
        <v>78</v>
      </c>
      <c r="AG6" s="19" t="s">
        <v>94</v>
      </c>
    </row>
    <row r="7" spans="1:39" ht="15" hidden="1">
      <c r="B7" s="19">
        <v>3</v>
      </c>
      <c r="C7" s="19" t="s">
        <v>80</v>
      </c>
      <c r="D7" s="19">
        <v>2018</v>
      </c>
      <c r="E7" s="19" t="s">
        <v>81</v>
      </c>
      <c r="F7" s="30" t="s">
        <v>97</v>
      </c>
      <c r="G7" s="19" t="s">
        <v>76</v>
      </c>
      <c r="I7" s="19">
        <v>0</v>
      </c>
      <c r="AG7" s="19" t="s">
        <v>98</v>
      </c>
    </row>
    <row r="8" spans="1:39" ht="15">
      <c r="B8" s="19">
        <v>4</v>
      </c>
      <c r="C8" s="19" t="s">
        <v>82</v>
      </c>
      <c r="D8" s="19">
        <v>2016</v>
      </c>
      <c r="E8" s="19" t="s">
        <v>83</v>
      </c>
      <c r="F8" s="30" t="s">
        <v>99</v>
      </c>
      <c r="G8" s="19" t="s">
        <v>76</v>
      </c>
      <c r="I8" s="19">
        <v>1</v>
      </c>
      <c r="J8" s="19">
        <v>1</v>
      </c>
      <c r="K8" s="19">
        <v>525</v>
      </c>
      <c r="L8" s="19">
        <v>1</v>
      </c>
      <c r="M8" s="19">
        <v>3</v>
      </c>
      <c r="N8" s="19">
        <v>60</v>
      </c>
      <c r="O8" s="19">
        <v>0</v>
      </c>
      <c r="P8" s="19">
        <v>1</v>
      </c>
      <c r="Q8" s="19" t="s">
        <v>78</v>
      </c>
      <c r="R8" s="19" t="s">
        <v>78</v>
      </c>
      <c r="S8" s="19" t="s">
        <v>78</v>
      </c>
      <c r="T8" s="19" t="s">
        <v>100</v>
      </c>
      <c r="U8">
        <f>(0.39+0.46+0.35+0.5)/4</f>
        <v>0.42500000000000004</v>
      </c>
      <c r="V8" s="19">
        <v>1</v>
      </c>
      <c r="W8" s="19">
        <v>1</v>
      </c>
      <c r="X8" s="19" t="s">
        <v>78</v>
      </c>
      <c r="Y8" s="19" t="s">
        <v>78</v>
      </c>
      <c r="Z8" s="19" t="s">
        <v>78</v>
      </c>
      <c r="AA8" s="19" t="s">
        <v>78</v>
      </c>
      <c r="AB8" s="19" t="s">
        <v>78</v>
      </c>
      <c r="AC8" s="19">
        <v>0.43</v>
      </c>
      <c r="AD8" s="19" t="s">
        <v>78</v>
      </c>
      <c r="AE8" s="19" t="s">
        <v>78</v>
      </c>
      <c r="AF8" s="19" t="s">
        <v>78</v>
      </c>
    </row>
    <row r="9" spans="1:39" ht="15" hidden="1">
      <c r="B9" s="19">
        <v>5</v>
      </c>
      <c r="C9" s="19" t="s">
        <v>85</v>
      </c>
      <c r="D9" s="19">
        <v>2017</v>
      </c>
      <c r="E9" s="19" t="s">
        <v>86</v>
      </c>
      <c r="F9" s="30" t="s">
        <v>103</v>
      </c>
      <c r="G9" s="19" t="s">
        <v>76</v>
      </c>
      <c r="I9" s="19">
        <v>0</v>
      </c>
      <c r="AG9" s="19" t="s">
        <v>104</v>
      </c>
    </row>
    <row r="10" spans="1:39" ht="15">
      <c r="B10" s="19">
        <v>6</v>
      </c>
      <c r="C10" s="19" t="s">
        <v>88</v>
      </c>
      <c r="D10" s="19">
        <v>2018</v>
      </c>
      <c r="E10" s="19" t="s">
        <v>89</v>
      </c>
      <c r="F10" s="30" t="s">
        <v>105</v>
      </c>
      <c r="G10" s="19" t="s">
        <v>76</v>
      </c>
      <c r="I10" s="19">
        <v>1</v>
      </c>
      <c r="J10" s="19">
        <v>1</v>
      </c>
      <c r="K10" s="19">
        <v>352203</v>
      </c>
      <c r="L10" s="19">
        <v>0</v>
      </c>
      <c r="M10" s="19" t="s">
        <v>78</v>
      </c>
      <c r="N10" s="19" t="s">
        <v>78</v>
      </c>
      <c r="O10" s="19">
        <v>0</v>
      </c>
      <c r="P10" s="19">
        <v>0</v>
      </c>
      <c r="Q10" s="19" t="s">
        <v>78</v>
      </c>
      <c r="R10" s="19" t="s">
        <v>78</v>
      </c>
      <c r="S10" s="19" t="s">
        <v>78</v>
      </c>
      <c r="T10" s="19" t="s">
        <v>78</v>
      </c>
      <c r="U10" s="19" t="s">
        <v>78</v>
      </c>
      <c r="V10" s="19" t="s">
        <v>78</v>
      </c>
      <c r="W10" s="19">
        <v>0</v>
      </c>
      <c r="X10" s="19" t="s">
        <v>78</v>
      </c>
      <c r="Y10" s="19" t="s">
        <v>78</v>
      </c>
      <c r="Z10" s="19" t="s">
        <v>78</v>
      </c>
      <c r="AA10" s="19" t="s">
        <v>78</v>
      </c>
      <c r="AB10" s="19" t="s">
        <v>78</v>
      </c>
      <c r="AC10" s="19" t="s">
        <v>78</v>
      </c>
      <c r="AD10" s="19" t="s">
        <v>78</v>
      </c>
      <c r="AE10" s="19" t="s">
        <v>78</v>
      </c>
      <c r="AF10" s="19" t="s">
        <v>78</v>
      </c>
    </row>
    <row r="11" spans="1:39" ht="15" hidden="1">
      <c r="B11" s="19">
        <v>7</v>
      </c>
      <c r="C11" s="19" t="s">
        <v>90</v>
      </c>
      <c r="D11" s="19">
        <v>2015</v>
      </c>
      <c r="E11" s="19" t="s">
        <v>91</v>
      </c>
      <c r="F11" s="30" t="s">
        <v>106</v>
      </c>
      <c r="G11" s="19" t="s">
        <v>76</v>
      </c>
      <c r="I11" s="19">
        <v>0</v>
      </c>
      <c r="AG11" s="19" t="s">
        <v>107</v>
      </c>
    </row>
    <row r="12" spans="1:39" ht="15" hidden="1">
      <c r="B12" s="19">
        <v>8</v>
      </c>
      <c r="C12" s="19" t="s">
        <v>92</v>
      </c>
      <c r="D12" s="19">
        <v>2018</v>
      </c>
      <c r="E12" s="19" t="s">
        <v>93</v>
      </c>
      <c r="F12" s="30" t="s">
        <v>108</v>
      </c>
      <c r="G12" s="19" t="s">
        <v>76</v>
      </c>
      <c r="I12" s="19">
        <v>0</v>
      </c>
      <c r="AG12" s="19" t="s">
        <v>109</v>
      </c>
    </row>
    <row r="13" spans="1:39" ht="15">
      <c r="B13" s="19">
        <v>9</v>
      </c>
      <c r="C13" s="19" t="s">
        <v>95</v>
      </c>
      <c r="D13" s="19">
        <v>2017</v>
      </c>
      <c r="E13" s="19" t="s">
        <v>96</v>
      </c>
      <c r="F13" s="30" t="s">
        <v>110</v>
      </c>
      <c r="G13" s="19" t="s">
        <v>76</v>
      </c>
      <c r="I13" s="19">
        <v>1</v>
      </c>
      <c r="J13" s="19">
        <v>2</v>
      </c>
      <c r="K13" s="19">
        <v>290</v>
      </c>
      <c r="L13" s="19">
        <v>1</v>
      </c>
      <c r="M13" s="19" t="s">
        <v>78</v>
      </c>
      <c r="N13" s="19">
        <v>150</v>
      </c>
      <c r="O13" s="19">
        <v>0</v>
      </c>
      <c r="P13" s="19">
        <v>0</v>
      </c>
      <c r="Q13" s="19" t="s">
        <v>78</v>
      </c>
      <c r="R13" s="19" t="s">
        <v>78</v>
      </c>
      <c r="S13" s="19" t="s">
        <v>78</v>
      </c>
      <c r="T13" s="19" t="s">
        <v>78</v>
      </c>
      <c r="U13" s="19" t="s">
        <v>78</v>
      </c>
      <c r="V13" s="19" t="s">
        <v>78</v>
      </c>
      <c r="W13" s="19">
        <v>1</v>
      </c>
      <c r="X13" s="19">
        <f>(0.555+0.75+0.732+0.75+0.73)/5</f>
        <v>0.70340000000000003</v>
      </c>
      <c r="Y13" s="19">
        <f>(0.79+0.85)/2</f>
        <v>0.82000000000000006</v>
      </c>
      <c r="Z13" s="19">
        <f>2*X13*Y13/(X13+Y13)</f>
        <v>0.75723775764736778</v>
      </c>
      <c r="AA13" s="19">
        <f>(0.823+0.883+0.833+0.88+0.92)/5</f>
        <v>0.8677999999999999</v>
      </c>
      <c r="AB13" s="19">
        <f>(0.86+0.84)/2</f>
        <v>0.85</v>
      </c>
      <c r="AC13" s="19">
        <f>(0.755+0.833+0.843+0.83+0.84)/5</f>
        <v>0.82020000000000004</v>
      </c>
      <c r="AD13" s="19" t="s">
        <v>78</v>
      </c>
      <c r="AE13" s="19" t="s">
        <v>78</v>
      </c>
      <c r="AF13" s="19" t="s">
        <v>78</v>
      </c>
    </row>
    <row r="14" spans="1:39" ht="15">
      <c r="B14" s="19">
        <v>10</v>
      </c>
      <c r="C14" s="19" t="s">
        <v>101</v>
      </c>
      <c r="D14" s="19">
        <v>2016</v>
      </c>
      <c r="E14" s="19" t="s">
        <v>102</v>
      </c>
      <c r="F14" s="30" t="s">
        <v>111</v>
      </c>
      <c r="G14" s="19" t="s">
        <v>76</v>
      </c>
      <c r="I14" s="19">
        <v>1</v>
      </c>
      <c r="J14" s="19">
        <v>2</v>
      </c>
      <c r="K14">
        <f>80901+15057+447357+251421</f>
        <v>794736</v>
      </c>
      <c r="L14" s="19">
        <v>1</v>
      </c>
      <c r="M14" s="19">
        <v>2</v>
      </c>
      <c r="N14" s="19">
        <v>23435</v>
      </c>
      <c r="O14" s="19">
        <v>0</v>
      </c>
      <c r="P14" s="19">
        <v>1</v>
      </c>
      <c r="Q14">
        <f>(0.58+0.7+0.66+0.62+0.3+0.26+0.17+0.54+0.5+0.53+0.41+0.39)/12</f>
        <v>0.47166666666666668</v>
      </c>
      <c r="R14" s="19">
        <f>(0.79+0.85+0.84+0.85+0.92+0.8+0.93+0.95+0.95+0.97+0.96+0.9)/12</f>
        <v>0.89249999999999996</v>
      </c>
      <c r="S14" s="19" t="s">
        <v>78</v>
      </c>
      <c r="T14" s="19" t="s">
        <v>112</v>
      </c>
      <c r="U14" s="19">
        <f>(0.59+0.7+0.69+0.7+0.85+0.6+0.87+0.9+0.91+0.93+0.92+0.81)/12</f>
        <v>0.78916666666666668</v>
      </c>
      <c r="V14" s="19">
        <v>1</v>
      </c>
      <c r="W14" s="19">
        <v>1</v>
      </c>
      <c r="X14" s="19" t="s">
        <v>78</v>
      </c>
      <c r="Y14">
        <f>(0.837+0.795+0.838+0.818+0.955+0.977+0.849+0.938+0.734+0.665+0.851+0.77)/12</f>
        <v>0.83558333333333346</v>
      </c>
      <c r="Z14" s="19" t="s">
        <v>78</v>
      </c>
      <c r="AA14" s="19" t="s">
        <v>78</v>
      </c>
      <c r="AB14" s="19" t="s">
        <v>78</v>
      </c>
      <c r="AC14" s="19" t="s">
        <v>78</v>
      </c>
      <c r="AD14">
        <f>(0.946+0.89+0.894+0.832+0.998+1+0.953+0.997+0.206+0.166+0.08+0.061)/12</f>
        <v>0.66858333333333342</v>
      </c>
      <c r="AE14">
        <f>(0.821+0.775+0.863+0.806+0.954+0.976+0.821+0.935+0.895+0.913+0.957+0.922)/12</f>
        <v>0.88650000000000018</v>
      </c>
      <c r="AF14" s="19" t="s">
        <v>78</v>
      </c>
      <c r="AG14" s="19" t="s">
        <v>113</v>
      </c>
    </row>
    <row r="15" spans="1:39" ht="15">
      <c r="B15" s="19">
        <v>11</v>
      </c>
      <c r="C15" s="30" t="s">
        <v>114</v>
      </c>
      <c r="D15" s="19">
        <v>2018</v>
      </c>
      <c r="E15" s="30" t="s">
        <v>115</v>
      </c>
      <c r="F15" s="31" t="s">
        <v>116</v>
      </c>
      <c r="G15" s="19" t="s">
        <v>76</v>
      </c>
      <c r="I15" s="19">
        <v>1</v>
      </c>
      <c r="J15" s="19">
        <v>2</v>
      </c>
      <c r="K15" s="19">
        <v>243235637</v>
      </c>
      <c r="L15" s="19">
        <v>1</v>
      </c>
      <c r="M15" s="19">
        <v>2</v>
      </c>
      <c r="N15" s="19">
        <v>300</v>
      </c>
      <c r="O15" s="19">
        <v>0</v>
      </c>
      <c r="P15" s="19">
        <v>1</v>
      </c>
      <c r="Q15" s="19">
        <v>0.7</v>
      </c>
      <c r="R15" s="19">
        <v>0.87</v>
      </c>
      <c r="S15" s="19" t="s">
        <v>78</v>
      </c>
      <c r="T15" s="19" t="s">
        <v>78</v>
      </c>
      <c r="U15" s="19" t="s">
        <v>78</v>
      </c>
      <c r="V15" s="19" t="s">
        <v>78</v>
      </c>
      <c r="W15" s="19">
        <v>0</v>
      </c>
      <c r="X15" s="19" t="s">
        <v>78</v>
      </c>
      <c r="Y15" s="19" t="s">
        <v>78</v>
      </c>
      <c r="Z15" s="19" t="s">
        <v>78</v>
      </c>
      <c r="AA15" s="19" t="s">
        <v>78</v>
      </c>
      <c r="AB15" s="19" t="s">
        <v>78</v>
      </c>
      <c r="AC15" s="19" t="s">
        <v>78</v>
      </c>
      <c r="AD15" s="19" t="s">
        <v>78</v>
      </c>
      <c r="AE15" s="19" t="s">
        <v>78</v>
      </c>
      <c r="AF15" s="19" t="s">
        <v>78</v>
      </c>
    </row>
    <row r="16" spans="1:39" ht="15" hidden="1">
      <c r="B16" s="19">
        <v>12</v>
      </c>
      <c r="C16" s="30" t="s">
        <v>117</v>
      </c>
      <c r="D16" s="19">
        <v>2018</v>
      </c>
      <c r="E16" s="30" t="s">
        <v>118</v>
      </c>
      <c r="F16" s="31" t="s">
        <v>119</v>
      </c>
      <c r="G16" s="19" t="s">
        <v>76</v>
      </c>
      <c r="I16" s="19">
        <v>0</v>
      </c>
      <c r="AG16" s="19" t="s">
        <v>120</v>
      </c>
    </row>
    <row r="17" spans="1:39" ht="15" hidden="1">
      <c r="A17" s="32"/>
      <c r="B17" s="4">
        <v>13</v>
      </c>
      <c r="C17" s="33" t="s">
        <v>121</v>
      </c>
      <c r="D17" s="4">
        <v>2018</v>
      </c>
      <c r="E17" s="33" t="s">
        <v>122</v>
      </c>
      <c r="F17" s="33" t="s">
        <v>123</v>
      </c>
      <c r="G17" s="4" t="s">
        <v>76</v>
      </c>
      <c r="H17" s="32"/>
      <c r="I17" s="4">
        <v>1</v>
      </c>
      <c r="J17" s="4">
        <v>4</v>
      </c>
      <c r="K17" s="4">
        <v>927593</v>
      </c>
      <c r="L17" s="4">
        <v>0</v>
      </c>
      <c r="M17" s="4" t="s">
        <v>78</v>
      </c>
      <c r="N17" s="4" t="s">
        <v>78</v>
      </c>
      <c r="O17" s="4" t="s">
        <v>78</v>
      </c>
      <c r="P17" s="4" t="s">
        <v>78</v>
      </c>
      <c r="Q17" s="4" t="s">
        <v>78</v>
      </c>
      <c r="R17" s="4" t="s">
        <v>78</v>
      </c>
      <c r="S17" s="4" t="s">
        <v>78</v>
      </c>
      <c r="T17" s="4" t="s">
        <v>78</v>
      </c>
      <c r="U17" s="4" t="s">
        <v>78</v>
      </c>
      <c r="V17" s="4" t="s">
        <v>78</v>
      </c>
      <c r="W17" s="4">
        <v>0</v>
      </c>
      <c r="X17" s="4" t="s">
        <v>78</v>
      </c>
      <c r="Y17" s="4" t="s">
        <v>78</v>
      </c>
      <c r="Z17" s="4" t="s">
        <v>78</v>
      </c>
      <c r="AA17" s="4" t="s">
        <v>78</v>
      </c>
      <c r="AB17" s="4" t="s">
        <v>78</v>
      </c>
      <c r="AC17" s="4" t="s">
        <v>78</v>
      </c>
      <c r="AD17" s="4" t="s">
        <v>78</v>
      </c>
      <c r="AE17" s="4" t="s">
        <v>78</v>
      </c>
      <c r="AF17" s="4" t="s">
        <v>78</v>
      </c>
      <c r="AG17" s="4" t="s">
        <v>124</v>
      </c>
      <c r="AH17" s="32"/>
      <c r="AI17" s="32"/>
      <c r="AJ17" s="32"/>
      <c r="AK17" s="32"/>
      <c r="AL17" s="32"/>
      <c r="AM17" s="32"/>
    </row>
    <row r="18" spans="1:39" ht="15" hidden="1">
      <c r="B18" s="19">
        <v>14</v>
      </c>
      <c r="C18" s="30" t="s">
        <v>125</v>
      </c>
      <c r="D18" s="19">
        <v>2018</v>
      </c>
      <c r="E18" s="30" t="s">
        <v>126</v>
      </c>
      <c r="F18" s="30" t="s">
        <v>127</v>
      </c>
      <c r="G18" s="19" t="s">
        <v>76</v>
      </c>
      <c r="I18" s="19">
        <v>0</v>
      </c>
      <c r="AG18" s="19" t="s">
        <v>128</v>
      </c>
    </row>
    <row r="19" spans="1:39" ht="15" hidden="1">
      <c r="B19" s="19">
        <v>15</v>
      </c>
      <c r="C19" s="30" t="s">
        <v>129</v>
      </c>
      <c r="D19" s="19">
        <v>2018</v>
      </c>
      <c r="E19" s="30" t="s">
        <v>130</v>
      </c>
      <c r="F19" s="30" t="s">
        <v>131</v>
      </c>
      <c r="G19" s="19" t="s">
        <v>76</v>
      </c>
      <c r="I19" s="19">
        <v>1</v>
      </c>
      <c r="J19" s="19">
        <v>4</v>
      </c>
      <c r="K19" s="19">
        <v>1843</v>
      </c>
      <c r="L19" s="19">
        <v>0</v>
      </c>
      <c r="M19" s="4" t="s">
        <v>78</v>
      </c>
      <c r="N19" s="4" t="s">
        <v>78</v>
      </c>
      <c r="O19" s="4" t="s">
        <v>78</v>
      </c>
      <c r="P19" s="4" t="s">
        <v>78</v>
      </c>
      <c r="Q19" s="4" t="s">
        <v>78</v>
      </c>
      <c r="R19" s="4" t="s">
        <v>78</v>
      </c>
      <c r="S19" s="4" t="s">
        <v>78</v>
      </c>
      <c r="T19" s="4" t="s">
        <v>78</v>
      </c>
      <c r="U19" s="4" t="s">
        <v>78</v>
      </c>
      <c r="V19" s="4" t="s">
        <v>78</v>
      </c>
      <c r="W19" s="4">
        <v>0</v>
      </c>
      <c r="X19" s="4" t="s">
        <v>78</v>
      </c>
      <c r="Y19" s="4" t="s">
        <v>78</v>
      </c>
      <c r="Z19" s="4" t="s">
        <v>78</v>
      </c>
      <c r="AA19" s="4" t="s">
        <v>78</v>
      </c>
      <c r="AB19" s="4" t="s">
        <v>78</v>
      </c>
      <c r="AC19" s="4" t="s">
        <v>78</v>
      </c>
      <c r="AD19" s="4" t="s">
        <v>78</v>
      </c>
      <c r="AE19" s="4" t="s">
        <v>78</v>
      </c>
      <c r="AF19" s="4" t="s">
        <v>78</v>
      </c>
      <c r="AG19" s="19" t="s">
        <v>132</v>
      </c>
    </row>
    <row r="20" spans="1:39" ht="15">
      <c r="B20" s="19">
        <v>16</v>
      </c>
      <c r="C20" s="30" t="s">
        <v>133</v>
      </c>
      <c r="D20" s="19">
        <v>2018</v>
      </c>
      <c r="E20" s="30" t="s">
        <v>134</v>
      </c>
      <c r="F20" s="30" t="s">
        <v>135</v>
      </c>
      <c r="G20" s="19" t="s">
        <v>76</v>
      </c>
      <c r="I20" s="19">
        <v>1</v>
      </c>
      <c r="J20" s="19">
        <v>2</v>
      </c>
      <c r="K20" s="19">
        <v>24969</v>
      </c>
      <c r="L20" s="19">
        <v>1</v>
      </c>
      <c r="M20" s="19">
        <v>2</v>
      </c>
      <c r="N20" s="19">
        <v>1260</v>
      </c>
      <c r="O20" s="19">
        <v>0</v>
      </c>
      <c r="P20" s="19">
        <v>1</v>
      </c>
      <c r="Q20" s="19">
        <v>0.91</v>
      </c>
      <c r="R20" s="19">
        <v>0.96399999999999997</v>
      </c>
      <c r="S20" s="19" t="s">
        <v>78</v>
      </c>
      <c r="T20" s="19" t="s">
        <v>78</v>
      </c>
      <c r="U20" s="19" t="s">
        <v>78</v>
      </c>
      <c r="V20" s="19" t="s">
        <v>78</v>
      </c>
      <c r="W20" s="19">
        <v>1</v>
      </c>
      <c r="X20">
        <f>(0.86+0.87+0.87)/3</f>
        <v>0.8666666666666667</v>
      </c>
      <c r="Y20">
        <f>(0.87+0.9+0.93)/3</f>
        <v>0.9</v>
      </c>
      <c r="Z20">
        <f>(0.89+0.89+0.87)/3</f>
        <v>0.8833333333333333</v>
      </c>
      <c r="AA20" s="19" t="s">
        <v>78</v>
      </c>
      <c r="AB20" s="19" t="s">
        <v>78</v>
      </c>
      <c r="AC20" s="19" t="s">
        <v>78</v>
      </c>
      <c r="AD20" s="19" t="s">
        <v>78</v>
      </c>
      <c r="AE20" s="19" t="s">
        <v>78</v>
      </c>
      <c r="AF20" s="19" t="s">
        <v>78</v>
      </c>
    </row>
    <row r="21" spans="1:39" ht="15" hidden="1">
      <c r="B21" s="19">
        <v>17</v>
      </c>
      <c r="C21" s="30" t="s">
        <v>136</v>
      </c>
      <c r="D21" s="19">
        <v>2018</v>
      </c>
      <c r="E21" s="30" t="s">
        <v>137</v>
      </c>
      <c r="F21" s="30" t="s">
        <v>138</v>
      </c>
      <c r="G21" s="19" t="s">
        <v>76</v>
      </c>
      <c r="I21" s="19">
        <v>0</v>
      </c>
      <c r="AG21" s="19" t="s">
        <v>139</v>
      </c>
    </row>
    <row r="22" spans="1:39" ht="15" hidden="1">
      <c r="B22" s="19">
        <v>18</v>
      </c>
      <c r="C22" s="30" t="s">
        <v>140</v>
      </c>
      <c r="D22" s="19">
        <v>2018</v>
      </c>
      <c r="E22" s="30" t="s">
        <v>141</v>
      </c>
      <c r="F22" s="30" t="s">
        <v>142</v>
      </c>
      <c r="G22" s="19" t="s">
        <v>76</v>
      </c>
      <c r="I22" s="19">
        <v>0</v>
      </c>
      <c r="AG22" s="19" t="s">
        <v>143</v>
      </c>
    </row>
    <row r="23" spans="1:39" ht="15">
      <c r="B23" s="19">
        <v>19</v>
      </c>
      <c r="C23" s="30" t="s">
        <v>144</v>
      </c>
      <c r="D23" s="19">
        <v>2018</v>
      </c>
      <c r="E23" s="30" t="s">
        <v>145</v>
      </c>
      <c r="F23" s="30" t="s">
        <v>146</v>
      </c>
      <c r="G23" s="19" t="s">
        <v>76</v>
      </c>
      <c r="I23" s="19">
        <v>1</v>
      </c>
      <c r="J23" s="19">
        <v>1</v>
      </c>
      <c r="K23" s="19">
        <v>744</v>
      </c>
      <c r="L23" s="19">
        <v>0</v>
      </c>
      <c r="M23" s="19" t="s">
        <v>78</v>
      </c>
      <c r="N23" s="19" t="s">
        <v>78</v>
      </c>
      <c r="O23" s="19" t="s">
        <v>78</v>
      </c>
      <c r="P23" s="19" t="s">
        <v>78</v>
      </c>
      <c r="Q23" s="19" t="s">
        <v>78</v>
      </c>
      <c r="R23" s="19" t="s">
        <v>78</v>
      </c>
      <c r="S23" s="19" t="s">
        <v>78</v>
      </c>
      <c r="T23" s="19" t="s">
        <v>78</v>
      </c>
      <c r="U23" s="19" t="s">
        <v>78</v>
      </c>
      <c r="V23" s="19" t="s">
        <v>78</v>
      </c>
      <c r="W23" s="19">
        <v>0</v>
      </c>
      <c r="X23" s="19" t="s">
        <v>78</v>
      </c>
      <c r="Y23" s="19" t="s">
        <v>78</v>
      </c>
      <c r="Z23" s="19" t="s">
        <v>78</v>
      </c>
      <c r="AA23" s="19" t="s">
        <v>78</v>
      </c>
      <c r="AB23" s="19" t="s">
        <v>78</v>
      </c>
      <c r="AC23" s="19" t="s">
        <v>78</v>
      </c>
      <c r="AD23" s="19" t="s">
        <v>78</v>
      </c>
      <c r="AE23" s="19" t="s">
        <v>78</v>
      </c>
      <c r="AF23" s="19" t="s">
        <v>78</v>
      </c>
    </row>
    <row r="24" spans="1:39" ht="15">
      <c r="B24" s="19">
        <v>20</v>
      </c>
      <c r="C24" s="30" t="s">
        <v>147</v>
      </c>
      <c r="D24" s="19">
        <v>2016</v>
      </c>
      <c r="E24" s="30" t="s">
        <v>148</v>
      </c>
      <c r="F24" s="30" t="s">
        <v>149</v>
      </c>
      <c r="G24" s="19" t="s">
        <v>76</v>
      </c>
      <c r="I24" s="19">
        <v>1</v>
      </c>
      <c r="J24" s="19">
        <v>1</v>
      </c>
      <c r="K24" s="19">
        <v>302</v>
      </c>
      <c r="L24" s="19">
        <v>0</v>
      </c>
      <c r="M24" s="19" t="s">
        <v>78</v>
      </c>
      <c r="N24" s="19" t="s">
        <v>78</v>
      </c>
      <c r="O24" s="19" t="s">
        <v>78</v>
      </c>
      <c r="P24" s="19" t="s">
        <v>78</v>
      </c>
      <c r="Q24" s="19" t="s">
        <v>78</v>
      </c>
      <c r="R24" s="19" t="s">
        <v>78</v>
      </c>
      <c r="S24" s="19" t="s">
        <v>78</v>
      </c>
      <c r="T24" s="19" t="s">
        <v>78</v>
      </c>
      <c r="U24" s="19" t="s">
        <v>78</v>
      </c>
      <c r="V24" s="19" t="s">
        <v>78</v>
      </c>
      <c r="W24" s="19">
        <v>0</v>
      </c>
      <c r="X24" s="19" t="s">
        <v>78</v>
      </c>
      <c r="Y24" s="19" t="s">
        <v>78</v>
      </c>
      <c r="Z24" s="19" t="s">
        <v>78</v>
      </c>
      <c r="AA24" s="19" t="s">
        <v>78</v>
      </c>
      <c r="AB24" s="19" t="s">
        <v>78</v>
      </c>
      <c r="AC24" s="19" t="s">
        <v>78</v>
      </c>
      <c r="AD24" s="19" t="s">
        <v>78</v>
      </c>
      <c r="AE24" s="19" t="s">
        <v>78</v>
      </c>
      <c r="AF24" s="19" t="s">
        <v>78</v>
      </c>
      <c r="AG24" s="19" t="s">
        <v>150</v>
      </c>
    </row>
    <row r="25" spans="1:39" ht="15" hidden="1">
      <c r="B25" s="19">
        <v>21</v>
      </c>
      <c r="C25" s="30" t="s">
        <v>151</v>
      </c>
      <c r="D25" s="19">
        <v>2018</v>
      </c>
      <c r="E25" s="30" t="s">
        <v>152</v>
      </c>
      <c r="F25" s="30" t="s">
        <v>153</v>
      </c>
      <c r="G25" s="19" t="s">
        <v>76</v>
      </c>
      <c r="I25" s="19">
        <v>0</v>
      </c>
      <c r="AG25" s="19" t="s">
        <v>154</v>
      </c>
    </row>
    <row r="26" spans="1:39" ht="15" hidden="1">
      <c r="B26" s="19">
        <v>22</v>
      </c>
      <c r="C26" s="30" t="s">
        <v>155</v>
      </c>
      <c r="D26" s="19">
        <v>2017</v>
      </c>
      <c r="E26" s="30" t="s">
        <v>156</v>
      </c>
      <c r="F26" s="30" t="s">
        <v>157</v>
      </c>
      <c r="G26" s="19" t="s">
        <v>76</v>
      </c>
      <c r="I26" s="19">
        <v>0</v>
      </c>
      <c r="AG26" s="19" t="s">
        <v>158</v>
      </c>
    </row>
    <row r="27" spans="1:39" ht="15" hidden="1">
      <c r="B27" s="19">
        <v>23</v>
      </c>
      <c r="C27" s="30" t="s">
        <v>155</v>
      </c>
      <c r="D27" s="19">
        <v>2018</v>
      </c>
      <c r="E27" s="30" t="s">
        <v>159</v>
      </c>
      <c r="F27" s="30" t="s">
        <v>160</v>
      </c>
      <c r="G27" s="19" t="s">
        <v>76</v>
      </c>
      <c r="I27" s="19">
        <v>0</v>
      </c>
      <c r="AG27" s="19" t="s">
        <v>161</v>
      </c>
    </row>
    <row r="28" spans="1:39" ht="15" hidden="1">
      <c r="B28" s="19">
        <v>24</v>
      </c>
      <c r="C28" s="30" t="s">
        <v>162</v>
      </c>
      <c r="D28" s="19">
        <v>2017</v>
      </c>
      <c r="E28" s="30" t="s">
        <v>163</v>
      </c>
      <c r="F28" s="30" t="s">
        <v>164</v>
      </c>
      <c r="G28" s="19" t="s">
        <v>76</v>
      </c>
      <c r="I28" s="19">
        <v>0</v>
      </c>
      <c r="AG28" s="19" t="s">
        <v>165</v>
      </c>
    </row>
    <row r="29" spans="1:39" ht="15">
      <c r="B29" s="19">
        <v>25</v>
      </c>
      <c r="C29" s="30" t="s">
        <v>166</v>
      </c>
      <c r="D29" s="19">
        <v>2017</v>
      </c>
      <c r="E29" s="30" t="s">
        <v>167</v>
      </c>
      <c r="F29" s="30" t="s">
        <v>168</v>
      </c>
      <c r="G29" s="19" t="s">
        <v>76</v>
      </c>
      <c r="I29" s="19">
        <v>1</v>
      </c>
      <c r="J29" s="19">
        <v>1</v>
      </c>
      <c r="K29" s="19">
        <v>7877</v>
      </c>
      <c r="L29" s="19">
        <v>1</v>
      </c>
      <c r="M29" s="19" t="s">
        <v>78</v>
      </c>
      <c r="N29" s="19">
        <v>232</v>
      </c>
      <c r="O29" s="19">
        <v>0</v>
      </c>
      <c r="P29" s="19">
        <v>1</v>
      </c>
      <c r="Q29" s="19">
        <v>0.73</v>
      </c>
      <c r="R29" s="19" t="s">
        <v>78</v>
      </c>
      <c r="S29" s="19" t="s">
        <v>78</v>
      </c>
      <c r="T29" s="19" t="s">
        <v>78</v>
      </c>
      <c r="U29" s="19" t="s">
        <v>78</v>
      </c>
      <c r="V29" s="19" t="s">
        <v>78</v>
      </c>
      <c r="W29" s="19">
        <v>1</v>
      </c>
      <c r="X29" s="19">
        <v>0.74</v>
      </c>
      <c r="Y29" s="19">
        <v>0.94</v>
      </c>
      <c r="Z29" s="44">
        <f>2*X29*Y29/(X29+Y29)</f>
        <v>0.82809523809523811</v>
      </c>
      <c r="AA29" s="19" t="s">
        <v>78</v>
      </c>
      <c r="AB29" s="19" t="s">
        <v>78</v>
      </c>
      <c r="AC29" s="19" t="s">
        <v>78</v>
      </c>
      <c r="AD29" s="19" t="s">
        <v>78</v>
      </c>
      <c r="AE29" s="19" t="s">
        <v>78</v>
      </c>
      <c r="AF29" s="19" t="s">
        <v>78</v>
      </c>
    </row>
    <row r="30" spans="1:39" ht="15" hidden="1">
      <c r="B30" s="19">
        <v>26</v>
      </c>
      <c r="C30" s="30" t="s">
        <v>169</v>
      </c>
      <c r="D30" s="19">
        <v>2018</v>
      </c>
      <c r="E30" s="30" t="s">
        <v>170</v>
      </c>
      <c r="F30" s="30" t="s">
        <v>171</v>
      </c>
      <c r="G30" s="19" t="s">
        <v>76</v>
      </c>
      <c r="I30" s="19">
        <v>1</v>
      </c>
      <c r="J30" s="19">
        <v>3</v>
      </c>
      <c r="K30" s="19">
        <v>21773</v>
      </c>
      <c r="L30" s="19">
        <v>0</v>
      </c>
      <c r="M30" s="19" t="s">
        <v>78</v>
      </c>
      <c r="N30" s="19" t="s">
        <v>78</v>
      </c>
      <c r="O30" s="19" t="s">
        <v>78</v>
      </c>
      <c r="P30" s="19" t="s">
        <v>78</v>
      </c>
      <c r="Q30" s="19" t="s">
        <v>78</v>
      </c>
      <c r="R30" s="19" t="s">
        <v>78</v>
      </c>
      <c r="S30" s="19" t="s">
        <v>78</v>
      </c>
      <c r="T30" s="19" t="s">
        <v>78</v>
      </c>
      <c r="U30" s="19" t="s">
        <v>78</v>
      </c>
      <c r="V30" s="19" t="s">
        <v>78</v>
      </c>
      <c r="W30" s="19">
        <v>0</v>
      </c>
      <c r="X30" s="19" t="s">
        <v>78</v>
      </c>
      <c r="Y30" s="19" t="s">
        <v>78</v>
      </c>
      <c r="Z30" s="19" t="s">
        <v>78</v>
      </c>
      <c r="AA30" s="19" t="s">
        <v>78</v>
      </c>
      <c r="AB30" s="19" t="s">
        <v>78</v>
      </c>
      <c r="AC30" s="19" t="s">
        <v>78</v>
      </c>
      <c r="AD30" s="19" t="s">
        <v>78</v>
      </c>
      <c r="AE30" s="19" t="s">
        <v>78</v>
      </c>
      <c r="AF30" s="19" t="s">
        <v>78</v>
      </c>
    </row>
    <row r="31" spans="1:39" ht="15">
      <c r="B31" s="19">
        <v>27</v>
      </c>
      <c r="C31" s="30" t="s">
        <v>172</v>
      </c>
      <c r="D31" s="19">
        <v>2018</v>
      </c>
      <c r="E31" s="30" t="s">
        <v>173</v>
      </c>
      <c r="F31" s="30" t="s">
        <v>174</v>
      </c>
      <c r="G31" s="19" t="s">
        <v>76</v>
      </c>
      <c r="I31" s="19">
        <v>1</v>
      </c>
      <c r="J31" s="19">
        <v>1</v>
      </c>
      <c r="K31" s="19">
        <v>119070</v>
      </c>
      <c r="L31" s="19">
        <v>0</v>
      </c>
      <c r="M31" s="19" t="s">
        <v>78</v>
      </c>
      <c r="N31" s="19" t="s">
        <v>78</v>
      </c>
      <c r="O31" s="19" t="s">
        <v>78</v>
      </c>
      <c r="P31" s="19" t="s">
        <v>78</v>
      </c>
      <c r="Q31" s="19" t="s">
        <v>78</v>
      </c>
      <c r="R31" s="19" t="s">
        <v>78</v>
      </c>
      <c r="S31" s="19" t="s">
        <v>78</v>
      </c>
      <c r="T31" s="19" t="s">
        <v>78</v>
      </c>
      <c r="U31" s="19" t="s">
        <v>78</v>
      </c>
      <c r="V31" s="19" t="s">
        <v>78</v>
      </c>
      <c r="W31" s="19">
        <v>0</v>
      </c>
      <c r="X31" s="19" t="s">
        <v>78</v>
      </c>
      <c r="Y31" s="19" t="s">
        <v>78</v>
      </c>
      <c r="Z31" s="19" t="s">
        <v>78</v>
      </c>
      <c r="AA31" s="19" t="s">
        <v>78</v>
      </c>
      <c r="AB31" s="19" t="s">
        <v>78</v>
      </c>
      <c r="AC31" s="19" t="s">
        <v>78</v>
      </c>
      <c r="AD31" s="19" t="s">
        <v>78</v>
      </c>
      <c r="AE31" s="19" t="s">
        <v>78</v>
      </c>
      <c r="AF31" s="19" t="s">
        <v>78</v>
      </c>
    </row>
    <row r="32" spans="1:39" ht="15" hidden="1">
      <c r="B32" s="19">
        <v>28</v>
      </c>
      <c r="C32" s="30" t="s">
        <v>175</v>
      </c>
      <c r="D32" s="19">
        <v>2017</v>
      </c>
      <c r="E32" s="30" t="s">
        <v>176</v>
      </c>
      <c r="F32" s="30" t="s">
        <v>177</v>
      </c>
      <c r="G32" s="19" t="s">
        <v>76</v>
      </c>
      <c r="I32" s="19">
        <v>0</v>
      </c>
      <c r="AG32" s="19" t="s">
        <v>178</v>
      </c>
    </row>
    <row r="33" spans="2:33" ht="15" hidden="1">
      <c r="B33" s="19">
        <v>29</v>
      </c>
      <c r="C33" s="30" t="s">
        <v>179</v>
      </c>
      <c r="D33" s="19">
        <v>2017</v>
      </c>
      <c r="E33" s="30" t="s">
        <v>180</v>
      </c>
      <c r="F33" s="30" t="s">
        <v>181</v>
      </c>
      <c r="G33" s="19" t="s">
        <v>76</v>
      </c>
      <c r="I33" s="19">
        <v>1</v>
      </c>
      <c r="J33" s="19">
        <v>3</v>
      </c>
      <c r="K33" s="19">
        <v>15172</v>
      </c>
      <c r="L33" s="19">
        <v>0</v>
      </c>
      <c r="M33" s="19" t="s">
        <v>78</v>
      </c>
      <c r="N33" s="19" t="s">
        <v>78</v>
      </c>
      <c r="O33" s="19" t="s">
        <v>78</v>
      </c>
      <c r="P33" s="19" t="s">
        <v>78</v>
      </c>
      <c r="Q33" s="19" t="s">
        <v>78</v>
      </c>
      <c r="R33" s="19" t="s">
        <v>78</v>
      </c>
      <c r="S33" s="19" t="s">
        <v>78</v>
      </c>
      <c r="T33" s="19" t="s">
        <v>78</v>
      </c>
      <c r="U33" s="19" t="s">
        <v>78</v>
      </c>
      <c r="V33" s="19" t="s">
        <v>78</v>
      </c>
      <c r="W33" s="19">
        <v>0</v>
      </c>
      <c r="X33" s="19" t="s">
        <v>78</v>
      </c>
      <c r="Y33" s="19" t="s">
        <v>78</v>
      </c>
      <c r="Z33" s="19" t="s">
        <v>78</v>
      </c>
      <c r="AA33" s="19" t="s">
        <v>78</v>
      </c>
      <c r="AB33" s="19" t="s">
        <v>78</v>
      </c>
      <c r="AC33" s="19" t="s">
        <v>78</v>
      </c>
      <c r="AD33" s="19" t="s">
        <v>78</v>
      </c>
      <c r="AE33" s="19" t="s">
        <v>78</v>
      </c>
      <c r="AF33" s="19" t="s">
        <v>78</v>
      </c>
    </row>
    <row r="34" spans="2:33" ht="15">
      <c r="B34" s="19">
        <v>30</v>
      </c>
      <c r="C34" s="30" t="s">
        <v>182</v>
      </c>
      <c r="D34" s="19">
        <v>2017</v>
      </c>
      <c r="E34" s="30" t="s">
        <v>183</v>
      </c>
      <c r="F34" s="30" t="s">
        <v>184</v>
      </c>
      <c r="G34" s="19" t="s">
        <v>76</v>
      </c>
      <c r="I34" s="19">
        <v>1</v>
      </c>
      <c r="J34" s="19">
        <v>1</v>
      </c>
      <c r="K34" s="19">
        <v>4703</v>
      </c>
      <c r="L34" s="19">
        <v>1</v>
      </c>
      <c r="M34" s="19">
        <v>1</v>
      </c>
      <c r="N34" s="19">
        <v>205</v>
      </c>
      <c r="O34" s="19">
        <v>0</v>
      </c>
      <c r="P34" s="19">
        <v>0</v>
      </c>
      <c r="Q34" s="19" t="s">
        <v>78</v>
      </c>
      <c r="R34" s="19" t="s">
        <v>78</v>
      </c>
      <c r="S34" s="19" t="s">
        <v>78</v>
      </c>
      <c r="T34" s="19" t="s">
        <v>78</v>
      </c>
      <c r="U34" s="19" t="s">
        <v>78</v>
      </c>
      <c r="V34" s="19" t="s">
        <v>78</v>
      </c>
      <c r="W34" s="19">
        <v>1</v>
      </c>
      <c r="X34" s="19" t="s">
        <v>78</v>
      </c>
      <c r="Y34" s="19" t="s">
        <v>78</v>
      </c>
      <c r="Z34" s="19" t="s">
        <v>78</v>
      </c>
      <c r="AA34" s="19" t="s">
        <v>78</v>
      </c>
      <c r="AB34" s="19" t="s">
        <v>78</v>
      </c>
      <c r="AC34" s="19" t="s">
        <v>78</v>
      </c>
      <c r="AD34" s="19" t="s">
        <v>78</v>
      </c>
      <c r="AE34" s="19" t="s">
        <v>78</v>
      </c>
      <c r="AF34" s="19" t="s">
        <v>78</v>
      </c>
      <c r="AG34" s="19" t="s">
        <v>185</v>
      </c>
    </row>
    <row r="35" spans="2:33" ht="15" hidden="1">
      <c r="B35" s="19">
        <v>31</v>
      </c>
      <c r="C35" s="30" t="s">
        <v>186</v>
      </c>
      <c r="D35" s="19">
        <v>2015</v>
      </c>
      <c r="E35" s="30" t="s">
        <v>187</v>
      </c>
      <c r="F35" s="30" t="s">
        <v>188</v>
      </c>
      <c r="G35" s="19" t="s">
        <v>76</v>
      </c>
      <c r="H35" s="19">
        <v>1</v>
      </c>
    </row>
    <row r="36" spans="2:33" ht="15" hidden="1">
      <c r="B36" s="19">
        <v>32</v>
      </c>
      <c r="C36" s="30" t="s">
        <v>189</v>
      </c>
      <c r="D36" s="19">
        <v>2013</v>
      </c>
      <c r="E36" s="30" t="s">
        <v>190</v>
      </c>
      <c r="F36" s="30" t="s">
        <v>191</v>
      </c>
      <c r="G36" s="19" t="s">
        <v>76</v>
      </c>
      <c r="H36" s="19">
        <v>1</v>
      </c>
    </row>
    <row r="37" spans="2:33" ht="15" hidden="1">
      <c r="B37" s="19">
        <v>33</v>
      </c>
      <c r="C37" s="30" t="s">
        <v>192</v>
      </c>
      <c r="D37" s="19">
        <v>2016</v>
      </c>
      <c r="E37" s="30" t="s">
        <v>193</v>
      </c>
      <c r="F37" s="30" t="s">
        <v>194</v>
      </c>
      <c r="G37" s="19" t="s">
        <v>76</v>
      </c>
      <c r="I37" s="19">
        <v>0</v>
      </c>
      <c r="AG37" s="19" t="s">
        <v>195</v>
      </c>
    </row>
    <row r="38" spans="2:33" ht="15" hidden="1">
      <c r="B38" s="19">
        <v>34</v>
      </c>
      <c r="C38" s="30" t="s">
        <v>196</v>
      </c>
      <c r="D38" s="19">
        <v>2018</v>
      </c>
      <c r="E38" s="30" t="s">
        <v>197</v>
      </c>
      <c r="F38" s="30" t="s">
        <v>198</v>
      </c>
      <c r="G38" s="19" t="s">
        <v>76</v>
      </c>
      <c r="I38" s="19">
        <v>0</v>
      </c>
      <c r="AG38" s="19" t="s">
        <v>199</v>
      </c>
    </row>
    <row r="39" spans="2:33" ht="15">
      <c r="B39" s="19">
        <v>35</v>
      </c>
      <c r="C39" s="30" t="s">
        <v>200</v>
      </c>
      <c r="D39" s="19">
        <v>2018</v>
      </c>
      <c r="E39" s="30" t="s">
        <v>201</v>
      </c>
      <c r="F39" s="30" t="s">
        <v>202</v>
      </c>
      <c r="G39" s="19" t="s">
        <v>76</v>
      </c>
      <c r="I39" s="19">
        <v>1</v>
      </c>
      <c r="J39" s="19">
        <v>1</v>
      </c>
      <c r="K39" s="19">
        <v>12</v>
      </c>
      <c r="L39" s="19">
        <v>0</v>
      </c>
      <c r="M39" s="19" t="s">
        <v>78</v>
      </c>
      <c r="N39" s="19" t="s">
        <v>78</v>
      </c>
      <c r="O39" s="19" t="s">
        <v>78</v>
      </c>
      <c r="P39" s="19" t="s">
        <v>78</v>
      </c>
      <c r="Q39" s="19" t="s">
        <v>78</v>
      </c>
      <c r="R39" s="19" t="s">
        <v>78</v>
      </c>
      <c r="S39" s="19" t="s">
        <v>78</v>
      </c>
      <c r="T39" s="19" t="s">
        <v>78</v>
      </c>
      <c r="U39" s="19" t="s">
        <v>78</v>
      </c>
      <c r="V39" s="19" t="s">
        <v>78</v>
      </c>
      <c r="W39" s="19">
        <v>0</v>
      </c>
      <c r="X39" s="19" t="s">
        <v>78</v>
      </c>
      <c r="Y39" s="19" t="s">
        <v>78</v>
      </c>
      <c r="Z39" s="19" t="s">
        <v>78</v>
      </c>
      <c r="AA39" s="19" t="s">
        <v>78</v>
      </c>
      <c r="AB39" s="19" t="s">
        <v>78</v>
      </c>
      <c r="AC39" s="19" t="s">
        <v>78</v>
      </c>
      <c r="AD39" s="19" t="s">
        <v>78</v>
      </c>
      <c r="AE39" s="19" t="s">
        <v>78</v>
      </c>
      <c r="AF39" s="19" t="s">
        <v>78</v>
      </c>
    </row>
    <row r="40" spans="2:33" ht="15" hidden="1">
      <c r="B40" s="19">
        <v>36</v>
      </c>
      <c r="C40" s="30" t="s">
        <v>203</v>
      </c>
      <c r="D40" s="19">
        <v>2018</v>
      </c>
      <c r="E40" s="30" t="s">
        <v>204</v>
      </c>
      <c r="F40" s="30" t="s">
        <v>205</v>
      </c>
      <c r="G40" s="19" t="s">
        <v>76</v>
      </c>
      <c r="I40" s="19">
        <v>0</v>
      </c>
      <c r="AG40" s="19" t="s">
        <v>206</v>
      </c>
    </row>
    <row r="41" spans="2:33" ht="15" hidden="1">
      <c r="B41" s="19">
        <v>37</v>
      </c>
      <c r="C41" s="30" t="s">
        <v>207</v>
      </c>
      <c r="D41" s="19">
        <v>2018</v>
      </c>
      <c r="E41" s="30" t="s">
        <v>208</v>
      </c>
      <c r="F41" s="30" t="s">
        <v>209</v>
      </c>
      <c r="G41" s="19" t="s">
        <v>76</v>
      </c>
      <c r="I41" s="19">
        <v>1</v>
      </c>
      <c r="J41" s="19">
        <v>4</v>
      </c>
      <c r="K41">
        <f>848479+59687</f>
        <v>908166</v>
      </c>
      <c r="L41" s="19">
        <v>1</v>
      </c>
      <c r="M41" s="19">
        <v>1</v>
      </c>
      <c r="N41" s="19">
        <v>150</v>
      </c>
      <c r="O41" s="19" t="s">
        <v>78</v>
      </c>
      <c r="P41" s="19" t="s">
        <v>78</v>
      </c>
      <c r="Q41" s="19" t="s">
        <v>78</v>
      </c>
      <c r="R41" s="19" t="s">
        <v>78</v>
      </c>
      <c r="S41" s="19" t="s">
        <v>78</v>
      </c>
      <c r="T41" s="19" t="s">
        <v>78</v>
      </c>
      <c r="U41" s="19" t="s">
        <v>78</v>
      </c>
      <c r="V41" s="19" t="s">
        <v>78</v>
      </c>
      <c r="W41" s="19">
        <v>1</v>
      </c>
      <c r="X41" s="19" t="s">
        <v>78</v>
      </c>
      <c r="Y41" s="19" t="s">
        <v>78</v>
      </c>
      <c r="Z41" s="19">
        <v>0.9</v>
      </c>
      <c r="AA41" s="19" t="s">
        <v>78</v>
      </c>
      <c r="AB41" s="19" t="s">
        <v>78</v>
      </c>
      <c r="AC41" s="19" t="s">
        <v>78</v>
      </c>
      <c r="AD41" s="19" t="s">
        <v>78</v>
      </c>
      <c r="AE41" s="19" t="s">
        <v>78</v>
      </c>
      <c r="AF41" s="19" t="s">
        <v>78</v>
      </c>
      <c r="AG41" s="19" t="s">
        <v>210</v>
      </c>
    </row>
    <row r="42" spans="2:33" ht="15">
      <c r="B42" s="19">
        <v>38</v>
      </c>
      <c r="C42" s="30" t="s">
        <v>211</v>
      </c>
      <c r="D42" s="19">
        <v>2017</v>
      </c>
      <c r="E42" s="30" t="s">
        <v>212</v>
      </c>
      <c r="F42" s="30" t="s">
        <v>213</v>
      </c>
      <c r="G42" s="19" t="s">
        <v>76</v>
      </c>
      <c r="I42" s="19">
        <v>1</v>
      </c>
      <c r="J42" s="19">
        <v>1</v>
      </c>
      <c r="K42" s="19">
        <v>223218</v>
      </c>
      <c r="L42" s="19">
        <v>1</v>
      </c>
      <c r="M42" s="19" t="s">
        <v>78</v>
      </c>
      <c r="N42" s="19">
        <v>60</v>
      </c>
      <c r="O42" s="19" t="s">
        <v>78</v>
      </c>
      <c r="P42" s="19" t="s">
        <v>78</v>
      </c>
      <c r="Q42" s="19" t="s">
        <v>78</v>
      </c>
      <c r="R42" s="19" t="s">
        <v>78</v>
      </c>
      <c r="S42" s="19" t="s">
        <v>78</v>
      </c>
      <c r="T42" s="19" t="s">
        <v>78</v>
      </c>
      <c r="U42" s="19" t="s">
        <v>78</v>
      </c>
      <c r="V42" s="19" t="s">
        <v>78</v>
      </c>
      <c r="W42" s="19">
        <v>1</v>
      </c>
      <c r="X42" s="19" t="s">
        <v>78</v>
      </c>
      <c r="Y42" s="19" t="s">
        <v>78</v>
      </c>
      <c r="Z42" s="19" t="s">
        <v>78</v>
      </c>
      <c r="AA42" s="19" t="s">
        <v>78</v>
      </c>
      <c r="AB42" s="19" t="s">
        <v>78</v>
      </c>
      <c r="AC42" s="19" t="s">
        <v>78</v>
      </c>
      <c r="AD42" s="19" t="s">
        <v>78</v>
      </c>
      <c r="AE42" s="19" t="s">
        <v>78</v>
      </c>
      <c r="AF42" s="19" t="s">
        <v>214</v>
      </c>
    </row>
    <row r="43" spans="2:33" ht="15" hidden="1">
      <c r="B43" s="19">
        <v>39</v>
      </c>
      <c r="C43" s="30" t="s">
        <v>215</v>
      </c>
      <c r="D43" s="19">
        <v>2017</v>
      </c>
      <c r="E43" s="30" t="s">
        <v>216</v>
      </c>
      <c r="F43" s="30" t="s">
        <v>217</v>
      </c>
      <c r="G43" s="19" t="s">
        <v>76</v>
      </c>
      <c r="I43" s="19">
        <v>0</v>
      </c>
      <c r="AG43" s="19" t="s">
        <v>128</v>
      </c>
    </row>
    <row r="44" spans="2:33" ht="15" hidden="1">
      <c r="B44" s="19">
        <v>40</v>
      </c>
      <c r="C44" s="30" t="s">
        <v>218</v>
      </c>
      <c r="D44" s="19">
        <v>2017</v>
      </c>
      <c r="E44" s="30" t="s">
        <v>219</v>
      </c>
      <c r="F44" s="30" t="s">
        <v>220</v>
      </c>
      <c r="G44" s="19" t="s">
        <v>76</v>
      </c>
      <c r="I44" s="19">
        <v>1</v>
      </c>
      <c r="J44" s="19">
        <v>3</v>
      </c>
      <c r="K44" s="19" t="s">
        <v>78</v>
      </c>
      <c r="L44" s="19">
        <v>0</v>
      </c>
      <c r="M44" s="19" t="s">
        <v>78</v>
      </c>
      <c r="N44" s="19" t="s">
        <v>78</v>
      </c>
      <c r="O44" s="19" t="s">
        <v>78</v>
      </c>
      <c r="P44" s="19" t="s">
        <v>78</v>
      </c>
      <c r="Q44" s="19" t="s">
        <v>78</v>
      </c>
      <c r="R44" s="19" t="s">
        <v>78</v>
      </c>
      <c r="S44" s="19" t="s">
        <v>78</v>
      </c>
      <c r="T44" s="19" t="s">
        <v>78</v>
      </c>
      <c r="U44" s="19" t="s">
        <v>78</v>
      </c>
      <c r="V44" s="19" t="s">
        <v>78</v>
      </c>
      <c r="W44" s="19">
        <v>0</v>
      </c>
      <c r="X44" s="19" t="s">
        <v>78</v>
      </c>
      <c r="Y44" s="19" t="s">
        <v>78</v>
      </c>
      <c r="Z44" s="19" t="s">
        <v>78</v>
      </c>
      <c r="AA44" s="19" t="s">
        <v>78</v>
      </c>
      <c r="AB44" s="19" t="s">
        <v>78</v>
      </c>
      <c r="AC44" s="19" t="s">
        <v>78</v>
      </c>
      <c r="AD44" s="19" t="s">
        <v>78</v>
      </c>
      <c r="AE44" s="19" t="s">
        <v>78</v>
      </c>
      <c r="AF44" s="19" t="s">
        <v>78</v>
      </c>
    </row>
    <row r="45" spans="2:33" ht="1.5" hidden="1" customHeight="1">
      <c r="B45" s="19">
        <v>41</v>
      </c>
      <c r="C45" s="30" t="s">
        <v>221</v>
      </c>
      <c r="D45" s="19">
        <v>2017</v>
      </c>
      <c r="E45" s="30" t="s">
        <v>222</v>
      </c>
      <c r="F45" s="30" t="s">
        <v>223</v>
      </c>
      <c r="G45" s="19" t="s">
        <v>76</v>
      </c>
      <c r="I45" s="19">
        <v>0</v>
      </c>
      <c r="AG45" s="19" t="s">
        <v>224</v>
      </c>
    </row>
    <row r="46" spans="2:33" ht="15">
      <c r="B46" s="19">
        <v>42</v>
      </c>
      <c r="C46" s="30" t="s">
        <v>225</v>
      </c>
      <c r="D46" s="19">
        <v>2016</v>
      </c>
      <c r="E46" s="30" t="s">
        <v>226</v>
      </c>
      <c r="F46" s="30" t="s">
        <v>227</v>
      </c>
      <c r="G46" s="19" t="s">
        <v>76</v>
      </c>
      <c r="I46" s="19">
        <v>1</v>
      </c>
      <c r="J46" s="19">
        <v>2</v>
      </c>
      <c r="L46" s="19">
        <v>1</v>
      </c>
      <c r="M46" s="19">
        <v>4</v>
      </c>
      <c r="N46" s="19">
        <f>156*2</f>
        <v>312</v>
      </c>
      <c r="O46" s="19">
        <v>0</v>
      </c>
      <c r="P46" s="19">
        <v>1</v>
      </c>
      <c r="Q46">
        <f>(0.734+0.882)/2</f>
        <v>0.80800000000000005</v>
      </c>
      <c r="R46" s="19" t="s">
        <v>78</v>
      </c>
      <c r="S46" s="19" t="s">
        <v>78</v>
      </c>
      <c r="T46" s="19" t="s">
        <v>78</v>
      </c>
      <c r="U46" s="19" t="s">
        <v>78</v>
      </c>
      <c r="V46" s="19" t="s">
        <v>78</v>
      </c>
      <c r="W46" s="19">
        <v>0</v>
      </c>
      <c r="X46" s="19" t="s">
        <v>78</v>
      </c>
      <c r="Y46" s="19" t="s">
        <v>78</v>
      </c>
      <c r="Z46" s="19" t="s">
        <v>78</v>
      </c>
      <c r="AA46" s="19" t="s">
        <v>78</v>
      </c>
      <c r="AB46" s="19" t="s">
        <v>78</v>
      </c>
      <c r="AC46" s="19" t="s">
        <v>78</v>
      </c>
      <c r="AD46" s="19" t="s">
        <v>78</v>
      </c>
      <c r="AE46" s="19" t="s">
        <v>78</v>
      </c>
      <c r="AF46" s="19" t="s">
        <v>78</v>
      </c>
      <c r="AG46" s="19" t="s">
        <v>228</v>
      </c>
    </row>
    <row r="47" spans="2:33" ht="15" hidden="1">
      <c r="B47" s="19">
        <v>43</v>
      </c>
      <c r="C47" s="30" t="s">
        <v>229</v>
      </c>
      <c r="D47" s="19">
        <v>2015</v>
      </c>
      <c r="E47" s="30" t="s">
        <v>230</v>
      </c>
      <c r="F47" s="30" t="s">
        <v>231</v>
      </c>
      <c r="G47" s="19" t="s">
        <v>76</v>
      </c>
      <c r="I47" s="19">
        <v>0</v>
      </c>
      <c r="AG47" s="19" t="s">
        <v>232</v>
      </c>
    </row>
    <row r="48" spans="2:33" ht="15" hidden="1">
      <c r="B48" s="19">
        <v>44</v>
      </c>
      <c r="C48" s="30" t="s">
        <v>233</v>
      </c>
      <c r="D48" s="19">
        <v>2016</v>
      </c>
      <c r="E48" s="30" t="s">
        <v>234</v>
      </c>
      <c r="F48" s="30" t="s">
        <v>235</v>
      </c>
      <c r="G48" s="19" t="s">
        <v>76</v>
      </c>
      <c r="I48" s="19">
        <v>0</v>
      </c>
      <c r="AG48" s="19" t="s">
        <v>236</v>
      </c>
    </row>
    <row r="49" spans="2:33" ht="15" hidden="1">
      <c r="B49" s="19">
        <v>45</v>
      </c>
      <c r="C49" s="30" t="s">
        <v>237</v>
      </c>
      <c r="D49" s="19">
        <v>2018</v>
      </c>
      <c r="E49" s="30" t="s">
        <v>238</v>
      </c>
      <c r="F49" s="30" t="s">
        <v>239</v>
      </c>
      <c r="G49" s="19" t="s">
        <v>76</v>
      </c>
      <c r="I49" s="19">
        <v>1</v>
      </c>
      <c r="J49" s="19">
        <v>3</v>
      </c>
      <c r="K49" s="19">
        <v>96</v>
      </c>
      <c r="L49" s="19" t="s">
        <v>78</v>
      </c>
      <c r="M49" s="19" t="s">
        <v>78</v>
      </c>
      <c r="N49" s="19" t="s">
        <v>78</v>
      </c>
      <c r="O49" s="19" t="s">
        <v>78</v>
      </c>
      <c r="P49" s="19" t="s">
        <v>78</v>
      </c>
      <c r="Q49" s="19" t="s">
        <v>78</v>
      </c>
      <c r="R49" s="19" t="s">
        <v>78</v>
      </c>
      <c r="S49" s="19" t="s">
        <v>78</v>
      </c>
      <c r="T49" s="19" t="s">
        <v>78</v>
      </c>
      <c r="U49" s="19" t="s">
        <v>78</v>
      </c>
      <c r="V49" s="19" t="s">
        <v>78</v>
      </c>
      <c r="W49" s="19">
        <v>0</v>
      </c>
      <c r="X49" s="19" t="s">
        <v>78</v>
      </c>
      <c r="Y49" s="19" t="s">
        <v>78</v>
      </c>
      <c r="Z49" s="19" t="s">
        <v>78</v>
      </c>
      <c r="AA49" s="19" t="s">
        <v>78</v>
      </c>
      <c r="AB49" s="19" t="s">
        <v>78</v>
      </c>
      <c r="AC49" s="19" t="s">
        <v>78</v>
      </c>
      <c r="AD49" s="19" t="s">
        <v>78</v>
      </c>
      <c r="AE49" s="19" t="s">
        <v>78</v>
      </c>
      <c r="AF49" s="19" t="s">
        <v>78</v>
      </c>
    </row>
    <row r="50" spans="2:33" ht="15" hidden="1">
      <c r="B50" s="19">
        <v>46</v>
      </c>
      <c r="C50" s="30" t="s">
        <v>240</v>
      </c>
      <c r="D50" s="19">
        <v>2018</v>
      </c>
      <c r="E50" s="30" t="s">
        <v>241</v>
      </c>
      <c r="F50" s="30" t="s">
        <v>242</v>
      </c>
      <c r="G50" s="19" t="s">
        <v>76</v>
      </c>
      <c r="I50" s="19">
        <v>0</v>
      </c>
      <c r="AG50" s="19" t="s">
        <v>243</v>
      </c>
    </row>
    <row r="51" spans="2:33" ht="15">
      <c r="B51" s="19">
        <v>47</v>
      </c>
      <c r="C51" s="30" t="s">
        <v>244</v>
      </c>
      <c r="D51" s="19">
        <v>2017</v>
      </c>
      <c r="E51" s="30" t="s">
        <v>245</v>
      </c>
      <c r="F51" s="30" t="s">
        <v>246</v>
      </c>
      <c r="G51" s="19" t="s">
        <v>247</v>
      </c>
      <c r="I51" s="19">
        <v>1</v>
      </c>
      <c r="J51" s="19">
        <v>1</v>
      </c>
      <c r="K51" s="19">
        <v>14044</v>
      </c>
      <c r="L51" s="19">
        <v>1</v>
      </c>
      <c r="M51" s="19" t="s">
        <v>78</v>
      </c>
      <c r="N51" s="19">
        <v>200</v>
      </c>
      <c r="O51" s="19">
        <v>0</v>
      </c>
      <c r="P51" s="19">
        <v>0</v>
      </c>
      <c r="Q51" s="19" t="s">
        <v>78</v>
      </c>
      <c r="R51" s="19" t="s">
        <v>78</v>
      </c>
      <c r="S51" s="19" t="s">
        <v>78</v>
      </c>
      <c r="T51" s="19" t="s">
        <v>248</v>
      </c>
      <c r="U51" s="19">
        <v>0.13070000000000001</v>
      </c>
      <c r="V51" s="19">
        <v>1</v>
      </c>
      <c r="W51" s="19">
        <v>1</v>
      </c>
      <c r="X51" s="19" t="s">
        <v>78</v>
      </c>
      <c r="Y51" s="19" t="s">
        <v>78</v>
      </c>
      <c r="Z51" s="19" t="s">
        <v>78</v>
      </c>
      <c r="AA51" s="19" t="s">
        <v>78</v>
      </c>
      <c r="AB51" s="19" t="s">
        <v>78</v>
      </c>
      <c r="AC51" s="19" t="s">
        <v>78</v>
      </c>
      <c r="AD51" s="19" t="s">
        <v>78</v>
      </c>
      <c r="AE51" s="19" t="s">
        <v>78</v>
      </c>
      <c r="AF51" s="19" t="s">
        <v>249</v>
      </c>
    </row>
    <row r="52" spans="2:33" ht="15">
      <c r="B52" s="19">
        <v>48</v>
      </c>
      <c r="C52" s="30" t="s">
        <v>250</v>
      </c>
      <c r="D52" s="19">
        <v>2013</v>
      </c>
      <c r="E52" s="30" t="s">
        <v>251</v>
      </c>
      <c r="F52" s="30" t="s">
        <v>252</v>
      </c>
      <c r="G52" s="19" t="s">
        <v>247</v>
      </c>
      <c r="I52" s="19">
        <v>1</v>
      </c>
      <c r="J52" s="19">
        <v>1</v>
      </c>
      <c r="K52" s="19">
        <v>4132</v>
      </c>
      <c r="L52" s="19">
        <v>1</v>
      </c>
      <c r="M52" s="19">
        <v>1</v>
      </c>
      <c r="N52" s="19">
        <v>413</v>
      </c>
      <c r="O52" s="19">
        <v>0</v>
      </c>
      <c r="P52" s="19">
        <v>0</v>
      </c>
      <c r="Q52" s="19" t="s">
        <v>78</v>
      </c>
      <c r="R52" s="19" t="s">
        <v>78</v>
      </c>
      <c r="S52" s="19" t="s">
        <v>78</v>
      </c>
      <c r="T52" s="19" t="s">
        <v>78</v>
      </c>
      <c r="U52" s="19" t="s">
        <v>78</v>
      </c>
      <c r="W52" s="19">
        <v>1</v>
      </c>
      <c r="X52" s="19" t="s">
        <v>78</v>
      </c>
      <c r="Y52" s="34">
        <v>0.96299999999999997</v>
      </c>
      <c r="Z52" s="19" t="s">
        <v>78</v>
      </c>
      <c r="AA52" s="19" t="s">
        <v>78</v>
      </c>
      <c r="AB52" s="19" t="s">
        <v>78</v>
      </c>
      <c r="AC52" s="19" t="s">
        <v>78</v>
      </c>
      <c r="AD52" s="19" t="s">
        <v>78</v>
      </c>
      <c r="AE52" s="19" t="s">
        <v>78</v>
      </c>
    </row>
    <row r="53" spans="2:33" ht="15">
      <c r="B53" s="19">
        <v>49</v>
      </c>
      <c r="C53" s="30" t="s">
        <v>253</v>
      </c>
      <c r="D53" s="19">
        <v>2013</v>
      </c>
      <c r="E53" s="30" t="s">
        <v>254</v>
      </c>
      <c r="F53" s="30" t="s">
        <v>255</v>
      </c>
      <c r="G53" s="19" t="s">
        <v>247</v>
      </c>
      <c r="I53" s="19">
        <v>1</v>
      </c>
      <c r="J53" s="19">
        <v>1</v>
      </c>
      <c r="K53" s="19">
        <v>1851</v>
      </c>
      <c r="L53" s="19">
        <v>1</v>
      </c>
      <c r="M53" s="19" t="s">
        <v>78</v>
      </c>
      <c r="N53" s="19">
        <v>185</v>
      </c>
      <c r="O53" s="19">
        <v>0</v>
      </c>
      <c r="P53" s="19">
        <v>0</v>
      </c>
      <c r="Q53" s="19" t="s">
        <v>78</v>
      </c>
      <c r="R53" s="19" t="s">
        <v>78</v>
      </c>
      <c r="S53" s="19" t="s">
        <v>78</v>
      </c>
      <c r="T53" s="19" t="s">
        <v>78</v>
      </c>
      <c r="U53" s="19" t="s">
        <v>78</v>
      </c>
      <c r="W53" s="19">
        <v>1</v>
      </c>
      <c r="X53" s="19" t="s">
        <v>78</v>
      </c>
      <c r="Y53" s="19">
        <v>0.99299999999999999</v>
      </c>
      <c r="Z53" s="19" t="s">
        <v>78</v>
      </c>
      <c r="AA53" s="19" t="s">
        <v>78</v>
      </c>
      <c r="AB53" s="19" t="s">
        <v>78</v>
      </c>
      <c r="AC53" s="19" t="s">
        <v>78</v>
      </c>
      <c r="AD53" s="19" t="s">
        <v>78</v>
      </c>
      <c r="AE53" s="19" t="s">
        <v>78</v>
      </c>
    </row>
    <row r="54" spans="2:33" ht="15">
      <c r="B54" s="19">
        <v>50</v>
      </c>
      <c r="C54" s="30" t="s">
        <v>256</v>
      </c>
      <c r="D54" s="19">
        <v>2018</v>
      </c>
      <c r="E54" s="30" t="s">
        <v>257</v>
      </c>
      <c r="F54" s="30" t="s">
        <v>258</v>
      </c>
      <c r="G54" s="19" t="s">
        <v>247</v>
      </c>
      <c r="I54" s="19">
        <v>1</v>
      </c>
      <c r="J54" s="19">
        <v>1</v>
      </c>
      <c r="K54" s="19">
        <v>480727</v>
      </c>
      <c r="L54" s="19">
        <v>0</v>
      </c>
      <c r="W54" s="19">
        <v>0</v>
      </c>
    </row>
    <row r="55" spans="2:33" ht="15">
      <c r="B55" s="19">
        <v>51</v>
      </c>
      <c r="C55" s="30" t="s">
        <v>259</v>
      </c>
      <c r="D55" s="19">
        <v>2018</v>
      </c>
      <c r="E55" s="30" t="s">
        <v>260</v>
      </c>
      <c r="F55" s="30" t="s">
        <v>261</v>
      </c>
      <c r="G55" s="19" t="s">
        <v>247</v>
      </c>
      <c r="I55" s="19">
        <v>1</v>
      </c>
      <c r="J55" s="19">
        <v>1</v>
      </c>
      <c r="K55" s="35">
        <v>144100</v>
      </c>
      <c r="L55" s="19">
        <v>0</v>
      </c>
      <c r="W55" s="19">
        <v>0</v>
      </c>
      <c r="AG55" s="19" t="s">
        <v>262</v>
      </c>
    </row>
    <row r="56" spans="2:33" ht="15">
      <c r="B56" s="19">
        <v>52</v>
      </c>
      <c r="C56" s="30" t="s">
        <v>263</v>
      </c>
      <c r="D56" s="19">
        <v>2018</v>
      </c>
      <c r="E56" s="30" t="s">
        <v>264</v>
      </c>
      <c r="F56" s="30" t="s">
        <v>265</v>
      </c>
      <c r="G56" s="19" t="s">
        <v>247</v>
      </c>
      <c r="I56" s="19">
        <v>1</v>
      </c>
      <c r="J56" s="19" t="s">
        <v>266</v>
      </c>
      <c r="K56" s="19">
        <v>2859</v>
      </c>
      <c r="L56" s="19">
        <v>0</v>
      </c>
      <c r="W56" s="19">
        <v>0</v>
      </c>
    </row>
    <row r="57" spans="2:33" ht="15">
      <c r="B57" s="19">
        <v>53</v>
      </c>
      <c r="C57" s="30" t="s">
        <v>267</v>
      </c>
      <c r="D57" s="19">
        <v>2017</v>
      </c>
      <c r="E57" s="30" t="s">
        <v>268</v>
      </c>
      <c r="F57" s="30" t="s">
        <v>269</v>
      </c>
      <c r="G57" s="19" t="s">
        <v>247</v>
      </c>
      <c r="I57" s="19">
        <v>1</v>
      </c>
      <c r="J57" s="19" t="s">
        <v>266</v>
      </c>
      <c r="K57" s="19">
        <v>10606</v>
      </c>
      <c r="L57" s="19">
        <v>1</v>
      </c>
      <c r="M57" s="19" t="s">
        <v>78</v>
      </c>
      <c r="N57" s="19">
        <v>530</v>
      </c>
      <c r="O57" s="19">
        <v>0</v>
      </c>
      <c r="P57" s="19">
        <v>0</v>
      </c>
      <c r="Q57" s="19" t="s">
        <v>78</v>
      </c>
      <c r="R57" s="19" t="s">
        <v>78</v>
      </c>
      <c r="S57" s="19" t="s">
        <v>78</v>
      </c>
      <c r="T57" s="19" t="s">
        <v>78</v>
      </c>
      <c r="W57" s="19">
        <v>1</v>
      </c>
      <c r="X57" s="19" t="s">
        <v>78</v>
      </c>
      <c r="Y57" s="19">
        <v>0.89</v>
      </c>
      <c r="Z57" s="19" t="s">
        <v>78</v>
      </c>
      <c r="AA57" s="19" t="s">
        <v>78</v>
      </c>
      <c r="AB57" s="19" t="s">
        <v>78</v>
      </c>
      <c r="AC57" s="19" t="s">
        <v>78</v>
      </c>
      <c r="AD57" s="19" t="s">
        <v>78</v>
      </c>
      <c r="AE57" s="19" t="s">
        <v>78</v>
      </c>
    </row>
    <row r="58" spans="2:33" ht="15" hidden="1">
      <c r="B58" s="19">
        <v>54</v>
      </c>
      <c r="C58" s="30" t="s">
        <v>270</v>
      </c>
      <c r="D58" s="19">
        <v>2017</v>
      </c>
      <c r="E58" s="30" t="s">
        <v>271</v>
      </c>
      <c r="F58" s="30" t="s">
        <v>272</v>
      </c>
      <c r="G58" s="19" t="s">
        <v>247</v>
      </c>
      <c r="I58" s="19">
        <v>0</v>
      </c>
      <c r="AG58" s="19" t="s">
        <v>273</v>
      </c>
    </row>
    <row r="59" spans="2:33" ht="15" hidden="1">
      <c r="B59" s="19">
        <v>55</v>
      </c>
      <c r="C59" s="30" t="s">
        <v>274</v>
      </c>
      <c r="D59" s="19">
        <v>2016</v>
      </c>
      <c r="E59" s="30" t="s">
        <v>275</v>
      </c>
      <c r="F59" s="36" t="s">
        <v>276</v>
      </c>
      <c r="G59" s="19" t="s">
        <v>247</v>
      </c>
      <c r="I59" s="19">
        <v>0</v>
      </c>
      <c r="AG59" s="19" t="s">
        <v>277</v>
      </c>
    </row>
    <row r="60" spans="2:33" ht="15">
      <c r="B60" s="19">
        <v>56</v>
      </c>
      <c r="C60" s="30" t="s">
        <v>278</v>
      </c>
      <c r="D60" s="19">
        <v>2015</v>
      </c>
      <c r="E60" s="30" t="s">
        <v>279</v>
      </c>
      <c r="F60" s="30" t="s">
        <v>280</v>
      </c>
      <c r="G60" s="19" t="s">
        <v>247</v>
      </c>
      <c r="I60" s="19">
        <v>1</v>
      </c>
      <c r="J60" s="19">
        <v>1</v>
      </c>
      <c r="K60" s="19">
        <v>2016</v>
      </c>
      <c r="L60" s="19">
        <v>0</v>
      </c>
      <c r="W60" s="19">
        <v>0</v>
      </c>
    </row>
    <row r="61" spans="2:33" ht="15">
      <c r="B61" s="19">
        <v>57</v>
      </c>
      <c r="C61" s="30" t="s">
        <v>281</v>
      </c>
      <c r="D61" s="19">
        <v>2016</v>
      </c>
      <c r="E61" s="30" t="s">
        <v>282</v>
      </c>
      <c r="F61" s="30" t="s">
        <v>283</v>
      </c>
      <c r="G61" s="19" t="s">
        <v>247</v>
      </c>
      <c r="I61" s="19">
        <v>1</v>
      </c>
      <c r="J61" s="19">
        <v>1</v>
      </c>
      <c r="K61" s="19">
        <v>48738323</v>
      </c>
      <c r="L61" s="19">
        <v>1</v>
      </c>
      <c r="M61" s="19">
        <v>2</v>
      </c>
      <c r="N61" s="19">
        <v>3600</v>
      </c>
      <c r="O61" s="19">
        <v>0</v>
      </c>
      <c r="P61" s="19">
        <v>1</v>
      </c>
      <c r="Q61" s="19" t="s">
        <v>78</v>
      </c>
      <c r="R61" s="19">
        <v>0.94</v>
      </c>
      <c r="S61" s="19" t="s">
        <v>78</v>
      </c>
      <c r="V61" s="19">
        <v>1</v>
      </c>
      <c r="W61" s="19">
        <v>1</v>
      </c>
      <c r="X61" s="19" t="s">
        <v>78</v>
      </c>
      <c r="Y61" s="19" t="s">
        <v>78</v>
      </c>
      <c r="Z61" s="19" t="s">
        <v>78</v>
      </c>
      <c r="AA61" s="19" t="s">
        <v>78</v>
      </c>
      <c r="AB61" s="19" t="s">
        <v>78</v>
      </c>
      <c r="AC61" s="19" t="s">
        <v>78</v>
      </c>
      <c r="AD61" s="19" t="s">
        <v>78</v>
      </c>
      <c r="AE61" s="19">
        <v>0.97</v>
      </c>
    </row>
    <row r="62" spans="2:33" ht="15" hidden="1">
      <c r="B62" s="19">
        <v>58</v>
      </c>
      <c r="C62" s="30" t="s">
        <v>284</v>
      </c>
      <c r="D62" s="19">
        <v>2017</v>
      </c>
      <c r="E62" s="30" t="s">
        <v>285</v>
      </c>
      <c r="F62" s="30" t="s">
        <v>286</v>
      </c>
      <c r="G62" s="19" t="s">
        <v>247</v>
      </c>
      <c r="I62" s="19">
        <v>0</v>
      </c>
      <c r="AG62" s="19" t="s">
        <v>287</v>
      </c>
    </row>
    <row r="63" spans="2:33" ht="15">
      <c r="B63" s="19">
        <v>59</v>
      </c>
      <c r="C63" s="30" t="s">
        <v>288</v>
      </c>
      <c r="D63" s="19">
        <v>2017</v>
      </c>
      <c r="E63" s="30" t="s">
        <v>289</v>
      </c>
      <c r="F63" s="30" t="s">
        <v>290</v>
      </c>
      <c r="G63" s="19" t="s">
        <v>247</v>
      </c>
      <c r="I63" s="19">
        <v>1</v>
      </c>
      <c r="J63" s="19">
        <v>2</v>
      </c>
      <c r="K63" s="19">
        <v>5126</v>
      </c>
      <c r="L63" s="19">
        <v>1</v>
      </c>
      <c r="M63" s="19">
        <v>3</v>
      </c>
      <c r="N63" s="19">
        <v>5126</v>
      </c>
      <c r="O63" s="19">
        <v>0</v>
      </c>
      <c r="P63" s="19">
        <v>0</v>
      </c>
      <c r="Q63" s="19" t="s">
        <v>78</v>
      </c>
      <c r="R63" s="19" t="s">
        <v>78</v>
      </c>
      <c r="S63" s="19" t="s">
        <v>78</v>
      </c>
      <c r="W63" s="19">
        <v>1</v>
      </c>
      <c r="X63" s="19">
        <v>0.37</v>
      </c>
      <c r="Y63" s="19">
        <v>0.32700000000000001</v>
      </c>
      <c r="Z63" s="19">
        <v>0.36599999999999999</v>
      </c>
      <c r="AA63" s="19" t="s">
        <v>78</v>
      </c>
      <c r="AB63" s="19" t="s">
        <v>78</v>
      </c>
      <c r="AC63" s="19">
        <v>0.36599999999999999</v>
      </c>
      <c r="AD63" s="19" t="s">
        <v>78</v>
      </c>
      <c r="AE63" s="19" t="s">
        <v>78</v>
      </c>
    </row>
    <row r="64" spans="2:33" ht="15" hidden="1">
      <c r="B64" s="19">
        <v>60</v>
      </c>
      <c r="C64" s="30" t="s">
        <v>291</v>
      </c>
      <c r="D64" s="19">
        <v>2015</v>
      </c>
      <c r="E64" s="30" t="s">
        <v>292</v>
      </c>
      <c r="F64" s="30" t="s">
        <v>293</v>
      </c>
      <c r="G64" s="19" t="s">
        <v>247</v>
      </c>
      <c r="I64" s="19">
        <v>0</v>
      </c>
      <c r="AG64" s="19" t="s">
        <v>294</v>
      </c>
    </row>
    <row r="65" spans="2:33" ht="15">
      <c r="B65" s="19">
        <v>61</v>
      </c>
      <c r="C65" s="30" t="s">
        <v>295</v>
      </c>
      <c r="D65" s="19">
        <v>2017</v>
      </c>
      <c r="E65" s="30" t="s">
        <v>296</v>
      </c>
      <c r="F65" s="30" t="s">
        <v>297</v>
      </c>
      <c r="G65" s="19" t="s">
        <v>247</v>
      </c>
      <c r="I65" s="19">
        <v>1</v>
      </c>
      <c r="J65" s="19">
        <v>1</v>
      </c>
      <c r="K65" s="19">
        <v>412112</v>
      </c>
      <c r="L65" s="19">
        <v>0</v>
      </c>
      <c r="W65" s="19">
        <v>0</v>
      </c>
    </row>
    <row r="66" spans="2:33" ht="15" hidden="1">
      <c r="B66" s="19">
        <v>62</v>
      </c>
      <c r="C66" s="30" t="s">
        <v>299</v>
      </c>
      <c r="D66" s="19">
        <v>2017</v>
      </c>
      <c r="E66" s="30" t="s">
        <v>300</v>
      </c>
      <c r="F66" s="30" t="s">
        <v>301</v>
      </c>
      <c r="G66" s="19" t="s">
        <v>247</v>
      </c>
      <c r="I66" s="19">
        <v>0</v>
      </c>
      <c r="AG66" s="19" t="s">
        <v>303</v>
      </c>
    </row>
    <row r="67" spans="2:33" ht="15" hidden="1">
      <c r="B67" s="19">
        <v>63</v>
      </c>
      <c r="C67" s="30" t="s">
        <v>304</v>
      </c>
      <c r="D67" s="19">
        <v>2017</v>
      </c>
      <c r="E67" s="30" t="s">
        <v>305</v>
      </c>
      <c r="F67" s="30" t="s">
        <v>306</v>
      </c>
      <c r="G67" s="19" t="s">
        <v>247</v>
      </c>
      <c r="I67" s="19">
        <v>0</v>
      </c>
      <c r="AG67" s="19" t="s">
        <v>303</v>
      </c>
    </row>
    <row r="68" spans="2:33" ht="15" hidden="1">
      <c r="B68" s="19">
        <v>64</v>
      </c>
      <c r="C68" s="30" t="s">
        <v>307</v>
      </c>
      <c r="D68" s="19">
        <v>2016</v>
      </c>
      <c r="E68" s="30" t="s">
        <v>308</v>
      </c>
      <c r="F68" s="30" t="s">
        <v>309</v>
      </c>
      <c r="G68" s="19" t="s">
        <v>247</v>
      </c>
      <c r="I68" s="19">
        <v>0</v>
      </c>
      <c r="AG68" s="19" t="s">
        <v>310</v>
      </c>
    </row>
    <row r="69" spans="2:33" ht="15">
      <c r="B69" s="19">
        <v>65</v>
      </c>
      <c r="C69" s="30" t="s">
        <v>311</v>
      </c>
      <c r="D69" s="19">
        <v>2015</v>
      </c>
      <c r="E69" s="30" t="s">
        <v>312</v>
      </c>
      <c r="F69" s="30" t="s">
        <v>313</v>
      </c>
      <c r="G69" s="19" t="s">
        <v>247</v>
      </c>
      <c r="I69" s="19">
        <v>1</v>
      </c>
      <c r="J69" s="19">
        <v>1</v>
      </c>
      <c r="K69" s="19">
        <v>167537</v>
      </c>
      <c r="L69" s="19">
        <v>1</v>
      </c>
      <c r="M69" s="19" t="s">
        <v>78</v>
      </c>
      <c r="N69" s="19" t="s">
        <v>78</v>
      </c>
      <c r="O69" s="19">
        <v>0</v>
      </c>
      <c r="P69" s="19">
        <v>0</v>
      </c>
      <c r="Q69" s="19" t="s">
        <v>78</v>
      </c>
      <c r="R69" s="19" t="s">
        <v>78</v>
      </c>
      <c r="S69" s="19" t="s">
        <v>78</v>
      </c>
      <c r="W69" s="19">
        <v>0</v>
      </c>
      <c r="X69" s="19" t="s">
        <v>78</v>
      </c>
      <c r="Y69" s="19" t="s">
        <v>78</v>
      </c>
      <c r="Z69" s="19" t="s">
        <v>78</v>
      </c>
      <c r="AA69" s="19" t="s">
        <v>78</v>
      </c>
      <c r="AB69" s="19" t="s">
        <v>78</v>
      </c>
      <c r="AC69" s="19" t="s">
        <v>78</v>
      </c>
      <c r="AD69" s="19" t="s">
        <v>78</v>
      </c>
      <c r="AE69" s="19" t="s">
        <v>78</v>
      </c>
    </row>
    <row r="70" spans="2:33" ht="15">
      <c r="B70" s="19">
        <v>66</v>
      </c>
      <c r="C70" s="30" t="s">
        <v>315</v>
      </c>
      <c r="D70" s="19">
        <v>2016</v>
      </c>
      <c r="E70" s="30" t="s">
        <v>316</v>
      </c>
      <c r="F70" s="30" t="s">
        <v>318</v>
      </c>
      <c r="G70" s="19" t="s">
        <v>247</v>
      </c>
      <c r="I70" s="19">
        <v>1</v>
      </c>
      <c r="J70" s="19">
        <v>1</v>
      </c>
      <c r="K70" s="19">
        <v>2406</v>
      </c>
      <c r="L70" s="19">
        <v>1</v>
      </c>
      <c r="M70" s="19" t="s">
        <v>78</v>
      </c>
      <c r="N70" s="19">
        <v>890</v>
      </c>
      <c r="O70" s="19">
        <v>0</v>
      </c>
      <c r="P70" s="19">
        <v>1</v>
      </c>
      <c r="Q70" s="19" t="s">
        <v>78</v>
      </c>
      <c r="R70" s="19">
        <v>0.85</v>
      </c>
      <c r="S70" s="19">
        <v>0.7</v>
      </c>
      <c r="V70" s="19">
        <v>1</v>
      </c>
      <c r="W70" s="19">
        <v>1</v>
      </c>
      <c r="X70" s="19" t="s">
        <v>78</v>
      </c>
      <c r="Y70" s="19" t="s">
        <v>78</v>
      </c>
      <c r="Z70" s="19" t="s">
        <v>78</v>
      </c>
      <c r="AA70" s="19" t="s">
        <v>78</v>
      </c>
      <c r="AB70" s="19" t="s">
        <v>78</v>
      </c>
      <c r="AC70" s="19" t="s">
        <v>78</v>
      </c>
      <c r="AD70" s="19" t="s">
        <v>78</v>
      </c>
      <c r="AE70" s="19">
        <v>100</v>
      </c>
    </row>
    <row r="71" spans="2:33" ht="15">
      <c r="B71" s="19">
        <v>67</v>
      </c>
      <c r="C71" s="30" t="s">
        <v>319</v>
      </c>
      <c r="D71" s="19">
        <v>2017</v>
      </c>
      <c r="E71" s="30" t="s">
        <v>320</v>
      </c>
      <c r="F71" s="30" t="s">
        <v>321</v>
      </c>
      <c r="G71" s="19" t="s">
        <v>247</v>
      </c>
      <c r="I71" s="19">
        <v>1</v>
      </c>
      <c r="J71" s="19">
        <v>1</v>
      </c>
      <c r="K71" s="19">
        <v>9307</v>
      </c>
      <c r="L71" s="19">
        <v>0</v>
      </c>
      <c r="W71" s="19">
        <v>0</v>
      </c>
    </row>
    <row r="72" spans="2:33" ht="15">
      <c r="B72" s="19">
        <v>68</v>
      </c>
      <c r="C72" s="30" t="s">
        <v>322</v>
      </c>
      <c r="D72" s="19">
        <v>2014</v>
      </c>
      <c r="E72" s="30" t="s">
        <v>323</v>
      </c>
      <c r="F72" s="30" t="s">
        <v>324</v>
      </c>
      <c r="G72" s="19" t="s">
        <v>247</v>
      </c>
      <c r="I72" s="19">
        <v>1</v>
      </c>
      <c r="J72" s="19">
        <v>2</v>
      </c>
      <c r="K72" s="19">
        <v>11074</v>
      </c>
      <c r="L72" s="19">
        <v>1</v>
      </c>
      <c r="M72" s="19">
        <v>30</v>
      </c>
      <c r="N72" s="19">
        <v>156</v>
      </c>
      <c r="O72" s="19">
        <v>0</v>
      </c>
      <c r="P72" s="19">
        <v>1</v>
      </c>
      <c r="Q72" s="19">
        <v>0.39750000000000002</v>
      </c>
      <c r="R72" s="19">
        <v>0.77</v>
      </c>
      <c r="S72" s="19" t="s">
        <v>78</v>
      </c>
      <c r="T72" s="19" t="s">
        <v>78</v>
      </c>
      <c r="V72" s="19">
        <v>1</v>
      </c>
      <c r="W72" s="19">
        <v>1</v>
      </c>
      <c r="X72" s="19" t="s">
        <v>78</v>
      </c>
      <c r="Y72" s="19" t="s">
        <v>78</v>
      </c>
      <c r="Z72" s="19" t="s">
        <v>78</v>
      </c>
      <c r="AA72" s="19" t="s">
        <v>78</v>
      </c>
      <c r="AB72" s="19" t="s">
        <v>78</v>
      </c>
      <c r="AC72" s="19">
        <v>0.8</v>
      </c>
      <c r="AD72" s="19" t="s">
        <v>78</v>
      </c>
      <c r="AE72" s="19" t="s">
        <v>78</v>
      </c>
      <c r="AG72" s="19" t="s">
        <v>325</v>
      </c>
    </row>
    <row r="73" spans="2:33" ht="15">
      <c r="B73" s="19">
        <v>69</v>
      </c>
      <c r="C73" s="30" t="s">
        <v>326</v>
      </c>
      <c r="D73" s="19">
        <v>2017</v>
      </c>
      <c r="E73" s="30" t="s">
        <v>327</v>
      </c>
      <c r="F73" s="30" t="s">
        <v>328</v>
      </c>
      <c r="G73" s="19" t="s">
        <v>247</v>
      </c>
      <c r="I73" s="19">
        <v>1</v>
      </c>
      <c r="J73" s="19">
        <v>1</v>
      </c>
      <c r="K73" s="19">
        <v>200</v>
      </c>
      <c r="L73" s="19">
        <v>1</v>
      </c>
      <c r="M73" s="19">
        <v>12</v>
      </c>
      <c r="N73" s="19">
        <v>200</v>
      </c>
      <c r="O73" s="19">
        <v>0</v>
      </c>
      <c r="P73" s="19">
        <v>1</v>
      </c>
      <c r="Q73" s="19" t="s">
        <v>78</v>
      </c>
      <c r="R73" s="19" t="s">
        <v>78</v>
      </c>
      <c r="S73" s="19" t="s">
        <v>78</v>
      </c>
      <c r="T73" s="19" t="s">
        <v>330</v>
      </c>
      <c r="U73" s="19">
        <v>0.82</v>
      </c>
      <c r="V73" s="19">
        <v>1</v>
      </c>
      <c r="W73" s="19">
        <v>1</v>
      </c>
      <c r="X73" s="19" t="s">
        <v>78</v>
      </c>
      <c r="Y73" s="19" t="s">
        <v>78</v>
      </c>
      <c r="Z73" s="19" t="s">
        <v>78</v>
      </c>
      <c r="AA73" s="19" t="s">
        <v>78</v>
      </c>
      <c r="AB73" s="19" t="s">
        <v>78</v>
      </c>
      <c r="AC73" s="19" t="s">
        <v>78</v>
      </c>
      <c r="AD73" s="19" t="s">
        <v>78</v>
      </c>
      <c r="AE73" s="19" t="s">
        <v>332</v>
      </c>
      <c r="AF73" s="19" t="s">
        <v>333</v>
      </c>
    </row>
    <row r="74" spans="2:33" ht="15" hidden="1">
      <c r="B74" s="19">
        <v>70</v>
      </c>
      <c r="C74" s="30" t="s">
        <v>335</v>
      </c>
      <c r="D74" s="19">
        <v>2015</v>
      </c>
      <c r="E74" s="30" t="s">
        <v>336</v>
      </c>
      <c r="F74" s="30" t="s">
        <v>337</v>
      </c>
      <c r="G74" s="19" t="s">
        <v>247</v>
      </c>
      <c r="I74" s="19">
        <v>0</v>
      </c>
      <c r="AG74" s="19" t="s">
        <v>338</v>
      </c>
    </row>
    <row r="75" spans="2:33" ht="15" hidden="1">
      <c r="B75" s="19">
        <v>71</v>
      </c>
      <c r="C75" s="30" t="s">
        <v>339</v>
      </c>
      <c r="D75" s="19">
        <v>2017</v>
      </c>
      <c r="E75" s="30" t="s">
        <v>340</v>
      </c>
      <c r="F75" s="30" t="s">
        <v>341</v>
      </c>
      <c r="G75" s="19" t="s">
        <v>247</v>
      </c>
      <c r="I75" s="19">
        <v>0</v>
      </c>
    </row>
    <row r="76" spans="2:33" ht="15">
      <c r="B76" s="19">
        <v>72</v>
      </c>
      <c r="C76" s="30" t="s">
        <v>342</v>
      </c>
      <c r="D76" s="19">
        <v>2017</v>
      </c>
      <c r="E76" s="30" t="s">
        <v>343</v>
      </c>
      <c r="F76" s="36" t="s">
        <v>344</v>
      </c>
      <c r="G76" s="19" t="s">
        <v>247</v>
      </c>
      <c r="I76" s="19">
        <v>1</v>
      </c>
      <c r="J76" s="19">
        <v>1</v>
      </c>
      <c r="K76" s="19" t="s">
        <v>78</v>
      </c>
      <c r="L76" s="19">
        <v>0</v>
      </c>
      <c r="W76" s="19">
        <v>0</v>
      </c>
    </row>
    <row r="77" spans="2:33" ht="15" hidden="1">
      <c r="B77" s="19">
        <v>73</v>
      </c>
      <c r="C77" s="30" t="s">
        <v>345</v>
      </c>
      <c r="D77" s="19">
        <v>2017</v>
      </c>
      <c r="E77" s="30" t="s">
        <v>346</v>
      </c>
      <c r="F77" s="30" t="s">
        <v>347</v>
      </c>
      <c r="G77" s="19" t="s">
        <v>247</v>
      </c>
      <c r="I77" s="19">
        <v>0</v>
      </c>
      <c r="AG77" s="19" t="s">
        <v>348</v>
      </c>
    </row>
    <row r="78" spans="2:33" ht="15" hidden="1">
      <c r="B78" s="19">
        <v>74</v>
      </c>
      <c r="C78" s="30" t="s">
        <v>349</v>
      </c>
      <c r="D78" s="19">
        <v>2012</v>
      </c>
      <c r="E78" s="30" t="s">
        <v>350</v>
      </c>
      <c r="F78" s="30" t="s">
        <v>351</v>
      </c>
      <c r="G78" s="19" t="s">
        <v>247</v>
      </c>
      <c r="I78" s="19">
        <v>0</v>
      </c>
    </row>
    <row r="79" spans="2:33" ht="15" hidden="1">
      <c r="B79" s="19">
        <v>75</v>
      </c>
      <c r="C79" s="30" t="s">
        <v>352</v>
      </c>
      <c r="D79" s="19">
        <v>2013</v>
      </c>
      <c r="E79" s="30" t="s">
        <v>353</v>
      </c>
      <c r="F79" s="30" t="s">
        <v>354</v>
      </c>
      <c r="G79" s="19" t="s">
        <v>247</v>
      </c>
      <c r="I79" s="19">
        <v>0</v>
      </c>
    </row>
    <row r="80" spans="2:33" ht="15" hidden="1">
      <c r="B80" s="19">
        <v>76</v>
      </c>
      <c r="C80" s="30" t="s">
        <v>355</v>
      </c>
      <c r="D80" s="19">
        <v>2015</v>
      </c>
      <c r="E80" s="30" t="s">
        <v>356</v>
      </c>
      <c r="F80" s="30" t="s">
        <v>357</v>
      </c>
      <c r="G80" s="19" t="s">
        <v>247</v>
      </c>
      <c r="I80" s="19">
        <v>1</v>
      </c>
      <c r="J80" s="19">
        <v>3</v>
      </c>
      <c r="K80" s="19" t="s">
        <v>78</v>
      </c>
      <c r="L80" s="19">
        <v>0</v>
      </c>
      <c r="W80" s="19">
        <v>0</v>
      </c>
      <c r="AG80" s="19" t="s">
        <v>358</v>
      </c>
    </row>
    <row r="81" spans="2:33" ht="15">
      <c r="B81" s="19">
        <v>77</v>
      </c>
      <c r="C81" s="30" t="s">
        <v>359</v>
      </c>
      <c r="D81" s="19">
        <v>2016</v>
      </c>
      <c r="E81" s="30" t="s">
        <v>360</v>
      </c>
      <c r="F81" s="30" t="s">
        <v>361</v>
      </c>
      <c r="G81" s="19" t="s">
        <v>247</v>
      </c>
      <c r="I81" s="19">
        <v>1</v>
      </c>
      <c r="J81" s="19">
        <v>1</v>
      </c>
      <c r="K81" s="19">
        <v>144100</v>
      </c>
      <c r="L81" s="19">
        <v>1</v>
      </c>
      <c r="M81" s="19">
        <v>10</v>
      </c>
      <c r="N81" s="19">
        <v>4055</v>
      </c>
      <c r="O81" s="19">
        <v>0</v>
      </c>
      <c r="P81" s="19">
        <v>1</v>
      </c>
      <c r="Q81" s="19" t="s">
        <v>78</v>
      </c>
      <c r="R81" s="19" t="s">
        <v>78</v>
      </c>
      <c r="S81" s="19" t="s">
        <v>78</v>
      </c>
      <c r="T81" s="19" t="s">
        <v>362</v>
      </c>
      <c r="U81" s="19">
        <v>0.78500000000000003</v>
      </c>
      <c r="V81" s="19">
        <v>1</v>
      </c>
      <c r="W81" s="19">
        <v>1</v>
      </c>
      <c r="X81" s="19" t="s">
        <v>78</v>
      </c>
      <c r="Y81" s="19" t="s">
        <v>78</v>
      </c>
      <c r="Z81" s="19" t="s">
        <v>78</v>
      </c>
      <c r="AA81" s="19" t="s">
        <v>78</v>
      </c>
      <c r="AB81" s="19" t="s">
        <v>78</v>
      </c>
      <c r="AC81" s="19" t="s">
        <v>78</v>
      </c>
      <c r="AD81" s="19" t="s">
        <v>78</v>
      </c>
      <c r="AE81" s="19" t="s">
        <v>78</v>
      </c>
      <c r="AF81" s="19" t="s">
        <v>363</v>
      </c>
    </row>
    <row r="82" spans="2:33" ht="15" hidden="1">
      <c r="B82" s="19">
        <v>78</v>
      </c>
      <c r="C82" s="30" t="s">
        <v>364</v>
      </c>
      <c r="D82" s="19">
        <v>2017</v>
      </c>
      <c r="E82" s="30" t="s">
        <v>365</v>
      </c>
      <c r="F82" s="30" t="s">
        <v>366</v>
      </c>
      <c r="G82" s="19" t="s">
        <v>247</v>
      </c>
      <c r="I82" s="19">
        <v>0</v>
      </c>
    </row>
    <row r="83" spans="2:33" ht="15">
      <c r="B83" s="19">
        <v>79</v>
      </c>
      <c r="C83" s="30" t="s">
        <v>367</v>
      </c>
      <c r="D83" s="19">
        <v>2015</v>
      </c>
      <c r="E83" s="30" t="s">
        <v>368</v>
      </c>
      <c r="F83" s="30" t="s">
        <v>369</v>
      </c>
      <c r="G83" s="19" t="s">
        <v>247</v>
      </c>
      <c r="I83" s="19">
        <v>1</v>
      </c>
      <c r="J83" s="19">
        <v>1</v>
      </c>
      <c r="K83" s="19">
        <v>980</v>
      </c>
      <c r="L83" s="19">
        <v>1</v>
      </c>
      <c r="M83" s="19">
        <v>3</v>
      </c>
      <c r="N83" s="19">
        <v>980</v>
      </c>
      <c r="O83" s="19">
        <v>0</v>
      </c>
      <c r="P83" s="19">
        <v>1</v>
      </c>
      <c r="Q83" s="19">
        <v>0.78</v>
      </c>
      <c r="R83" s="19" t="s">
        <v>78</v>
      </c>
      <c r="S83" s="19" t="s">
        <v>78</v>
      </c>
      <c r="V83" s="19">
        <v>1</v>
      </c>
      <c r="W83" s="19">
        <v>0</v>
      </c>
    </row>
    <row r="84" spans="2:33" ht="15">
      <c r="B84" s="19">
        <v>80</v>
      </c>
      <c r="C84" s="30" t="s">
        <v>250</v>
      </c>
      <c r="D84" s="19">
        <v>2011</v>
      </c>
      <c r="E84" s="30" t="s">
        <v>370</v>
      </c>
      <c r="F84" s="30" t="s">
        <v>371</v>
      </c>
      <c r="G84" s="19" t="s">
        <v>247</v>
      </c>
      <c r="I84" s="19">
        <v>1</v>
      </c>
      <c r="J84" s="19">
        <v>1</v>
      </c>
      <c r="K84" s="19">
        <v>1498</v>
      </c>
      <c r="L84" s="19">
        <v>1</v>
      </c>
      <c r="M84" s="19">
        <v>1</v>
      </c>
      <c r="N84" s="19">
        <v>284</v>
      </c>
      <c r="O84" s="19">
        <v>0</v>
      </c>
      <c r="P84" s="19">
        <v>0</v>
      </c>
      <c r="Q84" s="19" t="s">
        <v>78</v>
      </c>
      <c r="R84" s="19" t="s">
        <v>78</v>
      </c>
      <c r="S84" s="19" t="s">
        <v>78</v>
      </c>
      <c r="W84" s="19">
        <v>1</v>
      </c>
      <c r="X84" s="19" t="s">
        <v>78</v>
      </c>
      <c r="Y84" s="19" t="s">
        <v>78</v>
      </c>
      <c r="Z84" s="19" t="s">
        <v>78</v>
      </c>
      <c r="AA84" s="19" t="s">
        <v>78</v>
      </c>
      <c r="AB84" s="19" t="s">
        <v>78</v>
      </c>
      <c r="AC84" s="19" t="s">
        <v>78</v>
      </c>
      <c r="AD84" s="19">
        <v>0.94</v>
      </c>
      <c r="AE84" s="19" t="s">
        <v>78</v>
      </c>
    </row>
    <row r="85" spans="2:33" ht="15" hidden="1">
      <c r="B85" s="19">
        <v>81</v>
      </c>
      <c r="C85" s="30" t="s">
        <v>372</v>
      </c>
      <c r="D85" s="19">
        <v>2017</v>
      </c>
      <c r="E85" s="30" t="s">
        <v>373</v>
      </c>
      <c r="F85" s="30" t="s">
        <v>374</v>
      </c>
      <c r="G85" s="19" t="s">
        <v>247</v>
      </c>
      <c r="I85" s="19">
        <v>0</v>
      </c>
    </row>
    <row r="86" spans="2:33" ht="15" hidden="1">
      <c r="B86" s="19">
        <v>82</v>
      </c>
      <c r="C86" s="30" t="s">
        <v>375</v>
      </c>
      <c r="D86" s="19">
        <v>2016</v>
      </c>
      <c r="E86" s="30" t="s">
        <v>376</v>
      </c>
      <c r="F86" s="30" t="s">
        <v>377</v>
      </c>
      <c r="G86" s="19" t="s">
        <v>247</v>
      </c>
      <c r="I86" s="19">
        <v>0</v>
      </c>
      <c r="AG86" s="19" t="s">
        <v>378</v>
      </c>
    </row>
    <row r="87" spans="2:33" ht="15">
      <c r="B87" s="19">
        <v>83</v>
      </c>
      <c r="C87" s="30" t="s">
        <v>379</v>
      </c>
      <c r="D87" s="19">
        <v>2017</v>
      </c>
      <c r="E87" s="30" t="s">
        <v>380</v>
      </c>
      <c r="F87" s="30" t="s">
        <v>381</v>
      </c>
      <c r="G87" s="19" t="s">
        <v>247</v>
      </c>
      <c r="I87" s="19">
        <v>1</v>
      </c>
      <c r="J87" s="19">
        <v>1</v>
      </c>
      <c r="K87" s="19">
        <v>99846</v>
      </c>
      <c r="L87" s="19">
        <v>0</v>
      </c>
      <c r="W87" s="19">
        <v>0</v>
      </c>
    </row>
    <row r="88" spans="2:33" ht="15">
      <c r="B88" s="19">
        <v>84</v>
      </c>
      <c r="C88" s="30" t="s">
        <v>382</v>
      </c>
      <c r="D88" s="19">
        <v>2015</v>
      </c>
      <c r="E88" s="30" t="s">
        <v>383</v>
      </c>
      <c r="F88" s="30" t="s">
        <v>384</v>
      </c>
      <c r="G88" s="19" t="s">
        <v>385</v>
      </c>
      <c r="I88" s="19">
        <v>1</v>
      </c>
      <c r="J88" s="19">
        <v>1</v>
      </c>
      <c r="K88" s="19">
        <v>29611</v>
      </c>
      <c r="L88" s="19">
        <v>1</v>
      </c>
      <c r="M88" s="19" t="s">
        <v>78</v>
      </c>
      <c r="N88" s="19">
        <v>888</v>
      </c>
      <c r="O88" s="19">
        <v>0</v>
      </c>
      <c r="P88" s="19">
        <v>0</v>
      </c>
      <c r="Q88" s="19" t="s">
        <v>78</v>
      </c>
      <c r="R88" s="19" t="s">
        <v>78</v>
      </c>
      <c r="S88" s="19" t="s">
        <v>78</v>
      </c>
      <c r="W88" s="19">
        <v>1</v>
      </c>
      <c r="X88" s="19" t="s">
        <v>78</v>
      </c>
      <c r="Y88" s="19" t="s">
        <v>78</v>
      </c>
      <c r="Z88" s="19" t="s">
        <v>78</v>
      </c>
      <c r="AA88" s="19" t="s">
        <v>78</v>
      </c>
      <c r="AB88" s="19" t="s">
        <v>78</v>
      </c>
      <c r="AC88" s="19" t="s">
        <v>78</v>
      </c>
      <c r="AD88" s="19" t="s">
        <v>78</v>
      </c>
      <c r="AE88" s="19" t="s">
        <v>78</v>
      </c>
      <c r="AG88" s="19" t="s">
        <v>386</v>
      </c>
    </row>
    <row r="89" spans="2:33" ht="15">
      <c r="B89" s="19">
        <v>85</v>
      </c>
      <c r="C89" s="30" t="s">
        <v>387</v>
      </c>
      <c r="D89" s="19">
        <v>2015</v>
      </c>
      <c r="E89" s="30" t="s">
        <v>388</v>
      </c>
      <c r="F89" s="30" t="s">
        <v>389</v>
      </c>
      <c r="G89" s="19" t="s">
        <v>385</v>
      </c>
      <c r="I89" s="19">
        <v>1</v>
      </c>
      <c r="J89" s="19">
        <v>2</v>
      </c>
      <c r="K89" s="19">
        <v>16492</v>
      </c>
      <c r="L89" s="19">
        <v>1</v>
      </c>
      <c r="M89" s="19">
        <v>2</v>
      </c>
      <c r="N89" s="19">
        <v>795</v>
      </c>
      <c r="O89" s="19">
        <v>0</v>
      </c>
      <c r="P89" s="19">
        <v>1</v>
      </c>
      <c r="Q89" s="19" t="s">
        <v>78</v>
      </c>
      <c r="R89" s="19" t="s">
        <v>78</v>
      </c>
      <c r="S89" s="19">
        <v>0.82</v>
      </c>
      <c r="V89" s="19">
        <v>1</v>
      </c>
      <c r="W89" s="19">
        <v>1</v>
      </c>
      <c r="X89" s="19" t="s">
        <v>78</v>
      </c>
      <c r="Y89" s="19" t="s">
        <v>78</v>
      </c>
      <c r="Z89" s="19" t="s">
        <v>78</v>
      </c>
      <c r="AA89" s="19" t="s">
        <v>78</v>
      </c>
      <c r="AB89" s="19" t="s">
        <v>78</v>
      </c>
      <c r="AC89" s="19" t="s">
        <v>78</v>
      </c>
      <c r="AD89" s="19" t="s">
        <v>78</v>
      </c>
      <c r="AE89" s="19" t="s">
        <v>78</v>
      </c>
      <c r="AF89" s="19" t="s">
        <v>390</v>
      </c>
    </row>
    <row r="90" spans="2:33" ht="15" hidden="1">
      <c r="B90" s="19">
        <v>86</v>
      </c>
      <c r="C90" s="30" t="s">
        <v>391</v>
      </c>
      <c r="D90" s="19">
        <v>2015</v>
      </c>
      <c r="E90" s="30" t="s">
        <v>392</v>
      </c>
      <c r="F90" s="30" t="s">
        <v>393</v>
      </c>
      <c r="G90" s="19" t="s">
        <v>385</v>
      </c>
      <c r="I90" s="19">
        <v>0</v>
      </c>
    </row>
    <row r="91" spans="2:33" ht="15">
      <c r="B91" s="19">
        <v>87</v>
      </c>
      <c r="C91" s="30" t="s">
        <v>394</v>
      </c>
      <c r="D91" s="19">
        <v>2016</v>
      </c>
      <c r="E91" s="30" t="s">
        <v>395</v>
      </c>
      <c r="F91" s="30" t="s">
        <v>396</v>
      </c>
      <c r="G91" s="19" t="s">
        <v>385</v>
      </c>
      <c r="I91" s="19">
        <v>1</v>
      </c>
      <c r="J91" s="19">
        <v>1</v>
      </c>
      <c r="K91" s="19">
        <v>38260</v>
      </c>
      <c r="L91" s="19">
        <v>1</v>
      </c>
      <c r="M91" s="19" t="s">
        <v>78</v>
      </c>
      <c r="N91" s="19">
        <v>150</v>
      </c>
      <c r="O91" s="19">
        <v>0</v>
      </c>
      <c r="P91" s="19">
        <v>0</v>
      </c>
      <c r="Q91" s="19" t="s">
        <v>78</v>
      </c>
      <c r="R91" s="19" t="s">
        <v>78</v>
      </c>
      <c r="S91" s="19" t="s">
        <v>78</v>
      </c>
      <c r="W91" s="19">
        <v>1</v>
      </c>
      <c r="X91">
        <f>(1+0.89+1+0.85)/4</f>
        <v>0.93500000000000005</v>
      </c>
      <c r="Y91">
        <f>(0.75+0.73+0.93+1)/4</f>
        <v>0.85250000000000004</v>
      </c>
      <c r="Z91" s="44">
        <f>2*X91*Y91/(X91+Y91)</f>
        <v>0.89184615384615384</v>
      </c>
      <c r="AA91" s="19" t="s">
        <v>78</v>
      </c>
      <c r="AB91" s="19" t="s">
        <v>78</v>
      </c>
      <c r="AC91" s="19" t="s">
        <v>78</v>
      </c>
      <c r="AD91" s="19" t="s">
        <v>78</v>
      </c>
      <c r="AE91" s="19" t="s">
        <v>78</v>
      </c>
    </row>
    <row r="92" spans="2:33" ht="15">
      <c r="B92" s="19">
        <v>88</v>
      </c>
      <c r="C92" s="30" t="s">
        <v>397</v>
      </c>
      <c r="D92" s="19">
        <v>2017</v>
      </c>
      <c r="E92" s="30" t="s">
        <v>398</v>
      </c>
      <c r="F92" s="30" t="s">
        <v>399</v>
      </c>
      <c r="G92" s="19" t="s">
        <v>385</v>
      </c>
      <c r="I92" s="19">
        <v>1</v>
      </c>
      <c r="J92" s="19">
        <v>2</v>
      </c>
      <c r="K92" s="19">
        <v>95401</v>
      </c>
      <c r="L92" s="19">
        <v>0</v>
      </c>
      <c r="M92" s="19" t="s">
        <v>78</v>
      </c>
      <c r="O92" s="19">
        <v>0</v>
      </c>
      <c r="P92" s="19">
        <v>0</v>
      </c>
      <c r="Q92" s="19" t="s">
        <v>78</v>
      </c>
      <c r="R92" s="19" t="s">
        <v>78</v>
      </c>
      <c r="S92" s="19" t="s">
        <v>78</v>
      </c>
      <c r="W92" s="19">
        <v>0</v>
      </c>
      <c r="X92" s="19" t="s">
        <v>78</v>
      </c>
      <c r="Y92" s="19" t="s">
        <v>78</v>
      </c>
      <c r="Z92" s="19" t="s">
        <v>78</v>
      </c>
      <c r="AA92" s="19" t="s">
        <v>78</v>
      </c>
      <c r="AB92" s="19" t="s">
        <v>78</v>
      </c>
      <c r="AC92" s="19" t="s">
        <v>78</v>
      </c>
      <c r="AD92" s="19" t="s">
        <v>78</v>
      </c>
      <c r="AE92" s="19" t="s">
        <v>78</v>
      </c>
    </row>
    <row r="93" spans="2:33" ht="15" hidden="1">
      <c r="B93" s="19">
        <v>89</v>
      </c>
      <c r="C93" s="30" t="s">
        <v>400</v>
      </c>
      <c r="D93" s="19">
        <v>2013</v>
      </c>
      <c r="E93" s="30" t="s">
        <v>401</v>
      </c>
      <c r="F93" s="30" t="s">
        <v>402</v>
      </c>
      <c r="G93" s="19" t="s">
        <v>385</v>
      </c>
      <c r="I93" s="19">
        <v>0</v>
      </c>
    </row>
    <row r="94" spans="2:33" ht="15">
      <c r="B94" s="19">
        <v>90</v>
      </c>
      <c r="C94" s="30" t="s">
        <v>403</v>
      </c>
      <c r="D94" s="19">
        <v>2014</v>
      </c>
      <c r="E94" s="30" t="s">
        <v>404</v>
      </c>
      <c r="F94" s="30" t="s">
        <v>405</v>
      </c>
      <c r="G94" s="19" t="s">
        <v>385</v>
      </c>
      <c r="I94" s="19">
        <v>1</v>
      </c>
      <c r="J94" s="19">
        <v>2</v>
      </c>
      <c r="K94" s="19">
        <f>168+6</f>
        <v>174</v>
      </c>
      <c r="L94" s="19">
        <v>1</v>
      </c>
      <c r="M94" s="19" t="s">
        <v>78</v>
      </c>
      <c r="N94" s="19">
        <f>1219+4275</f>
        <v>5494</v>
      </c>
      <c r="O94" s="19">
        <v>0</v>
      </c>
      <c r="P94" s="19">
        <v>0</v>
      </c>
      <c r="Q94" s="19" t="s">
        <v>78</v>
      </c>
      <c r="R94" s="19" t="s">
        <v>78</v>
      </c>
      <c r="S94" s="19" t="s">
        <v>78</v>
      </c>
      <c r="W94" s="19">
        <v>1</v>
      </c>
      <c r="X94" s="19" t="s">
        <v>78</v>
      </c>
      <c r="Y94" s="19" t="s">
        <v>78</v>
      </c>
      <c r="Z94" s="19" t="s">
        <v>78</v>
      </c>
      <c r="AA94" s="19" t="s">
        <v>78</v>
      </c>
      <c r="AB94" s="19" t="s">
        <v>78</v>
      </c>
      <c r="AC94" s="19" t="s">
        <v>78</v>
      </c>
      <c r="AD94" s="19" t="s">
        <v>78</v>
      </c>
      <c r="AE94" s="19" t="s">
        <v>78</v>
      </c>
      <c r="AG94" s="19" t="s">
        <v>406</v>
      </c>
    </row>
    <row r="95" spans="2:33" ht="15">
      <c r="B95" s="19">
        <v>91</v>
      </c>
      <c r="C95" s="30" t="s">
        <v>407</v>
      </c>
      <c r="D95" s="19">
        <v>2012</v>
      </c>
      <c r="E95" s="30" t="s">
        <v>408</v>
      </c>
      <c r="F95" s="30" t="s">
        <v>409</v>
      </c>
      <c r="G95" s="19" t="s">
        <v>385</v>
      </c>
      <c r="I95" s="19">
        <v>1</v>
      </c>
      <c r="J95" s="19">
        <v>1</v>
      </c>
      <c r="K95">
        <f>2932+6943+3828+3828+5815+9266</f>
        <v>32612</v>
      </c>
      <c r="L95" s="19">
        <v>0</v>
      </c>
      <c r="M95" s="19" t="s">
        <v>78</v>
      </c>
      <c r="N95" s="19" t="s">
        <v>78</v>
      </c>
      <c r="O95" s="19">
        <v>0</v>
      </c>
      <c r="P95" s="19">
        <v>0</v>
      </c>
      <c r="Q95" s="19" t="s">
        <v>78</v>
      </c>
      <c r="R95" s="19" t="s">
        <v>78</v>
      </c>
      <c r="S95" s="19" t="s">
        <v>78</v>
      </c>
      <c r="W95" s="19">
        <v>1</v>
      </c>
      <c r="X95" s="19" t="s">
        <v>78</v>
      </c>
      <c r="Y95" s="19" t="s">
        <v>78</v>
      </c>
      <c r="Z95" s="19" t="s">
        <v>78</v>
      </c>
      <c r="AA95" s="19" t="s">
        <v>78</v>
      </c>
      <c r="AB95" s="19" t="s">
        <v>78</v>
      </c>
      <c r="AC95" s="19" t="s">
        <v>78</v>
      </c>
      <c r="AD95" s="19" t="s">
        <v>78</v>
      </c>
      <c r="AE95" s="19" t="s">
        <v>78</v>
      </c>
      <c r="AG95" s="19" t="s">
        <v>410</v>
      </c>
    </row>
    <row r="96" spans="2:33" ht="15" hidden="1">
      <c r="B96" s="19">
        <v>92</v>
      </c>
      <c r="C96" s="30" t="s">
        <v>411</v>
      </c>
      <c r="D96" s="19">
        <v>2016</v>
      </c>
      <c r="E96" s="30" t="s">
        <v>412</v>
      </c>
      <c r="F96" s="30" t="s">
        <v>413</v>
      </c>
      <c r="G96" s="19" t="s">
        <v>385</v>
      </c>
      <c r="I96" s="19">
        <v>0</v>
      </c>
    </row>
    <row r="97" spans="2:33" ht="15">
      <c r="B97" s="19">
        <v>93</v>
      </c>
      <c r="C97" s="30" t="s">
        <v>414</v>
      </c>
      <c r="D97" s="19">
        <v>2014</v>
      </c>
      <c r="E97" s="30" t="s">
        <v>415</v>
      </c>
      <c r="F97" s="30" t="s">
        <v>416</v>
      </c>
      <c r="G97" s="19" t="s">
        <v>385</v>
      </c>
      <c r="I97" s="19">
        <v>1</v>
      </c>
      <c r="J97" s="19">
        <v>1</v>
      </c>
      <c r="K97" s="19">
        <v>34235</v>
      </c>
      <c r="L97" s="19">
        <v>1</v>
      </c>
      <c r="M97" s="19" t="s">
        <v>78</v>
      </c>
      <c r="N97" s="19">
        <v>100</v>
      </c>
      <c r="O97" s="19">
        <v>0</v>
      </c>
      <c r="P97" s="19">
        <v>0</v>
      </c>
      <c r="Q97" s="19" t="s">
        <v>78</v>
      </c>
      <c r="R97" s="19" t="s">
        <v>78</v>
      </c>
      <c r="S97" s="19" t="s">
        <v>78</v>
      </c>
      <c r="W97" s="19">
        <v>1</v>
      </c>
      <c r="X97" s="19" t="s">
        <v>78</v>
      </c>
      <c r="Y97" s="19" t="s">
        <v>78</v>
      </c>
      <c r="Z97" s="19" t="s">
        <v>78</v>
      </c>
      <c r="AA97" s="19" t="s">
        <v>78</v>
      </c>
      <c r="AB97" s="19" t="s">
        <v>78</v>
      </c>
      <c r="AC97" s="19" t="s">
        <v>78</v>
      </c>
      <c r="AD97" s="19" t="s">
        <v>78</v>
      </c>
      <c r="AE97" s="19" t="s">
        <v>78</v>
      </c>
      <c r="AF97" s="19" t="s">
        <v>417</v>
      </c>
    </row>
    <row r="98" spans="2:33" ht="15" hidden="1">
      <c r="B98" s="19">
        <v>94</v>
      </c>
      <c r="C98" s="30" t="s">
        <v>418</v>
      </c>
      <c r="D98" s="19">
        <v>2015</v>
      </c>
      <c r="E98" s="30" t="s">
        <v>419</v>
      </c>
      <c r="F98" s="30" t="s">
        <v>420</v>
      </c>
      <c r="G98" s="19" t="s">
        <v>385</v>
      </c>
      <c r="I98" s="19">
        <v>0</v>
      </c>
      <c r="AG98" s="19" t="s">
        <v>421</v>
      </c>
    </row>
    <row r="99" spans="2:33" ht="15" hidden="1">
      <c r="B99" s="19">
        <v>95</v>
      </c>
      <c r="C99" s="30" t="s">
        <v>422</v>
      </c>
      <c r="D99" s="19">
        <v>2017</v>
      </c>
      <c r="E99" s="30" t="s">
        <v>423</v>
      </c>
      <c r="F99" s="30" t="s">
        <v>424</v>
      </c>
      <c r="G99" s="19" t="s">
        <v>385</v>
      </c>
      <c r="I99" s="19">
        <v>1</v>
      </c>
      <c r="J99" s="19">
        <v>3</v>
      </c>
      <c r="K99">
        <f>32+155</f>
        <v>187</v>
      </c>
      <c r="AG99" s="19" t="s">
        <v>425</v>
      </c>
    </row>
    <row r="100" spans="2:33" ht="15">
      <c r="B100" s="19">
        <v>96</v>
      </c>
      <c r="C100" s="30" t="s">
        <v>426</v>
      </c>
      <c r="D100" s="19">
        <v>2007</v>
      </c>
      <c r="E100" s="30" t="s">
        <v>427</v>
      </c>
      <c r="F100" s="30" t="s">
        <v>428</v>
      </c>
      <c r="G100" s="19" t="s">
        <v>385</v>
      </c>
      <c r="I100" s="19">
        <v>1</v>
      </c>
      <c r="J100" s="19">
        <v>2</v>
      </c>
      <c r="K100" s="19">
        <v>32000</v>
      </c>
      <c r="L100" s="19">
        <v>0</v>
      </c>
      <c r="M100" s="19" t="s">
        <v>78</v>
      </c>
      <c r="N100" s="19" t="s">
        <v>78</v>
      </c>
      <c r="O100" s="19">
        <v>0</v>
      </c>
      <c r="P100" s="19">
        <v>0</v>
      </c>
      <c r="Q100" s="19" t="s">
        <v>78</v>
      </c>
      <c r="R100" s="19" t="s">
        <v>78</v>
      </c>
      <c r="S100" s="19" t="s">
        <v>78</v>
      </c>
      <c r="W100" s="19">
        <v>1</v>
      </c>
      <c r="X100" s="19" t="s">
        <v>78</v>
      </c>
      <c r="Y100" s="19" t="s">
        <v>78</v>
      </c>
      <c r="Z100" s="19" t="s">
        <v>78</v>
      </c>
      <c r="AA100" s="19" t="s">
        <v>78</v>
      </c>
      <c r="AB100" s="19" t="s">
        <v>78</v>
      </c>
      <c r="AC100" s="19" t="s">
        <v>78</v>
      </c>
      <c r="AD100" s="19" t="s">
        <v>78</v>
      </c>
      <c r="AE100" s="19" t="s">
        <v>78</v>
      </c>
      <c r="AG100" s="19" t="s">
        <v>429</v>
      </c>
    </row>
    <row r="101" spans="2:33" ht="15" hidden="1">
      <c r="B101" s="19">
        <v>97</v>
      </c>
      <c r="C101" s="30" t="s">
        <v>430</v>
      </c>
      <c r="D101" s="19">
        <v>2016</v>
      </c>
      <c r="E101" s="30" t="s">
        <v>431</v>
      </c>
      <c r="F101" s="36" t="s">
        <v>432</v>
      </c>
      <c r="G101" s="19" t="s">
        <v>385</v>
      </c>
      <c r="I101" s="19">
        <v>1</v>
      </c>
      <c r="J101" s="19">
        <v>3</v>
      </c>
      <c r="K101" s="19">
        <v>828224</v>
      </c>
    </row>
    <row r="102" spans="2:33" ht="15">
      <c r="B102" s="19">
        <v>98</v>
      </c>
      <c r="C102" s="30" t="s">
        <v>433</v>
      </c>
      <c r="D102" s="19">
        <v>2011</v>
      </c>
      <c r="E102" s="30" t="s">
        <v>434</v>
      </c>
      <c r="F102" s="30" t="s">
        <v>435</v>
      </c>
      <c r="G102" s="19" t="s">
        <v>385</v>
      </c>
      <c r="I102" s="19">
        <v>1</v>
      </c>
      <c r="J102" s="19">
        <v>2</v>
      </c>
      <c r="K102" s="19">
        <v>1025564000000</v>
      </c>
      <c r="L102" s="19">
        <v>1</v>
      </c>
      <c r="M102" s="19" t="s">
        <v>78</v>
      </c>
      <c r="N102" s="19" t="s">
        <v>78</v>
      </c>
      <c r="O102" s="19">
        <v>0</v>
      </c>
      <c r="P102" s="19">
        <v>0</v>
      </c>
      <c r="Q102" s="19" t="s">
        <v>78</v>
      </c>
      <c r="R102" s="19" t="s">
        <v>78</v>
      </c>
      <c r="S102" s="19" t="s">
        <v>78</v>
      </c>
      <c r="W102" s="19">
        <v>1</v>
      </c>
      <c r="X102" s="19" t="s">
        <v>78</v>
      </c>
      <c r="Y102" s="19" t="s">
        <v>78</v>
      </c>
      <c r="Z102" s="19">
        <v>0.69</v>
      </c>
      <c r="AA102" s="19" t="s">
        <v>78</v>
      </c>
      <c r="AB102" s="19" t="s">
        <v>78</v>
      </c>
      <c r="AC102" s="19" t="s">
        <v>78</v>
      </c>
      <c r="AD102" s="19" t="s">
        <v>78</v>
      </c>
      <c r="AE102" s="19" t="s">
        <v>78</v>
      </c>
      <c r="AG102" s="19" t="s">
        <v>436</v>
      </c>
    </row>
    <row r="103" spans="2:33" ht="15" hidden="1">
      <c r="B103" s="19">
        <v>99</v>
      </c>
      <c r="C103" s="30" t="s">
        <v>437</v>
      </c>
      <c r="D103" s="19">
        <v>2015</v>
      </c>
      <c r="E103" s="30" t="s">
        <v>438</v>
      </c>
      <c r="F103" s="30" t="s">
        <v>439</v>
      </c>
      <c r="G103" s="19" t="s">
        <v>385</v>
      </c>
      <c r="I103" s="19">
        <v>0</v>
      </c>
      <c r="AG103" s="19" t="s">
        <v>440</v>
      </c>
    </row>
    <row r="104" spans="2:33" ht="15" hidden="1">
      <c r="B104" s="19">
        <v>100</v>
      </c>
      <c r="C104" s="30" t="s">
        <v>441</v>
      </c>
      <c r="D104" s="19">
        <v>2003</v>
      </c>
      <c r="E104" s="30" t="s">
        <v>442</v>
      </c>
      <c r="F104" s="30" t="s">
        <v>443</v>
      </c>
      <c r="G104" s="19" t="s">
        <v>385</v>
      </c>
      <c r="I104" s="19">
        <v>0</v>
      </c>
      <c r="AG104" s="19" t="s">
        <v>440</v>
      </c>
    </row>
    <row r="105" spans="2:33" ht="15">
      <c r="B105" s="19">
        <v>101</v>
      </c>
      <c r="C105" s="30" t="s">
        <v>444</v>
      </c>
      <c r="D105" s="19">
        <v>2010</v>
      </c>
      <c r="E105" s="30" t="s">
        <v>445</v>
      </c>
      <c r="F105" s="30" t="s">
        <v>446</v>
      </c>
      <c r="G105" s="19" t="s">
        <v>385</v>
      </c>
      <c r="I105" s="19">
        <v>1</v>
      </c>
      <c r="J105" s="19">
        <v>1</v>
      </c>
      <c r="K105" s="19">
        <v>632622</v>
      </c>
      <c r="L105" s="19">
        <v>0</v>
      </c>
      <c r="M105" s="19" t="s">
        <v>78</v>
      </c>
      <c r="N105" s="19" t="s">
        <v>78</v>
      </c>
      <c r="O105" s="19">
        <v>0</v>
      </c>
      <c r="P105" s="19">
        <v>0</v>
      </c>
      <c r="Q105" s="19" t="s">
        <v>78</v>
      </c>
      <c r="R105" s="19" t="s">
        <v>78</v>
      </c>
      <c r="S105" s="19" t="s">
        <v>78</v>
      </c>
      <c r="W105" s="19">
        <v>0</v>
      </c>
      <c r="X105" s="19" t="s">
        <v>78</v>
      </c>
      <c r="Y105" s="19" t="s">
        <v>78</v>
      </c>
      <c r="Z105" s="19" t="s">
        <v>78</v>
      </c>
      <c r="AA105" s="19" t="s">
        <v>78</v>
      </c>
      <c r="AB105" s="19" t="s">
        <v>78</v>
      </c>
      <c r="AC105" s="19" t="s">
        <v>78</v>
      </c>
      <c r="AD105" s="19" t="s">
        <v>78</v>
      </c>
      <c r="AE105" s="19" t="s">
        <v>78</v>
      </c>
    </row>
    <row r="106" spans="2:33" ht="15" hidden="1">
      <c r="B106" s="19">
        <v>102</v>
      </c>
      <c r="C106" s="30" t="s">
        <v>447</v>
      </c>
      <c r="D106" s="19">
        <v>2010</v>
      </c>
      <c r="E106" s="30" t="s">
        <v>448</v>
      </c>
      <c r="F106" s="30" t="s">
        <v>449</v>
      </c>
      <c r="G106" s="19" t="s">
        <v>385</v>
      </c>
      <c r="I106" s="19">
        <v>1</v>
      </c>
      <c r="J106" s="4">
        <v>3</v>
      </c>
      <c r="K106" s="19">
        <v>120000</v>
      </c>
    </row>
    <row r="107" spans="2:33" ht="15" hidden="1">
      <c r="B107" s="19">
        <v>103</v>
      </c>
      <c r="C107" s="30" t="s">
        <v>450</v>
      </c>
      <c r="D107" s="19">
        <v>2015</v>
      </c>
      <c r="E107" s="30" t="s">
        <v>451</v>
      </c>
      <c r="F107" s="30" t="s">
        <v>452</v>
      </c>
      <c r="G107" s="19" t="s">
        <v>385</v>
      </c>
      <c r="I107" s="19">
        <v>0</v>
      </c>
      <c r="AG107" s="19" t="s">
        <v>453</v>
      </c>
    </row>
    <row r="108" spans="2:33" ht="15">
      <c r="B108" s="19">
        <v>104</v>
      </c>
      <c r="C108" s="30" t="s">
        <v>454</v>
      </c>
      <c r="D108" s="19">
        <v>2003</v>
      </c>
      <c r="E108" s="30" t="s">
        <v>455</v>
      </c>
      <c r="F108" s="30" t="s">
        <v>456</v>
      </c>
      <c r="G108" s="19" t="s">
        <v>385</v>
      </c>
      <c r="I108" s="19">
        <v>1</v>
      </c>
      <c r="J108" s="19">
        <v>2</v>
      </c>
      <c r="K108" s="19">
        <v>622</v>
      </c>
      <c r="L108" s="19">
        <v>1</v>
      </c>
      <c r="M108" s="19" t="s">
        <v>78</v>
      </c>
      <c r="N108" s="19">
        <v>200</v>
      </c>
      <c r="O108" s="19">
        <v>0</v>
      </c>
      <c r="P108" s="19">
        <v>0</v>
      </c>
      <c r="Q108" s="19" t="s">
        <v>78</v>
      </c>
      <c r="R108" s="19" t="s">
        <v>78</v>
      </c>
      <c r="S108" s="19" t="s">
        <v>78</v>
      </c>
      <c r="W108" s="19">
        <v>1</v>
      </c>
      <c r="X108" s="19">
        <f>(0.816+0.519+0.333)/3</f>
        <v>0.55599999999999994</v>
      </c>
      <c r="Y108">
        <f>(0.596+0.177+0.26)/3</f>
        <v>0.34433333333333332</v>
      </c>
      <c r="Z108" s="44">
        <f>2*X108*Y108/(X108+Y108)</f>
        <v>0.42528544983339506</v>
      </c>
      <c r="AA108" s="19" t="s">
        <v>78</v>
      </c>
      <c r="AB108" s="19" t="s">
        <v>78</v>
      </c>
      <c r="AC108" s="19" t="s">
        <v>78</v>
      </c>
      <c r="AD108" s="19" t="s">
        <v>78</v>
      </c>
      <c r="AE108" s="19" t="s">
        <v>78</v>
      </c>
    </row>
    <row r="109" spans="2:33" ht="15">
      <c r="B109" s="19">
        <v>105</v>
      </c>
      <c r="C109" s="30" t="s">
        <v>457</v>
      </c>
      <c r="D109" s="19">
        <v>2010</v>
      </c>
      <c r="E109" s="30" t="s">
        <v>458</v>
      </c>
      <c r="F109" s="30" t="s">
        <v>459</v>
      </c>
      <c r="G109" s="19" t="s">
        <v>385</v>
      </c>
      <c r="I109" s="19">
        <v>1</v>
      </c>
      <c r="J109" s="19">
        <v>1</v>
      </c>
      <c r="K109">
        <f>68+37+311</f>
        <v>416</v>
      </c>
      <c r="L109" s="19">
        <v>0</v>
      </c>
      <c r="M109" s="19" t="s">
        <v>78</v>
      </c>
      <c r="N109" s="19" t="s">
        <v>78</v>
      </c>
      <c r="O109" s="19">
        <v>0</v>
      </c>
      <c r="P109" s="19">
        <v>0</v>
      </c>
      <c r="Q109" s="19" t="s">
        <v>78</v>
      </c>
      <c r="R109" s="19" t="s">
        <v>78</v>
      </c>
      <c r="S109" s="19" t="s">
        <v>78</v>
      </c>
      <c r="W109" s="19">
        <v>1</v>
      </c>
      <c r="X109" s="19" t="s">
        <v>78</v>
      </c>
      <c r="Y109" s="19" t="s">
        <v>78</v>
      </c>
      <c r="Z109" s="19" t="s">
        <v>78</v>
      </c>
      <c r="AA109" s="19" t="s">
        <v>78</v>
      </c>
      <c r="AB109" s="19" t="s">
        <v>78</v>
      </c>
      <c r="AC109" s="19" t="s">
        <v>78</v>
      </c>
      <c r="AD109" s="19" t="s">
        <v>78</v>
      </c>
      <c r="AE109" s="19" t="s">
        <v>78</v>
      </c>
      <c r="AG109" s="19" t="s">
        <v>460</v>
      </c>
    </row>
    <row r="110" spans="2:33" ht="15" hidden="1">
      <c r="B110" s="19">
        <v>106</v>
      </c>
      <c r="C110" s="30" t="s">
        <v>461</v>
      </c>
      <c r="D110" s="19">
        <v>2015</v>
      </c>
      <c r="E110" s="30" t="s">
        <v>462</v>
      </c>
      <c r="F110" s="30" t="s">
        <v>463</v>
      </c>
      <c r="G110" s="19" t="s">
        <v>385</v>
      </c>
      <c r="H110" s="19">
        <v>1</v>
      </c>
    </row>
    <row r="111" spans="2:33" ht="15">
      <c r="B111" s="19">
        <v>107</v>
      </c>
      <c r="C111" s="30" t="s">
        <v>250</v>
      </c>
      <c r="D111" s="19">
        <v>2013</v>
      </c>
      <c r="E111" s="30" t="s">
        <v>464</v>
      </c>
      <c r="F111" s="30" t="s">
        <v>465</v>
      </c>
      <c r="G111" s="19" t="s">
        <v>385</v>
      </c>
      <c r="I111" s="19">
        <v>1</v>
      </c>
      <c r="J111" s="19">
        <v>1</v>
      </c>
      <c r="K111" s="19">
        <v>1017</v>
      </c>
      <c r="L111" s="19">
        <v>1</v>
      </c>
      <c r="M111" s="19">
        <v>1</v>
      </c>
      <c r="N111" s="19">
        <f>1017*10/100</f>
        <v>101.7</v>
      </c>
      <c r="O111" s="19">
        <v>0</v>
      </c>
      <c r="P111" s="19">
        <v>0</v>
      </c>
      <c r="Q111" s="19" t="s">
        <v>78</v>
      </c>
      <c r="R111" s="19" t="s">
        <v>78</v>
      </c>
      <c r="S111" s="19" t="s">
        <v>78</v>
      </c>
      <c r="W111" s="19">
        <v>1</v>
      </c>
      <c r="X111" s="19" t="s">
        <v>78</v>
      </c>
      <c r="Y111" s="19" t="s">
        <v>78</v>
      </c>
      <c r="Z111" s="19" t="s">
        <v>78</v>
      </c>
      <c r="AA111" s="19" t="s">
        <v>78</v>
      </c>
      <c r="AB111" s="19" t="s">
        <v>78</v>
      </c>
      <c r="AC111" s="19" t="s">
        <v>78</v>
      </c>
      <c r="AD111" s="19" t="s">
        <v>78</v>
      </c>
      <c r="AE111">
        <f>(90+96+94+95+99+91)/6</f>
        <v>94.166666666666671</v>
      </c>
    </row>
    <row r="112" spans="2:33" ht="15" hidden="1">
      <c r="B112" s="19">
        <v>108</v>
      </c>
      <c r="C112" s="30" t="s">
        <v>467</v>
      </c>
      <c r="D112" s="19">
        <v>2012</v>
      </c>
      <c r="E112" s="30" t="s">
        <v>468</v>
      </c>
      <c r="F112" s="30" t="s">
        <v>469</v>
      </c>
      <c r="G112" s="19" t="s">
        <v>385</v>
      </c>
      <c r="I112" s="19">
        <v>0</v>
      </c>
      <c r="AG112" s="19" t="s">
        <v>470</v>
      </c>
    </row>
    <row r="113" spans="2:33" ht="15" hidden="1">
      <c r="B113" s="19">
        <v>109</v>
      </c>
      <c r="C113" s="30" t="s">
        <v>471</v>
      </c>
      <c r="D113" s="19">
        <v>2017</v>
      </c>
      <c r="E113" s="30" t="s">
        <v>472</v>
      </c>
      <c r="F113" s="30" t="s">
        <v>473</v>
      </c>
      <c r="G113" s="19" t="s">
        <v>385</v>
      </c>
      <c r="I113" s="19">
        <v>0</v>
      </c>
    </row>
    <row r="114" spans="2:33" ht="15">
      <c r="B114" s="19">
        <v>110</v>
      </c>
      <c r="C114" s="30" t="s">
        <v>474</v>
      </c>
      <c r="D114" s="19">
        <v>2013</v>
      </c>
      <c r="E114" s="30" t="s">
        <v>475</v>
      </c>
      <c r="F114" s="30" t="s">
        <v>476</v>
      </c>
      <c r="G114" s="19" t="s">
        <v>385</v>
      </c>
      <c r="I114" s="19">
        <v>1</v>
      </c>
      <c r="J114" s="19">
        <v>2</v>
      </c>
      <c r="K114" s="19">
        <v>933</v>
      </c>
      <c r="L114" s="19">
        <v>1</v>
      </c>
      <c r="M114" s="19">
        <v>8</v>
      </c>
      <c r="N114" s="19">
        <v>933</v>
      </c>
      <c r="O114" s="19">
        <v>0</v>
      </c>
      <c r="P114" s="19">
        <v>1</v>
      </c>
      <c r="Q114">
        <f>(0.69+0.76+0.74+0.98+0.67+0.67+0.49+0.72)/8</f>
        <v>0.71499999999999997</v>
      </c>
      <c r="R114">
        <f>(0.9+0.93+0.93+0.99+0.95+0.92+0.69+0.71)/8</f>
        <v>0.87750000000000006</v>
      </c>
      <c r="S114" s="19" t="s">
        <v>78</v>
      </c>
      <c r="V114" s="19">
        <v>1</v>
      </c>
      <c r="W114" s="19">
        <v>1</v>
      </c>
      <c r="X114">
        <f>(0.63+0.6+0.69+0.8+0.12+0.32+0.52+0.63)/8</f>
        <v>0.53874999999999995</v>
      </c>
      <c r="Y114">
        <f>(0.65+0.77+0.65+0.94+0.78+0.66+0.62+0.73)/8</f>
        <v>0.72500000000000009</v>
      </c>
      <c r="Z114" s="44">
        <f>2*X114*Y114/(X114+Y114)</f>
        <v>0.61815034619188924</v>
      </c>
      <c r="AA114" s="19" t="s">
        <v>78</v>
      </c>
      <c r="AB114" s="19" t="s">
        <v>78</v>
      </c>
      <c r="AC114" s="19">
        <f>(0.86+0.89+0.9+0.96+0.93+0.86+0.62+0.6)/8</f>
        <v>0.82750000000000001</v>
      </c>
      <c r="AD114" s="19" t="s">
        <v>78</v>
      </c>
      <c r="AE114" s="19" t="s">
        <v>78</v>
      </c>
    </row>
    <row r="115" spans="2:33" ht="15" hidden="1">
      <c r="B115" s="19">
        <v>111</v>
      </c>
      <c r="C115" s="30" t="s">
        <v>479</v>
      </c>
      <c r="D115" s="19">
        <v>2011</v>
      </c>
      <c r="E115" s="30" t="s">
        <v>480</v>
      </c>
      <c r="F115" s="30" t="s">
        <v>481</v>
      </c>
      <c r="G115" s="19" t="s">
        <v>385</v>
      </c>
      <c r="I115" s="19">
        <v>0</v>
      </c>
    </row>
    <row r="116" spans="2:33" ht="15" hidden="1">
      <c r="B116" s="19">
        <v>112</v>
      </c>
      <c r="C116" s="30" t="s">
        <v>482</v>
      </c>
      <c r="D116" s="19">
        <v>2013</v>
      </c>
      <c r="E116" s="30" t="s">
        <v>483</v>
      </c>
      <c r="F116" s="30" t="s">
        <v>484</v>
      </c>
      <c r="G116" s="19" t="s">
        <v>385</v>
      </c>
      <c r="I116" s="19">
        <v>0</v>
      </c>
    </row>
    <row r="117" spans="2:33" ht="15">
      <c r="B117" s="19">
        <v>113</v>
      </c>
      <c r="C117" s="30" t="s">
        <v>485</v>
      </c>
      <c r="D117" s="19">
        <v>2014</v>
      </c>
      <c r="E117" s="30" t="s">
        <v>486</v>
      </c>
      <c r="F117" s="30" t="s">
        <v>487</v>
      </c>
      <c r="G117" s="19" t="s">
        <v>385</v>
      </c>
      <c r="I117" s="19">
        <v>1</v>
      </c>
      <c r="J117" s="19">
        <v>1</v>
      </c>
      <c r="K117" s="19">
        <v>24643</v>
      </c>
      <c r="L117" s="19">
        <v>0</v>
      </c>
      <c r="M117" s="19" t="s">
        <v>78</v>
      </c>
      <c r="N117" s="19" t="s">
        <v>78</v>
      </c>
      <c r="O117" s="19">
        <v>0</v>
      </c>
      <c r="P117" s="19">
        <v>0</v>
      </c>
      <c r="Q117" s="19" t="s">
        <v>78</v>
      </c>
      <c r="R117" s="19" t="s">
        <v>78</v>
      </c>
      <c r="S117" s="19" t="s">
        <v>78</v>
      </c>
      <c r="W117" s="19">
        <v>0</v>
      </c>
      <c r="X117" s="19" t="s">
        <v>78</v>
      </c>
      <c r="Y117" s="19" t="s">
        <v>78</v>
      </c>
      <c r="Z117" s="19" t="s">
        <v>78</v>
      </c>
      <c r="AA117" s="19" t="s">
        <v>78</v>
      </c>
      <c r="AB117" s="19" t="s">
        <v>78</v>
      </c>
      <c r="AC117" s="19" t="s">
        <v>78</v>
      </c>
      <c r="AD117" s="19" t="s">
        <v>78</v>
      </c>
      <c r="AE117" s="19" t="s">
        <v>78</v>
      </c>
    </row>
    <row r="118" spans="2:33" ht="15">
      <c r="B118" s="19">
        <v>114</v>
      </c>
      <c r="C118" s="30" t="s">
        <v>488</v>
      </c>
      <c r="D118" s="19">
        <v>2006</v>
      </c>
      <c r="E118" s="30" t="s">
        <v>489</v>
      </c>
      <c r="F118" s="30" t="s">
        <v>490</v>
      </c>
      <c r="G118" s="19" t="s">
        <v>385</v>
      </c>
      <c r="I118" s="19">
        <v>1</v>
      </c>
      <c r="J118" s="19">
        <v>1</v>
      </c>
      <c r="K118" s="19">
        <v>107</v>
      </c>
      <c r="L118" s="19">
        <v>1</v>
      </c>
      <c r="M118" s="19">
        <v>4</v>
      </c>
      <c r="N118">
        <f>107/100*25</f>
        <v>26.75</v>
      </c>
      <c r="O118" s="19">
        <v>0</v>
      </c>
      <c r="P118" s="19">
        <v>1</v>
      </c>
      <c r="Q118" s="19" t="s">
        <v>78</v>
      </c>
      <c r="R118" s="19" t="s">
        <v>78</v>
      </c>
      <c r="S118" s="19" t="s">
        <v>78</v>
      </c>
      <c r="T118" s="19" t="s">
        <v>491</v>
      </c>
      <c r="U118" s="19">
        <v>0.86</v>
      </c>
      <c r="V118" s="19">
        <v>1</v>
      </c>
      <c r="W118" s="19">
        <v>0</v>
      </c>
      <c r="X118" s="19" t="s">
        <v>78</v>
      </c>
      <c r="Y118" s="19" t="s">
        <v>78</v>
      </c>
      <c r="Z118" s="19" t="s">
        <v>78</v>
      </c>
      <c r="AA118" s="19" t="s">
        <v>78</v>
      </c>
      <c r="AB118" s="19" t="s">
        <v>78</v>
      </c>
      <c r="AC118" s="19" t="s">
        <v>78</v>
      </c>
      <c r="AD118" s="19" t="s">
        <v>78</v>
      </c>
      <c r="AE118" s="19" t="s">
        <v>78</v>
      </c>
    </row>
    <row r="119" spans="2:33" ht="15" hidden="1">
      <c r="B119" s="19">
        <v>115</v>
      </c>
      <c r="C119" s="30" t="s">
        <v>492</v>
      </c>
      <c r="D119" s="19">
        <v>2011</v>
      </c>
      <c r="E119" s="30" t="s">
        <v>493</v>
      </c>
      <c r="F119" s="30" t="s">
        <v>494</v>
      </c>
      <c r="G119" s="19" t="s">
        <v>385</v>
      </c>
      <c r="I119" s="19">
        <v>0</v>
      </c>
      <c r="AG119" s="19" t="s">
        <v>495</v>
      </c>
    </row>
    <row r="120" spans="2:33" ht="15" hidden="1">
      <c r="B120" s="19">
        <v>116</v>
      </c>
      <c r="C120" s="30" t="s">
        <v>496</v>
      </c>
      <c r="D120" s="19">
        <v>2008</v>
      </c>
      <c r="E120" s="30" t="s">
        <v>497</v>
      </c>
      <c r="F120" s="30" t="s">
        <v>498</v>
      </c>
      <c r="G120" s="19" t="s">
        <v>385</v>
      </c>
      <c r="I120" s="19">
        <v>0</v>
      </c>
    </row>
    <row r="121" spans="2:33" ht="15" hidden="1">
      <c r="B121" s="19">
        <v>117</v>
      </c>
      <c r="C121" s="30" t="s">
        <v>499</v>
      </c>
      <c r="D121" s="19">
        <v>2007</v>
      </c>
      <c r="E121" s="30" t="s">
        <v>500</v>
      </c>
      <c r="F121" s="30" t="s">
        <v>501</v>
      </c>
      <c r="G121" s="19" t="s">
        <v>385</v>
      </c>
      <c r="I121" s="19">
        <v>0</v>
      </c>
    </row>
    <row r="122" spans="2:33" ht="15" hidden="1">
      <c r="B122" s="19">
        <v>118</v>
      </c>
      <c r="C122" s="30" t="s">
        <v>502</v>
      </c>
      <c r="D122" s="19">
        <v>2015</v>
      </c>
      <c r="E122" s="30" t="s">
        <v>503</v>
      </c>
      <c r="F122" s="30" t="s">
        <v>504</v>
      </c>
      <c r="G122" s="19" t="s">
        <v>385</v>
      </c>
      <c r="I122" s="19">
        <v>0</v>
      </c>
    </row>
    <row r="123" spans="2:33" ht="15" hidden="1">
      <c r="B123" s="19">
        <v>119</v>
      </c>
      <c r="C123" s="30" t="s">
        <v>505</v>
      </c>
      <c r="D123" s="19">
        <v>2005</v>
      </c>
      <c r="E123" s="30" t="s">
        <v>506</v>
      </c>
      <c r="F123" s="30" t="s">
        <v>507</v>
      </c>
      <c r="G123" s="19" t="s">
        <v>385</v>
      </c>
      <c r="I123" s="19">
        <v>0</v>
      </c>
    </row>
    <row r="124" spans="2:33" ht="15" hidden="1">
      <c r="B124" s="19">
        <v>120</v>
      </c>
      <c r="C124" s="30" t="s">
        <v>508</v>
      </c>
      <c r="D124" s="19">
        <v>2009</v>
      </c>
      <c r="E124" s="30" t="s">
        <v>509</v>
      </c>
      <c r="F124" s="30" t="s">
        <v>510</v>
      </c>
      <c r="G124" s="19" t="s">
        <v>511</v>
      </c>
      <c r="I124" s="19">
        <v>1</v>
      </c>
      <c r="J124" s="19">
        <v>3</v>
      </c>
      <c r="K124" s="19">
        <v>880</v>
      </c>
      <c r="L124" s="19">
        <v>0</v>
      </c>
      <c r="M124" s="19" t="s">
        <v>78</v>
      </c>
      <c r="N124" s="19" t="s">
        <v>78</v>
      </c>
      <c r="O124" s="19">
        <v>0</v>
      </c>
      <c r="P124" s="19">
        <v>0</v>
      </c>
      <c r="Q124" s="19" t="s">
        <v>78</v>
      </c>
      <c r="R124" s="19" t="s">
        <v>78</v>
      </c>
      <c r="S124" s="19" t="s">
        <v>78</v>
      </c>
      <c r="W124" s="19">
        <v>0</v>
      </c>
      <c r="X124" s="19" t="s">
        <v>78</v>
      </c>
      <c r="Y124" s="19" t="s">
        <v>78</v>
      </c>
      <c r="Z124" s="19" t="s">
        <v>78</v>
      </c>
      <c r="AA124" s="19" t="s">
        <v>78</v>
      </c>
      <c r="AB124" s="19" t="s">
        <v>78</v>
      </c>
      <c r="AC124" s="19" t="s">
        <v>78</v>
      </c>
      <c r="AD124" s="19" t="s">
        <v>78</v>
      </c>
      <c r="AE124" s="19" t="s">
        <v>78</v>
      </c>
      <c r="AG124" s="19" t="s">
        <v>512</v>
      </c>
    </row>
    <row r="125" spans="2:33" ht="15" hidden="1">
      <c r="B125" s="19">
        <v>121</v>
      </c>
      <c r="C125" s="30" t="s">
        <v>513</v>
      </c>
      <c r="D125" s="19">
        <v>2003</v>
      </c>
      <c r="E125" s="30" t="s">
        <v>514</v>
      </c>
      <c r="F125" s="30" t="s">
        <v>515</v>
      </c>
      <c r="G125" s="19" t="s">
        <v>511</v>
      </c>
      <c r="I125" s="19">
        <v>0</v>
      </c>
      <c r="AG125" s="19" t="s">
        <v>516</v>
      </c>
    </row>
    <row r="126" spans="2:33" ht="15" hidden="1">
      <c r="B126" s="19">
        <v>122</v>
      </c>
      <c r="C126" s="30" t="s">
        <v>517</v>
      </c>
      <c r="D126" s="19">
        <v>2003</v>
      </c>
      <c r="E126" s="30" t="s">
        <v>518</v>
      </c>
      <c r="F126" s="30" t="s">
        <v>519</v>
      </c>
      <c r="G126" s="19" t="s">
        <v>511</v>
      </c>
      <c r="I126" s="19">
        <v>0</v>
      </c>
      <c r="AG126" s="19" t="s">
        <v>520</v>
      </c>
    </row>
    <row r="127" spans="2:33" ht="15" hidden="1">
      <c r="B127" s="19">
        <v>123</v>
      </c>
      <c r="C127" s="30" t="s">
        <v>521</v>
      </c>
      <c r="D127" s="19">
        <v>2007</v>
      </c>
      <c r="E127" s="30" t="s">
        <v>522</v>
      </c>
      <c r="F127" s="30" t="s">
        <v>523</v>
      </c>
      <c r="G127" s="19" t="s">
        <v>511</v>
      </c>
      <c r="I127" s="19">
        <v>0</v>
      </c>
      <c r="AG127" s="19" t="s">
        <v>524</v>
      </c>
    </row>
    <row r="128" spans="2:33" ht="15" hidden="1">
      <c r="B128" s="38">
        <v>124</v>
      </c>
      <c r="C128" s="39" t="s">
        <v>521</v>
      </c>
      <c r="D128" s="38">
        <v>2004</v>
      </c>
      <c r="E128" s="39" t="s">
        <v>525</v>
      </c>
      <c r="F128" s="39" t="s">
        <v>526</v>
      </c>
      <c r="G128" s="19" t="s">
        <v>511</v>
      </c>
      <c r="H128" s="19">
        <v>1</v>
      </c>
    </row>
    <row r="129" spans="2:33" ht="15">
      <c r="B129" s="19">
        <v>125</v>
      </c>
      <c r="C129" s="30" t="s">
        <v>527</v>
      </c>
      <c r="D129" s="19">
        <v>2005</v>
      </c>
      <c r="E129" s="30" t="s">
        <v>528</v>
      </c>
      <c r="F129" s="30" t="s">
        <v>529</v>
      </c>
      <c r="G129" s="19" t="s">
        <v>511</v>
      </c>
      <c r="I129" s="19">
        <v>1</v>
      </c>
      <c r="J129" s="19">
        <v>1</v>
      </c>
      <c r="K129" s="19">
        <f>62 + 3*8 + 3*8</f>
        <v>110</v>
      </c>
      <c r="L129" s="19">
        <v>0</v>
      </c>
      <c r="M129" s="19" t="s">
        <v>78</v>
      </c>
      <c r="N129" s="19" t="s">
        <v>78</v>
      </c>
      <c r="O129" s="19">
        <v>0</v>
      </c>
      <c r="P129" s="19">
        <v>0</v>
      </c>
      <c r="Q129" s="19" t="s">
        <v>78</v>
      </c>
      <c r="R129" s="19" t="s">
        <v>78</v>
      </c>
      <c r="S129" s="19" t="s">
        <v>78</v>
      </c>
      <c r="W129" s="19">
        <v>0</v>
      </c>
      <c r="X129" s="19" t="s">
        <v>78</v>
      </c>
      <c r="Y129" s="19" t="s">
        <v>78</v>
      </c>
      <c r="Z129" s="19" t="s">
        <v>78</v>
      </c>
      <c r="AA129" s="19" t="s">
        <v>78</v>
      </c>
      <c r="AB129" s="19" t="s">
        <v>78</v>
      </c>
      <c r="AC129" s="19" t="s">
        <v>78</v>
      </c>
      <c r="AD129" s="19" t="s">
        <v>78</v>
      </c>
      <c r="AE129" s="19" t="s">
        <v>78</v>
      </c>
    </row>
    <row r="130" spans="2:33" ht="15" hidden="1">
      <c r="B130" s="19">
        <v>126</v>
      </c>
      <c r="C130" s="30" t="s">
        <v>530</v>
      </c>
      <c r="D130" s="19">
        <v>2002</v>
      </c>
      <c r="E130" s="30" t="s">
        <v>531</v>
      </c>
      <c r="F130" s="30" t="s">
        <v>532</v>
      </c>
      <c r="G130" s="19" t="s">
        <v>511</v>
      </c>
      <c r="I130" s="19">
        <v>0</v>
      </c>
      <c r="AG130" s="19" t="s">
        <v>533</v>
      </c>
    </row>
    <row r="131" spans="2:33" ht="15" hidden="1">
      <c r="B131" s="19">
        <v>127</v>
      </c>
      <c r="C131" s="30" t="s">
        <v>534</v>
      </c>
      <c r="D131" s="19">
        <v>2001</v>
      </c>
      <c r="E131" s="30" t="s">
        <v>535</v>
      </c>
      <c r="F131" s="30" t="s">
        <v>536</v>
      </c>
      <c r="G131" s="19" t="s">
        <v>511</v>
      </c>
      <c r="I131" s="19">
        <v>0</v>
      </c>
      <c r="AG131" s="19" t="s">
        <v>537</v>
      </c>
    </row>
    <row r="132" spans="2:33" ht="15" hidden="1">
      <c r="B132" s="19">
        <v>128</v>
      </c>
      <c r="C132" s="30" t="s">
        <v>538</v>
      </c>
      <c r="D132" s="19">
        <v>2012</v>
      </c>
      <c r="E132" s="30" t="s">
        <v>539</v>
      </c>
      <c r="F132" s="30" t="s">
        <v>540</v>
      </c>
      <c r="G132" s="19" t="s">
        <v>511</v>
      </c>
      <c r="I132" s="19">
        <v>1</v>
      </c>
      <c r="J132" s="19">
        <v>4</v>
      </c>
      <c r="K132" s="40">
        <f>108+281</f>
        <v>389</v>
      </c>
      <c r="L132" s="19">
        <v>0</v>
      </c>
      <c r="M132" s="19" t="s">
        <v>78</v>
      </c>
      <c r="N132" s="19" t="s">
        <v>78</v>
      </c>
      <c r="O132" s="19">
        <v>0</v>
      </c>
      <c r="P132" s="19">
        <v>0</v>
      </c>
      <c r="Q132" s="19" t="s">
        <v>78</v>
      </c>
      <c r="R132" s="19" t="s">
        <v>78</v>
      </c>
      <c r="S132" s="19" t="s">
        <v>78</v>
      </c>
      <c r="W132" s="19">
        <v>0</v>
      </c>
      <c r="X132" s="19" t="s">
        <v>78</v>
      </c>
      <c r="Y132" s="19" t="s">
        <v>78</v>
      </c>
      <c r="Z132" s="19" t="s">
        <v>78</v>
      </c>
      <c r="AA132" s="19" t="s">
        <v>78</v>
      </c>
      <c r="AB132" s="19" t="s">
        <v>78</v>
      </c>
      <c r="AC132" s="19" t="s">
        <v>78</v>
      </c>
      <c r="AD132" s="19" t="s">
        <v>78</v>
      </c>
      <c r="AE132" s="19" t="s">
        <v>78</v>
      </c>
      <c r="AG132" s="19" t="s">
        <v>541</v>
      </c>
    </row>
    <row r="133" spans="2:33" ht="15">
      <c r="B133" s="19">
        <v>129</v>
      </c>
      <c r="C133" s="30" t="s">
        <v>542</v>
      </c>
      <c r="D133" s="19">
        <v>2011</v>
      </c>
      <c r="E133" s="30" t="s">
        <v>543</v>
      </c>
      <c r="F133" s="30" t="s">
        <v>544</v>
      </c>
      <c r="G133" s="19" t="s">
        <v>511</v>
      </c>
      <c r="I133" s="19">
        <v>1</v>
      </c>
      <c r="J133" s="19">
        <v>1</v>
      </c>
      <c r="K133" s="19">
        <v>1317</v>
      </c>
      <c r="L133" s="19">
        <v>1</v>
      </c>
      <c r="M133" s="19">
        <v>5</v>
      </c>
      <c r="N133" s="19">
        <v>69</v>
      </c>
      <c r="O133" s="19">
        <v>0</v>
      </c>
      <c r="P133" s="19">
        <v>1</v>
      </c>
      <c r="Q133" s="19" t="s">
        <v>78</v>
      </c>
      <c r="R133" s="19" t="s">
        <v>78</v>
      </c>
      <c r="S133" s="19">
        <v>0.88200000000000001</v>
      </c>
      <c r="V133" s="19">
        <v>1</v>
      </c>
      <c r="W133" s="19">
        <v>0</v>
      </c>
      <c r="X133" s="19" t="s">
        <v>78</v>
      </c>
      <c r="Y133" s="19" t="s">
        <v>78</v>
      </c>
      <c r="Z133" s="19" t="s">
        <v>78</v>
      </c>
      <c r="AA133" s="19" t="s">
        <v>78</v>
      </c>
      <c r="AB133" s="19" t="s">
        <v>78</v>
      </c>
      <c r="AC133" s="19" t="s">
        <v>78</v>
      </c>
      <c r="AD133" s="19" t="s">
        <v>78</v>
      </c>
      <c r="AE133" s="19" t="s">
        <v>78</v>
      </c>
      <c r="AG133" s="19" t="s">
        <v>545</v>
      </c>
    </row>
    <row r="134" spans="2:33" ht="15">
      <c r="B134" s="19">
        <v>130</v>
      </c>
      <c r="C134" s="30" t="s">
        <v>546</v>
      </c>
      <c r="D134" s="19">
        <v>2013</v>
      </c>
      <c r="E134" s="30" t="s">
        <v>547</v>
      </c>
      <c r="F134" s="30" t="s">
        <v>548</v>
      </c>
      <c r="G134" s="30" t="s">
        <v>511</v>
      </c>
      <c r="I134" s="19">
        <v>1</v>
      </c>
      <c r="J134" s="19">
        <v>2</v>
      </c>
      <c r="K134" s="19">
        <v>64197</v>
      </c>
      <c r="L134" s="19">
        <v>1</v>
      </c>
      <c r="M134" s="19">
        <v>2</v>
      </c>
      <c r="N134" s="19">
        <v>638</v>
      </c>
      <c r="O134" s="19">
        <v>0</v>
      </c>
      <c r="P134" s="19">
        <v>1</v>
      </c>
      <c r="Q134" s="19">
        <v>0.61</v>
      </c>
      <c r="R134" s="19" t="s">
        <v>78</v>
      </c>
      <c r="S134" s="19" t="s">
        <v>78</v>
      </c>
      <c r="V134" s="19">
        <v>1</v>
      </c>
      <c r="W134" s="19">
        <v>1</v>
      </c>
      <c r="X134" s="19" t="s">
        <v>78</v>
      </c>
      <c r="Y134" s="19" t="s">
        <v>78</v>
      </c>
      <c r="Z134" s="19" t="s">
        <v>78</v>
      </c>
      <c r="AA134" s="19" t="s">
        <v>78</v>
      </c>
      <c r="AB134" s="19" t="s">
        <v>78</v>
      </c>
      <c r="AC134" s="19" t="s">
        <v>78</v>
      </c>
      <c r="AD134" s="19" t="s">
        <v>78</v>
      </c>
      <c r="AE134" s="19" t="s">
        <v>78</v>
      </c>
      <c r="AF134" s="19" t="s">
        <v>549</v>
      </c>
    </row>
    <row r="135" spans="2:33" ht="15" hidden="1">
      <c r="B135" s="19">
        <v>131</v>
      </c>
      <c r="C135" s="30" t="s">
        <v>550</v>
      </c>
      <c r="D135" s="19">
        <v>2014</v>
      </c>
      <c r="E135" s="30" t="s">
        <v>551</v>
      </c>
      <c r="F135" s="30" t="s">
        <v>552</v>
      </c>
      <c r="G135" s="19" t="s">
        <v>511</v>
      </c>
      <c r="I135" s="19">
        <v>0</v>
      </c>
      <c r="AG135" s="19" t="s">
        <v>553</v>
      </c>
    </row>
    <row r="136" spans="2:33" ht="15">
      <c r="B136" s="19">
        <v>132</v>
      </c>
      <c r="C136" s="30" t="s">
        <v>554</v>
      </c>
      <c r="D136" s="19">
        <v>2014</v>
      </c>
      <c r="E136" s="30" t="s">
        <v>555</v>
      </c>
      <c r="F136" s="30" t="s">
        <v>556</v>
      </c>
      <c r="G136" s="19" t="s">
        <v>511</v>
      </c>
      <c r="I136" s="19">
        <v>1</v>
      </c>
      <c r="J136" s="19">
        <v>1</v>
      </c>
      <c r="K136" s="19">
        <v>8000</v>
      </c>
      <c r="L136" s="19">
        <v>0</v>
      </c>
      <c r="M136" s="19" t="s">
        <v>78</v>
      </c>
      <c r="N136" s="19" t="s">
        <v>78</v>
      </c>
      <c r="O136" s="19">
        <v>0</v>
      </c>
      <c r="P136" s="19">
        <v>0</v>
      </c>
      <c r="Q136" s="19" t="s">
        <v>78</v>
      </c>
      <c r="R136" s="19" t="s">
        <v>78</v>
      </c>
      <c r="S136" s="19" t="s">
        <v>78</v>
      </c>
      <c r="W136" s="19">
        <v>0</v>
      </c>
      <c r="X136" s="19" t="s">
        <v>78</v>
      </c>
      <c r="Y136" s="19" t="s">
        <v>78</v>
      </c>
      <c r="Z136" s="19" t="s">
        <v>78</v>
      </c>
      <c r="AA136" s="19" t="s">
        <v>78</v>
      </c>
      <c r="AB136" s="19" t="s">
        <v>78</v>
      </c>
      <c r="AC136" s="19" t="s">
        <v>78</v>
      </c>
      <c r="AD136" s="19" t="s">
        <v>78</v>
      </c>
      <c r="AE136" s="19" t="s">
        <v>78</v>
      </c>
      <c r="AG136" s="19" t="s">
        <v>557</v>
      </c>
    </row>
    <row r="137" spans="2:33" ht="15" hidden="1">
      <c r="B137" s="19">
        <v>133</v>
      </c>
      <c r="C137" s="30" t="s">
        <v>558</v>
      </c>
      <c r="D137" s="19">
        <v>2011</v>
      </c>
      <c r="E137" s="30" t="s">
        <v>559</v>
      </c>
      <c r="F137" s="30" t="s">
        <v>560</v>
      </c>
      <c r="G137" s="19" t="s">
        <v>511</v>
      </c>
      <c r="I137" s="19">
        <v>0</v>
      </c>
      <c r="AG137" s="19" t="s">
        <v>561</v>
      </c>
    </row>
    <row r="138" spans="2:33" ht="15" hidden="1">
      <c r="B138" s="19">
        <v>134</v>
      </c>
      <c r="C138" s="30" t="s">
        <v>562</v>
      </c>
      <c r="D138" s="19">
        <v>2010</v>
      </c>
      <c r="E138" s="30" t="s">
        <v>563</v>
      </c>
      <c r="F138" s="30" t="s">
        <v>564</v>
      </c>
      <c r="G138" s="19" t="s">
        <v>511</v>
      </c>
      <c r="I138" s="19">
        <v>0</v>
      </c>
      <c r="AG138" s="19" t="s">
        <v>565</v>
      </c>
    </row>
    <row r="139" spans="2:33" ht="15" hidden="1">
      <c r="B139" s="19">
        <v>135</v>
      </c>
      <c r="C139" s="30" t="s">
        <v>566</v>
      </c>
      <c r="D139" s="19">
        <v>2010</v>
      </c>
      <c r="E139" s="30" t="s">
        <v>567</v>
      </c>
      <c r="F139" s="30" t="s">
        <v>568</v>
      </c>
      <c r="G139" s="19" t="s">
        <v>511</v>
      </c>
      <c r="I139" s="19">
        <v>0</v>
      </c>
      <c r="AG139" s="19" t="s">
        <v>569</v>
      </c>
    </row>
    <row r="140" spans="2:33" ht="15" hidden="1">
      <c r="B140" s="19">
        <v>136</v>
      </c>
      <c r="C140" s="30" t="s">
        <v>570</v>
      </c>
      <c r="D140" s="19">
        <v>2008</v>
      </c>
      <c r="E140" s="30" t="s">
        <v>571</v>
      </c>
      <c r="F140" s="30" t="s">
        <v>572</v>
      </c>
      <c r="G140" s="19" t="s">
        <v>511</v>
      </c>
      <c r="H140" s="19">
        <v>1</v>
      </c>
      <c r="AG140" s="19"/>
    </row>
    <row r="141" spans="2:33" ht="15" hidden="1">
      <c r="B141" s="19">
        <v>137</v>
      </c>
      <c r="C141" s="30" t="s">
        <v>307</v>
      </c>
      <c r="D141" s="19">
        <v>2014</v>
      </c>
      <c r="E141" s="30" t="s">
        <v>573</v>
      </c>
      <c r="F141" s="30" t="s">
        <v>574</v>
      </c>
      <c r="G141" s="19" t="s">
        <v>511</v>
      </c>
      <c r="I141" s="19">
        <v>1</v>
      </c>
      <c r="J141" s="19">
        <v>4</v>
      </c>
      <c r="K141" s="41">
        <f>1081+18</f>
        <v>1099</v>
      </c>
      <c r="L141" s="19">
        <v>0</v>
      </c>
      <c r="M141" s="19" t="s">
        <v>78</v>
      </c>
      <c r="N141" s="19" t="s">
        <v>78</v>
      </c>
      <c r="O141" s="19">
        <v>0</v>
      </c>
      <c r="P141" s="19">
        <v>0</v>
      </c>
      <c r="Q141" s="19" t="s">
        <v>78</v>
      </c>
      <c r="R141" s="19" t="s">
        <v>78</v>
      </c>
      <c r="S141" s="19" t="s">
        <v>78</v>
      </c>
      <c r="W141" s="19">
        <v>0</v>
      </c>
      <c r="X141" s="19" t="s">
        <v>78</v>
      </c>
      <c r="Y141" s="19" t="s">
        <v>78</v>
      </c>
      <c r="Z141" s="19" t="s">
        <v>78</v>
      </c>
      <c r="AA141" s="19" t="s">
        <v>78</v>
      </c>
      <c r="AB141" s="19" t="s">
        <v>78</v>
      </c>
      <c r="AC141" s="19" t="s">
        <v>78</v>
      </c>
      <c r="AD141" s="19" t="s">
        <v>78</v>
      </c>
      <c r="AE141" s="19" t="s">
        <v>78</v>
      </c>
      <c r="AG141" s="19" t="s">
        <v>575</v>
      </c>
    </row>
    <row r="142" spans="2:33" ht="15" hidden="1">
      <c r="B142" s="19">
        <v>138</v>
      </c>
      <c r="C142" s="30" t="s">
        <v>307</v>
      </c>
      <c r="D142" s="19">
        <v>2011</v>
      </c>
      <c r="E142" s="30" t="s">
        <v>576</v>
      </c>
      <c r="F142" s="30" t="s">
        <v>577</v>
      </c>
      <c r="G142" s="19" t="s">
        <v>511</v>
      </c>
      <c r="I142" s="19">
        <v>0</v>
      </c>
    </row>
    <row r="143" spans="2:33" ht="15">
      <c r="B143" s="19">
        <v>139</v>
      </c>
      <c r="C143" s="30" t="s">
        <v>578</v>
      </c>
      <c r="D143" s="19">
        <v>2013</v>
      </c>
      <c r="E143" s="30" t="s">
        <v>579</v>
      </c>
      <c r="F143" s="30" t="s">
        <v>580</v>
      </c>
      <c r="G143" s="19" t="s">
        <v>511</v>
      </c>
      <c r="I143" s="19">
        <v>1</v>
      </c>
      <c r="J143" s="19">
        <v>1</v>
      </c>
      <c r="K143" s="19">
        <v>25</v>
      </c>
      <c r="L143" s="19">
        <v>1</v>
      </c>
      <c r="M143" s="19" t="s">
        <v>78</v>
      </c>
      <c r="N143" s="19" t="s">
        <v>78</v>
      </c>
      <c r="O143" s="19">
        <v>0</v>
      </c>
      <c r="P143" s="19">
        <v>0</v>
      </c>
      <c r="Q143" s="19" t="s">
        <v>78</v>
      </c>
      <c r="R143" s="19" t="s">
        <v>78</v>
      </c>
      <c r="S143" s="19" t="s">
        <v>78</v>
      </c>
      <c r="W143" s="19">
        <v>1</v>
      </c>
      <c r="X143" s="19" t="s">
        <v>78</v>
      </c>
      <c r="Y143" s="19" t="s">
        <v>78</v>
      </c>
      <c r="Z143" s="19" t="s">
        <v>78</v>
      </c>
      <c r="AA143" s="19" t="s">
        <v>78</v>
      </c>
      <c r="AB143" s="19" t="s">
        <v>78</v>
      </c>
      <c r="AC143" s="19" t="s">
        <v>78</v>
      </c>
      <c r="AD143" s="19" t="s">
        <v>78</v>
      </c>
      <c r="AE143" s="19">
        <v>38</v>
      </c>
      <c r="AG143" s="19" t="s">
        <v>581</v>
      </c>
    </row>
    <row r="144" spans="2:33" ht="15">
      <c r="B144" s="19">
        <v>140</v>
      </c>
      <c r="C144" s="30" t="s">
        <v>582</v>
      </c>
      <c r="D144" s="19">
        <v>2012</v>
      </c>
      <c r="E144" s="30" t="s">
        <v>583</v>
      </c>
      <c r="F144" s="30" t="s">
        <v>584</v>
      </c>
      <c r="G144" s="19" t="s">
        <v>511</v>
      </c>
      <c r="I144" s="19">
        <v>1</v>
      </c>
      <c r="J144" s="19">
        <v>1</v>
      </c>
      <c r="K144" s="41">
        <f>1376+2355</f>
        <v>3731</v>
      </c>
      <c r="L144" s="19">
        <v>0</v>
      </c>
      <c r="M144" s="19" t="s">
        <v>78</v>
      </c>
      <c r="N144" s="19" t="s">
        <v>78</v>
      </c>
      <c r="O144" s="19">
        <v>0</v>
      </c>
      <c r="P144" s="19">
        <v>0</v>
      </c>
      <c r="Q144" s="19" t="s">
        <v>78</v>
      </c>
      <c r="R144" s="19" t="s">
        <v>78</v>
      </c>
      <c r="S144" s="19" t="s">
        <v>78</v>
      </c>
      <c r="W144" s="19">
        <v>1</v>
      </c>
      <c r="X144" s="19" t="s">
        <v>78</v>
      </c>
      <c r="Y144" s="19" t="s">
        <v>78</v>
      </c>
      <c r="Z144" s="19" t="s">
        <v>78</v>
      </c>
      <c r="AA144" s="19" t="s">
        <v>78</v>
      </c>
      <c r="AB144" s="19" t="s">
        <v>78</v>
      </c>
      <c r="AC144" s="19" t="s">
        <v>78</v>
      </c>
      <c r="AD144" s="19" t="s">
        <v>78</v>
      </c>
      <c r="AE144" s="19" t="s">
        <v>78</v>
      </c>
      <c r="AG144" s="19" t="s">
        <v>585</v>
      </c>
    </row>
    <row r="145" spans="2:33" ht="15" hidden="1">
      <c r="B145" s="19">
        <v>141</v>
      </c>
      <c r="C145" s="30" t="s">
        <v>570</v>
      </c>
      <c r="D145" s="19">
        <v>2007</v>
      </c>
      <c r="E145" s="30" t="s">
        <v>586</v>
      </c>
      <c r="F145" s="30" t="s">
        <v>572</v>
      </c>
      <c r="G145" s="19" t="s">
        <v>511</v>
      </c>
      <c r="H145" s="19" t="s">
        <v>587</v>
      </c>
    </row>
    <row r="146" spans="2:33" ht="15">
      <c r="B146" s="19">
        <v>142</v>
      </c>
      <c r="C146" s="30" t="s">
        <v>588</v>
      </c>
      <c r="D146" s="19">
        <v>2012</v>
      </c>
      <c r="E146" s="30" t="s">
        <v>589</v>
      </c>
      <c r="F146" s="30" t="s">
        <v>590</v>
      </c>
      <c r="G146" s="19" t="s">
        <v>511</v>
      </c>
      <c r="I146" s="19">
        <v>1</v>
      </c>
      <c r="J146" s="19">
        <v>1</v>
      </c>
      <c r="K146" s="19">
        <v>154</v>
      </c>
      <c r="L146" s="19">
        <v>1</v>
      </c>
      <c r="M146" s="19">
        <v>1</v>
      </c>
      <c r="N146" s="19">
        <v>8</v>
      </c>
      <c r="O146" s="19">
        <v>0</v>
      </c>
      <c r="P146" s="19">
        <v>0</v>
      </c>
      <c r="Q146" s="19">
        <v>0</v>
      </c>
      <c r="R146" s="19">
        <v>0</v>
      </c>
      <c r="S146" s="19">
        <v>0</v>
      </c>
      <c r="T146" s="19">
        <v>0</v>
      </c>
      <c r="W146" s="19">
        <v>1</v>
      </c>
      <c r="X146" s="19" t="s">
        <v>78</v>
      </c>
      <c r="Y146" s="19" t="s">
        <v>78</v>
      </c>
      <c r="Z146" s="19" t="s">
        <v>78</v>
      </c>
      <c r="AA146" s="19" t="s">
        <v>78</v>
      </c>
      <c r="AB146" s="19" t="s">
        <v>78</v>
      </c>
      <c r="AC146" s="19" t="s">
        <v>78</v>
      </c>
      <c r="AD146" s="19" t="s">
        <v>78</v>
      </c>
      <c r="AE146" s="19">
        <v>85</v>
      </c>
      <c r="AG146" s="19" t="s">
        <v>591</v>
      </c>
    </row>
    <row r="147" spans="2:33" ht="15" hidden="1">
      <c r="B147" s="19">
        <v>143</v>
      </c>
      <c r="C147" s="30" t="s">
        <v>592</v>
      </c>
      <c r="D147" s="19">
        <v>2010</v>
      </c>
      <c r="E147" s="30" t="s">
        <v>593</v>
      </c>
      <c r="F147" s="30" t="s">
        <v>594</v>
      </c>
      <c r="G147" s="19" t="s">
        <v>511</v>
      </c>
      <c r="I147" s="19">
        <v>0</v>
      </c>
    </row>
    <row r="148" spans="2:33" ht="15" hidden="1">
      <c r="B148" s="19">
        <v>144</v>
      </c>
      <c r="C148" s="30" t="s">
        <v>595</v>
      </c>
      <c r="D148" s="19">
        <v>2005</v>
      </c>
      <c r="E148" s="30" t="s">
        <v>596</v>
      </c>
      <c r="F148" s="30" t="s">
        <v>597</v>
      </c>
      <c r="G148" s="19" t="s">
        <v>511</v>
      </c>
      <c r="I148" s="19">
        <v>0</v>
      </c>
    </row>
    <row r="149" spans="2:33" ht="15" hidden="1">
      <c r="B149" s="19">
        <v>145</v>
      </c>
      <c r="C149" s="30" t="s">
        <v>598</v>
      </c>
      <c r="D149" s="19">
        <v>2004</v>
      </c>
      <c r="E149" s="30" t="s">
        <v>599</v>
      </c>
      <c r="F149" s="30" t="s">
        <v>600</v>
      </c>
      <c r="G149" s="19" t="s">
        <v>511</v>
      </c>
      <c r="I149" s="19">
        <v>0</v>
      </c>
    </row>
    <row r="150" spans="2:33" ht="15" hidden="1">
      <c r="B150" s="19">
        <v>146</v>
      </c>
      <c r="C150" s="30" t="s">
        <v>601</v>
      </c>
      <c r="D150" s="19">
        <v>2005</v>
      </c>
      <c r="E150" s="30" t="s">
        <v>602</v>
      </c>
      <c r="F150" s="30" t="s">
        <v>603</v>
      </c>
      <c r="G150" s="19" t="s">
        <v>511</v>
      </c>
      <c r="I150" s="19">
        <v>0</v>
      </c>
      <c r="AG150" s="19" t="s">
        <v>604</v>
      </c>
    </row>
    <row r="151" spans="2:33" ht="15" hidden="1">
      <c r="B151" s="19">
        <v>147</v>
      </c>
      <c r="C151" s="30" t="s">
        <v>605</v>
      </c>
      <c r="D151" s="19">
        <v>2007</v>
      </c>
      <c r="E151" s="30" t="s">
        <v>606</v>
      </c>
      <c r="F151" s="30" t="s">
        <v>607</v>
      </c>
      <c r="G151" s="19" t="s">
        <v>511</v>
      </c>
      <c r="I151" s="19">
        <v>0</v>
      </c>
    </row>
    <row r="152" spans="2:33" ht="15" hidden="1">
      <c r="B152" s="19">
        <v>148</v>
      </c>
      <c r="C152" s="30" t="s">
        <v>608</v>
      </c>
      <c r="D152" s="19">
        <v>2008</v>
      </c>
      <c r="E152" s="30" t="s">
        <v>609</v>
      </c>
      <c r="F152" s="30" t="s">
        <v>610</v>
      </c>
      <c r="G152" s="19" t="s">
        <v>511</v>
      </c>
      <c r="I152" s="19">
        <v>0</v>
      </c>
      <c r="AG152" s="19" t="s">
        <v>611</v>
      </c>
    </row>
    <row r="153" spans="2:33" ht="15" hidden="1">
      <c r="B153" s="19">
        <v>149</v>
      </c>
      <c r="C153" s="30" t="s">
        <v>612</v>
      </c>
      <c r="D153" s="19">
        <v>2002</v>
      </c>
      <c r="E153" s="30" t="s">
        <v>613</v>
      </c>
      <c r="F153" s="30" t="s">
        <v>614</v>
      </c>
      <c r="G153" s="19" t="s">
        <v>511</v>
      </c>
      <c r="H153" s="19">
        <v>1</v>
      </c>
    </row>
    <row r="154" spans="2:33" ht="15" hidden="1">
      <c r="B154" s="19">
        <v>150</v>
      </c>
      <c r="C154" s="30" t="s">
        <v>615</v>
      </c>
      <c r="D154" s="19">
        <v>2011</v>
      </c>
      <c r="E154" s="30" t="s">
        <v>616</v>
      </c>
      <c r="F154" s="30" t="s">
        <v>617</v>
      </c>
      <c r="G154" s="19" t="s">
        <v>511</v>
      </c>
      <c r="I154" s="19">
        <v>1</v>
      </c>
      <c r="J154" s="19">
        <v>4</v>
      </c>
      <c r="K154" s="19">
        <v>8119</v>
      </c>
      <c r="L154" s="19">
        <v>0</v>
      </c>
      <c r="M154" s="19" t="s">
        <v>78</v>
      </c>
      <c r="N154" s="19" t="s">
        <v>78</v>
      </c>
      <c r="O154" s="19">
        <v>0</v>
      </c>
      <c r="P154" s="19">
        <v>0</v>
      </c>
      <c r="Q154" s="19" t="s">
        <v>78</v>
      </c>
      <c r="R154" s="19" t="s">
        <v>78</v>
      </c>
      <c r="S154" s="19" t="s">
        <v>78</v>
      </c>
      <c r="W154" s="19">
        <v>0</v>
      </c>
      <c r="X154" s="19" t="s">
        <v>78</v>
      </c>
      <c r="Y154" s="19" t="s">
        <v>78</v>
      </c>
      <c r="Z154" s="19" t="s">
        <v>78</v>
      </c>
      <c r="AA154" s="19" t="s">
        <v>78</v>
      </c>
      <c r="AB154" s="19" t="s">
        <v>78</v>
      </c>
      <c r="AC154" s="19" t="s">
        <v>78</v>
      </c>
      <c r="AD154" s="19" t="s">
        <v>78</v>
      </c>
      <c r="AE154" s="19" t="s">
        <v>78</v>
      </c>
      <c r="AG154" s="19" t="s">
        <v>618</v>
      </c>
    </row>
    <row r="155" spans="2:33" ht="15" hidden="1">
      <c r="B155" s="19">
        <v>151</v>
      </c>
      <c r="C155" s="30" t="s">
        <v>619</v>
      </c>
      <c r="D155" s="19">
        <v>2011</v>
      </c>
      <c r="E155" s="30" t="s">
        <v>620</v>
      </c>
      <c r="F155" s="30" t="s">
        <v>621</v>
      </c>
      <c r="G155" s="19" t="s">
        <v>511</v>
      </c>
      <c r="I155" s="19">
        <v>0</v>
      </c>
    </row>
    <row r="156" spans="2:33" ht="15" hidden="1">
      <c r="B156" s="19">
        <v>152</v>
      </c>
      <c r="C156" s="30" t="s">
        <v>622</v>
      </c>
      <c r="D156" s="19">
        <v>2013</v>
      </c>
      <c r="E156" s="30" t="s">
        <v>623</v>
      </c>
      <c r="F156" s="30" t="s">
        <v>624</v>
      </c>
      <c r="G156" s="19" t="s">
        <v>511</v>
      </c>
      <c r="I156" s="19">
        <v>1</v>
      </c>
      <c r="J156" s="19">
        <v>4</v>
      </c>
      <c r="K156" s="41">
        <f>38074+73</f>
        <v>38147</v>
      </c>
      <c r="L156" s="19">
        <v>0</v>
      </c>
      <c r="M156" s="19" t="s">
        <v>78</v>
      </c>
      <c r="N156" s="19" t="s">
        <v>78</v>
      </c>
      <c r="O156" s="19">
        <v>0</v>
      </c>
      <c r="P156" s="19">
        <v>0</v>
      </c>
      <c r="Q156" s="19" t="s">
        <v>78</v>
      </c>
      <c r="R156" s="19" t="s">
        <v>78</v>
      </c>
      <c r="S156" s="19" t="s">
        <v>78</v>
      </c>
      <c r="W156" s="19">
        <v>0</v>
      </c>
      <c r="X156" s="19" t="s">
        <v>78</v>
      </c>
      <c r="Y156" s="19" t="s">
        <v>78</v>
      </c>
      <c r="Z156" s="19" t="s">
        <v>78</v>
      </c>
      <c r="AA156" s="19" t="s">
        <v>78</v>
      </c>
      <c r="AB156" s="19" t="s">
        <v>78</v>
      </c>
      <c r="AC156" s="19" t="s">
        <v>78</v>
      </c>
      <c r="AD156" s="19" t="s">
        <v>78</v>
      </c>
      <c r="AE156" s="19" t="s">
        <v>78</v>
      </c>
      <c r="AG156" s="19" t="s">
        <v>625</v>
      </c>
    </row>
    <row r="157" spans="2:33" ht="15">
      <c r="B157" s="19">
        <v>153</v>
      </c>
      <c r="C157" s="30" t="s">
        <v>626</v>
      </c>
      <c r="D157" s="19">
        <v>2007</v>
      </c>
      <c r="E157" s="30" t="s">
        <v>627</v>
      </c>
      <c r="F157" s="30" t="s">
        <v>628</v>
      </c>
      <c r="G157" s="19" t="s">
        <v>511</v>
      </c>
      <c r="I157" s="19">
        <v>1</v>
      </c>
      <c r="J157" s="19">
        <v>1</v>
      </c>
      <c r="K157" s="19">
        <v>14850</v>
      </c>
      <c r="L157" s="19">
        <v>1</v>
      </c>
      <c r="M157" s="19" t="s">
        <v>78</v>
      </c>
      <c r="N157" s="19" t="s">
        <v>78</v>
      </c>
      <c r="O157" s="19">
        <v>0</v>
      </c>
      <c r="P157" s="19">
        <v>0</v>
      </c>
      <c r="Q157" s="19" t="s">
        <v>78</v>
      </c>
      <c r="R157" s="19" t="s">
        <v>78</v>
      </c>
      <c r="S157" s="19" t="s">
        <v>78</v>
      </c>
      <c r="W157" s="19">
        <v>1</v>
      </c>
      <c r="X157" s="19" t="s">
        <v>78</v>
      </c>
      <c r="Y157" s="19" t="s">
        <v>78</v>
      </c>
      <c r="Z157" s="19" t="s">
        <v>78</v>
      </c>
      <c r="AA157" s="19" t="s">
        <v>78</v>
      </c>
      <c r="AB157" s="19" t="s">
        <v>78</v>
      </c>
      <c r="AC157" s="19" t="s">
        <v>78</v>
      </c>
      <c r="AD157" s="19" t="s">
        <v>78</v>
      </c>
      <c r="AE157" s="19" t="s">
        <v>78</v>
      </c>
      <c r="AF157" s="19" t="s">
        <v>629</v>
      </c>
    </row>
    <row r="158" spans="2:33" ht="15" hidden="1">
      <c r="B158" s="19">
        <v>154</v>
      </c>
      <c r="C158" s="30" t="s">
        <v>630</v>
      </c>
      <c r="D158" s="19">
        <v>2008</v>
      </c>
      <c r="E158" s="30" t="s">
        <v>631</v>
      </c>
      <c r="F158" s="30" t="s">
        <v>632</v>
      </c>
      <c r="G158" s="19" t="s">
        <v>511</v>
      </c>
      <c r="I158" s="19">
        <v>0</v>
      </c>
    </row>
    <row r="159" spans="2:33" ht="15" hidden="1">
      <c r="B159" s="19">
        <v>155</v>
      </c>
      <c r="C159" s="30" t="s">
        <v>633</v>
      </c>
      <c r="D159" s="19">
        <v>2006</v>
      </c>
      <c r="E159" s="30" t="s">
        <v>634</v>
      </c>
      <c r="F159" s="30" t="s">
        <v>635</v>
      </c>
      <c r="G159" s="19" t="s">
        <v>511</v>
      </c>
      <c r="I159" s="19">
        <v>1</v>
      </c>
      <c r="J159" s="19">
        <v>4</v>
      </c>
      <c r="K159" s="19">
        <v>8</v>
      </c>
      <c r="L159" s="19">
        <v>0</v>
      </c>
      <c r="M159" s="19" t="s">
        <v>78</v>
      </c>
      <c r="N159" s="19" t="s">
        <v>78</v>
      </c>
      <c r="O159" s="19">
        <v>0</v>
      </c>
      <c r="P159" s="19">
        <v>0</v>
      </c>
      <c r="Q159" s="19" t="s">
        <v>78</v>
      </c>
      <c r="R159" s="19" t="s">
        <v>78</v>
      </c>
      <c r="S159" s="19" t="s">
        <v>78</v>
      </c>
      <c r="W159" s="19">
        <v>0</v>
      </c>
      <c r="X159" s="19" t="s">
        <v>78</v>
      </c>
      <c r="Y159" s="19" t="s">
        <v>78</v>
      </c>
      <c r="Z159" s="19" t="s">
        <v>78</v>
      </c>
      <c r="AA159" s="19" t="s">
        <v>78</v>
      </c>
      <c r="AB159" s="19" t="s">
        <v>78</v>
      </c>
      <c r="AC159" s="19" t="s">
        <v>78</v>
      </c>
      <c r="AD159" s="19" t="s">
        <v>78</v>
      </c>
      <c r="AE159" s="19" t="s">
        <v>78</v>
      </c>
      <c r="AG159" s="19" t="s">
        <v>636</v>
      </c>
    </row>
    <row r="160" spans="2:33" ht="15" hidden="1">
      <c r="B160" s="19">
        <v>156</v>
      </c>
      <c r="C160" s="30" t="s">
        <v>637</v>
      </c>
      <c r="D160" s="19">
        <v>2002</v>
      </c>
      <c r="E160" s="30" t="s">
        <v>638</v>
      </c>
      <c r="F160" s="30" t="s">
        <v>639</v>
      </c>
      <c r="G160" s="19" t="s">
        <v>511</v>
      </c>
      <c r="I160" s="19">
        <v>0</v>
      </c>
    </row>
    <row r="161" spans="2:33" ht="15">
      <c r="B161" s="19">
        <v>157</v>
      </c>
      <c r="C161" s="30" t="s">
        <v>640</v>
      </c>
      <c r="D161" s="19">
        <v>2009</v>
      </c>
      <c r="E161" s="30" t="s">
        <v>641</v>
      </c>
      <c r="F161" s="30" t="s">
        <v>642</v>
      </c>
      <c r="G161" s="19" t="s">
        <v>643</v>
      </c>
      <c r="I161" s="19">
        <v>1</v>
      </c>
      <c r="J161" s="19">
        <v>1</v>
      </c>
      <c r="K161" s="19">
        <v>180</v>
      </c>
      <c r="L161" s="19">
        <v>0</v>
      </c>
      <c r="W161" s="19">
        <v>1</v>
      </c>
      <c r="X161">
        <f>(0.3415+0.7683+0.4878+0.2927+0.0976+0.0244+0.439+0.2439+0.1098)/9</f>
        <v>0.31166666666666665</v>
      </c>
      <c r="Y161">
        <f>(0.9333+0.9403+0.597+0.3582+0.6667+0.1667+0.6792+0.3774+0.1698)/9</f>
        <v>0.54317777777777776</v>
      </c>
      <c r="Z161">
        <f>(0.5+0.8456+0.5369+0.3221+0.1702+0.0426+0.5333+0.2963+0.1333)/9</f>
        <v>0.37558888888888897</v>
      </c>
      <c r="AA161" s="19" t="s">
        <v>78</v>
      </c>
      <c r="AB161" s="19" t="s">
        <v>78</v>
      </c>
      <c r="AC161" s="19" t="s">
        <v>78</v>
      </c>
      <c r="AD161" s="19" t="s">
        <v>78</v>
      </c>
      <c r="AE161" s="19" t="s">
        <v>78</v>
      </c>
    </row>
    <row r="162" spans="2:33" ht="15" hidden="1">
      <c r="B162" s="19">
        <v>158</v>
      </c>
      <c r="C162" s="30" t="s">
        <v>644</v>
      </c>
      <c r="D162" s="19">
        <v>2006</v>
      </c>
      <c r="E162" s="30" t="s">
        <v>645</v>
      </c>
      <c r="F162" s="30" t="s">
        <v>646</v>
      </c>
      <c r="G162" s="19" t="s">
        <v>643</v>
      </c>
      <c r="I162" s="19">
        <v>0</v>
      </c>
      <c r="AG162" s="19" t="s">
        <v>647</v>
      </c>
    </row>
    <row r="163" spans="2:33" ht="15">
      <c r="B163" s="19">
        <v>159</v>
      </c>
      <c r="C163" s="30" t="s">
        <v>648</v>
      </c>
      <c r="D163" s="19">
        <v>2015</v>
      </c>
      <c r="E163" s="30" t="s">
        <v>649</v>
      </c>
      <c r="F163" s="30" t="s">
        <v>650</v>
      </c>
      <c r="G163" s="19" t="s">
        <v>643</v>
      </c>
      <c r="I163" s="19">
        <v>1</v>
      </c>
      <c r="J163" s="19">
        <v>2</v>
      </c>
      <c r="K163" s="19" t="s">
        <v>78</v>
      </c>
      <c r="L163" s="19">
        <v>1</v>
      </c>
      <c r="M163" s="19" t="s">
        <v>78</v>
      </c>
      <c r="N163" s="19">
        <v>33000</v>
      </c>
      <c r="O163" s="19">
        <v>0</v>
      </c>
      <c r="P163" s="19">
        <v>0</v>
      </c>
      <c r="Q163" s="19" t="s">
        <v>78</v>
      </c>
      <c r="R163" s="19" t="s">
        <v>78</v>
      </c>
      <c r="S163" s="19" t="s">
        <v>78</v>
      </c>
      <c r="W163" s="19">
        <v>1</v>
      </c>
      <c r="X163" s="19" t="s">
        <v>78</v>
      </c>
      <c r="Y163" s="19" t="s">
        <v>78</v>
      </c>
      <c r="Z163" s="19" t="s">
        <v>78</v>
      </c>
      <c r="AA163" s="19" t="s">
        <v>78</v>
      </c>
      <c r="AB163" s="19" t="s">
        <v>78</v>
      </c>
      <c r="AC163" s="19" t="s">
        <v>78</v>
      </c>
      <c r="AD163" s="19" t="s">
        <v>78</v>
      </c>
      <c r="AE163" s="19" t="s">
        <v>78</v>
      </c>
      <c r="AG163" s="44" t="s">
        <v>651</v>
      </c>
    </row>
    <row r="164" spans="2:33" ht="15">
      <c r="B164" s="19">
        <v>160</v>
      </c>
      <c r="C164" s="30" t="s">
        <v>652</v>
      </c>
      <c r="D164" s="19">
        <v>2005</v>
      </c>
      <c r="E164" s="30" t="s">
        <v>653</v>
      </c>
      <c r="F164" s="30" t="s">
        <v>654</v>
      </c>
      <c r="G164" s="19" t="s">
        <v>643</v>
      </c>
      <c r="I164" s="19">
        <v>1</v>
      </c>
      <c r="J164" s="19">
        <v>1</v>
      </c>
      <c r="K164" s="19">
        <v>521</v>
      </c>
      <c r="L164" s="19">
        <v>1</v>
      </c>
      <c r="M164" s="19">
        <v>2</v>
      </c>
      <c r="N164" s="19">
        <v>125</v>
      </c>
      <c r="O164" s="19">
        <v>0</v>
      </c>
      <c r="P164" s="19">
        <v>0</v>
      </c>
      <c r="Q164" s="19" t="s">
        <v>78</v>
      </c>
      <c r="R164" s="19" t="s">
        <v>78</v>
      </c>
      <c r="S164" s="19" t="s">
        <v>78</v>
      </c>
      <c r="T164" s="19" t="s">
        <v>655</v>
      </c>
      <c r="V164" s="19">
        <v>1</v>
      </c>
      <c r="W164" s="19">
        <v>1</v>
      </c>
      <c r="X164" s="19" t="s">
        <v>78</v>
      </c>
      <c r="Y164" s="19" t="s">
        <v>78</v>
      </c>
      <c r="Z164" s="19" t="s">
        <v>78</v>
      </c>
      <c r="AA164" s="19" t="s">
        <v>78</v>
      </c>
      <c r="AB164" s="19" t="s">
        <v>78</v>
      </c>
      <c r="AC164" s="19" t="s">
        <v>78</v>
      </c>
      <c r="AD164" s="19" t="s">
        <v>78</v>
      </c>
      <c r="AE164" s="19" t="s">
        <v>78</v>
      </c>
      <c r="AF164" s="19" t="s">
        <v>655</v>
      </c>
      <c r="AG164" s="19" t="s">
        <v>656</v>
      </c>
    </row>
    <row r="165" spans="2:33" ht="15" hidden="1">
      <c r="B165" s="19">
        <v>161</v>
      </c>
      <c r="C165" s="30" t="s">
        <v>657</v>
      </c>
      <c r="D165" s="19">
        <v>1999</v>
      </c>
      <c r="E165" s="30" t="s">
        <v>658</v>
      </c>
      <c r="F165" s="30" t="s">
        <v>659</v>
      </c>
      <c r="G165" s="19" t="s">
        <v>643</v>
      </c>
      <c r="I165" s="19">
        <v>0</v>
      </c>
      <c r="AG165" s="19" t="s">
        <v>661</v>
      </c>
    </row>
    <row r="166" spans="2:33" ht="15" hidden="1">
      <c r="B166" s="19">
        <v>162</v>
      </c>
      <c r="C166" s="30" t="s">
        <v>662</v>
      </c>
      <c r="D166" s="19">
        <v>1998</v>
      </c>
      <c r="E166" s="30" t="s">
        <v>663</v>
      </c>
      <c r="F166" s="30" t="s">
        <v>664</v>
      </c>
      <c r="G166" s="19" t="s">
        <v>643</v>
      </c>
      <c r="I166" s="19">
        <v>0</v>
      </c>
      <c r="AG166" s="19" t="s">
        <v>665</v>
      </c>
    </row>
    <row r="167" spans="2:33" ht="15" hidden="1">
      <c r="B167" s="19">
        <v>163</v>
      </c>
      <c r="C167" s="30" t="s">
        <v>666</v>
      </c>
      <c r="D167" s="19">
        <v>2000</v>
      </c>
      <c r="E167" s="30" t="s">
        <v>667</v>
      </c>
      <c r="F167" s="30" t="s">
        <v>668</v>
      </c>
      <c r="G167" s="19" t="s">
        <v>643</v>
      </c>
      <c r="I167" s="19">
        <v>0</v>
      </c>
      <c r="AG167" s="19" t="s">
        <v>669</v>
      </c>
    </row>
    <row r="168" spans="2:33" ht="15" hidden="1">
      <c r="B168" s="19">
        <v>164</v>
      </c>
      <c r="C168" s="30" t="s">
        <v>670</v>
      </c>
      <c r="D168" s="19">
        <v>2006</v>
      </c>
      <c r="E168" s="30" t="s">
        <v>671</v>
      </c>
      <c r="F168" s="30" t="s">
        <v>672</v>
      </c>
      <c r="G168" s="19" t="s">
        <v>643</v>
      </c>
      <c r="I168" s="19">
        <v>0</v>
      </c>
      <c r="AG168" s="19" t="s">
        <v>673</v>
      </c>
    </row>
    <row r="169" spans="2:33" ht="15" hidden="1">
      <c r="B169" s="19">
        <v>165</v>
      </c>
      <c r="C169" s="30" t="s">
        <v>674</v>
      </c>
      <c r="D169" s="19">
        <v>2005</v>
      </c>
      <c r="E169" s="30" t="s">
        <v>675</v>
      </c>
      <c r="F169" s="30" t="s">
        <v>676</v>
      </c>
      <c r="G169" s="19" t="s">
        <v>643</v>
      </c>
      <c r="I169" s="19">
        <v>0</v>
      </c>
      <c r="AG169" s="19" t="s">
        <v>673</v>
      </c>
    </row>
    <row r="170" spans="2:33" ht="15">
      <c r="B170" s="19">
        <v>166</v>
      </c>
      <c r="C170" s="30" t="s">
        <v>677</v>
      </c>
      <c r="D170" s="19">
        <v>2005</v>
      </c>
      <c r="E170" s="30" t="s">
        <v>678</v>
      </c>
      <c r="F170" s="30" t="s">
        <v>679</v>
      </c>
      <c r="G170" s="19" t="s">
        <v>643</v>
      </c>
      <c r="I170" s="19">
        <v>1</v>
      </c>
      <c r="J170" s="19">
        <v>1</v>
      </c>
      <c r="K170" s="19">
        <v>399863</v>
      </c>
      <c r="L170" s="19">
        <v>0</v>
      </c>
      <c r="W170" s="19">
        <v>0</v>
      </c>
      <c r="X170" s="19" t="s">
        <v>78</v>
      </c>
      <c r="Y170" s="19" t="s">
        <v>78</v>
      </c>
      <c r="Z170" s="19" t="s">
        <v>78</v>
      </c>
      <c r="AA170" s="19" t="s">
        <v>78</v>
      </c>
      <c r="AB170" s="19" t="s">
        <v>78</v>
      </c>
      <c r="AC170" s="19" t="s">
        <v>78</v>
      </c>
      <c r="AD170" s="19" t="s">
        <v>78</v>
      </c>
      <c r="AE170" s="19" t="s">
        <v>78</v>
      </c>
    </row>
    <row r="171" spans="2:33" ht="15" hidden="1">
      <c r="B171" s="19">
        <v>167</v>
      </c>
      <c r="C171" s="30" t="s">
        <v>680</v>
      </c>
      <c r="D171" s="19">
        <v>2002</v>
      </c>
      <c r="E171" s="30" t="s">
        <v>681</v>
      </c>
      <c r="F171" s="30" t="s">
        <v>682</v>
      </c>
      <c r="G171" s="19" t="s">
        <v>643</v>
      </c>
      <c r="I171" s="19">
        <v>0</v>
      </c>
      <c r="AG171" s="19" t="s">
        <v>673</v>
      </c>
    </row>
    <row r="172" spans="2:33" ht="15" hidden="1">
      <c r="B172" s="19">
        <v>168</v>
      </c>
      <c r="C172" s="30" t="s">
        <v>683</v>
      </c>
      <c r="D172" s="19">
        <v>2000</v>
      </c>
      <c r="E172" s="30" t="s">
        <v>684</v>
      </c>
      <c r="F172" s="30" t="s">
        <v>685</v>
      </c>
      <c r="G172" s="19" t="s">
        <v>643</v>
      </c>
      <c r="I172" s="19">
        <v>0</v>
      </c>
      <c r="AG172" s="19" t="s">
        <v>686</v>
      </c>
    </row>
    <row r="173" spans="2:33" ht="15" hidden="1">
      <c r="B173" s="19">
        <v>169</v>
      </c>
      <c r="C173" s="30" t="s">
        <v>687</v>
      </c>
      <c r="D173" s="19">
        <v>2000</v>
      </c>
      <c r="E173" s="30" t="s">
        <v>688</v>
      </c>
      <c r="F173" s="30" t="s">
        <v>689</v>
      </c>
      <c r="G173" s="19" t="s">
        <v>643</v>
      </c>
      <c r="I173" s="19">
        <v>0</v>
      </c>
      <c r="AG173" s="19" t="s">
        <v>673</v>
      </c>
    </row>
    <row r="174" spans="2:33" ht="15">
      <c r="B174" s="19">
        <v>170</v>
      </c>
      <c r="C174" s="30" t="s">
        <v>690</v>
      </c>
      <c r="D174" s="19">
        <v>2008</v>
      </c>
      <c r="E174" s="30" t="s">
        <v>691</v>
      </c>
      <c r="F174" s="30" t="s">
        <v>692</v>
      </c>
      <c r="G174" s="19" t="s">
        <v>643</v>
      </c>
      <c r="I174" s="19">
        <v>1</v>
      </c>
      <c r="J174" s="19">
        <v>1</v>
      </c>
      <c r="K174" s="19">
        <v>1500000</v>
      </c>
      <c r="L174" s="19">
        <v>0</v>
      </c>
      <c r="W174" s="19">
        <v>0</v>
      </c>
      <c r="X174" s="19" t="s">
        <v>78</v>
      </c>
      <c r="Y174" s="19" t="s">
        <v>78</v>
      </c>
      <c r="Z174" s="19" t="s">
        <v>78</v>
      </c>
      <c r="AA174" s="19" t="s">
        <v>78</v>
      </c>
      <c r="AB174" s="19" t="s">
        <v>78</v>
      </c>
      <c r="AC174" s="19" t="s">
        <v>78</v>
      </c>
      <c r="AD174" s="19" t="s">
        <v>78</v>
      </c>
      <c r="AE174" s="19" t="s">
        <v>78</v>
      </c>
    </row>
    <row r="175" spans="2:33" ht="15">
      <c r="B175" s="19">
        <v>171</v>
      </c>
      <c r="C175" s="30" t="s">
        <v>693</v>
      </c>
      <c r="D175" s="19">
        <v>2008</v>
      </c>
      <c r="E175" s="30" t="s">
        <v>694</v>
      </c>
      <c r="F175" s="30" t="s">
        <v>695</v>
      </c>
      <c r="G175" s="19" t="s">
        <v>643</v>
      </c>
      <c r="I175" s="19">
        <v>1</v>
      </c>
      <c r="J175" s="19">
        <v>1</v>
      </c>
      <c r="K175" s="19">
        <v>36</v>
      </c>
      <c r="L175" s="19">
        <v>1</v>
      </c>
      <c r="M175" s="19" t="s">
        <v>78</v>
      </c>
      <c r="N175" s="19">
        <v>36</v>
      </c>
      <c r="O175" s="19">
        <v>0</v>
      </c>
      <c r="P175" s="19">
        <v>0</v>
      </c>
      <c r="Q175" s="19" t="s">
        <v>78</v>
      </c>
      <c r="R175" s="19" t="s">
        <v>78</v>
      </c>
      <c r="S175" s="19" t="s">
        <v>78</v>
      </c>
      <c r="W175" s="19">
        <v>1</v>
      </c>
      <c r="X175" s="19" t="s">
        <v>78</v>
      </c>
      <c r="Y175" s="19" t="s">
        <v>78</v>
      </c>
      <c r="Z175" s="19" t="s">
        <v>78</v>
      </c>
      <c r="AA175" s="19" t="s">
        <v>78</v>
      </c>
      <c r="AB175" s="19" t="s">
        <v>78</v>
      </c>
      <c r="AC175" s="19" t="s">
        <v>78</v>
      </c>
      <c r="AD175" s="19" t="s">
        <v>78</v>
      </c>
      <c r="AE175" s="19" t="s">
        <v>78</v>
      </c>
      <c r="AF175" s="19" t="s">
        <v>696</v>
      </c>
      <c r="AG175" s="19" t="s">
        <v>697</v>
      </c>
    </row>
    <row r="176" spans="2:33" ht="15">
      <c r="B176" s="19">
        <v>172</v>
      </c>
      <c r="C176" s="30" t="s">
        <v>698</v>
      </c>
      <c r="D176" s="19">
        <v>2007</v>
      </c>
      <c r="E176" s="30" t="s">
        <v>699</v>
      </c>
      <c r="F176" s="30" t="s">
        <v>700</v>
      </c>
      <c r="G176" s="19" t="s">
        <v>643</v>
      </c>
      <c r="I176" s="19">
        <v>1</v>
      </c>
      <c r="J176" s="19">
        <v>2</v>
      </c>
      <c r="K176" s="19">
        <v>5246</v>
      </c>
      <c r="L176" s="19">
        <v>1</v>
      </c>
      <c r="M176" s="19">
        <v>2</v>
      </c>
      <c r="N176" s="19">
        <v>5246</v>
      </c>
      <c r="O176" s="19">
        <v>0</v>
      </c>
      <c r="P176" s="19">
        <v>1</v>
      </c>
      <c r="Q176" s="19" t="s">
        <v>78</v>
      </c>
      <c r="R176" s="19" t="s">
        <v>78</v>
      </c>
      <c r="S176">
        <f>(0.9443+0.8742+0.839+0.6008+0.9137+0.8289+0.9754+0.8+0.9821)/9</f>
        <v>0.86204444444444439</v>
      </c>
      <c r="V176" s="19">
        <v>1</v>
      </c>
      <c r="W176" s="19">
        <v>1</v>
      </c>
      <c r="X176">
        <f>(0.815+0.507+0.41+0.16+0.556+0.355+0.929+0.286+0.414+0.844+0.435+0.456+0.165+0.458+0.303+0.891+0.141+0.066+0.76+0.662+0.372+0.162+0.514+0+0.927+0.123+0.179+0.722+0.504+0.454+0.213+0.451+0.039+0.916+0.182+0.135)/36</f>
        <v>0.43072222222222223</v>
      </c>
      <c r="Y176">
        <f>(0.684+0.483+0.453+0.274+0.703+0.453+0.748+0.376+0.725+0.686+0.451+0.485+0.317+0.409+0.622+0.675+0.27+0.375+0.765+0.428+0.654+0.363+0.626+0+0.668+0.635+0.64+0.799+0.453+0.597+0.396+0.437+1+0.613+0.467+0.333)/36</f>
        <v>0.5295277777777776</v>
      </c>
      <c r="Z176" s="44">
        <f>2*X176*Y176/(X176+Y176)</f>
        <v>0.47504166867553133</v>
      </c>
      <c r="AA176" s="19" t="s">
        <v>78</v>
      </c>
      <c r="AB176" s="19" t="s">
        <v>78</v>
      </c>
      <c r="AC176" s="19" t="s">
        <v>78</v>
      </c>
      <c r="AD176" s="19" t="s">
        <v>78</v>
      </c>
      <c r="AE176" s="19" t="s">
        <v>78</v>
      </c>
      <c r="AF176" s="19" t="s">
        <v>701</v>
      </c>
      <c r="AG176" s="19" t="s">
        <v>702</v>
      </c>
    </row>
    <row r="177" spans="2:33" ht="15">
      <c r="B177" s="19">
        <v>173</v>
      </c>
      <c r="C177" s="30" t="s">
        <v>703</v>
      </c>
      <c r="D177" s="19">
        <v>2014</v>
      </c>
      <c r="E177" s="30" t="s">
        <v>704</v>
      </c>
      <c r="F177" s="30" t="s">
        <v>705</v>
      </c>
      <c r="G177" s="19" t="s">
        <v>643</v>
      </c>
      <c r="I177" s="19">
        <v>1</v>
      </c>
      <c r="J177" s="19">
        <v>1</v>
      </c>
      <c r="K177">
        <f>11+32+13</f>
        <v>56</v>
      </c>
      <c r="L177" s="19">
        <v>1</v>
      </c>
      <c r="M177" s="19" t="s">
        <v>78</v>
      </c>
      <c r="N177" s="19">
        <v>36</v>
      </c>
      <c r="O177" s="19">
        <v>0</v>
      </c>
      <c r="P177" s="19">
        <v>0</v>
      </c>
      <c r="Q177" s="19" t="s">
        <v>78</v>
      </c>
      <c r="R177" s="19" t="s">
        <v>78</v>
      </c>
      <c r="S177" s="19" t="s">
        <v>78</v>
      </c>
      <c r="W177" s="19">
        <v>0</v>
      </c>
      <c r="X177" s="19" t="s">
        <v>78</v>
      </c>
      <c r="Y177" s="19" t="s">
        <v>78</v>
      </c>
      <c r="Z177" s="19" t="s">
        <v>78</v>
      </c>
      <c r="AA177" s="19" t="s">
        <v>78</v>
      </c>
      <c r="AB177" s="19" t="s">
        <v>78</v>
      </c>
      <c r="AC177" s="19" t="s">
        <v>78</v>
      </c>
      <c r="AD177" s="19" t="s">
        <v>78</v>
      </c>
      <c r="AE177" s="19" t="s">
        <v>78</v>
      </c>
    </row>
    <row r="178" spans="2:33" ht="15">
      <c r="B178" s="19">
        <v>174</v>
      </c>
      <c r="C178" s="30" t="s">
        <v>706</v>
      </c>
      <c r="D178" s="19">
        <v>2006</v>
      </c>
      <c r="E178" s="30" t="s">
        <v>707</v>
      </c>
      <c r="F178" s="30" t="s">
        <v>708</v>
      </c>
      <c r="G178" s="19" t="s">
        <v>643</v>
      </c>
      <c r="I178" s="19">
        <v>1</v>
      </c>
      <c r="J178" s="19">
        <v>1</v>
      </c>
      <c r="K178" s="19">
        <v>28640</v>
      </c>
      <c r="L178" s="19">
        <v>0</v>
      </c>
      <c r="W178" s="19">
        <v>0</v>
      </c>
      <c r="X178" s="19" t="s">
        <v>78</v>
      </c>
      <c r="Y178" s="19" t="s">
        <v>78</v>
      </c>
      <c r="Z178" s="19" t="s">
        <v>78</v>
      </c>
      <c r="AA178" s="19" t="s">
        <v>78</v>
      </c>
      <c r="AB178" s="19" t="s">
        <v>78</v>
      </c>
      <c r="AC178" s="19" t="s">
        <v>78</v>
      </c>
      <c r="AD178" s="19" t="s">
        <v>78</v>
      </c>
      <c r="AE178" s="19" t="s">
        <v>78</v>
      </c>
    </row>
    <row r="179" spans="2:33" ht="15">
      <c r="B179" s="19">
        <v>175</v>
      </c>
      <c r="C179" s="30" t="s">
        <v>709</v>
      </c>
      <c r="D179" s="19">
        <v>2000</v>
      </c>
      <c r="E179" s="30" t="s">
        <v>710</v>
      </c>
      <c r="F179" s="30" t="s">
        <v>711</v>
      </c>
      <c r="G179" s="19" t="s">
        <v>643</v>
      </c>
      <c r="I179" s="19">
        <v>1</v>
      </c>
      <c r="J179" s="19">
        <v>1</v>
      </c>
      <c r="K179" s="19" t="s">
        <v>712</v>
      </c>
      <c r="L179" s="19">
        <v>0</v>
      </c>
      <c r="W179" s="19">
        <v>0</v>
      </c>
      <c r="X179" s="19" t="s">
        <v>78</v>
      </c>
      <c r="Y179" s="19" t="s">
        <v>78</v>
      </c>
      <c r="Z179" s="19" t="s">
        <v>78</v>
      </c>
      <c r="AA179" s="19" t="s">
        <v>78</v>
      </c>
      <c r="AB179" s="19" t="s">
        <v>78</v>
      </c>
      <c r="AC179" s="19" t="s">
        <v>78</v>
      </c>
      <c r="AD179" s="19" t="s">
        <v>78</v>
      </c>
      <c r="AE179" s="19" t="s">
        <v>78</v>
      </c>
      <c r="AG179" s="19" t="s">
        <v>713</v>
      </c>
    </row>
    <row r="180" spans="2:33" ht="15" hidden="1">
      <c r="B180" s="19">
        <v>176</v>
      </c>
      <c r="C180" s="30" t="s">
        <v>714</v>
      </c>
      <c r="D180" s="19">
        <v>2012</v>
      </c>
      <c r="E180" s="30" t="s">
        <v>715</v>
      </c>
      <c r="F180" s="30" t="s">
        <v>716</v>
      </c>
      <c r="G180" s="19" t="s">
        <v>643</v>
      </c>
      <c r="I180" s="19">
        <v>0</v>
      </c>
      <c r="AG180" s="19" t="s">
        <v>717</v>
      </c>
    </row>
    <row r="181" spans="2:33" ht="15">
      <c r="B181" s="19">
        <v>177</v>
      </c>
      <c r="C181" s="30" t="s">
        <v>718</v>
      </c>
      <c r="D181" s="19">
        <v>2007</v>
      </c>
      <c r="E181" s="30" t="s">
        <v>719</v>
      </c>
      <c r="F181" s="30" t="s">
        <v>720</v>
      </c>
      <c r="G181" s="19" t="s">
        <v>643</v>
      </c>
      <c r="I181" s="19">
        <v>1</v>
      </c>
      <c r="J181" s="19">
        <v>1</v>
      </c>
      <c r="K181" s="19">
        <v>120</v>
      </c>
      <c r="L181" s="19">
        <v>1</v>
      </c>
      <c r="M181" s="19">
        <v>2</v>
      </c>
      <c r="N181" s="19">
        <v>120</v>
      </c>
      <c r="O181" s="19">
        <v>0</v>
      </c>
      <c r="P181" s="19">
        <v>0</v>
      </c>
      <c r="Q181" s="19" t="s">
        <v>78</v>
      </c>
      <c r="R181" s="19" t="s">
        <v>78</v>
      </c>
      <c r="S181" s="19" t="s">
        <v>78</v>
      </c>
      <c r="T181" s="19" t="s">
        <v>721</v>
      </c>
      <c r="U181" s="19">
        <v>0.82</v>
      </c>
      <c r="V181" s="19">
        <v>2</v>
      </c>
      <c r="W181" s="19">
        <v>0</v>
      </c>
      <c r="X181" s="19" t="s">
        <v>78</v>
      </c>
      <c r="Y181" s="19" t="s">
        <v>78</v>
      </c>
      <c r="Z181" s="19" t="s">
        <v>78</v>
      </c>
      <c r="AA181" s="19" t="s">
        <v>78</v>
      </c>
      <c r="AB181" s="19" t="s">
        <v>78</v>
      </c>
      <c r="AC181" s="19" t="s">
        <v>78</v>
      </c>
      <c r="AD181" s="19" t="s">
        <v>78</v>
      </c>
      <c r="AE181" s="19" t="s">
        <v>78</v>
      </c>
      <c r="AG181" s="19" t="s">
        <v>722</v>
      </c>
    </row>
    <row r="182" spans="2:33" ht="15" hidden="1">
      <c r="B182" s="19">
        <v>178</v>
      </c>
      <c r="C182" s="30" t="s">
        <v>723</v>
      </c>
      <c r="D182" s="19">
        <v>2000</v>
      </c>
      <c r="E182" s="30" t="s">
        <v>724</v>
      </c>
      <c r="F182" s="30" t="s">
        <v>725</v>
      </c>
      <c r="G182" s="19" t="s">
        <v>643</v>
      </c>
      <c r="I182" s="19">
        <v>0</v>
      </c>
      <c r="AG182" s="19" t="s">
        <v>726</v>
      </c>
    </row>
    <row r="183" spans="2:33" ht="15" hidden="1">
      <c r="B183" s="19">
        <v>179</v>
      </c>
      <c r="C183" s="30" t="s">
        <v>727</v>
      </c>
      <c r="D183" s="19">
        <v>2006</v>
      </c>
      <c r="E183" s="30" t="s">
        <v>728</v>
      </c>
      <c r="F183" s="30" t="s">
        <v>729</v>
      </c>
      <c r="G183" s="19" t="s">
        <v>643</v>
      </c>
      <c r="I183" s="19">
        <v>0</v>
      </c>
      <c r="AG183" s="19" t="s">
        <v>730</v>
      </c>
    </row>
    <row r="184" spans="2:33" ht="15" hidden="1">
      <c r="B184" s="19">
        <v>180</v>
      </c>
      <c r="C184" s="30" t="s">
        <v>731</v>
      </c>
      <c r="D184" s="19">
        <v>2006</v>
      </c>
      <c r="E184" s="30" t="s">
        <v>732</v>
      </c>
      <c r="F184" s="30" t="s">
        <v>733</v>
      </c>
      <c r="G184" s="19" t="s">
        <v>643</v>
      </c>
      <c r="I184" s="19">
        <v>0</v>
      </c>
      <c r="AG184" s="19" t="s">
        <v>734</v>
      </c>
    </row>
    <row r="185" spans="2:33" ht="15" hidden="1">
      <c r="B185" s="19">
        <v>181</v>
      </c>
      <c r="C185" s="30" t="s">
        <v>735</v>
      </c>
      <c r="D185" s="19">
        <v>2007</v>
      </c>
      <c r="E185" s="30" t="s">
        <v>736</v>
      </c>
      <c r="F185" s="30" t="s">
        <v>737</v>
      </c>
      <c r="G185" s="19" t="s">
        <v>643</v>
      </c>
      <c r="I185" s="19">
        <v>0</v>
      </c>
      <c r="AG185" s="19" t="s">
        <v>738</v>
      </c>
    </row>
    <row r="186" spans="2:33" ht="15" hidden="1">
      <c r="B186" s="19">
        <v>182</v>
      </c>
      <c r="C186" s="30" t="s">
        <v>739</v>
      </c>
      <c r="D186" s="19">
        <v>2007</v>
      </c>
      <c r="E186" s="30" t="s">
        <v>740</v>
      </c>
      <c r="F186" s="30" t="s">
        <v>741</v>
      </c>
      <c r="G186" s="19" t="s">
        <v>643</v>
      </c>
      <c r="I186" s="19">
        <v>0</v>
      </c>
      <c r="AG186" s="19" t="s">
        <v>742</v>
      </c>
    </row>
    <row r="187" spans="2:33" ht="15" hidden="1">
      <c r="B187" s="19">
        <v>183</v>
      </c>
      <c r="C187" s="30" t="s">
        <v>743</v>
      </c>
      <c r="D187" s="19">
        <v>2009</v>
      </c>
      <c r="E187" s="30" t="s">
        <v>744</v>
      </c>
      <c r="F187" s="30" t="s">
        <v>745</v>
      </c>
      <c r="G187" s="19" t="s">
        <v>643</v>
      </c>
      <c r="I187" s="19">
        <v>0</v>
      </c>
      <c r="AG187" s="19" t="s">
        <v>746</v>
      </c>
    </row>
    <row r="188" spans="2:33" ht="15" hidden="1">
      <c r="B188" s="19">
        <v>184</v>
      </c>
      <c r="C188" s="30" t="s">
        <v>747</v>
      </c>
      <c r="D188" s="19">
        <v>2008</v>
      </c>
      <c r="E188" s="30" t="s">
        <v>748</v>
      </c>
      <c r="F188" s="30" t="s">
        <v>749</v>
      </c>
      <c r="G188" s="19" t="s">
        <v>643</v>
      </c>
      <c r="I188" s="19">
        <v>0</v>
      </c>
      <c r="AG188" s="19" t="s">
        <v>750</v>
      </c>
    </row>
    <row r="189" spans="2:33" ht="15" hidden="1">
      <c r="B189" s="19">
        <v>185</v>
      </c>
      <c r="C189" s="30" t="s">
        <v>751</v>
      </c>
      <c r="D189" s="19">
        <v>2008</v>
      </c>
      <c r="E189" s="30" t="s">
        <v>752</v>
      </c>
      <c r="F189" s="30" t="s">
        <v>753</v>
      </c>
      <c r="G189" s="19" t="s">
        <v>643</v>
      </c>
      <c r="I189" s="19">
        <v>0</v>
      </c>
      <c r="AG189" s="19" t="s">
        <v>754</v>
      </c>
    </row>
    <row r="190" spans="2:33" ht="15">
      <c r="B190" s="19">
        <v>186</v>
      </c>
      <c r="C190" s="30" t="s">
        <v>755</v>
      </c>
      <c r="D190" s="19">
        <v>2007</v>
      </c>
      <c r="E190" s="30" t="s">
        <v>756</v>
      </c>
      <c r="F190" s="30" t="s">
        <v>757</v>
      </c>
      <c r="G190" s="19" t="s">
        <v>643</v>
      </c>
      <c r="I190" s="19">
        <v>1</v>
      </c>
      <c r="J190" s="19">
        <v>2</v>
      </c>
      <c r="K190" s="19">
        <v>187000</v>
      </c>
      <c r="L190" s="19">
        <v>1</v>
      </c>
      <c r="M190" s="19" t="s">
        <v>78</v>
      </c>
      <c r="N190" s="19">
        <v>187000</v>
      </c>
      <c r="O190" s="19">
        <v>0</v>
      </c>
      <c r="P190" s="19">
        <v>1</v>
      </c>
      <c r="Q190" s="19" t="s">
        <v>78</v>
      </c>
      <c r="R190" s="19">
        <v>0.8</v>
      </c>
      <c r="S190" s="19" t="s">
        <v>78</v>
      </c>
      <c r="V190" s="19">
        <v>2</v>
      </c>
      <c r="W190" s="19">
        <v>1</v>
      </c>
      <c r="X190" s="19" t="s">
        <v>78</v>
      </c>
      <c r="Y190" s="19" t="s">
        <v>78</v>
      </c>
      <c r="Z190" s="19" t="s">
        <v>78</v>
      </c>
      <c r="AA190" s="19" t="s">
        <v>78</v>
      </c>
      <c r="AB190" s="19" t="s">
        <v>78</v>
      </c>
      <c r="AC190" s="19" t="s">
        <v>78</v>
      </c>
      <c r="AD190" s="19" t="s">
        <v>78</v>
      </c>
      <c r="AE190" s="19" t="s">
        <v>78</v>
      </c>
      <c r="AF190" s="19" t="s">
        <v>758</v>
      </c>
    </row>
    <row r="191" spans="2:33" ht="15" hidden="1">
      <c r="B191" s="19">
        <v>187</v>
      </c>
      <c r="C191" s="30" t="s">
        <v>759</v>
      </c>
      <c r="D191" s="19">
        <v>2007</v>
      </c>
      <c r="E191" s="30" t="s">
        <v>760</v>
      </c>
      <c r="F191" s="30" t="s">
        <v>761</v>
      </c>
      <c r="G191" s="19" t="s">
        <v>643</v>
      </c>
      <c r="I191" s="19">
        <v>0</v>
      </c>
      <c r="AG191" s="19" t="s">
        <v>762</v>
      </c>
    </row>
    <row r="192" spans="2:33" ht="15" hidden="1">
      <c r="B192" s="19">
        <v>188</v>
      </c>
      <c r="C192" s="30" t="s">
        <v>763</v>
      </c>
      <c r="D192" s="19">
        <v>2006</v>
      </c>
      <c r="E192" s="30" t="s">
        <v>764</v>
      </c>
      <c r="F192" s="30" t="s">
        <v>765</v>
      </c>
      <c r="G192" s="19" t="s">
        <v>643</v>
      </c>
      <c r="I192" s="19">
        <v>0</v>
      </c>
      <c r="AG192" s="19" t="s">
        <v>673</v>
      </c>
    </row>
    <row r="193" spans="2:33" ht="15" hidden="1">
      <c r="B193" s="19">
        <v>189</v>
      </c>
      <c r="C193" s="30" t="s">
        <v>766</v>
      </c>
      <c r="D193" s="19">
        <v>2000</v>
      </c>
      <c r="E193" s="30" t="s">
        <v>767</v>
      </c>
      <c r="F193" s="30" t="s">
        <v>768</v>
      </c>
      <c r="G193" s="19" t="s">
        <v>643</v>
      </c>
      <c r="I193" s="19">
        <v>0</v>
      </c>
      <c r="AG193" s="19" t="s">
        <v>769</v>
      </c>
    </row>
    <row r="194" spans="2:33" ht="15" hidden="1">
      <c r="B194" s="19">
        <v>190</v>
      </c>
      <c r="C194" s="30" t="s">
        <v>770</v>
      </c>
      <c r="D194" s="19">
        <v>1999</v>
      </c>
      <c r="E194" s="30" t="s">
        <v>771</v>
      </c>
      <c r="F194" s="30" t="s">
        <v>772</v>
      </c>
      <c r="G194" s="19" t="s">
        <v>643</v>
      </c>
      <c r="I194" s="19">
        <v>0</v>
      </c>
      <c r="AG194" s="19" t="s">
        <v>673</v>
      </c>
    </row>
    <row r="195" spans="2:33" ht="15" hidden="1">
      <c r="B195" s="19">
        <v>191</v>
      </c>
      <c r="C195" s="30" t="s">
        <v>773</v>
      </c>
      <c r="D195" s="19">
        <v>2009</v>
      </c>
      <c r="E195" s="30" t="s">
        <v>774</v>
      </c>
      <c r="F195" s="30" t="s">
        <v>775</v>
      </c>
      <c r="G195" s="19" t="s">
        <v>643</v>
      </c>
      <c r="I195" s="19">
        <v>0</v>
      </c>
      <c r="AG195" s="19" t="s">
        <v>776</v>
      </c>
    </row>
    <row r="196" spans="2:33" ht="15" hidden="1">
      <c r="B196" s="19">
        <v>192</v>
      </c>
      <c r="C196" s="30" t="s">
        <v>777</v>
      </c>
      <c r="D196" s="19">
        <v>2009</v>
      </c>
      <c r="E196" s="30" t="s">
        <v>778</v>
      </c>
      <c r="F196" s="30" t="s">
        <v>779</v>
      </c>
      <c r="G196" s="19" t="s">
        <v>643</v>
      </c>
      <c r="I196" s="19">
        <v>0</v>
      </c>
      <c r="AG196" s="19" t="s">
        <v>780</v>
      </c>
    </row>
  </sheetData>
  <autoFilter ref="A1:AG196" xr:uid="{00000000-0009-0000-0000-000000000000}">
    <filterColumn colId="8">
      <filters>
        <filter val="1"/>
        <filter val="1=Yes_x000a_0 = No --&gt; other categories _x000a_are not coded, please continue with next article"/>
        <filter val="Relevant"/>
      </filters>
    </filterColumn>
    <filterColumn colId="9">
      <filters>
        <filter val="1"/>
        <filter val="1 = Search string based / Dictionnary Approach_x000a_2 = Machine Learning _x000a_3 = Topic Modeling (--&gt; it will usually not have a gold standard) _x000a_4 = Other"/>
        <filter val="1,3"/>
        <filter val="2"/>
        <filter val="Automated Method Used"/>
      </filters>
    </filterColumn>
  </autoFilter>
  <mergeCells count="5">
    <mergeCell ref="H1:I1"/>
    <mergeCell ref="J1:K1"/>
    <mergeCell ref="W1:AF1"/>
    <mergeCell ref="L1:V1"/>
    <mergeCell ref="B1:G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14"/>
  <sheetViews>
    <sheetView workbookViewId="0">
      <pane ySplit="4" topLeftCell="A5" activePane="bottomLeft" state="frozen"/>
      <selection pane="bottomLeft" activeCell="B6" sqref="B6"/>
    </sheetView>
  </sheetViews>
  <sheetFormatPr baseColWidth="10" defaultColWidth="14.5" defaultRowHeight="15.75" customHeight="1"/>
  <cols>
    <col min="7" max="8" width="22.33203125" customWidth="1"/>
    <col min="20" max="20" width="17" customWidth="1"/>
  </cols>
  <sheetData>
    <row r="1" spans="1:37" ht="50.25" customHeight="1">
      <c r="A1" s="1"/>
      <c r="B1" s="46" t="s">
        <v>0</v>
      </c>
      <c r="C1" s="50"/>
      <c r="D1" s="50"/>
      <c r="E1" s="50"/>
      <c r="F1" s="47"/>
      <c r="G1" s="46" t="s">
        <v>1</v>
      </c>
      <c r="H1" s="47"/>
      <c r="I1" s="48" t="s">
        <v>2</v>
      </c>
      <c r="J1" s="49"/>
      <c r="K1" s="48" t="s">
        <v>3</v>
      </c>
      <c r="L1" s="49"/>
      <c r="M1" s="49"/>
      <c r="N1" s="49"/>
      <c r="O1" s="49"/>
      <c r="P1" s="49"/>
      <c r="Q1" s="49"/>
      <c r="R1" s="49"/>
      <c r="S1" s="46" t="s">
        <v>4</v>
      </c>
      <c r="T1" s="50"/>
      <c r="U1" s="50"/>
      <c r="V1" s="50"/>
      <c r="W1" s="50"/>
      <c r="X1" s="50"/>
      <c r="Y1" s="47"/>
      <c r="Z1" s="2"/>
      <c r="AA1" s="3"/>
      <c r="AB1" s="3"/>
      <c r="AC1" s="3"/>
      <c r="AD1" s="3"/>
      <c r="AE1" s="3"/>
      <c r="AF1" s="3"/>
      <c r="AG1" s="3"/>
      <c r="AH1" s="3"/>
      <c r="AI1" s="3"/>
      <c r="AJ1" s="3"/>
      <c r="AK1" s="3"/>
    </row>
    <row r="2" spans="1:37" ht="50.25" customHeight="1">
      <c r="A2" s="4" t="s">
        <v>5</v>
      </c>
      <c r="B2" s="5" t="s">
        <v>6</v>
      </c>
      <c r="C2" s="6" t="s">
        <v>7</v>
      </c>
      <c r="D2" s="6" t="s">
        <v>8</v>
      </c>
      <c r="E2" s="6" t="s">
        <v>9</v>
      </c>
      <c r="F2" s="7" t="s">
        <v>11</v>
      </c>
      <c r="G2" s="8" t="s">
        <v>12</v>
      </c>
      <c r="H2" s="9" t="s">
        <v>13</v>
      </c>
      <c r="I2" s="10" t="s">
        <v>14</v>
      </c>
      <c r="J2" s="11" t="s">
        <v>15</v>
      </c>
      <c r="K2" s="12" t="s">
        <v>16</v>
      </c>
      <c r="L2" s="13" t="s">
        <v>17</v>
      </c>
      <c r="M2" s="14" t="s">
        <v>18</v>
      </c>
      <c r="N2" s="14" t="s">
        <v>19</v>
      </c>
      <c r="O2" s="14" t="s">
        <v>20</v>
      </c>
      <c r="P2" s="14" t="s">
        <v>21</v>
      </c>
      <c r="Q2" s="14" t="s">
        <v>22</v>
      </c>
      <c r="R2" s="14" t="s">
        <v>23</v>
      </c>
      <c r="S2" s="15" t="s">
        <v>24</v>
      </c>
      <c r="T2" s="16" t="s">
        <v>34</v>
      </c>
      <c r="U2" s="16" t="s">
        <v>31</v>
      </c>
      <c r="V2" s="16" t="s">
        <v>33</v>
      </c>
      <c r="W2" s="16" t="s">
        <v>35</v>
      </c>
      <c r="X2" s="16" t="s">
        <v>41</v>
      </c>
      <c r="Y2" s="17" t="s">
        <v>36</v>
      </c>
      <c r="Z2" s="2" t="s">
        <v>42</v>
      </c>
      <c r="AA2" s="3"/>
      <c r="AB2" s="3"/>
      <c r="AC2" s="3"/>
      <c r="AD2" s="3"/>
      <c r="AE2" s="3"/>
      <c r="AF2" s="3"/>
      <c r="AG2" s="3"/>
      <c r="AH2" s="3"/>
      <c r="AI2" s="3"/>
      <c r="AJ2" s="3"/>
      <c r="AK2" s="3"/>
    </row>
    <row r="3" spans="1:37" ht="13">
      <c r="A3" s="19" t="s">
        <v>43</v>
      </c>
      <c r="B3" s="20"/>
      <c r="C3" s="19"/>
      <c r="D3" s="19"/>
      <c r="E3" s="19"/>
      <c r="F3" s="21" t="s">
        <v>44</v>
      </c>
      <c r="G3" s="21"/>
      <c r="H3" s="22" t="s">
        <v>45</v>
      </c>
      <c r="I3" s="19"/>
      <c r="J3" s="19"/>
      <c r="K3" s="19" t="s">
        <v>46</v>
      </c>
      <c r="L3" s="19" t="s">
        <v>47</v>
      </c>
      <c r="M3" s="19" t="s">
        <v>48</v>
      </c>
      <c r="N3" s="19"/>
      <c r="O3" s="19"/>
      <c r="P3" s="19"/>
      <c r="Q3" s="19" t="s">
        <v>49</v>
      </c>
      <c r="R3" s="19"/>
      <c r="S3" s="20" t="s">
        <v>50</v>
      </c>
      <c r="T3" s="19" t="s">
        <v>49</v>
      </c>
      <c r="U3" s="19" t="s">
        <v>49</v>
      </c>
      <c r="V3" s="19" t="s">
        <v>49</v>
      </c>
      <c r="W3" s="19"/>
      <c r="X3" s="19"/>
      <c r="Y3" s="21" t="s">
        <v>51</v>
      </c>
    </row>
    <row r="4" spans="1:37" ht="168">
      <c r="A4" s="23" t="s">
        <v>52</v>
      </c>
      <c r="B4" s="24" t="s">
        <v>53</v>
      </c>
      <c r="C4" s="23" t="s">
        <v>54</v>
      </c>
      <c r="D4" s="23" t="s">
        <v>55</v>
      </c>
      <c r="E4" s="23"/>
      <c r="F4" s="25" t="s">
        <v>56</v>
      </c>
      <c r="G4" s="25"/>
      <c r="H4" s="26" t="s">
        <v>57</v>
      </c>
      <c r="I4" s="27" t="s">
        <v>59</v>
      </c>
      <c r="J4" s="23"/>
      <c r="K4" s="23" t="s">
        <v>60</v>
      </c>
      <c r="L4" s="23" t="s">
        <v>61</v>
      </c>
      <c r="M4" s="23"/>
      <c r="N4" s="23" t="s">
        <v>62</v>
      </c>
      <c r="O4" s="23" t="s">
        <v>62</v>
      </c>
      <c r="P4" s="23" t="s">
        <v>64</v>
      </c>
      <c r="Q4" s="23" t="s">
        <v>65</v>
      </c>
      <c r="R4" s="23" t="s">
        <v>66</v>
      </c>
      <c r="S4" s="24" t="s">
        <v>62</v>
      </c>
      <c r="T4" s="23" t="s">
        <v>67</v>
      </c>
      <c r="U4" s="23" t="s">
        <v>68</v>
      </c>
      <c r="V4" s="23" t="s">
        <v>69</v>
      </c>
      <c r="W4" s="28"/>
      <c r="X4" s="28"/>
      <c r="Y4" s="29"/>
      <c r="Z4" s="28"/>
      <c r="AA4" s="28"/>
      <c r="AB4" s="28"/>
      <c r="AC4" s="28"/>
      <c r="AD4" s="28"/>
      <c r="AE4" s="28"/>
      <c r="AF4" s="28"/>
      <c r="AG4" s="28"/>
      <c r="AH4" s="28"/>
      <c r="AI4" s="28"/>
      <c r="AJ4" s="28"/>
      <c r="AK4" s="28"/>
    </row>
    <row r="5" spans="1:37" ht="13">
      <c r="B5" s="19">
        <v>1</v>
      </c>
      <c r="C5" s="19" t="s">
        <v>71</v>
      </c>
      <c r="D5" s="19">
        <v>2018</v>
      </c>
      <c r="E5" s="19" t="s">
        <v>72</v>
      </c>
      <c r="F5" s="19" t="s">
        <v>74</v>
      </c>
    </row>
    <row r="6" spans="1:37" ht="13">
      <c r="B6" s="19">
        <v>2</v>
      </c>
      <c r="C6" s="19" t="s">
        <v>77</v>
      </c>
      <c r="D6" s="19">
        <v>2018</v>
      </c>
      <c r="E6" s="19" t="s">
        <v>79</v>
      </c>
      <c r="F6" s="19" t="s">
        <v>74</v>
      </c>
    </row>
    <row r="7" spans="1:37" ht="13">
      <c r="B7" s="19">
        <v>3</v>
      </c>
      <c r="C7" s="19" t="s">
        <v>80</v>
      </c>
      <c r="D7" s="19">
        <v>2018</v>
      </c>
      <c r="E7" s="19" t="s">
        <v>81</v>
      </c>
      <c r="F7" s="19" t="s">
        <v>74</v>
      </c>
    </row>
    <row r="8" spans="1:37" ht="13">
      <c r="B8" s="19">
        <v>4</v>
      </c>
      <c r="C8" s="19" t="s">
        <v>82</v>
      </c>
      <c r="D8" s="19">
        <v>2016</v>
      </c>
      <c r="E8" s="19" t="s">
        <v>83</v>
      </c>
      <c r="F8" s="19" t="s">
        <v>74</v>
      </c>
    </row>
    <row r="9" spans="1:37" ht="13">
      <c r="B9" s="19">
        <v>5</v>
      </c>
      <c r="C9" s="19" t="s">
        <v>85</v>
      </c>
      <c r="D9" s="19">
        <v>2017</v>
      </c>
      <c r="E9" s="19" t="s">
        <v>86</v>
      </c>
      <c r="F9" s="19" t="s">
        <v>74</v>
      </c>
    </row>
    <row r="10" spans="1:37" ht="13">
      <c r="B10" s="19">
        <v>6</v>
      </c>
      <c r="C10" s="19" t="s">
        <v>88</v>
      </c>
      <c r="D10" s="19">
        <v>2018</v>
      </c>
      <c r="E10" s="19" t="s">
        <v>89</v>
      </c>
      <c r="F10" s="19" t="s">
        <v>74</v>
      </c>
    </row>
    <row r="11" spans="1:37" ht="13">
      <c r="B11" s="19">
        <v>7</v>
      </c>
      <c r="C11" s="19" t="s">
        <v>90</v>
      </c>
      <c r="D11" s="19">
        <v>2015</v>
      </c>
      <c r="E11" s="19" t="s">
        <v>91</v>
      </c>
      <c r="F11" s="19" t="s">
        <v>74</v>
      </c>
    </row>
    <row r="12" spans="1:37" ht="13">
      <c r="B12" s="19">
        <v>8</v>
      </c>
      <c r="C12" s="19" t="s">
        <v>92</v>
      </c>
      <c r="D12" s="19">
        <v>2018</v>
      </c>
      <c r="E12" s="19" t="s">
        <v>93</v>
      </c>
      <c r="F12" s="19" t="s">
        <v>74</v>
      </c>
    </row>
    <row r="13" spans="1:37" ht="13">
      <c r="B13" s="19">
        <v>9</v>
      </c>
      <c r="C13" s="19" t="s">
        <v>95</v>
      </c>
      <c r="D13" s="19">
        <v>2017</v>
      </c>
      <c r="E13" s="19" t="s">
        <v>96</v>
      </c>
      <c r="F13" s="19" t="s">
        <v>74</v>
      </c>
    </row>
    <row r="14" spans="1:37" ht="13">
      <c r="B14" s="19">
        <v>10</v>
      </c>
      <c r="C14" s="19" t="s">
        <v>101</v>
      </c>
      <c r="D14" s="19">
        <v>2016</v>
      </c>
      <c r="E14" s="19" t="s">
        <v>102</v>
      </c>
      <c r="F14" s="19" t="s">
        <v>74</v>
      </c>
    </row>
  </sheetData>
  <mergeCells count="5">
    <mergeCell ref="G1:H1"/>
    <mergeCell ref="I1:J1"/>
    <mergeCell ref="K1:R1"/>
    <mergeCell ref="B1:F1"/>
    <mergeCell ref="S1:Y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4"/>
  <sheetViews>
    <sheetView workbookViewId="0">
      <pane ySplit="4" topLeftCell="A5" activePane="bottomLeft" state="frozen"/>
      <selection pane="bottomLeft" activeCell="B6" sqref="B6"/>
    </sheetView>
  </sheetViews>
  <sheetFormatPr baseColWidth="10" defaultColWidth="14.5" defaultRowHeight="15.75" customHeight="1"/>
  <cols>
    <col min="7" max="8" width="22.33203125" customWidth="1"/>
  </cols>
  <sheetData>
    <row r="1" spans="1:35" ht="50.25" customHeight="1">
      <c r="A1" s="1"/>
      <c r="B1" s="46" t="s">
        <v>0</v>
      </c>
      <c r="C1" s="50"/>
      <c r="D1" s="50"/>
      <c r="E1" s="50"/>
      <c r="F1" s="47"/>
      <c r="G1" s="46" t="s">
        <v>1</v>
      </c>
      <c r="H1" s="47"/>
      <c r="I1" s="48" t="s">
        <v>2</v>
      </c>
      <c r="J1" s="49"/>
      <c r="K1" s="48" t="s">
        <v>3</v>
      </c>
      <c r="L1" s="49"/>
      <c r="M1" s="49"/>
      <c r="N1" s="49"/>
      <c r="O1" s="49"/>
      <c r="P1" s="49"/>
      <c r="Q1" s="49"/>
      <c r="R1" s="49"/>
      <c r="S1" s="46" t="s">
        <v>4</v>
      </c>
      <c r="T1" s="50"/>
      <c r="U1" s="50"/>
      <c r="V1" s="50"/>
      <c r="W1" s="47"/>
      <c r="X1" s="2"/>
      <c r="Y1" s="3"/>
      <c r="Z1" s="3"/>
      <c r="AA1" s="3"/>
      <c r="AB1" s="3"/>
      <c r="AC1" s="3"/>
      <c r="AD1" s="3"/>
      <c r="AE1" s="3"/>
      <c r="AF1" s="3"/>
      <c r="AG1" s="3"/>
      <c r="AH1" s="3"/>
      <c r="AI1" s="3"/>
    </row>
    <row r="2" spans="1:35" ht="50.25" customHeight="1">
      <c r="A2" s="4" t="s">
        <v>5</v>
      </c>
      <c r="B2" s="5" t="s">
        <v>6</v>
      </c>
      <c r="C2" s="6" t="s">
        <v>7</v>
      </c>
      <c r="D2" s="6" t="s">
        <v>8</v>
      </c>
      <c r="E2" s="6" t="s">
        <v>9</v>
      </c>
      <c r="F2" s="7" t="s">
        <v>11</v>
      </c>
      <c r="G2" s="8" t="s">
        <v>12</v>
      </c>
      <c r="H2" s="9" t="s">
        <v>13</v>
      </c>
      <c r="I2" s="10" t="s">
        <v>14</v>
      </c>
      <c r="J2" s="11" t="s">
        <v>15</v>
      </c>
      <c r="K2" s="12" t="s">
        <v>16</v>
      </c>
      <c r="L2" s="13" t="s">
        <v>17</v>
      </c>
      <c r="M2" s="14" t="s">
        <v>18</v>
      </c>
      <c r="N2" s="14" t="s">
        <v>19</v>
      </c>
      <c r="O2" s="14" t="s">
        <v>20</v>
      </c>
      <c r="P2" s="14" t="s">
        <v>21</v>
      </c>
      <c r="Q2" s="14" t="s">
        <v>22</v>
      </c>
      <c r="R2" s="14" t="s">
        <v>23</v>
      </c>
      <c r="S2" s="15" t="s">
        <v>24</v>
      </c>
      <c r="T2" s="16" t="s">
        <v>29</v>
      </c>
      <c r="U2" s="16" t="s">
        <v>31</v>
      </c>
      <c r="V2" s="16" t="s">
        <v>33</v>
      </c>
      <c r="W2" s="17" t="s">
        <v>36</v>
      </c>
      <c r="X2" s="2" t="s">
        <v>42</v>
      </c>
      <c r="Y2" s="3"/>
      <c r="Z2" s="3"/>
      <c r="AA2" s="3"/>
      <c r="AB2" s="3"/>
      <c r="AC2" s="3"/>
      <c r="AD2" s="3"/>
      <c r="AE2" s="3"/>
      <c r="AF2" s="3"/>
      <c r="AG2" s="3"/>
      <c r="AH2" s="3"/>
      <c r="AI2" s="3"/>
    </row>
    <row r="3" spans="1:35" ht="13">
      <c r="A3" s="19" t="s">
        <v>43</v>
      </c>
      <c r="B3" s="20"/>
      <c r="C3" s="19"/>
      <c r="D3" s="19"/>
      <c r="E3" s="19"/>
      <c r="F3" s="21" t="s">
        <v>44</v>
      </c>
      <c r="G3" s="21"/>
      <c r="H3" s="22" t="s">
        <v>45</v>
      </c>
      <c r="I3" s="19"/>
      <c r="J3" s="19"/>
      <c r="K3" s="19" t="s">
        <v>46</v>
      </c>
      <c r="L3" s="19" t="s">
        <v>47</v>
      </c>
      <c r="M3" s="19" t="s">
        <v>48</v>
      </c>
      <c r="N3" s="19"/>
      <c r="O3" s="19"/>
      <c r="P3" s="19"/>
      <c r="Q3" s="19" t="s">
        <v>49</v>
      </c>
      <c r="R3" s="19"/>
      <c r="S3" s="20" t="s">
        <v>50</v>
      </c>
      <c r="T3" s="19" t="s">
        <v>49</v>
      </c>
      <c r="U3" s="19" t="s">
        <v>49</v>
      </c>
      <c r="V3" s="19" t="s">
        <v>49</v>
      </c>
      <c r="W3" s="21" t="s">
        <v>51</v>
      </c>
    </row>
    <row r="4" spans="1:35" ht="168">
      <c r="A4" s="23" t="s">
        <v>52</v>
      </c>
      <c r="B4" s="24" t="s">
        <v>53</v>
      </c>
      <c r="C4" s="23" t="s">
        <v>54</v>
      </c>
      <c r="D4" s="23" t="s">
        <v>55</v>
      </c>
      <c r="E4" s="23"/>
      <c r="F4" s="25" t="s">
        <v>56</v>
      </c>
      <c r="G4" s="25"/>
      <c r="H4" s="26" t="s">
        <v>57</v>
      </c>
      <c r="I4" s="27" t="s">
        <v>59</v>
      </c>
      <c r="J4" s="23"/>
      <c r="K4" s="23" t="s">
        <v>60</v>
      </c>
      <c r="L4" s="23" t="s">
        <v>61</v>
      </c>
      <c r="M4" s="23"/>
      <c r="N4" s="23" t="s">
        <v>62</v>
      </c>
      <c r="O4" s="23" t="s">
        <v>62</v>
      </c>
      <c r="P4" s="23" t="s">
        <v>64</v>
      </c>
      <c r="Q4" s="23" t="s">
        <v>65</v>
      </c>
      <c r="R4" s="23" t="s">
        <v>66</v>
      </c>
      <c r="S4" s="24" t="s">
        <v>62</v>
      </c>
      <c r="T4" s="23" t="s">
        <v>67</v>
      </c>
      <c r="U4" s="23" t="s">
        <v>68</v>
      </c>
      <c r="V4" s="23" t="s">
        <v>69</v>
      </c>
      <c r="W4" s="29"/>
      <c r="X4" s="28"/>
      <c r="Y4" s="28"/>
      <c r="Z4" s="28"/>
      <c r="AA4" s="28"/>
      <c r="AB4" s="28"/>
      <c r="AC4" s="28"/>
      <c r="AD4" s="28"/>
      <c r="AE4" s="28"/>
      <c r="AF4" s="28"/>
      <c r="AG4" s="28"/>
      <c r="AH4" s="28"/>
      <c r="AI4" s="28"/>
    </row>
    <row r="5" spans="1:35" ht="13">
      <c r="B5" s="19">
        <v>1</v>
      </c>
      <c r="C5" s="19" t="s">
        <v>71</v>
      </c>
      <c r="D5" s="19">
        <v>2018</v>
      </c>
      <c r="E5" s="19" t="s">
        <v>72</v>
      </c>
      <c r="F5" s="19" t="s">
        <v>75</v>
      </c>
    </row>
    <row r="6" spans="1:35" ht="13">
      <c r="B6" s="19">
        <v>2</v>
      </c>
      <c r="C6" s="19" t="s">
        <v>77</v>
      </c>
      <c r="D6" s="19">
        <v>2018</v>
      </c>
      <c r="E6" s="19" t="s">
        <v>79</v>
      </c>
      <c r="F6" s="19" t="s">
        <v>75</v>
      </c>
    </row>
    <row r="7" spans="1:35" ht="13">
      <c r="B7" s="19">
        <v>3</v>
      </c>
      <c r="C7" s="19" t="s">
        <v>80</v>
      </c>
      <c r="D7" s="19">
        <v>2018</v>
      </c>
      <c r="E7" s="19" t="s">
        <v>81</v>
      </c>
      <c r="F7" s="19" t="s">
        <v>75</v>
      </c>
    </row>
    <row r="8" spans="1:35" ht="13">
      <c r="B8" s="19">
        <v>4</v>
      </c>
      <c r="C8" s="19" t="s">
        <v>82</v>
      </c>
      <c r="D8" s="19">
        <v>2016</v>
      </c>
      <c r="E8" s="19" t="s">
        <v>83</v>
      </c>
      <c r="F8" s="19" t="s">
        <v>75</v>
      </c>
    </row>
    <row r="9" spans="1:35" ht="13">
      <c r="B9" s="19">
        <v>5</v>
      </c>
      <c r="C9" s="19" t="s">
        <v>85</v>
      </c>
      <c r="D9" s="19">
        <v>2017</v>
      </c>
      <c r="E9" s="19" t="s">
        <v>86</v>
      </c>
      <c r="F9" s="19" t="s">
        <v>75</v>
      </c>
    </row>
    <row r="10" spans="1:35" ht="13">
      <c r="B10" s="19">
        <v>6</v>
      </c>
      <c r="C10" s="19" t="s">
        <v>88</v>
      </c>
      <c r="D10" s="19">
        <v>2018</v>
      </c>
      <c r="E10" s="19" t="s">
        <v>89</v>
      </c>
      <c r="F10" s="19" t="s">
        <v>75</v>
      </c>
    </row>
    <row r="11" spans="1:35" ht="13">
      <c r="B11" s="19">
        <v>7</v>
      </c>
      <c r="C11" s="19" t="s">
        <v>90</v>
      </c>
      <c r="D11" s="19">
        <v>2015</v>
      </c>
      <c r="E11" s="19" t="s">
        <v>91</v>
      </c>
      <c r="F11" s="19" t="s">
        <v>75</v>
      </c>
    </row>
    <row r="12" spans="1:35" ht="13">
      <c r="B12" s="19">
        <v>8</v>
      </c>
      <c r="C12" s="19" t="s">
        <v>92</v>
      </c>
      <c r="D12" s="19">
        <v>2018</v>
      </c>
      <c r="E12" s="19" t="s">
        <v>93</v>
      </c>
      <c r="F12" s="19" t="s">
        <v>75</v>
      </c>
    </row>
    <row r="13" spans="1:35" ht="13">
      <c r="B13" s="19">
        <v>9</v>
      </c>
      <c r="C13" s="19" t="s">
        <v>95</v>
      </c>
      <c r="D13" s="19">
        <v>2017</v>
      </c>
      <c r="E13" s="19" t="s">
        <v>96</v>
      </c>
      <c r="F13" s="19" t="s">
        <v>75</v>
      </c>
    </row>
    <row r="14" spans="1:35" ht="13">
      <c r="B14" s="19">
        <v>10</v>
      </c>
      <c r="C14" s="19" t="s">
        <v>101</v>
      </c>
      <c r="D14" s="19">
        <v>2016</v>
      </c>
      <c r="E14" s="19" t="s">
        <v>102</v>
      </c>
      <c r="F14" s="19" t="s">
        <v>75</v>
      </c>
    </row>
  </sheetData>
  <mergeCells count="5">
    <mergeCell ref="S1:W1"/>
    <mergeCell ref="G1:H1"/>
    <mergeCell ref="I1:J1"/>
    <mergeCell ref="K1:R1"/>
    <mergeCell ref="B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N14"/>
  <sheetViews>
    <sheetView workbookViewId="0">
      <pane ySplit="4" topLeftCell="A5" activePane="bottomLeft" state="frozen"/>
      <selection pane="bottomLeft" activeCell="B6" sqref="B6"/>
    </sheetView>
  </sheetViews>
  <sheetFormatPr baseColWidth="10" defaultColWidth="14.5" defaultRowHeight="15.75" customHeight="1"/>
  <cols>
    <col min="5" max="5" width="24.83203125" customWidth="1"/>
    <col min="7" max="8" width="22.33203125" customWidth="1"/>
    <col min="20" max="20" width="22.1640625" customWidth="1"/>
    <col min="24" max="24" width="10.5" customWidth="1"/>
    <col min="25" max="25" width="16.83203125" customWidth="1"/>
  </cols>
  <sheetData>
    <row r="1" spans="1:40" ht="50.25" customHeight="1">
      <c r="A1" s="1"/>
      <c r="B1" s="46" t="s">
        <v>0</v>
      </c>
      <c r="C1" s="50"/>
      <c r="D1" s="50"/>
      <c r="E1" s="50"/>
      <c r="F1" s="47"/>
      <c r="G1" s="46" t="s">
        <v>1</v>
      </c>
      <c r="H1" s="47"/>
      <c r="I1" s="48" t="s">
        <v>2</v>
      </c>
      <c r="J1" s="49"/>
      <c r="K1" s="48" t="s">
        <v>3</v>
      </c>
      <c r="L1" s="49"/>
      <c r="M1" s="49"/>
      <c r="N1" s="49"/>
      <c r="O1" s="49"/>
      <c r="P1" s="49"/>
      <c r="Q1" s="49"/>
      <c r="R1" s="49"/>
      <c r="S1" s="46" t="s">
        <v>4</v>
      </c>
      <c r="T1" s="50"/>
      <c r="U1" s="50"/>
      <c r="V1" s="50"/>
      <c r="W1" s="50"/>
      <c r="X1" s="50"/>
      <c r="Y1" s="50"/>
      <c r="Z1" s="50"/>
      <c r="AA1" s="50"/>
      <c r="AB1" s="47"/>
      <c r="AC1" s="2"/>
      <c r="AD1" s="3"/>
      <c r="AE1" s="3"/>
      <c r="AF1" s="3"/>
      <c r="AG1" s="3"/>
      <c r="AH1" s="3"/>
      <c r="AI1" s="3"/>
      <c r="AJ1" s="3"/>
      <c r="AK1" s="3"/>
      <c r="AL1" s="3"/>
      <c r="AM1" s="3"/>
      <c r="AN1" s="3"/>
    </row>
    <row r="2" spans="1:40" ht="50.25" customHeight="1">
      <c r="A2" s="4" t="s">
        <v>5</v>
      </c>
      <c r="B2" s="5" t="s">
        <v>6</v>
      </c>
      <c r="C2" s="6" t="s">
        <v>7</v>
      </c>
      <c r="D2" s="6" t="s">
        <v>8</v>
      </c>
      <c r="E2" s="6" t="s">
        <v>9</v>
      </c>
      <c r="F2" s="7" t="s">
        <v>11</v>
      </c>
      <c r="G2" s="8" t="s">
        <v>12</v>
      </c>
      <c r="H2" s="9" t="s">
        <v>13</v>
      </c>
      <c r="I2" s="10" t="s">
        <v>14</v>
      </c>
      <c r="J2" s="11" t="s">
        <v>15</v>
      </c>
      <c r="K2" s="12" t="s">
        <v>16</v>
      </c>
      <c r="L2" s="13" t="s">
        <v>17</v>
      </c>
      <c r="M2" s="14" t="s">
        <v>18</v>
      </c>
      <c r="N2" s="14" t="s">
        <v>19</v>
      </c>
      <c r="O2" s="14" t="s">
        <v>20</v>
      </c>
      <c r="P2" s="14" t="s">
        <v>21</v>
      </c>
      <c r="Q2" s="14" t="s">
        <v>22</v>
      </c>
      <c r="R2" s="14" t="s">
        <v>23</v>
      </c>
      <c r="S2" s="15" t="s">
        <v>24</v>
      </c>
      <c r="T2" s="16" t="s">
        <v>30</v>
      </c>
      <c r="U2" s="16" t="s">
        <v>32</v>
      </c>
      <c r="V2" s="16" t="s">
        <v>33</v>
      </c>
      <c r="W2" s="16" t="s">
        <v>35</v>
      </c>
      <c r="X2" s="16" t="s">
        <v>37</v>
      </c>
      <c r="Y2" s="16" t="s">
        <v>38</v>
      </c>
      <c r="Z2" s="16" t="s">
        <v>298</v>
      </c>
      <c r="AA2" s="16" t="s">
        <v>40</v>
      </c>
      <c r="AB2" s="17" t="s">
        <v>36</v>
      </c>
      <c r="AC2" s="2" t="s">
        <v>42</v>
      </c>
      <c r="AD2" s="3"/>
      <c r="AE2" s="3"/>
      <c r="AF2" s="3"/>
      <c r="AG2" s="3"/>
      <c r="AH2" s="3"/>
      <c r="AI2" s="3"/>
      <c r="AJ2" s="3"/>
      <c r="AK2" s="3"/>
      <c r="AL2" s="3"/>
      <c r="AM2" s="3"/>
      <c r="AN2" s="3"/>
    </row>
    <row r="3" spans="1:40" ht="13">
      <c r="A3" s="19" t="s">
        <v>43</v>
      </c>
      <c r="B3" s="20"/>
      <c r="C3" s="19"/>
      <c r="D3" s="19"/>
      <c r="E3" s="19"/>
      <c r="F3" s="21" t="s">
        <v>44</v>
      </c>
      <c r="G3" s="21"/>
      <c r="H3" s="22" t="s">
        <v>45</v>
      </c>
      <c r="I3" s="19"/>
      <c r="J3" s="19"/>
      <c r="K3" s="19" t="s">
        <v>46</v>
      </c>
      <c r="L3" s="19" t="s">
        <v>47</v>
      </c>
      <c r="M3" s="19" t="s">
        <v>48</v>
      </c>
      <c r="N3" s="19"/>
      <c r="O3" s="19"/>
      <c r="P3" s="19"/>
      <c r="Q3" s="19" t="s">
        <v>49</v>
      </c>
      <c r="R3" s="19"/>
      <c r="S3" s="20" t="s">
        <v>50</v>
      </c>
      <c r="T3" s="19" t="s">
        <v>49</v>
      </c>
      <c r="U3" s="19" t="s">
        <v>49</v>
      </c>
      <c r="V3" s="19" t="s">
        <v>49</v>
      </c>
      <c r="W3" s="19"/>
      <c r="X3" s="19"/>
      <c r="Y3" s="19"/>
      <c r="Z3" s="19"/>
      <c r="AA3" s="19"/>
      <c r="AB3" s="21" t="s">
        <v>51</v>
      </c>
    </row>
    <row r="4" spans="1:40" ht="168">
      <c r="A4" s="23" t="s">
        <v>52</v>
      </c>
      <c r="B4" s="24" t="s">
        <v>53</v>
      </c>
      <c r="C4" s="23" t="s">
        <v>54</v>
      </c>
      <c r="D4" s="23" t="s">
        <v>55</v>
      </c>
      <c r="E4" s="23"/>
      <c r="F4" s="25" t="s">
        <v>56</v>
      </c>
      <c r="G4" s="25"/>
      <c r="H4" s="26" t="s">
        <v>57</v>
      </c>
      <c r="I4" s="27" t="s">
        <v>59</v>
      </c>
      <c r="J4" s="23"/>
      <c r="K4" s="23" t="s">
        <v>60</v>
      </c>
      <c r="L4" s="23" t="s">
        <v>61</v>
      </c>
      <c r="M4" s="23"/>
      <c r="N4" s="23" t="s">
        <v>62</v>
      </c>
      <c r="O4" s="23" t="s">
        <v>62</v>
      </c>
      <c r="P4" s="23" t="s">
        <v>64</v>
      </c>
      <c r="Q4" s="23" t="s">
        <v>65</v>
      </c>
      <c r="R4" s="23" t="s">
        <v>66</v>
      </c>
      <c r="S4" s="24" t="s">
        <v>62</v>
      </c>
      <c r="T4" s="23" t="s">
        <v>67</v>
      </c>
      <c r="U4" s="23" t="s">
        <v>68</v>
      </c>
      <c r="V4" s="23" t="s">
        <v>69</v>
      </c>
      <c r="W4" s="28"/>
      <c r="X4" s="28"/>
      <c r="Y4" s="28"/>
      <c r="Z4" s="28"/>
      <c r="AA4" s="28"/>
      <c r="AB4" s="29"/>
      <c r="AC4" s="28"/>
      <c r="AD4" s="28"/>
      <c r="AE4" s="28"/>
      <c r="AF4" s="28"/>
      <c r="AG4" s="28"/>
      <c r="AH4" s="28"/>
      <c r="AI4" s="28"/>
      <c r="AJ4" s="28"/>
      <c r="AK4" s="28"/>
      <c r="AL4" s="28"/>
      <c r="AM4" s="28"/>
      <c r="AN4" s="28"/>
    </row>
    <row r="5" spans="1:40" ht="13">
      <c r="B5" s="19">
        <v>1</v>
      </c>
      <c r="C5" s="19" t="s">
        <v>71</v>
      </c>
      <c r="D5" s="19">
        <v>2018</v>
      </c>
      <c r="E5" s="19" t="s">
        <v>72</v>
      </c>
      <c r="F5" s="19" t="s">
        <v>317</v>
      </c>
      <c r="H5" s="19">
        <v>1</v>
      </c>
      <c r="I5" s="19">
        <v>1</v>
      </c>
      <c r="J5" s="19">
        <v>3336</v>
      </c>
      <c r="K5" s="19">
        <v>1</v>
      </c>
      <c r="L5" s="19" t="s">
        <v>78</v>
      </c>
      <c r="M5" s="19">
        <f>(300+220)/2</f>
        <v>260</v>
      </c>
      <c r="N5" s="19">
        <v>0</v>
      </c>
      <c r="O5" s="19">
        <v>0</v>
      </c>
      <c r="P5" s="19" t="s">
        <v>78</v>
      </c>
      <c r="Q5" s="19" t="s">
        <v>78</v>
      </c>
      <c r="R5" s="19" t="s">
        <v>78</v>
      </c>
      <c r="S5" s="19">
        <v>1</v>
      </c>
      <c r="T5" s="19" t="s">
        <v>78</v>
      </c>
      <c r="U5" s="19" t="s">
        <v>78</v>
      </c>
      <c r="V5" s="19" t="s">
        <v>78</v>
      </c>
      <c r="W5" s="19" t="s">
        <v>78</v>
      </c>
      <c r="X5" s="19" t="s">
        <v>78</v>
      </c>
      <c r="Y5" s="19" t="s">
        <v>78</v>
      </c>
      <c r="Z5" s="19" t="s">
        <v>78</v>
      </c>
      <c r="AA5" s="19" t="s">
        <v>78</v>
      </c>
      <c r="AB5" s="19" t="s">
        <v>78</v>
      </c>
      <c r="AC5" s="19" t="s">
        <v>84</v>
      </c>
    </row>
    <row r="6" spans="1:40" ht="13">
      <c r="B6" s="19">
        <v>2</v>
      </c>
      <c r="C6" s="19" t="s">
        <v>77</v>
      </c>
      <c r="D6" s="19">
        <v>2018</v>
      </c>
      <c r="E6" s="19" t="s">
        <v>79</v>
      </c>
      <c r="F6" s="19" t="s">
        <v>317</v>
      </c>
      <c r="H6" s="19">
        <v>1</v>
      </c>
      <c r="I6" s="19">
        <v>1</v>
      </c>
      <c r="J6" s="19">
        <v>3249</v>
      </c>
      <c r="K6" s="19">
        <v>0</v>
      </c>
      <c r="L6" s="19" t="s">
        <v>78</v>
      </c>
      <c r="M6" s="19" t="s">
        <v>78</v>
      </c>
      <c r="N6" s="19">
        <v>0</v>
      </c>
      <c r="O6" s="19">
        <v>0</v>
      </c>
      <c r="P6" s="19" t="s">
        <v>78</v>
      </c>
      <c r="Q6" s="19" t="s">
        <v>78</v>
      </c>
      <c r="R6" s="19" t="s">
        <v>78</v>
      </c>
      <c r="S6" s="19">
        <v>0</v>
      </c>
      <c r="T6" s="19" t="s">
        <v>78</v>
      </c>
      <c r="U6" s="19" t="s">
        <v>78</v>
      </c>
      <c r="V6" s="19" t="s">
        <v>78</v>
      </c>
      <c r="W6" s="19" t="s">
        <v>78</v>
      </c>
      <c r="X6" s="19" t="s">
        <v>78</v>
      </c>
      <c r="Y6" s="19" t="s">
        <v>78</v>
      </c>
      <c r="Z6" s="19" t="s">
        <v>78</v>
      </c>
      <c r="AA6" s="19" t="s">
        <v>78</v>
      </c>
      <c r="AB6" s="19" t="s">
        <v>78</v>
      </c>
    </row>
    <row r="7" spans="1:40" ht="13">
      <c r="B7" s="19">
        <v>3</v>
      </c>
      <c r="C7" s="19" t="s">
        <v>80</v>
      </c>
      <c r="D7" s="19">
        <v>2018</v>
      </c>
      <c r="E7" s="19" t="s">
        <v>81</v>
      </c>
      <c r="F7" s="19" t="s">
        <v>317</v>
      </c>
      <c r="H7" s="19">
        <v>0</v>
      </c>
    </row>
    <row r="8" spans="1:40" ht="13">
      <c r="B8" s="19">
        <v>4</v>
      </c>
      <c r="C8" s="19" t="s">
        <v>82</v>
      </c>
      <c r="D8" s="19">
        <v>2016</v>
      </c>
      <c r="E8" s="19" t="s">
        <v>83</v>
      </c>
      <c r="F8" s="19" t="s">
        <v>317</v>
      </c>
      <c r="H8" s="19">
        <v>1</v>
      </c>
      <c r="I8" s="19">
        <v>1</v>
      </c>
      <c r="J8" s="19">
        <v>525</v>
      </c>
      <c r="K8" s="19">
        <v>1</v>
      </c>
      <c r="L8" s="19">
        <v>3</v>
      </c>
      <c r="M8" s="19">
        <v>60</v>
      </c>
      <c r="N8" s="19">
        <v>0</v>
      </c>
      <c r="O8" s="19">
        <v>1</v>
      </c>
      <c r="P8" s="19" t="s">
        <v>100</v>
      </c>
      <c r="Q8">
        <f>(0.39+0.46+0.35+0.5)/4</f>
        <v>0.42500000000000004</v>
      </c>
      <c r="R8" s="19">
        <v>1</v>
      </c>
      <c r="S8" s="19">
        <v>1</v>
      </c>
      <c r="T8" s="19" t="s">
        <v>78</v>
      </c>
      <c r="U8" s="19" t="s">
        <v>78</v>
      </c>
      <c r="V8" s="19" t="s">
        <v>78</v>
      </c>
      <c r="W8" s="19" t="s">
        <v>78</v>
      </c>
      <c r="X8" s="19" t="s">
        <v>78</v>
      </c>
      <c r="Y8" s="19">
        <v>0.43</v>
      </c>
      <c r="Z8" s="19" t="s">
        <v>78</v>
      </c>
      <c r="AA8" s="19" t="s">
        <v>78</v>
      </c>
      <c r="AB8" s="19" t="s">
        <v>78</v>
      </c>
    </row>
    <row r="9" spans="1:40" ht="13">
      <c r="B9" s="19">
        <v>5</v>
      </c>
      <c r="C9" s="19" t="s">
        <v>85</v>
      </c>
      <c r="D9" s="19">
        <v>2017</v>
      </c>
      <c r="E9" s="19" t="s">
        <v>86</v>
      </c>
      <c r="F9" s="19" t="s">
        <v>317</v>
      </c>
      <c r="H9" s="19">
        <v>0</v>
      </c>
    </row>
    <row r="10" spans="1:40" ht="13">
      <c r="B10" s="19">
        <v>6</v>
      </c>
      <c r="C10" s="19" t="s">
        <v>88</v>
      </c>
      <c r="D10" s="19">
        <v>2018</v>
      </c>
      <c r="E10" s="19" t="s">
        <v>89</v>
      </c>
      <c r="F10" s="19" t="s">
        <v>317</v>
      </c>
      <c r="H10" s="19">
        <v>1</v>
      </c>
      <c r="I10" s="19">
        <v>1</v>
      </c>
      <c r="J10" s="19">
        <v>352203</v>
      </c>
      <c r="K10" s="19">
        <v>0</v>
      </c>
      <c r="L10" s="19" t="s">
        <v>78</v>
      </c>
      <c r="M10" s="19" t="s">
        <v>78</v>
      </c>
      <c r="N10" s="19">
        <v>0</v>
      </c>
      <c r="O10" s="19">
        <v>0</v>
      </c>
      <c r="P10" s="19" t="s">
        <v>78</v>
      </c>
      <c r="Q10" s="19" t="s">
        <v>78</v>
      </c>
      <c r="R10" s="19" t="s">
        <v>78</v>
      </c>
      <c r="S10" s="19">
        <v>0</v>
      </c>
      <c r="T10" s="19" t="s">
        <v>78</v>
      </c>
      <c r="U10" s="19" t="s">
        <v>78</v>
      </c>
      <c r="V10" s="19" t="s">
        <v>78</v>
      </c>
      <c r="W10" s="19" t="s">
        <v>78</v>
      </c>
      <c r="X10" s="19" t="s">
        <v>78</v>
      </c>
      <c r="Y10" s="19" t="s">
        <v>78</v>
      </c>
      <c r="Z10" s="19" t="s">
        <v>78</v>
      </c>
      <c r="AA10" s="19" t="s">
        <v>78</v>
      </c>
      <c r="AB10" s="19" t="s">
        <v>78</v>
      </c>
    </row>
    <row r="11" spans="1:40" ht="13">
      <c r="B11" s="19">
        <v>7</v>
      </c>
      <c r="C11" s="19" t="s">
        <v>90</v>
      </c>
      <c r="D11" s="19">
        <v>2015</v>
      </c>
      <c r="E11" s="19" t="s">
        <v>91</v>
      </c>
      <c r="F11" s="19" t="s">
        <v>317</v>
      </c>
      <c r="H11" s="19">
        <v>0</v>
      </c>
    </row>
    <row r="12" spans="1:40" ht="13">
      <c r="B12" s="19">
        <v>8</v>
      </c>
      <c r="C12" s="19" t="s">
        <v>92</v>
      </c>
      <c r="D12" s="19">
        <v>2018</v>
      </c>
      <c r="E12" s="19" t="s">
        <v>93</v>
      </c>
      <c r="F12" s="19" t="s">
        <v>317</v>
      </c>
      <c r="H12" s="19">
        <v>0</v>
      </c>
    </row>
    <row r="13" spans="1:40" ht="13">
      <c r="B13" s="19">
        <v>9</v>
      </c>
      <c r="C13" s="19" t="s">
        <v>95</v>
      </c>
      <c r="D13" s="19">
        <v>2017</v>
      </c>
      <c r="E13" s="19" t="s">
        <v>96</v>
      </c>
      <c r="F13" s="19" t="s">
        <v>317</v>
      </c>
      <c r="H13" s="19">
        <v>1</v>
      </c>
      <c r="I13" s="19">
        <v>2</v>
      </c>
      <c r="J13" s="19">
        <v>290</v>
      </c>
      <c r="K13" s="19">
        <v>1</v>
      </c>
      <c r="L13" s="19" t="s">
        <v>78</v>
      </c>
      <c r="M13" s="19">
        <v>150</v>
      </c>
      <c r="N13" s="19">
        <v>0</v>
      </c>
      <c r="O13" s="19">
        <v>0</v>
      </c>
      <c r="P13" s="19" t="s">
        <v>78</v>
      </c>
      <c r="Q13" s="19" t="s">
        <v>78</v>
      </c>
      <c r="R13" s="19" t="s">
        <v>78</v>
      </c>
      <c r="S13" s="19">
        <v>1</v>
      </c>
      <c r="T13" s="19">
        <f>(0.555+0.75+0.732+0.75+0.73)/5</f>
        <v>0.70340000000000003</v>
      </c>
      <c r="U13" s="19">
        <f>(0.79+0.85)/2</f>
        <v>0.82000000000000006</v>
      </c>
      <c r="V13" s="19" t="s">
        <v>78</v>
      </c>
      <c r="W13" s="19">
        <f>(0.823+0.883+0.833+0.88+0.92)/5</f>
        <v>0.8677999999999999</v>
      </c>
      <c r="X13" s="19">
        <f>(0.86+0.84)/2</f>
        <v>0.85</v>
      </c>
      <c r="Y13" s="19">
        <f>(0.755+0.833+0.843+0.83+0.84)/5</f>
        <v>0.82020000000000004</v>
      </c>
      <c r="Z13" s="19" t="s">
        <v>78</v>
      </c>
      <c r="AA13" s="19" t="s">
        <v>78</v>
      </c>
      <c r="AB13" s="19" t="s">
        <v>78</v>
      </c>
    </row>
    <row r="14" spans="1:40" ht="13">
      <c r="B14" s="19">
        <v>10</v>
      </c>
      <c r="C14" s="19" t="s">
        <v>101</v>
      </c>
      <c r="D14" s="19">
        <v>2016</v>
      </c>
      <c r="E14" s="19" t="s">
        <v>102</v>
      </c>
      <c r="F14" s="19" t="s">
        <v>317</v>
      </c>
      <c r="H14" s="19">
        <v>1</v>
      </c>
      <c r="I14" s="19">
        <v>2</v>
      </c>
      <c r="J14">
        <f>80901+15057+447357+251421</f>
        <v>794736</v>
      </c>
      <c r="K14" s="19">
        <v>1</v>
      </c>
      <c r="L14" s="19">
        <v>2</v>
      </c>
      <c r="M14">
        <f>7000*4</f>
        <v>28000</v>
      </c>
      <c r="N14" s="19">
        <v>0</v>
      </c>
      <c r="O14" s="19">
        <v>1</v>
      </c>
      <c r="P14" s="19">
        <v>1</v>
      </c>
      <c r="Q14">
        <f>(0.58+0.7+0.66+0.62+0.3+0.26+0.17+0.54+0.5+0.53+0.41+0.39)/12</f>
        <v>0.47166666666666668</v>
      </c>
      <c r="R14" s="19">
        <v>1</v>
      </c>
      <c r="S14" s="19">
        <v>1</v>
      </c>
      <c r="T14" s="19" t="s">
        <v>78</v>
      </c>
      <c r="U14">
        <f>(0.837+0.795+0.838+0.818+0.955+0.977+0.849+0.938+0.734+0.665+0.851+0.77)/12</f>
        <v>0.83558333333333346</v>
      </c>
      <c r="V14" s="19" t="s">
        <v>78</v>
      </c>
      <c r="W14" s="19" t="s">
        <v>78</v>
      </c>
      <c r="X14" s="19" t="s">
        <v>78</v>
      </c>
      <c r="Y14" s="19" t="s">
        <v>78</v>
      </c>
      <c r="Z14">
        <f>(0.946+0.89+0.894+0.832+0.998+1+0.953+0.997+0.206+0.166+0.08+0.061)/12</f>
        <v>0.66858333333333342</v>
      </c>
      <c r="AA14">
        <f>(0.821+0.775+0.863+0.806+0.954+0.976+0.821+0.935+0.895+0.913+0.957+0.922)/12</f>
        <v>0.88650000000000018</v>
      </c>
      <c r="AB14" s="19" t="s">
        <v>78</v>
      </c>
      <c r="AC14" s="19" t="s">
        <v>113</v>
      </c>
    </row>
  </sheetData>
  <mergeCells count="5">
    <mergeCell ref="G1:H1"/>
    <mergeCell ref="I1:J1"/>
    <mergeCell ref="K1:R1"/>
    <mergeCell ref="B1:F1"/>
    <mergeCell ref="S1:A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I22"/>
  <sheetViews>
    <sheetView workbookViewId="0">
      <pane ySplit="4" topLeftCell="A5" activePane="bottomLeft" state="frozen"/>
      <selection pane="bottomLeft" activeCell="B6" sqref="B6"/>
    </sheetView>
  </sheetViews>
  <sheetFormatPr baseColWidth="10" defaultColWidth="14.5" defaultRowHeight="15.75" customHeight="1"/>
  <cols>
    <col min="7" max="8" width="22.33203125" customWidth="1"/>
    <col min="20" max="20" width="15.83203125" customWidth="1"/>
  </cols>
  <sheetData>
    <row r="1" spans="1:35" ht="50.25" customHeight="1">
      <c r="A1" s="1"/>
      <c r="B1" s="46" t="s">
        <v>0</v>
      </c>
      <c r="C1" s="50"/>
      <c r="D1" s="50"/>
      <c r="E1" s="50"/>
      <c r="F1" s="47"/>
      <c r="G1" s="46" t="s">
        <v>1</v>
      </c>
      <c r="H1" s="47"/>
      <c r="I1" s="48" t="s">
        <v>2</v>
      </c>
      <c r="J1" s="49"/>
      <c r="K1" s="48" t="s">
        <v>3</v>
      </c>
      <c r="L1" s="49"/>
      <c r="M1" s="49"/>
      <c r="N1" s="49"/>
      <c r="O1" s="49"/>
      <c r="P1" s="49"/>
      <c r="Q1" s="49"/>
      <c r="R1" s="49"/>
      <c r="S1" s="46" t="s">
        <v>4</v>
      </c>
      <c r="T1" s="50"/>
      <c r="U1" s="50"/>
      <c r="V1" s="50"/>
      <c r="W1" s="47"/>
      <c r="X1" s="2"/>
      <c r="Y1" s="3"/>
      <c r="Z1" s="3"/>
      <c r="AA1" s="3"/>
      <c r="AB1" s="3"/>
      <c r="AC1" s="3"/>
      <c r="AD1" s="3"/>
      <c r="AE1" s="3"/>
      <c r="AF1" s="3"/>
      <c r="AG1" s="3"/>
      <c r="AH1" s="3"/>
      <c r="AI1" s="3"/>
    </row>
    <row r="2" spans="1:35" ht="50.25" customHeight="1">
      <c r="A2" s="4" t="s">
        <v>5</v>
      </c>
      <c r="B2" s="5" t="s">
        <v>6</v>
      </c>
      <c r="C2" s="6" t="s">
        <v>7</v>
      </c>
      <c r="D2" s="6" t="s">
        <v>8</v>
      </c>
      <c r="E2" s="6" t="s">
        <v>9</v>
      </c>
      <c r="F2" s="7" t="s">
        <v>11</v>
      </c>
      <c r="G2" s="8" t="s">
        <v>12</v>
      </c>
      <c r="H2" s="9" t="s">
        <v>13</v>
      </c>
      <c r="I2" s="10" t="s">
        <v>14</v>
      </c>
      <c r="J2" s="11" t="s">
        <v>15</v>
      </c>
      <c r="K2" s="12" t="s">
        <v>16</v>
      </c>
      <c r="L2" s="13" t="s">
        <v>17</v>
      </c>
      <c r="M2" s="14" t="s">
        <v>18</v>
      </c>
      <c r="N2" s="14" t="s">
        <v>19</v>
      </c>
      <c r="O2" s="14" t="s">
        <v>20</v>
      </c>
      <c r="P2" s="14" t="s">
        <v>21</v>
      </c>
      <c r="Q2" s="14" t="s">
        <v>22</v>
      </c>
      <c r="R2" s="14" t="s">
        <v>23</v>
      </c>
      <c r="S2" s="15" t="s">
        <v>24</v>
      </c>
      <c r="T2" s="16" t="s">
        <v>34</v>
      </c>
      <c r="U2" s="16" t="s">
        <v>31</v>
      </c>
      <c r="V2" s="16" t="s">
        <v>33</v>
      </c>
      <c r="W2" s="17" t="s">
        <v>36</v>
      </c>
      <c r="X2" s="2" t="s">
        <v>42</v>
      </c>
      <c r="Y2" s="3"/>
      <c r="Z2" s="3"/>
      <c r="AA2" s="3"/>
      <c r="AB2" s="3"/>
      <c r="AC2" s="3"/>
      <c r="AD2" s="3"/>
      <c r="AE2" s="3"/>
      <c r="AF2" s="3"/>
      <c r="AG2" s="3"/>
      <c r="AH2" s="3"/>
      <c r="AI2" s="3"/>
    </row>
    <row r="3" spans="1:35" ht="13">
      <c r="A3" s="19" t="s">
        <v>43</v>
      </c>
      <c r="B3" s="20"/>
      <c r="C3" s="19"/>
      <c r="D3" s="19"/>
      <c r="E3" s="19"/>
      <c r="F3" s="21" t="s">
        <v>44</v>
      </c>
      <c r="G3" s="21"/>
      <c r="H3" s="22" t="s">
        <v>302</v>
      </c>
      <c r="I3" s="19"/>
      <c r="J3" s="19"/>
      <c r="K3" s="19" t="s">
        <v>46</v>
      </c>
      <c r="L3" s="19" t="s">
        <v>47</v>
      </c>
      <c r="M3" s="19" t="s">
        <v>48</v>
      </c>
      <c r="N3" s="19"/>
      <c r="O3" s="19"/>
      <c r="P3" s="19"/>
      <c r="Q3" s="19" t="s">
        <v>49</v>
      </c>
      <c r="R3" s="19"/>
      <c r="S3" s="20" t="s">
        <v>50</v>
      </c>
      <c r="T3" s="19" t="s">
        <v>49</v>
      </c>
      <c r="U3" s="19" t="s">
        <v>49</v>
      </c>
      <c r="V3" s="19" t="s">
        <v>49</v>
      </c>
      <c r="W3" s="21" t="s">
        <v>51</v>
      </c>
    </row>
    <row r="4" spans="1:35" ht="168">
      <c r="A4" s="23" t="s">
        <v>52</v>
      </c>
      <c r="B4" s="24" t="s">
        <v>53</v>
      </c>
      <c r="C4" s="23" t="s">
        <v>54</v>
      </c>
      <c r="D4" s="23" t="s">
        <v>55</v>
      </c>
      <c r="E4" s="23"/>
      <c r="F4" s="25" t="s">
        <v>56</v>
      </c>
      <c r="G4" s="25"/>
      <c r="H4" s="26" t="s">
        <v>57</v>
      </c>
      <c r="I4" s="27" t="s">
        <v>59</v>
      </c>
      <c r="J4" s="23"/>
      <c r="K4" s="23" t="s">
        <v>60</v>
      </c>
      <c r="L4" s="23" t="s">
        <v>61</v>
      </c>
      <c r="M4" s="23"/>
      <c r="N4" s="23" t="s">
        <v>62</v>
      </c>
      <c r="O4" s="23" t="s">
        <v>62</v>
      </c>
      <c r="P4" s="23" t="s">
        <v>64</v>
      </c>
      <c r="Q4" s="23" t="s">
        <v>65</v>
      </c>
      <c r="R4" s="23" t="s">
        <v>66</v>
      </c>
      <c r="S4" s="24" t="s">
        <v>62</v>
      </c>
      <c r="T4" s="23" t="s">
        <v>67</v>
      </c>
      <c r="U4" s="23" t="s">
        <v>68</v>
      </c>
      <c r="V4" s="23" t="s">
        <v>69</v>
      </c>
      <c r="W4" s="29"/>
      <c r="X4" s="28"/>
      <c r="Y4" s="28"/>
      <c r="Z4" s="28"/>
      <c r="AA4" s="28"/>
      <c r="AB4" s="28"/>
      <c r="AC4" s="28"/>
      <c r="AD4" s="28"/>
      <c r="AE4" s="28"/>
      <c r="AF4" s="28"/>
      <c r="AG4" s="28"/>
      <c r="AH4" s="28"/>
      <c r="AI4" s="28"/>
    </row>
    <row r="5" spans="1:35" ht="13">
      <c r="B5" s="19">
        <v>1</v>
      </c>
      <c r="C5" s="19" t="s">
        <v>71</v>
      </c>
      <c r="D5" s="19">
        <v>2018</v>
      </c>
      <c r="E5" s="19" t="s">
        <v>72</v>
      </c>
      <c r="F5" s="19" t="s">
        <v>314</v>
      </c>
      <c r="H5" s="19">
        <v>1</v>
      </c>
      <c r="I5" s="19">
        <v>1</v>
      </c>
      <c r="J5" s="19">
        <v>3336</v>
      </c>
      <c r="K5" s="19">
        <v>1</v>
      </c>
      <c r="L5" s="19" t="s">
        <v>78</v>
      </c>
      <c r="M5" s="19" t="s">
        <v>78</v>
      </c>
      <c r="N5" s="19">
        <v>0</v>
      </c>
      <c r="O5" s="19">
        <v>0</v>
      </c>
      <c r="S5" s="19">
        <v>0</v>
      </c>
    </row>
    <row r="6" spans="1:35" ht="13">
      <c r="B6" s="19">
        <v>2</v>
      </c>
      <c r="C6" s="19" t="s">
        <v>77</v>
      </c>
      <c r="D6" s="19">
        <v>2018</v>
      </c>
      <c r="E6" s="19" t="s">
        <v>79</v>
      </c>
      <c r="F6" s="19" t="s">
        <v>314</v>
      </c>
      <c r="H6" s="19">
        <v>1</v>
      </c>
      <c r="I6" s="19">
        <v>1</v>
      </c>
      <c r="J6" s="19">
        <v>3249</v>
      </c>
      <c r="K6" s="19">
        <v>0</v>
      </c>
      <c r="S6" s="19">
        <v>0</v>
      </c>
    </row>
    <row r="7" spans="1:35" ht="13">
      <c r="B7" s="19">
        <v>3</v>
      </c>
      <c r="C7" s="19" t="s">
        <v>80</v>
      </c>
      <c r="D7" s="19">
        <v>2018</v>
      </c>
      <c r="E7" s="19" t="s">
        <v>81</v>
      </c>
      <c r="F7" s="19" t="s">
        <v>314</v>
      </c>
      <c r="H7" s="19">
        <v>0</v>
      </c>
    </row>
    <row r="8" spans="1:35" ht="13">
      <c r="B8" s="19">
        <v>4</v>
      </c>
      <c r="C8" s="19" t="s">
        <v>82</v>
      </c>
      <c r="D8" s="19">
        <v>2016</v>
      </c>
      <c r="E8" s="19" t="s">
        <v>83</v>
      </c>
      <c r="F8" s="19" t="s">
        <v>314</v>
      </c>
      <c r="H8" s="4">
        <v>1</v>
      </c>
      <c r="I8" s="19">
        <v>1</v>
      </c>
      <c r="J8" s="19">
        <v>525</v>
      </c>
      <c r="K8" s="19">
        <v>1</v>
      </c>
      <c r="M8" s="19">
        <v>60</v>
      </c>
      <c r="N8" s="19">
        <v>0</v>
      </c>
      <c r="O8" s="19">
        <v>1</v>
      </c>
      <c r="P8" s="19" t="s">
        <v>100</v>
      </c>
      <c r="Q8" s="19">
        <v>0.42499999999999999</v>
      </c>
      <c r="R8" s="19">
        <v>1</v>
      </c>
      <c r="S8" s="19">
        <v>1</v>
      </c>
      <c r="W8" s="19" t="s">
        <v>41</v>
      </c>
    </row>
    <row r="9" spans="1:35" ht="13">
      <c r="B9" s="19">
        <v>5</v>
      </c>
      <c r="C9" s="19" t="s">
        <v>85</v>
      </c>
      <c r="D9" s="19">
        <v>2017</v>
      </c>
      <c r="E9" s="19" t="s">
        <v>86</v>
      </c>
      <c r="F9" s="19" t="s">
        <v>314</v>
      </c>
      <c r="H9" s="4">
        <v>0</v>
      </c>
    </row>
    <row r="10" spans="1:35" ht="13">
      <c r="B10" s="19">
        <v>6</v>
      </c>
      <c r="C10" s="19" t="s">
        <v>88</v>
      </c>
      <c r="D10" s="19">
        <v>2018</v>
      </c>
      <c r="E10" s="19" t="s">
        <v>89</v>
      </c>
      <c r="F10" s="19" t="s">
        <v>314</v>
      </c>
      <c r="H10" s="19">
        <v>1</v>
      </c>
      <c r="I10" s="19">
        <v>1</v>
      </c>
      <c r="J10" s="19">
        <v>352203</v>
      </c>
      <c r="K10" s="19">
        <v>0</v>
      </c>
      <c r="S10" s="19">
        <v>0</v>
      </c>
    </row>
    <row r="11" spans="1:35" ht="13">
      <c r="B11" s="19">
        <v>7</v>
      </c>
      <c r="C11" s="19" t="s">
        <v>90</v>
      </c>
      <c r="D11" s="19">
        <v>2015</v>
      </c>
      <c r="E11" s="19" t="s">
        <v>91</v>
      </c>
      <c r="F11" s="19" t="s">
        <v>314</v>
      </c>
      <c r="H11" s="19">
        <v>0</v>
      </c>
    </row>
    <row r="12" spans="1:35" ht="13">
      <c r="B12" s="19">
        <v>8</v>
      </c>
      <c r="C12" s="19" t="s">
        <v>92</v>
      </c>
      <c r="D12" s="19">
        <v>2018</v>
      </c>
      <c r="E12" s="19" t="s">
        <v>93</v>
      </c>
      <c r="F12" s="19" t="s">
        <v>314</v>
      </c>
      <c r="H12" s="19">
        <v>0</v>
      </c>
      <c r="X12" s="19" t="s">
        <v>329</v>
      </c>
    </row>
    <row r="13" spans="1:35" ht="13">
      <c r="B13" s="19">
        <v>9</v>
      </c>
      <c r="C13" s="19" t="s">
        <v>95</v>
      </c>
      <c r="D13" s="19">
        <v>2017</v>
      </c>
      <c r="E13" s="19" t="s">
        <v>96</v>
      </c>
      <c r="F13" s="19" t="s">
        <v>314</v>
      </c>
      <c r="H13" s="19">
        <v>1</v>
      </c>
      <c r="I13" s="19">
        <v>2</v>
      </c>
      <c r="J13" s="19">
        <v>290</v>
      </c>
      <c r="W13" s="19" t="s">
        <v>331</v>
      </c>
    </row>
    <row r="14" spans="1:35" ht="13">
      <c r="B14" s="19">
        <v>10</v>
      </c>
      <c r="C14" s="19" t="s">
        <v>101</v>
      </c>
      <c r="D14" s="19">
        <v>2016</v>
      </c>
      <c r="E14" s="19" t="s">
        <v>102</v>
      </c>
      <c r="F14" s="19" t="s">
        <v>314</v>
      </c>
      <c r="H14" s="19">
        <v>1</v>
      </c>
      <c r="I14" s="19">
        <v>2</v>
      </c>
      <c r="J14" s="19">
        <v>4000000</v>
      </c>
      <c r="K14" s="19">
        <v>1</v>
      </c>
      <c r="L14" s="19">
        <v>6</v>
      </c>
      <c r="M14" s="19">
        <v>28000</v>
      </c>
      <c r="N14" s="19">
        <v>0</v>
      </c>
      <c r="O14" s="19">
        <v>1</v>
      </c>
      <c r="P14" s="19">
        <v>1</v>
      </c>
      <c r="Q14" s="19">
        <v>0.52</v>
      </c>
      <c r="R14" s="19">
        <v>1</v>
      </c>
      <c r="S14" s="19">
        <v>1</v>
      </c>
      <c r="T14" s="19">
        <v>0.66900000000000004</v>
      </c>
      <c r="U14" s="19">
        <v>0.83599999999999997</v>
      </c>
      <c r="W14" s="19" t="s">
        <v>41</v>
      </c>
      <c r="X14" s="19" t="s">
        <v>334</v>
      </c>
    </row>
    <row r="20" spans="19:21" ht="16">
      <c r="S20" s="37"/>
      <c r="T20" s="37"/>
      <c r="U20" s="37"/>
    </row>
    <row r="21" spans="19:21" ht="16">
      <c r="S21" s="37"/>
      <c r="T21" s="37"/>
      <c r="U21" s="37"/>
    </row>
    <row r="22" spans="19:21" ht="16">
      <c r="S22" s="37"/>
      <c r="T22" s="37"/>
      <c r="U22" s="37"/>
    </row>
  </sheetData>
  <mergeCells count="5">
    <mergeCell ref="S1:W1"/>
    <mergeCell ref="G1:H1"/>
    <mergeCell ref="I1:J1"/>
    <mergeCell ref="K1:R1"/>
    <mergeCell ref="B1:F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K14"/>
  <sheetViews>
    <sheetView workbookViewId="0">
      <pane ySplit="4" topLeftCell="A5" activePane="bottomLeft" state="frozen"/>
      <selection pane="bottomLeft" activeCell="B6" sqref="B6"/>
    </sheetView>
  </sheetViews>
  <sheetFormatPr baseColWidth="10" defaultColWidth="14.5" defaultRowHeight="15.75" customHeight="1"/>
  <cols>
    <col min="7" max="8" width="22.33203125" customWidth="1"/>
    <col min="20" max="20" width="15" customWidth="1"/>
  </cols>
  <sheetData>
    <row r="1" spans="1:37" ht="50.25" customHeight="1">
      <c r="A1" s="1"/>
      <c r="B1" s="46" t="s">
        <v>0</v>
      </c>
      <c r="C1" s="50"/>
      <c r="D1" s="50"/>
      <c r="E1" s="50"/>
      <c r="F1" s="47"/>
      <c r="G1" s="46" t="s">
        <v>1</v>
      </c>
      <c r="H1" s="47"/>
      <c r="I1" s="48" t="s">
        <v>2</v>
      </c>
      <c r="J1" s="49"/>
      <c r="K1" s="48" t="s">
        <v>3</v>
      </c>
      <c r="L1" s="49"/>
      <c r="M1" s="49"/>
      <c r="N1" s="49"/>
      <c r="O1" s="49"/>
      <c r="P1" s="49"/>
      <c r="Q1" s="49"/>
      <c r="R1" s="49"/>
      <c r="S1" s="46" t="s">
        <v>4</v>
      </c>
      <c r="T1" s="50"/>
      <c r="U1" s="50"/>
      <c r="V1" s="50"/>
      <c r="W1" s="50"/>
      <c r="X1" s="50"/>
      <c r="Y1" s="47"/>
      <c r="Z1" s="2"/>
      <c r="AA1" s="3"/>
      <c r="AB1" s="3"/>
      <c r="AC1" s="3"/>
      <c r="AD1" s="3"/>
      <c r="AE1" s="3"/>
      <c r="AF1" s="3"/>
      <c r="AG1" s="3"/>
      <c r="AH1" s="3"/>
      <c r="AI1" s="3"/>
      <c r="AJ1" s="3"/>
      <c r="AK1" s="3"/>
    </row>
    <row r="2" spans="1:37" ht="50.25" customHeight="1">
      <c r="A2" s="4" t="s">
        <v>5</v>
      </c>
      <c r="B2" s="5" t="s">
        <v>6</v>
      </c>
      <c r="C2" s="6" t="s">
        <v>7</v>
      </c>
      <c r="D2" s="6" t="s">
        <v>8</v>
      </c>
      <c r="E2" s="6" t="s">
        <v>9</v>
      </c>
      <c r="F2" s="7" t="s">
        <v>11</v>
      </c>
      <c r="G2" s="8" t="s">
        <v>12</v>
      </c>
      <c r="H2" s="9" t="s">
        <v>13</v>
      </c>
      <c r="I2" s="10" t="s">
        <v>14</v>
      </c>
      <c r="J2" s="11" t="s">
        <v>15</v>
      </c>
      <c r="K2" s="12" t="s">
        <v>16</v>
      </c>
      <c r="L2" s="13" t="s">
        <v>17</v>
      </c>
      <c r="M2" s="14" t="s">
        <v>18</v>
      </c>
      <c r="N2" s="14" t="s">
        <v>19</v>
      </c>
      <c r="O2" s="14" t="s">
        <v>20</v>
      </c>
      <c r="P2" s="14" t="s">
        <v>21</v>
      </c>
      <c r="Q2" s="14" t="s">
        <v>22</v>
      </c>
      <c r="R2" s="14" t="s">
        <v>23</v>
      </c>
      <c r="S2" s="15" t="s">
        <v>24</v>
      </c>
      <c r="T2" s="16" t="s">
        <v>34</v>
      </c>
      <c r="U2" s="16" t="s">
        <v>31</v>
      </c>
      <c r="V2" s="16" t="s">
        <v>33</v>
      </c>
      <c r="W2" s="16" t="s">
        <v>35</v>
      </c>
      <c r="X2" s="16" t="s">
        <v>41</v>
      </c>
      <c r="Y2" s="17" t="s">
        <v>36</v>
      </c>
      <c r="Z2" s="2" t="s">
        <v>42</v>
      </c>
      <c r="AA2" s="3"/>
      <c r="AB2" s="3"/>
      <c r="AC2" s="3"/>
      <c r="AD2" s="3"/>
      <c r="AE2" s="3"/>
      <c r="AF2" s="3"/>
      <c r="AG2" s="3"/>
      <c r="AH2" s="3"/>
      <c r="AI2" s="3"/>
      <c r="AJ2" s="3"/>
      <c r="AK2" s="3"/>
    </row>
    <row r="3" spans="1:37" ht="13">
      <c r="A3" s="19" t="s">
        <v>43</v>
      </c>
      <c r="B3" s="20"/>
      <c r="C3" s="19"/>
      <c r="D3" s="19"/>
      <c r="E3" s="19"/>
      <c r="F3" s="21" t="s">
        <v>44</v>
      </c>
      <c r="G3" s="21"/>
      <c r="H3" s="22" t="s">
        <v>45</v>
      </c>
      <c r="I3" s="19"/>
      <c r="J3" s="19"/>
      <c r="K3" s="19" t="s">
        <v>46</v>
      </c>
      <c r="L3" s="19" t="s">
        <v>47</v>
      </c>
      <c r="M3" s="19" t="s">
        <v>48</v>
      </c>
      <c r="N3" s="19"/>
      <c r="O3" s="19"/>
      <c r="P3" s="19"/>
      <c r="Q3" s="19" t="s">
        <v>49</v>
      </c>
      <c r="R3" s="19"/>
      <c r="S3" s="20" t="s">
        <v>50</v>
      </c>
      <c r="T3" s="19" t="s">
        <v>49</v>
      </c>
      <c r="U3" s="19" t="s">
        <v>49</v>
      </c>
      <c r="V3" s="19" t="s">
        <v>49</v>
      </c>
      <c r="W3" s="19"/>
      <c r="X3" s="19"/>
      <c r="Y3" s="21" t="s">
        <v>51</v>
      </c>
    </row>
    <row r="4" spans="1:37" ht="168">
      <c r="A4" s="23" t="s">
        <v>52</v>
      </c>
      <c r="B4" s="24" t="s">
        <v>53</v>
      </c>
      <c r="C4" s="23" t="s">
        <v>54</v>
      </c>
      <c r="D4" s="23" t="s">
        <v>55</v>
      </c>
      <c r="E4" s="23"/>
      <c r="F4" s="25" t="s">
        <v>56</v>
      </c>
      <c r="G4" s="25"/>
      <c r="H4" s="26" t="s">
        <v>57</v>
      </c>
      <c r="I4" s="27" t="s">
        <v>59</v>
      </c>
      <c r="J4" s="23"/>
      <c r="K4" s="23" t="s">
        <v>60</v>
      </c>
      <c r="L4" s="23" t="s">
        <v>61</v>
      </c>
      <c r="M4" s="23"/>
      <c r="N4" s="23" t="s">
        <v>62</v>
      </c>
      <c r="O4" s="23" t="s">
        <v>62</v>
      </c>
      <c r="P4" s="23" t="s">
        <v>64</v>
      </c>
      <c r="Q4" s="23" t="s">
        <v>65</v>
      </c>
      <c r="R4" s="23" t="s">
        <v>66</v>
      </c>
      <c r="S4" s="24" t="s">
        <v>62</v>
      </c>
      <c r="T4" s="23" t="s">
        <v>67</v>
      </c>
      <c r="U4" s="23" t="s">
        <v>68</v>
      </c>
      <c r="V4" s="23" t="s">
        <v>69</v>
      </c>
      <c r="W4" s="28"/>
      <c r="X4" s="28"/>
      <c r="Y4" s="29"/>
      <c r="Z4" s="28"/>
      <c r="AA4" s="28"/>
      <c r="AB4" s="28"/>
      <c r="AC4" s="28"/>
      <c r="AD4" s="28"/>
      <c r="AE4" s="28"/>
      <c r="AF4" s="28"/>
      <c r="AG4" s="28"/>
      <c r="AH4" s="28"/>
      <c r="AI4" s="28"/>
      <c r="AJ4" s="28"/>
      <c r="AK4" s="28"/>
    </row>
    <row r="5" spans="1:37" ht="13">
      <c r="B5" s="19">
        <v>1</v>
      </c>
      <c r="C5" s="19" t="s">
        <v>71</v>
      </c>
      <c r="D5" s="19">
        <v>2018</v>
      </c>
      <c r="E5" s="19" t="s">
        <v>72</v>
      </c>
      <c r="F5" s="19" t="s">
        <v>466</v>
      </c>
      <c r="H5" s="19">
        <v>1</v>
      </c>
      <c r="I5" s="19">
        <v>1</v>
      </c>
      <c r="J5" s="19">
        <v>3336</v>
      </c>
      <c r="K5" s="19">
        <v>1</v>
      </c>
      <c r="L5" s="19" t="s">
        <v>78</v>
      </c>
      <c r="M5" s="19">
        <v>300</v>
      </c>
      <c r="N5" s="19">
        <v>0</v>
      </c>
      <c r="O5" s="19">
        <v>0</v>
      </c>
      <c r="P5" s="19" t="s">
        <v>78</v>
      </c>
      <c r="S5" s="19">
        <v>0</v>
      </c>
      <c r="T5" s="19" t="s">
        <v>78</v>
      </c>
      <c r="U5" s="19" t="s">
        <v>78</v>
      </c>
      <c r="V5" s="19" t="s">
        <v>78</v>
      </c>
    </row>
    <row r="6" spans="1:37" ht="13">
      <c r="B6" s="19">
        <v>2</v>
      </c>
      <c r="C6" s="19" t="s">
        <v>77</v>
      </c>
      <c r="D6" s="19">
        <v>2018</v>
      </c>
      <c r="E6" s="19" t="s">
        <v>79</v>
      </c>
      <c r="F6" s="19" t="s">
        <v>466</v>
      </c>
      <c r="H6" s="19">
        <v>1</v>
      </c>
      <c r="I6" s="19">
        <v>1</v>
      </c>
      <c r="J6" s="19">
        <v>3249</v>
      </c>
      <c r="K6" s="19">
        <v>0</v>
      </c>
      <c r="N6" s="19">
        <v>0</v>
      </c>
      <c r="O6" s="19">
        <v>0</v>
      </c>
      <c r="P6" s="19">
        <v>1</v>
      </c>
      <c r="Q6" s="19">
        <v>0.73</v>
      </c>
      <c r="R6" s="19">
        <v>1</v>
      </c>
      <c r="S6" s="19">
        <v>0</v>
      </c>
      <c r="T6" s="19" t="s">
        <v>78</v>
      </c>
      <c r="U6" s="19" t="s">
        <v>78</v>
      </c>
      <c r="V6" s="19" t="s">
        <v>78</v>
      </c>
    </row>
    <row r="7" spans="1:37" ht="13">
      <c r="B7" s="19">
        <v>3</v>
      </c>
      <c r="C7" s="19" t="s">
        <v>80</v>
      </c>
      <c r="D7" s="19">
        <v>2018</v>
      </c>
      <c r="E7" s="19" t="s">
        <v>81</v>
      </c>
      <c r="F7" s="19" t="s">
        <v>466</v>
      </c>
      <c r="H7" s="19">
        <v>0</v>
      </c>
    </row>
    <row r="8" spans="1:37" ht="13">
      <c r="B8" s="19">
        <v>4</v>
      </c>
      <c r="C8" s="19" t="s">
        <v>82</v>
      </c>
      <c r="D8" s="19">
        <v>2016</v>
      </c>
      <c r="E8" s="19" t="s">
        <v>83</v>
      </c>
      <c r="F8" s="19" t="s">
        <v>466</v>
      </c>
      <c r="H8" s="19">
        <v>1</v>
      </c>
      <c r="I8" s="19">
        <v>1</v>
      </c>
      <c r="J8" s="19">
        <v>525</v>
      </c>
      <c r="K8" s="19">
        <v>1</v>
      </c>
      <c r="L8" s="19">
        <v>3</v>
      </c>
      <c r="M8" s="19">
        <v>60</v>
      </c>
      <c r="N8" s="19">
        <v>0</v>
      </c>
      <c r="O8" s="19">
        <v>1</v>
      </c>
      <c r="P8" s="19" t="s">
        <v>477</v>
      </c>
      <c r="Q8" s="34">
        <v>0.42499999999999999</v>
      </c>
      <c r="R8" s="19">
        <v>1</v>
      </c>
      <c r="S8" s="19">
        <v>1</v>
      </c>
      <c r="T8" s="19" t="s">
        <v>78</v>
      </c>
      <c r="U8" s="19" t="s">
        <v>78</v>
      </c>
      <c r="V8" s="19" t="s">
        <v>78</v>
      </c>
      <c r="W8" s="19"/>
      <c r="X8" s="19">
        <v>0.43</v>
      </c>
      <c r="Z8" s="19" t="s">
        <v>478</v>
      </c>
    </row>
    <row r="9" spans="1:37" ht="13">
      <c r="B9" s="19">
        <v>5</v>
      </c>
      <c r="C9" s="19" t="s">
        <v>85</v>
      </c>
      <c r="D9" s="19">
        <v>2017</v>
      </c>
      <c r="E9" s="19" t="s">
        <v>86</v>
      </c>
      <c r="F9" s="19" t="s">
        <v>466</v>
      </c>
      <c r="H9" s="19">
        <v>0</v>
      </c>
    </row>
    <row r="10" spans="1:37" ht="13">
      <c r="B10" s="19">
        <v>6</v>
      </c>
      <c r="C10" s="19" t="s">
        <v>88</v>
      </c>
      <c r="D10" s="19">
        <v>2018</v>
      </c>
      <c r="E10" s="19" t="s">
        <v>89</v>
      </c>
      <c r="F10" s="19" t="s">
        <v>466</v>
      </c>
      <c r="H10" s="19">
        <v>1</v>
      </c>
      <c r="I10" s="19">
        <v>1</v>
      </c>
      <c r="J10" s="19">
        <v>352203</v>
      </c>
      <c r="K10" s="19">
        <v>0</v>
      </c>
      <c r="N10" s="19">
        <v>0</v>
      </c>
      <c r="O10" s="19">
        <v>0</v>
      </c>
      <c r="S10" s="19">
        <v>0</v>
      </c>
    </row>
    <row r="11" spans="1:37" ht="13">
      <c r="B11" s="19">
        <v>7</v>
      </c>
      <c r="C11" s="19" t="s">
        <v>90</v>
      </c>
      <c r="D11" s="19">
        <v>2015</v>
      </c>
      <c r="E11" s="19" t="s">
        <v>91</v>
      </c>
      <c r="F11" s="19" t="s">
        <v>466</v>
      </c>
      <c r="H11" s="19">
        <v>0</v>
      </c>
    </row>
    <row r="12" spans="1:37" ht="13">
      <c r="B12" s="19">
        <v>8</v>
      </c>
      <c r="C12" s="19" t="s">
        <v>92</v>
      </c>
      <c r="D12" s="19">
        <v>2018</v>
      </c>
      <c r="E12" s="19" t="s">
        <v>93</v>
      </c>
      <c r="F12" s="19" t="s">
        <v>466</v>
      </c>
      <c r="H12" s="19">
        <v>0</v>
      </c>
      <c r="J12" s="19"/>
      <c r="K12" s="19"/>
      <c r="L12" s="19"/>
      <c r="M12" s="19"/>
      <c r="N12" s="19"/>
      <c r="O12" s="19"/>
      <c r="P12" s="19"/>
      <c r="Q12" s="19"/>
    </row>
    <row r="13" spans="1:37" ht="13">
      <c r="B13" s="19">
        <v>9</v>
      </c>
      <c r="C13" s="19" t="s">
        <v>95</v>
      </c>
      <c r="D13" s="19">
        <v>2017</v>
      </c>
      <c r="E13" s="19" t="s">
        <v>96</v>
      </c>
      <c r="F13" s="19" t="s">
        <v>466</v>
      </c>
      <c r="H13" s="19">
        <v>1</v>
      </c>
      <c r="I13" s="19">
        <v>2</v>
      </c>
      <c r="J13" s="19">
        <v>290</v>
      </c>
      <c r="K13" s="19">
        <v>1</v>
      </c>
      <c r="L13" s="19" t="s">
        <v>78</v>
      </c>
      <c r="M13" s="19">
        <v>120</v>
      </c>
      <c r="S13" s="19">
        <v>1</v>
      </c>
      <c r="T13" s="19">
        <v>0.75</v>
      </c>
      <c r="U13" s="19">
        <v>0.79</v>
      </c>
      <c r="V13" s="19" t="s">
        <v>78</v>
      </c>
      <c r="W13" s="19">
        <v>0.88</v>
      </c>
      <c r="X13" s="19">
        <v>0.83</v>
      </c>
    </row>
    <row r="14" spans="1:37" ht="13">
      <c r="B14" s="19">
        <v>10</v>
      </c>
      <c r="C14" s="19" t="s">
        <v>101</v>
      </c>
      <c r="D14" s="19">
        <v>2016</v>
      </c>
      <c r="E14" s="19" t="s">
        <v>102</v>
      </c>
      <c r="F14" s="19" t="s">
        <v>466</v>
      </c>
      <c r="H14" s="19">
        <v>1</v>
      </c>
      <c r="I14" s="19">
        <v>2</v>
      </c>
      <c r="J14" s="19">
        <v>794736</v>
      </c>
      <c r="K14" s="19">
        <v>1</v>
      </c>
      <c r="L14" s="19">
        <v>2</v>
      </c>
      <c r="M14" s="19">
        <v>23435</v>
      </c>
      <c r="N14" s="19">
        <v>0</v>
      </c>
      <c r="O14" s="19">
        <v>1</v>
      </c>
      <c r="P14" s="19">
        <v>1</v>
      </c>
      <c r="Q14" s="19">
        <v>0.47199999999999998</v>
      </c>
      <c r="R14" s="19">
        <v>1</v>
      </c>
      <c r="S14" s="19">
        <v>1</v>
      </c>
      <c r="T14" s="19" t="s">
        <v>78</v>
      </c>
      <c r="U14" s="19">
        <v>0.83599999999999997</v>
      </c>
      <c r="V14" s="19" t="s">
        <v>78</v>
      </c>
      <c r="W14" s="19" t="s">
        <v>78</v>
      </c>
      <c r="X14" s="19">
        <v>0.88700000000000001</v>
      </c>
    </row>
  </sheetData>
  <mergeCells count="5">
    <mergeCell ref="G1:H1"/>
    <mergeCell ref="I1:J1"/>
    <mergeCell ref="K1:R1"/>
    <mergeCell ref="B1:F1"/>
    <mergeCell ref="S1:Y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K14"/>
  <sheetViews>
    <sheetView workbookViewId="0">
      <pane ySplit="14" topLeftCell="A15" activePane="bottomLeft" state="frozen"/>
      <selection pane="bottomLeft" activeCell="B16" sqref="B16"/>
    </sheetView>
  </sheetViews>
  <sheetFormatPr baseColWidth="10" defaultColWidth="14.5" defaultRowHeight="15.75" customHeight="1"/>
  <cols>
    <col min="7" max="8" width="22.33203125" customWidth="1"/>
    <col min="20" max="20" width="15.6640625" customWidth="1"/>
  </cols>
  <sheetData>
    <row r="1" spans="1:37" ht="50.25" customHeight="1">
      <c r="A1" s="1"/>
      <c r="B1" s="46" t="s">
        <v>0</v>
      </c>
      <c r="C1" s="50"/>
      <c r="D1" s="50"/>
      <c r="E1" s="50"/>
      <c r="F1" s="47"/>
      <c r="G1" s="46" t="s">
        <v>1</v>
      </c>
      <c r="H1" s="47"/>
      <c r="I1" s="48" t="s">
        <v>2</v>
      </c>
      <c r="J1" s="49"/>
      <c r="K1" s="48" t="s">
        <v>3</v>
      </c>
      <c r="L1" s="49"/>
      <c r="M1" s="49"/>
      <c r="N1" s="49"/>
      <c r="O1" s="49"/>
      <c r="P1" s="49"/>
      <c r="Q1" s="49"/>
      <c r="R1" s="49"/>
      <c r="S1" s="46" t="s">
        <v>4</v>
      </c>
      <c r="T1" s="50"/>
      <c r="U1" s="50"/>
      <c r="V1" s="50"/>
      <c r="W1" s="50"/>
      <c r="X1" s="50"/>
      <c r="Y1" s="47"/>
      <c r="Z1" s="2"/>
      <c r="AA1" s="3"/>
      <c r="AB1" s="3"/>
      <c r="AC1" s="3"/>
      <c r="AD1" s="3"/>
      <c r="AE1" s="3"/>
      <c r="AF1" s="3"/>
      <c r="AG1" s="3"/>
      <c r="AH1" s="3"/>
      <c r="AI1" s="3"/>
      <c r="AJ1" s="3"/>
      <c r="AK1" s="3"/>
    </row>
    <row r="2" spans="1:37" ht="50.25" customHeight="1">
      <c r="A2" s="4" t="s">
        <v>5</v>
      </c>
      <c r="B2" s="5" t="s">
        <v>6</v>
      </c>
      <c r="C2" s="6" t="s">
        <v>7</v>
      </c>
      <c r="D2" s="6" t="s">
        <v>8</v>
      </c>
      <c r="E2" s="6" t="s">
        <v>9</v>
      </c>
      <c r="F2" s="7" t="s">
        <v>11</v>
      </c>
      <c r="G2" s="8" t="s">
        <v>12</v>
      </c>
      <c r="H2" s="9" t="s">
        <v>13</v>
      </c>
      <c r="I2" s="10" t="s">
        <v>14</v>
      </c>
      <c r="J2" s="11" t="s">
        <v>15</v>
      </c>
      <c r="K2" s="12" t="s">
        <v>16</v>
      </c>
      <c r="L2" s="13" t="s">
        <v>17</v>
      </c>
      <c r="M2" s="14" t="s">
        <v>18</v>
      </c>
      <c r="N2" s="14" t="s">
        <v>19</v>
      </c>
      <c r="O2" s="14" t="s">
        <v>20</v>
      </c>
      <c r="P2" s="14" t="s">
        <v>21</v>
      </c>
      <c r="Q2" s="14" t="s">
        <v>22</v>
      </c>
      <c r="R2" s="14" t="s">
        <v>23</v>
      </c>
      <c r="S2" s="15" t="s">
        <v>24</v>
      </c>
      <c r="T2" s="16" t="s">
        <v>34</v>
      </c>
      <c r="U2" s="16" t="s">
        <v>31</v>
      </c>
      <c r="V2" s="16" t="s">
        <v>33</v>
      </c>
      <c r="W2" s="16" t="s">
        <v>35</v>
      </c>
      <c r="X2" s="16" t="s">
        <v>41</v>
      </c>
      <c r="Y2" s="17" t="s">
        <v>36</v>
      </c>
      <c r="Z2" s="2" t="s">
        <v>42</v>
      </c>
      <c r="AA2" s="3"/>
      <c r="AB2" s="3"/>
      <c r="AC2" s="3"/>
      <c r="AD2" s="3"/>
      <c r="AE2" s="3"/>
      <c r="AF2" s="3"/>
      <c r="AG2" s="3"/>
      <c r="AH2" s="3"/>
      <c r="AI2" s="3"/>
      <c r="AJ2" s="3"/>
      <c r="AK2" s="3"/>
    </row>
    <row r="3" spans="1:37" ht="84">
      <c r="A3" s="19" t="s">
        <v>43</v>
      </c>
      <c r="B3" s="20"/>
      <c r="C3" s="19"/>
      <c r="D3" s="19"/>
      <c r="E3" s="19"/>
      <c r="F3" s="21" t="s">
        <v>44</v>
      </c>
      <c r="G3" s="21"/>
      <c r="H3" s="22" t="s">
        <v>45</v>
      </c>
      <c r="I3" s="19"/>
      <c r="J3" s="19"/>
      <c r="K3" s="42" t="s">
        <v>46</v>
      </c>
      <c r="L3" s="42" t="s">
        <v>47</v>
      </c>
      <c r="M3" s="42" t="s">
        <v>48</v>
      </c>
      <c r="N3" s="19"/>
      <c r="O3" s="19"/>
      <c r="P3" s="19"/>
      <c r="Q3" s="42" t="s">
        <v>49</v>
      </c>
      <c r="R3" s="19"/>
      <c r="S3" s="43" t="s">
        <v>50</v>
      </c>
      <c r="T3" s="42" t="s">
        <v>49</v>
      </c>
      <c r="U3" s="42" t="s">
        <v>49</v>
      </c>
      <c r="V3" s="42" t="s">
        <v>49</v>
      </c>
      <c r="W3" s="19"/>
      <c r="X3" s="19"/>
      <c r="Y3" s="21" t="s">
        <v>51</v>
      </c>
    </row>
    <row r="4" spans="1:37" ht="168">
      <c r="A4" s="23" t="s">
        <v>52</v>
      </c>
      <c r="B4" s="24" t="s">
        <v>53</v>
      </c>
      <c r="C4" s="23" t="s">
        <v>54</v>
      </c>
      <c r="D4" s="23" t="s">
        <v>55</v>
      </c>
      <c r="E4" s="23"/>
      <c r="F4" s="25" t="s">
        <v>56</v>
      </c>
      <c r="G4" s="25"/>
      <c r="H4" s="45" t="s">
        <v>57</v>
      </c>
      <c r="I4" s="27" t="s">
        <v>59</v>
      </c>
      <c r="J4" s="23"/>
      <c r="K4" s="27" t="s">
        <v>60</v>
      </c>
      <c r="L4" s="23" t="s">
        <v>61</v>
      </c>
      <c r="M4" s="23"/>
      <c r="N4" s="23" t="s">
        <v>62</v>
      </c>
      <c r="O4" s="23" t="s">
        <v>62</v>
      </c>
      <c r="P4" s="23" t="s">
        <v>64</v>
      </c>
      <c r="Q4" s="23" t="s">
        <v>65</v>
      </c>
      <c r="R4" s="23" t="s">
        <v>66</v>
      </c>
      <c r="S4" s="24" t="s">
        <v>62</v>
      </c>
      <c r="T4" s="23" t="s">
        <v>67</v>
      </c>
      <c r="U4" s="23" t="s">
        <v>68</v>
      </c>
      <c r="V4" s="23" t="s">
        <v>69</v>
      </c>
      <c r="W4" s="28"/>
      <c r="X4" s="28"/>
      <c r="Y4" s="29"/>
      <c r="Z4" s="28"/>
      <c r="AA4" s="28"/>
      <c r="AB4" s="28"/>
      <c r="AC4" s="28"/>
      <c r="AD4" s="28"/>
      <c r="AE4" s="28"/>
      <c r="AF4" s="28"/>
      <c r="AG4" s="28"/>
      <c r="AH4" s="28"/>
      <c r="AI4" s="28"/>
      <c r="AJ4" s="28"/>
      <c r="AK4" s="28"/>
    </row>
    <row r="5" spans="1:37" ht="13">
      <c r="B5" s="19">
        <v>1</v>
      </c>
      <c r="C5" s="19" t="s">
        <v>71</v>
      </c>
      <c r="D5" s="19">
        <v>2018</v>
      </c>
      <c r="E5" s="19" t="s">
        <v>72</v>
      </c>
      <c r="F5" s="19" t="s">
        <v>660</v>
      </c>
      <c r="H5" s="19">
        <v>1</v>
      </c>
      <c r="I5" s="19">
        <v>1</v>
      </c>
      <c r="J5" s="19">
        <v>3336</v>
      </c>
      <c r="K5" s="19">
        <v>1</v>
      </c>
      <c r="L5" s="19" t="s">
        <v>78</v>
      </c>
      <c r="M5" s="19">
        <v>300</v>
      </c>
      <c r="N5" s="19">
        <v>0</v>
      </c>
      <c r="O5" s="19">
        <v>0</v>
      </c>
      <c r="P5" s="19" t="s">
        <v>78</v>
      </c>
      <c r="Q5" s="19" t="s">
        <v>78</v>
      </c>
      <c r="R5" s="19" t="s">
        <v>78</v>
      </c>
      <c r="S5" s="19">
        <v>0</v>
      </c>
      <c r="T5" s="19" t="s">
        <v>78</v>
      </c>
      <c r="U5" s="19" t="s">
        <v>78</v>
      </c>
      <c r="V5" s="19" t="s">
        <v>78</v>
      </c>
      <c r="W5" s="19" t="s">
        <v>78</v>
      </c>
      <c r="X5" s="19" t="s">
        <v>78</v>
      </c>
      <c r="Y5" s="19" t="s">
        <v>78</v>
      </c>
    </row>
    <row r="6" spans="1:37" ht="13">
      <c r="B6" s="19">
        <v>2</v>
      </c>
      <c r="C6" s="19" t="s">
        <v>77</v>
      </c>
      <c r="D6" s="19">
        <v>2018</v>
      </c>
      <c r="E6" s="19" t="s">
        <v>79</v>
      </c>
      <c r="F6" s="19" t="s">
        <v>660</v>
      </c>
      <c r="H6" s="19">
        <v>1</v>
      </c>
      <c r="I6" s="19">
        <v>1</v>
      </c>
      <c r="J6" s="19">
        <v>3249</v>
      </c>
      <c r="K6" s="19">
        <v>0</v>
      </c>
      <c r="L6" s="19" t="s">
        <v>78</v>
      </c>
      <c r="M6" s="19" t="s">
        <v>78</v>
      </c>
      <c r="N6" s="19">
        <v>0</v>
      </c>
      <c r="O6" s="19">
        <v>0</v>
      </c>
      <c r="P6" s="19" t="s">
        <v>78</v>
      </c>
      <c r="Q6" s="19" t="s">
        <v>78</v>
      </c>
      <c r="R6" s="19" t="s">
        <v>78</v>
      </c>
      <c r="S6" s="19">
        <v>0</v>
      </c>
      <c r="T6" s="19" t="s">
        <v>78</v>
      </c>
      <c r="U6" s="19" t="s">
        <v>78</v>
      </c>
      <c r="V6" s="19" t="s">
        <v>78</v>
      </c>
      <c r="W6" s="19" t="s">
        <v>78</v>
      </c>
      <c r="X6" s="19" t="s">
        <v>78</v>
      </c>
      <c r="Y6" s="19" t="s">
        <v>78</v>
      </c>
    </row>
    <row r="7" spans="1:37" ht="13">
      <c r="B7" s="19">
        <v>3</v>
      </c>
      <c r="C7" s="19" t="s">
        <v>80</v>
      </c>
      <c r="D7" s="19">
        <v>2018</v>
      </c>
      <c r="E7" s="19" t="s">
        <v>81</v>
      </c>
      <c r="F7" s="19" t="s">
        <v>660</v>
      </c>
      <c r="H7" s="19">
        <v>0</v>
      </c>
    </row>
    <row r="8" spans="1:37" ht="13">
      <c r="B8" s="19">
        <v>4</v>
      </c>
      <c r="C8" s="19" t="s">
        <v>82</v>
      </c>
      <c r="D8" s="19">
        <v>2016</v>
      </c>
      <c r="E8" s="19" t="s">
        <v>83</v>
      </c>
      <c r="F8" s="19" t="s">
        <v>660</v>
      </c>
      <c r="H8" s="19">
        <v>1</v>
      </c>
      <c r="I8" s="19">
        <v>1</v>
      </c>
      <c r="J8" s="19">
        <v>525</v>
      </c>
      <c r="K8" s="19">
        <v>1</v>
      </c>
      <c r="L8" s="19">
        <v>3</v>
      </c>
      <c r="M8" s="19">
        <v>60</v>
      </c>
      <c r="N8" s="19">
        <v>0</v>
      </c>
      <c r="O8" s="19">
        <v>1</v>
      </c>
      <c r="P8" s="19">
        <v>3</v>
      </c>
      <c r="Q8" s="19">
        <v>0.42499999999999999</v>
      </c>
      <c r="R8" s="19">
        <v>1</v>
      </c>
      <c r="S8" s="19">
        <v>0</v>
      </c>
      <c r="T8" s="19" t="s">
        <v>78</v>
      </c>
      <c r="U8" s="19" t="s">
        <v>78</v>
      </c>
      <c r="V8" s="19" t="s">
        <v>78</v>
      </c>
      <c r="W8" s="19" t="s">
        <v>78</v>
      </c>
      <c r="X8" s="19" t="s">
        <v>78</v>
      </c>
      <c r="Y8" s="19" t="s">
        <v>78</v>
      </c>
    </row>
    <row r="9" spans="1:37" ht="13">
      <c r="B9" s="19">
        <v>5</v>
      </c>
      <c r="C9" s="19" t="s">
        <v>85</v>
      </c>
      <c r="D9" s="19">
        <v>2017</v>
      </c>
      <c r="E9" s="19" t="s">
        <v>86</v>
      </c>
      <c r="F9" s="19" t="s">
        <v>660</v>
      </c>
      <c r="H9" s="19">
        <v>0</v>
      </c>
    </row>
    <row r="10" spans="1:37" ht="13">
      <c r="B10" s="19">
        <v>6</v>
      </c>
      <c r="C10" s="19" t="s">
        <v>88</v>
      </c>
      <c r="D10" s="19">
        <v>2018</v>
      </c>
      <c r="E10" s="19" t="s">
        <v>89</v>
      </c>
      <c r="F10" s="19" t="s">
        <v>660</v>
      </c>
      <c r="H10" s="19">
        <v>1</v>
      </c>
      <c r="I10" s="19">
        <v>1</v>
      </c>
      <c r="J10" s="35">
        <v>352203</v>
      </c>
      <c r="K10" s="19">
        <v>0</v>
      </c>
      <c r="L10" s="19" t="s">
        <v>78</v>
      </c>
      <c r="M10" s="19" t="s">
        <v>78</v>
      </c>
      <c r="N10" s="19">
        <v>0</v>
      </c>
      <c r="O10" s="19">
        <v>0</v>
      </c>
      <c r="P10" s="19" t="s">
        <v>78</v>
      </c>
      <c r="Q10" s="19" t="s">
        <v>78</v>
      </c>
      <c r="R10" s="19" t="s">
        <v>78</v>
      </c>
      <c r="S10" s="19">
        <v>0</v>
      </c>
      <c r="T10" s="19" t="s">
        <v>78</v>
      </c>
      <c r="U10" s="19" t="s">
        <v>78</v>
      </c>
      <c r="V10" s="19" t="s">
        <v>78</v>
      </c>
      <c r="W10" s="19" t="s">
        <v>78</v>
      </c>
      <c r="X10" s="19" t="s">
        <v>78</v>
      </c>
      <c r="Y10" s="19" t="s">
        <v>78</v>
      </c>
    </row>
    <row r="11" spans="1:37" ht="13">
      <c r="B11" s="19">
        <v>7</v>
      </c>
      <c r="C11" s="19" t="s">
        <v>90</v>
      </c>
      <c r="D11" s="19">
        <v>2015</v>
      </c>
      <c r="E11" s="19" t="s">
        <v>91</v>
      </c>
      <c r="F11" s="19" t="s">
        <v>660</v>
      </c>
    </row>
    <row r="12" spans="1:37" ht="13">
      <c r="B12" s="19">
        <v>8</v>
      </c>
      <c r="C12" s="19" t="s">
        <v>92</v>
      </c>
      <c r="D12" s="19">
        <v>2018</v>
      </c>
      <c r="E12" s="19" t="s">
        <v>93</v>
      </c>
      <c r="F12" s="19" t="s">
        <v>660</v>
      </c>
    </row>
    <row r="13" spans="1:37" ht="13">
      <c r="B13" s="19">
        <v>9</v>
      </c>
      <c r="C13" s="19" t="s">
        <v>95</v>
      </c>
      <c r="D13" s="19">
        <v>2017</v>
      </c>
      <c r="E13" s="19" t="s">
        <v>96</v>
      </c>
      <c r="F13" s="19" t="s">
        <v>660</v>
      </c>
    </row>
    <row r="14" spans="1:37" ht="13">
      <c r="B14" s="19">
        <v>10</v>
      </c>
      <c r="C14" s="19" t="s">
        <v>101</v>
      </c>
      <c r="D14" s="19">
        <v>2016</v>
      </c>
      <c r="E14" s="19" t="s">
        <v>102</v>
      </c>
      <c r="F14" s="19" t="s">
        <v>660</v>
      </c>
    </row>
  </sheetData>
  <mergeCells count="5">
    <mergeCell ref="G1:H1"/>
    <mergeCell ref="I1:J1"/>
    <mergeCell ref="K1:R1"/>
    <mergeCell ref="B1:F1"/>
    <mergeCell ref="S1:Y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Full_Dataset</vt:lpstr>
      <vt:lpstr>Esther</vt:lpstr>
      <vt:lpstr>Fabienne</vt:lpstr>
      <vt:lpstr>Jakob</vt:lpstr>
      <vt:lpstr>Olga</vt:lpstr>
      <vt:lpstr>Tobias</vt:lpstr>
      <vt:lpstr>Sebastian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Hyunjin Song</cp:lastModifiedBy>
  <dcterms:modified xsi:type="dcterms:W3CDTF">2018-11-28T01:12:49Z</dcterms:modified>
</cp:coreProperties>
</file>