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36" yWindow="7200" windowWidth="46128" windowHeight="14760" activeTab="2"/>
  </bookViews>
  <sheets>
    <sheet name="PCFMA SRC" sheetId="14" r:id="rId1"/>
    <sheet name="PCFMA T" sheetId="15" r:id="rId2"/>
    <sheet name="PCFMA C" sheetId="16" r:id="rId3"/>
  </sheets>
  <definedNames>
    <definedName name="ADAM_ALL" localSheetId="2">'PCFMA C'!#REF!</definedName>
    <definedName name="ADAM_ALL" localSheetId="0">'PCFMA SRC'!$AG$16</definedName>
    <definedName name="ADAM_ALL" localSheetId="1">'PCFMA T'!$S$17</definedName>
    <definedName name="ADAM_ALL">#REF!</definedName>
    <definedName name="ALLALL_CK">#REF!</definedName>
    <definedName name="ALLALL_PERC">#REF!</definedName>
    <definedName name="KENTON_ALL" localSheetId="2">'PCFMA C'!#REF!</definedName>
    <definedName name="KENTON_ALL" localSheetId="0">'PCFMA SRC'!$AG$36</definedName>
    <definedName name="KENTON_ALL" localSheetId="1">'PCFMA T'!$S$37</definedName>
    <definedName name="KENTON_ALL">#REF!</definedName>
    <definedName name="PERSONA_MODEL_LIST" localSheetId="2">'PCFMA C'!#REF!</definedName>
    <definedName name="PERSONA_MODEL_LIST" localSheetId="0">'PCFMA SRC'!$B$3:$C$54</definedName>
    <definedName name="PERSONA_MODEL_LIST" localSheetId="1">'PCFMA T'!$A$4:$B$55</definedName>
    <definedName name="PERSONA_MODEL_LIST">#REF!</definedName>
    <definedName name="pfef_vanilla_mode1_01" localSheetId="2">'PCFMA C'!#REF!</definedName>
    <definedName name="pfef_vanilla_mode1_01" localSheetId="0">'PCFMA SRC'!#REF!</definedName>
    <definedName name="pfef_vanilla_mode1_01" localSheetId="1">'PCFMA T'!#REF!</definedName>
    <definedName name="pfef_vanilla_mode1_01">#REF!</definedName>
    <definedName name="_xlnm.Print_Area" localSheetId="1">'PCFMA T'!$A$1:$U$60</definedName>
    <definedName name="SUSAN_ALL" localSheetId="2">'PCFMA C'!#REF!</definedName>
    <definedName name="SUSAN_ALL" localSheetId="0">'PCFMA SRC'!$AG$6</definedName>
    <definedName name="SUSAN_ALL" localSheetId="1">'PCFMA T'!$S$7</definedName>
    <definedName name="SUSAN_ALL">#REF!</definedName>
  </definedNames>
  <calcPr calcId="125725"/>
</workbook>
</file>

<file path=xl/calcChain.xml><?xml version="1.0" encoding="utf-8"?>
<calcChain xmlns="http://schemas.openxmlformats.org/spreadsheetml/2006/main">
  <c r="I62" i="14"/>
  <c r="G60" i="15" s="1"/>
  <c r="P40" i="14"/>
  <c r="P41"/>
  <c r="P42"/>
  <c r="K40"/>
  <c r="K41"/>
  <c r="K42"/>
  <c r="F40"/>
  <c r="F41"/>
  <c r="F42"/>
  <c r="F43"/>
  <c r="U39"/>
  <c r="A55" i="15"/>
  <c r="A54"/>
  <c r="A53"/>
  <c r="A52"/>
  <c r="A51"/>
  <c r="A50"/>
  <c r="A49"/>
  <c r="A48"/>
  <c r="A47"/>
  <c r="A46"/>
  <c r="A44"/>
  <c r="A43"/>
  <c r="A42"/>
  <c r="A41"/>
  <c r="A40"/>
  <c r="A39"/>
  <c r="A38"/>
  <c r="A37"/>
  <c r="A35"/>
  <c r="A34"/>
  <c r="A33"/>
  <c r="A32"/>
  <c r="A31"/>
  <c r="A30"/>
  <c r="A29"/>
  <c r="A27"/>
  <c r="A26"/>
  <c r="A25"/>
  <c r="A24"/>
  <c r="A23"/>
  <c r="A22"/>
  <c r="A21"/>
  <c r="A20"/>
  <c r="A19"/>
  <c r="A18"/>
  <c r="A17"/>
  <c r="A15"/>
  <c r="A14"/>
  <c r="A13"/>
  <c r="A12"/>
  <c r="A11"/>
  <c r="A10"/>
  <c r="A9"/>
  <c r="A8"/>
  <c r="A7"/>
  <c r="A4"/>
  <c r="F6" i="14"/>
  <c r="K6"/>
  <c r="P6"/>
  <c r="AC6" s="1"/>
  <c r="U6"/>
  <c r="Z6"/>
  <c r="F7"/>
  <c r="K7"/>
  <c r="P7"/>
  <c r="U7"/>
  <c r="Z7"/>
  <c r="F8"/>
  <c r="K8"/>
  <c r="P8"/>
  <c r="U8"/>
  <c r="Z8"/>
  <c r="F9"/>
  <c r="K9"/>
  <c r="P9"/>
  <c r="AC9" s="1"/>
  <c r="U9"/>
  <c r="Z9"/>
  <c r="F10"/>
  <c r="K10"/>
  <c r="P10"/>
  <c r="U10"/>
  <c r="Z10"/>
  <c r="AC10" s="1"/>
  <c r="F11"/>
  <c r="K11"/>
  <c r="Z11"/>
  <c r="AC11" s="1"/>
  <c r="F12"/>
  <c r="AC12" s="1"/>
  <c r="K12"/>
  <c r="P12"/>
  <c r="U12"/>
  <c r="Z12"/>
  <c r="F13"/>
  <c r="K13"/>
  <c r="P13"/>
  <c r="U13"/>
  <c r="AC13" s="1"/>
  <c r="Z13"/>
  <c r="F14"/>
  <c r="K14"/>
  <c r="P14"/>
  <c r="U14"/>
  <c r="Z14"/>
  <c r="AC7"/>
  <c r="AC15"/>
  <c r="AC27"/>
  <c r="AC28"/>
  <c r="AC29"/>
  <c r="AC30"/>
  <c r="AC31"/>
  <c r="AC32"/>
  <c r="AC33"/>
  <c r="AC34"/>
  <c r="AC35"/>
  <c r="AC44"/>
  <c r="AC45"/>
  <c r="AC46"/>
  <c r="AC47"/>
  <c r="AC48"/>
  <c r="AC49"/>
  <c r="AC50"/>
  <c r="AC51"/>
  <c r="AC52"/>
  <c r="AC53"/>
  <c r="AC54"/>
  <c r="AF36"/>
  <c r="AF37"/>
  <c r="AF38"/>
  <c r="AF39"/>
  <c r="AF40"/>
  <c r="AF41"/>
  <c r="AF43"/>
  <c r="AF7"/>
  <c r="AF8"/>
  <c r="AF9"/>
  <c r="AF10"/>
  <c r="AF11"/>
  <c r="AF12"/>
  <c r="AF13"/>
  <c r="AF14"/>
  <c r="AF16"/>
  <c r="AF17"/>
  <c r="AF18"/>
  <c r="AF19"/>
  <c r="AF20"/>
  <c r="AF21"/>
  <c r="AF22"/>
  <c r="AF23"/>
  <c r="AF24"/>
  <c r="AF25"/>
  <c r="AF26"/>
  <c r="AF6"/>
  <c r="D4" i="15"/>
  <c r="P4"/>
  <c r="M4"/>
  <c r="J4"/>
  <c r="G4"/>
  <c r="A57"/>
  <c r="A58"/>
  <c r="A59"/>
  <c r="A60"/>
  <c r="D5"/>
  <c r="E5"/>
  <c r="G5"/>
  <c r="H5"/>
  <c r="J5"/>
  <c r="K5"/>
  <c r="M5"/>
  <c r="N5"/>
  <c r="P5"/>
  <c r="Q5"/>
  <c r="U8"/>
  <c r="U9"/>
  <c r="U10"/>
  <c r="U11"/>
  <c r="U12"/>
  <c r="U13"/>
  <c r="U14"/>
  <c r="U15"/>
  <c r="U17"/>
  <c r="U18"/>
  <c r="U19"/>
  <c r="U20"/>
  <c r="U21"/>
  <c r="U22"/>
  <c r="U23"/>
  <c r="U24"/>
  <c r="U25"/>
  <c r="U26"/>
  <c r="U27"/>
  <c r="U29"/>
  <c r="U30"/>
  <c r="U31"/>
  <c r="U32"/>
  <c r="U33"/>
  <c r="U34"/>
  <c r="U35"/>
  <c r="U37"/>
  <c r="U38"/>
  <c r="U39"/>
  <c r="U40"/>
  <c r="U41"/>
  <c r="U42"/>
  <c r="U43"/>
  <c r="U44"/>
  <c r="U46"/>
  <c r="U47"/>
  <c r="U48"/>
  <c r="U49"/>
  <c r="U50"/>
  <c r="U51"/>
  <c r="U52"/>
  <c r="U53"/>
  <c r="U54"/>
  <c r="U55"/>
  <c r="U7"/>
  <c r="T30"/>
  <c r="T31"/>
  <c r="T32"/>
  <c r="T33"/>
  <c r="T34"/>
  <c r="T35"/>
  <c r="T47"/>
  <c r="T48"/>
  <c r="T49"/>
  <c r="T50"/>
  <c r="T51"/>
  <c r="T52"/>
  <c r="T53"/>
  <c r="T54"/>
  <c r="T55"/>
  <c r="S29"/>
  <c r="S30"/>
  <c r="S31"/>
  <c r="S32"/>
  <c r="S33"/>
  <c r="S34"/>
  <c r="S35"/>
  <c r="S46"/>
  <c r="S47"/>
  <c r="S48"/>
  <c r="S49"/>
  <c r="S50"/>
  <c r="S51"/>
  <c r="S52"/>
  <c r="S53"/>
  <c r="S54"/>
  <c r="S55"/>
  <c r="P8"/>
  <c r="Q8"/>
  <c r="P9"/>
  <c r="Q9"/>
  <c r="P10"/>
  <c r="Q10"/>
  <c r="P11"/>
  <c r="Q11"/>
  <c r="P12"/>
  <c r="Q12"/>
  <c r="P13"/>
  <c r="Q13"/>
  <c r="P14"/>
  <c r="Q14"/>
  <c r="P15"/>
  <c r="Q15"/>
  <c r="P17"/>
  <c r="Q17"/>
  <c r="P18"/>
  <c r="Q18"/>
  <c r="P19"/>
  <c r="Q19"/>
  <c r="P20"/>
  <c r="Q20"/>
  <c r="P21"/>
  <c r="Q21"/>
  <c r="P22"/>
  <c r="Q22"/>
  <c r="P23"/>
  <c r="Q23"/>
  <c r="P24"/>
  <c r="Q24"/>
  <c r="P25"/>
  <c r="Q25"/>
  <c r="P26"/>
  <c r="Q26"/>
  <c r="P27"/>
  <c r="Q27"/>
  <c r="P29"/>
  <c r="Q29"/>
  <c r="P30"/>
  <c r="Q30"/>
  <c r="P31"/>
  <c r="Q31"/>
  <c r="P32"/>
  <c r="Q32"/>
  <c r="P33"/>
  <c r="Q33"/>
  <c r="P34"/>
  <c r="Q34"/>
  <c r="P35"/>
  <c r="Q35"/>
  <c r="P37"/>
  <c r="Q37"/>
  <c r="P38"/>
  <c r="Q38"/>
  <c r="P39"/>
  <c r="Q39"/>
  <c r="P40"/>
  <c r="Q40"/>
  <c r="P41"/>
  <c r="Q41"/>
  <c r="P42"/>
  <c r="Q42"/>
  <c r="P43"/>
  <c r="Q43"/>
  <c r="P44"/>
  <c r="Q44"/>
  <c r="P46"/>
  <c r="Q46"/>
  <c r="P47"/>
  <c r="Q47"/>
  <c r="P48"/>
  <c r="Q48"/>
  <c r="P49"/>
  <c r="Q49"/>
  <c r="P50"/>
  <c r="Q50"/>
  <c r="P51"/>
  <c r="Q51"/>
  <c r="P52"/>
  <c r="Q52"/>
  <c r="P53"/>
  <c r="Q53"/>
  <c r="P54"/>
  <c r="Q54"/>
  <c r="P55"/>
  <c r="Q55"/>
  <c r="M8"/>
  <c r="N8"/>
  <c r="M9"/>
  <c r="N9"/>
  <c r="M10"/>
  <c r="N10"/>
  <c r="M11"/>
  <c r="N11"/>
  <c r="M12"/>
  <c r="N12"/>
  <c r="M13"/>
  <c r="N13"/>
  <c r="M14"/>
  <c r="N14"/>
  <c r="M15"/>
  <c r="N15"/>
  <c r="M17"/>
  <c r="N17"/>
  <c r="M18"/>
  <c r="N18"/>
  <c r="M19"/>
  <c r="N19"/>
  <c r="M20"/>
  <c r="N20"/>
  <c r="M21"/>
  <c r="N21"/>
  <c r="M22"/>
  <c r="N22"/>
  <c r="M23"/>
  <c r="N23"/>
  <c r="M24"/>
  <c r="N24"/>
  <c r="M25"/>
  <c r="N25"/>
  <c r="M26"/>
  <c r="N26"/>
  <c r="M27"/>
  <c r="N27"/>
  <c r="M29"/>
  <c r="N29"/>
  <c r="M30"/>
  <c r="N30"/>
  <c r="M31"/>
  <c r="N31"/>
  <c r="M32"/>
  <c r="N32"/>
  <c r="M33"/>
  <c r="N33"/>
  <c r="M34"/>
  <c r="N34"/>
  <c r="M35"/>
  <c r="N35"/>
  <c r="M37"/>
  <c r="N37"/>
  <c r="M38"/>
  <c r="N38"/>
  <c r="M39"/>
  <c r="N39"/>
  <c r="M40"/>
  <c r="N40"/>
  <c r="M41"/>
  <c r="N41"/>
  <c r="M42"/>
  <c r="N42"/>
  <c r="M43"/>
  <c r="N43"/>
  <c r="M44"/>
  <c r="N44"/>
  <c r="M46"/>
  <c r="N46"/>
  <c r="M47"/>
  <c r="N47"/>
  <c r="M48"/>
  <c r="N48"/>
  <c r="M49"/>
  <c r="N49"/>
  <c r="M50"/>
  <c r="N50"/>
  <c r="M51"/>
  <c r="N51"/>
  <c r="M52"/>
  <c r="N52"/>
  <c r="M53"/>
  <c r="N53"/>
  <c r="M54"/>
  <c r="N54"/>
  <c r="M55"/>
  <c r="N55"/>
  <c r="J8"/>
  <c r="K8"/>
  <c r="J9"/>
  <c r="K9"/>
  <c r="J10"/>
  <c r="K10"/>
  <c r="J11"/>
  <c r="K11"/>
  <c r="J12"/>
  <c r="K12"/>
  <c r="J13"/>
  <c r="K13"/>
  <c r="J14"/>
  <c r="K14"/>
  <c r="J15"/>
  <c r="K15"/>
  <c r="J17"/>
  <c r="K17"/>
  <c r="J18"/>
  <c r="K18"/>
  <c r="J19"/>
  <c r="K19"/>
  <c r="J20"/>
  <c r="K20"/>
  <c r="J21"/>
  <c r="K21"/>
  <c r="J22"/>
  <c r="K22"/>
  <c r="J23"/>
  <c r="K23"/>
  <c r="J24"/>
  <c r="K24"/>
  <c r="J25"/>
  <c r="K25"/>
  <c r="J26"/>
  <c r="K26"/>
  <c r="J27"/>
  <c r="K27"/>
  <c r="J29"/>
  <c r="K29"/>
  <c r="J30"/>
  <c r="K30"/>
  <c r="J31"/>
  <c r="K31"/>
  <c r="J32"/>
  <c r="K32"/>
  <c r="J33"/>
  <c r="K33"/>
  <c r="J34"/>
  <c r="K34"/>
  <c r="J35"/>
  <c r="K35"/>
  <c r="J37"/>
  <c r="K37"/>
  <c r="J38"/>
  <c r="K38"/>
  <c r="J39"/>
  <c r="K39"/>
  <c r="J40"/>
  <c r="K40"/>
  <c r="J41"/>
  <c r="K41"/>
  <c r="J42"/>
  <c r="K42"/>
  <c r="J43"/>
  <c r="K43"/>
  <c r="J44"/>
  <c r="K44"/>
  <c r="J46"/>
  <c r="K46"/>
  <c r="J47"/>
  <c r="K47"/>
  <c r="J48"/>
  <c r="K48"/>
  <c r="J49"/>
  <c r="K49"/>
  <c r="J50"/>
  <c r="K50"/>
  <c r="J51"/>
  <c r="K51"/>
  <c r="J52"/>
  <c r="K52"/>
  <c r="J53"/>
  <c r="K53"/>
  <c r="J54"/>
  <c r="K54"/>
  <c r="J55"/>
  <c r="K55"/>
  <c r="Q7"/>
  <c r="P7"/>
  <c r="N7"/>
  <c r="M7"/>
  <c r="K7"/>
  <c r="J7"/>
  <c r="G8"/>
  <c r="H8"/>
  <c r="G9"/>
  <c r="H9"/>
  <c r="G10"/>
  <c r="H10"/>
  <c r="G11"/>
  <c r="H11"/>
  <c r="G12"/>
  <c r="H12"/>
  <c r="G13"/>
  <c r="H13"/>
  <c r="G14"/>
  <c r="H14"/>
  <c r="G15"/>
  <c r="H15"/>
  <c r="G17"/>
  <c r="H17"/>
  <c r="G18"/>
  <c r="H18"/>
  <c r="G19"/>
  <c r="H19"/>
  <c r="G20"/>
  <c r="H20"/>
  <c r="G21"/>
  <c r="H21"/>
  <c r="G22"/>
  <c r="H22"/>
  <c r="G23"/>
  <c r="H23"/>
  <c r="G24"/>
  <c r="H24"/>
  <c r="G25"/>
  <c r="H25"/>
  <c r="G26"/>
  <c r="H26"/>
  <c r="G27"/>
  <c r="H27"/>
  <c r="G29"/>
  <c r="H29"/>
  <c r="G30"/>
  <c r="H30"/>
  <c r="G31"/>
  <c r="H31"/>
  <c r="G32"/>
  <c r="H32"/>
  <c r="G33"/>
  <c r="H33"/>
  <c r="G34"/>
  <c r="H34"/>
  <c r="G35"/>
  <c r="H35"/>
  <c r="G37"/>
  <c r="H37"/>
  <c r="G38"/>
  <c r="H38"/>
  <c r="G39"/>
  <c r="H39"/>
  <c r="G40"/>
  <c r="H40"/>
  <c r="G41"/>
  <c r="H41"/>
  <c r="G42"/>
  <c r="H42"/>
  <c r="G43"/>
  <c r="H43"/>
  <c r="G44"/>
  <c r="H44"/>
  <c r="G46"/>
  <c r="H46"/>
  <c r="G47"/>
  <c r="H47"/>
  <c r="G48"/>
  <c r="H48"/>
  <c r="G49"/>
  <c r="H49"/>
  <c r="G50"/>
  <c r="H50"/>
  <c r="G51"/>
  <c r="H51"/>
  <c r="G52"/>
  <c r="H52"/>
  <c r="G53"/>
  <c r="H53"/>
  <c r="G54"/>
  <c r="H54"/>
  <c r="G55"/>
  <c r="H55"/>
  <c r="H7"/>
  <c r="G7"/>
  <c r="D8"/>
  <c r="E8"/>
  <c r="D9"/>
  <c r="E9"/>
  <c r="D10"/>
  <c r="E10"/>
  <c r="D11"/>
  <c r="E11"/>
  <c r="D12"/>
  <c r="E12"/>
  <c r="D13"/>
  <c r="E13"/>
  <c r="D14"/>
  <c r="E14"/>
  <c r="D15"/>
  <c r="E15"/>
  <c r="D17"/>
  <c r="E17"/>
  <c r="D18"/>
  <c r="E18"/>
  <c r="D19"/>
  <c r="E19"/>
  <c r="D20"/>
  <c r="E20"/>
  <c r="D21"/>
  <c r="E21"/>
  <c r="D22"/>
  <c r="E22"/>
  <c r="D23"/>
  <c r="E23"/>
  <c r="D24"/>
  <c r="E24"/>
  <c r="D25"/>
  <c r="E25"/>
  <c r="D26"/>
  <c r="E26"/>
  <c r="D27"/>
  <c r="E27"/>
  <c r="D29"/>
  <c r="E29"/>
  <c r="D30"/>
  <c r="E30"/>
  <c r="D31"/>
  <c r="E31"/>
  <c r="D32"/>
  <c r="E32"/>
  <c r="D33"/>
  <c r="E33"/>
  <c r="D34"/>
  <c r="E34"/>
  <c r="D35"/>
  <c r="E35"/>
  <c r="D37"/>
  <c r="E37"/>
  <c r="D38"/>
  <c r="E38"/>
  <c r="D39"/>
  <c r="E39"/>
  <c r="D40"/>
  <c r="E40"/>
  <c r="D41"/>
  <c r="E41"/>
  <c r="D42"/>
  <c r="E42"/>
  <c r="D43"/>
  <c r="E43"/>
  <c r="D44"/>
  <c r="E44"/>
  <c r="D46"/>
  <c r="E46"/>
  <c r="D47"/>
  <c r="E47"/>
  <c r="D48"/>
  <c r="E48"/>
  <c r="D49"/>
  <c r="E49"/>
  <c r="D50"/>
  <c r="E50"/>
  <c r="D51"/>
  <c r="E51"/>
  <c r="D52"/>
  <c r="E52"/>
  <c r="D53"/>
  <c r="E53"/>
  <c r="D54"/>
  <c r="E54"/>
  <c r="D55"/>
  <c r="E55"/>
  <c r="E7"/>
  <c r="D7"/>
  <c r="P57"/>
  <c r="M57"/>
  <c r="J57"/>
  <c r="G57"/>
  <c r="D57"/>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U37" i="14"/>
  <c r="U38"/>
  <c r="U40"/>
  <c r="F16"/>
  <c r="F17"/>
  <c r="F18"/>
  <c r="F19"/>
  <c r="F20"/>
  <c r="F21"/>
  <c r="F22"/>
  <c r="F23"/>
  <c r="F24"/>
  <c r="F25"/>
  <c r="F26"/>
  <c r="F36"/>
  <c r="F37"/>
  <c r="F38"/>
  <c r="F39"/>
  <c r="X62"/>
  <c r="P60" i="15" s="1"/>
  <c r="S62" i="14"/>
  <c r="M60" i="15" s="1"/>
  <c r="N62" i="14"/>
  <c r="J60" i="15" s="1"/>
  <c r="D60"/>
  <c r="AA57" i="14"/>
  <c r="X61" s="1"/>
  <c r="P59" i="15" s="1"/>
  <c r="V57" i="14"/>
  <c r="S61" s="1"/>
  <c r="M59" i="15" s="1"/>
  <c r="Q57" i="14"/>
  <c r="N61" s="1"/>
  <c r="J59" i="15" s="1"/>
  <c r="L57" i="14"/>
  <c r="I61" s="1"/>
  <c r="G59" i="15" s="1"/>
  <c r="G57" i="14"/>
  <c r="D61" s="1"/>
  <c r="D59" i="15" s="1"/>
  <c r="Z43" i="14"/>
  <c r="U43"/>
  <c r="P43"/>
  <c r="K43"/>
  <c r="Z42"/>
  <c r="U42"/>
  <c r="Z41"/>
  <c r="U41"/>
  <c r="Z40"/>
  <c r="AC40" s="1"/>
  <c r="Z39"/>
  <c r="P39"/>
  <c r="K39"/>
  <c r="Z38"/>
  <c r="P38"/>
  <c r="K38"/>
  <c r="Z37"/>
  <c r="P37"/>
  <c r="K37"/>
  <c r="Z36"/>
  <c r="U36"/>
  <c r="P36"/>
  <c r="K36"/>
  <c r="K59" s="1"/>
  <c r="K62" s="1"/>
  <c r="Z26"/>
  <c r="U26"/>
  <c r="P26"/>
  <c r="K26"/>
  <c r="Z25"/>
  <c r="U25"/>
  <c r="P25"/>
  <c r="K25"/>
  <c r="Z24"/>
  <c r="U24"/>
  <c r="P24"/>
  <c r="K24"/>
  <c r="Z23"/>
  <c r="U23"/>
  <c r="P23"/>
  <c r="K23"/>
  <c r="Z22"/>
  <c r="U22"/>
  <c r="P22"/>
  <c r="K22"/>
  <c r="Z21"/>
  <c r="U21"/>
  <c r="P21"/>
  <c r="K21"/>
  <c r="Z20"/>
  <c r="AC20" s="1"/>
  <c r="U20"/>
  <c r="P20"/>
  <c r="K20"/>
  <c r="Z19"/>
  <c r="U19"/>
  <c r="P19"/>
  <c r="K19"/>
  <c r="Z18"/>
  <c r="U18"/>
  <c r="P18"/>
  <c r="K18"/>
  <c r="Z17"/>
  <c r="U17"/>
  <c r="P17"/>
  <c r="K17"/>
  <c r="Z16"/>
  <c r="U16"/>
  <c r="P16"/>
  <c r="K16"/>
  <c r="K58"/>
  <c r="K61" s="1"/>
  <c r="AG42" l="1"/>
  <c r="S43" i="15" s="1"/>
  <c r="AC36" i="14"/>
  <c r="AG36" s="1"/>
  <c r="AC39"/>
  <c r="AG39" s="1"/>
  <c r="S40" i="15" s="1"/>
  <c r="AC38" i="14"/>
  <c r="AG38" s="1"/>
  <c r="S39" i="15" s="1"/>
  <c r="AC41" i="14"/>
  <c r="AG41" s="1"/>
  <c r="S42" i="15" s="1"/>
  <c r="AC37" i="14"/>
  <c r="AG37" s="1"/>
  <c r="S38" i="15" s="1"/>
  <c r="AC43" i="14"/>
  <c r="AG43" s="1"/>
  <c r="S44" i="15" s="1"/>
  <c r="AC24" i="14"/>
  <c r="AG24" s="1"/>
  <c r="S25" i="15" s="1"/>
  <c r="AC21" i="14"/>
  <c r="AG21" s="1"/>
  <c r="S22" i="15" s="1"/>
  <c r="AC23" i="14"/>
  <c r="AG23" s="1"/>
  <c r="S24" i="15" s="1"/>
  <c r="AC14" i="14"/>
  <c r="AG14" s="1"/>
  <c r="S15" i="15" s="1"/>
  <c r="AC17" i="14"/>
  <c r="AG17" s="1"/>
  <c r="S18" i="15" s="1"/>
  <c r="AC8" i="14"/>
  <c r="AG8" s="1"/>
  <c r="S9" i="15" s="1"/>
  <c r="AC26" i="14"/>
  <c r="AG26" s="1"/>
  <c r="S27" i="15" s="1"/>
  <c r="AC22" i="14"/>
  <c r="AG22" s="1"/>
  <c r="S23" i="15" s="1"/>
  <c r="AC18" i="14"/>
  <c r="AG18" s="1"/>
  <c r="S19" i="15" s="1"/>
  <c r="AC16" i="14"/>
  <c r="AG16" s="1"/>
  <c r="AC25"/>
  <c r="AG25" s="1"/>
  <c r="S26" i="15" s="1"/>
  <c r="AC19" i="14"/>
  <c r="AG19" s="1"/>
  <c r="S20" i="15" s="1"/>
  <c r="P58"/>
  <c r="M58"/>
  <c r="U59" i="14"/>
  <c r="U62" s="1"/>
  <c r="J58" i="15"/>
  <c r="AG12" i="14"/>
  <c r="S13" i="15" s="1"/>
  <c r="Z58" i="14"/>
  <c r="Z61" s="1"/>
  <c r="G58" i="15"/>
  <c r="D58"/>
  <c r="AG13" i="14"/>
  <c r="S14" i="15" s="1"/>
  <c r="AG11" i="14"/>
  <c r="S12" i="15" s="1"/>
  <c r="Z59" i="14"/>
  <c r="Z62" s="1"/>
  <c r="AG10"/>
  <c r="S11" i="15" s="1"/>
  <c r="U58" i="14"/>
  <c r="U61" s="1"/>
  <c r="P59"/>
  <c r="P62" s="1"/>
  <c r="AG20"/>
  <c r="S21" i="15" s="1"/>
  <c r="P58" i="14"/>
  <c r="P61" s="1"/>
  <c r="AG7"/>
  <c r="S8" i="15" s="1"/>
  <c r="AG40" i="14"/>
  <c r="S41" i="15" s="1"/>
  <c r="AG6" i="14"/>
  <c r="F58"/>
  <c r="F61" s="1"/>
  <c r="AG9"/>
  <c r="S10" i="15" s="1"/>
  <c r="AI6" i="14" l="1"/>
  <c r="S7" i="15"/>
  <c r="AI36" i="14"/>
  <c r="S37" i="15"/>
  <c r="AI16" i="14"/>
  <c r="S17" i="15"/>
  <c r="AI25" i="14"/>
  <c r="T26" i="15" s="1"/>
  <c r="AI19" i="14"/>
  <c r="T20" i="15" s="1"/>
  <c r="AI20" i="14"/>
  <c r="T21" i="15" s="1"/>
  <c r="AI40" i="14"/>
  <c r="T41" i="15" s="1"/>
  <c r="AI43" i="14"/>
  <c r="T44" i="15" s="1"/>
  <c r="AI24" i="14"/>
  <c r="T25" i="15" s="1"/>
  <c r="AI22" i="14"/>
  <c r="T23" i="15" s="1"/>
  <c r="AI17" i="14"/>
  <c r="T18" i="15" s="1"/>
  <c r="AI23" i="14"/>
  <c r="T24" i="15" s="1"/>
  <c r="AI18" i="14"/>
  <c r="T19" i="15" s="1"/>
  <c r="AI21" i="14"/>
  <c r="T22" i="15" s="1"/>
  <c r="AI26" i="14"/>
  <c r="T27" i="15" s="1"/>
  <c r="AI7" i="14"/>
  <c r="T8" i="15" s="1"/>
  <c r="AI41" i="14"/>
  <c r="T42" i="15" s="1"/>
  <c r="AI13" i="14"/>
  <c r="T14" i="15" s="1"/>
  <c r="AI39" i="14"/>
  <c r="T40" i="15" s="1"/>
  <c r="AI8" i="14"/>
  <c r="T9" i="15" s="1"/>
  <c r="AI10" i="14"/>
  <c r="T11" i="15" s="1"/>
  <c r="AI11" i="14"/>
  <c r="T12" i="15" s="1"/>
  <c r="AI37" i="14"/>
  <c r="T38" i="15" s="1"/>
  <c r="AI9" i="14"/>
  <c r="T10" i="15" s="1"/>
  <c r="AI42" i="14"/>
  <c r="T43" i="15" s="1"/>
  <c r="AI38" i="14"/>
  <c r="T39" i="15" s="1"/>
  <c r="AI14" i="14"/>
  <c r="T15" i="15" s="1"/>
  <c r="AI12" i="14"/>
  <c r="T13" i="15" s="1"/>
</calcChain>
</file>

<file path=xl/comments1.xml><?xml version="1.0" encoding="utf-8"?>
<comments xmlns="http://schemas.openxmlformats.org/spreadsheetml/2006/main">
  <authors>
    <author>David Goddard</author>
  </authors>
  <commentList>
    <comment ref="AI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B29" authorId="0">
      <text>
        <r>
          <rPr>
            <b/>
            <sz val="9"/>
            <color indexed="81"/>
            <rFont val="Tahoma"/>
            <family val="2"/>
          </rPr>
          <t>David Goddard:</t>
        </r>
        <r>
          <rPr>
            <sz val="9"/>
            <color indexed="81"/>
            <rFont val="Tahoma"/>
            <family val="2"/>
          </rPr>
          <t xml:space="preserve">
Leave blank for now to avoid braking averages</t>
        </r>
      </text>
    </comment>
    <comment ref="B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<sst xmlns="http://schemas.openxmlformats.org/spreadsheetml/2006/main" count="286" uniqueCount="86">
  <si>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</si>
  <si>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</si>
  <si>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</si>
  <si>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</si>
  <si>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</si>
  <si>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</si>
  <si>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</si>
  <si>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</si>
  <si>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</si>
  <si>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</si>
  <si>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</si>
  <si>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</si>
  <si>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</si>
  <si>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</si>
  <si>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</si>
  <si>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</si>
  <si>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</si>
  <si>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</si>
  <si>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</si>
  <si>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</si>
  <si>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</si>
  <si>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</si>
  <si>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</si>
  <si>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</si>
  <si>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</si>
  <si>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</si>
  <si>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</si>
  <si>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</si>
  <si>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</si>
  <si>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</si>
  <si>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</si>
  <si>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</si>
  <si>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</si>
  <si>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</si>
  <si>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</si>
  <si>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</si>
  <si>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</si>
  <si>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</si>
  <si>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</si>
  <si>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</si>
  <si>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</si>
  <si>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</si>
  <si>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</si>
  <si>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</si>
  <si>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</si>
  <si>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</si>
  <si>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</si>
  <si>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</si>
  <si>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</si>
  <si>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</si>
  <si>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</si>
  <si>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</si>
  <si>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</si>
  <si>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</si>
  <si>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</si>
  <si>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</si>
  <si>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</si>
  <si>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</si>
  <si>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</si>
  <si>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</si>
  <si>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</si>
  <si>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</si>
  <si>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</si>
  <si>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</si>
  <si>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</si>
  <si>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Mean r</t>
  </si>
  <si>
    <t>Model label:</t>
  </si>
  <si>
    <t>To be exported as separate PDF files</t>
  </si>
  <si>
    <t>Mean rpb (significant only)</t>
  </si>
  <si>
    <t>Phi Coefficient for Mode3 Evaluation Agreement</t>
  </si>
  <si>
    <t>phi</t>
  </si>
  <si>
    <t>vanilla4o-mode3-01</t>
  </si>
  <si>
    <t>vanilla4-mode3-01</t>
  </si>
  <si>
    <t>ext-mode3-01</t>
  </si>
  <si>
    <t>base-mode3-01</t>
  </si>
  <si>
    <t>vanilla-mode3-01</t>
  </si>
  <si>
    <t>V-M3</t>
  </si>
  <si>
    <t>B-M3</t>
  </si>
  <si>
    <t>E-M3</t>
  </si>
  <si>
    <t>V4-M3</t>
  </si>
  <si>
    <t>V4o-M3</t>
  </si>
  <si>
    <t>Note that the low correlation for this reflects that we were unable to generate phi for v4 and v4o as did not have full set of contingency cells (data probably too consistent)</t>
  </si>
  <si>
    <t>Phi Coefficient For Mode3 Agreement</t>
  </si>
  <si>
    <t>This table contains values for each combination of Persona, UD-ML Model and Output Tag evaluated, showing the phi coefficient between Mode 3 synthetic evaluations and classification actions entered by the participant.  The higher the coeffieient, the more accurate the synthetic evaluation was.  Mean values are calculated for rows and columns using only those phi values having a significant correlation (p &lt; 0.06); other values are not included in means.  Means are derived via a Fisher Z-Transformation.  Only Mode 3 evaluations have dichotomous values, and this data only includes items for which the participant entered classification values during the training phase of the study.</t>
  </si>
  <si>
    <t>Mean phi (significant only, excl. ALL):</t>
  </si>
  <si>
    <t>Mean phi (significant only, ALL only):</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</si>
</sst>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0" fontId="2" fillId="0" borderId="0" xfId="0" applyFont="1" applyAlignment="1">
      <alignment horizontal="left"/>
    </xf>
    <xf numFmtId="0" fontId="15" fillId="0" borderId="0" xfId="0" applyNumberFormat="1" applyFont="1" applyAlignment="1">
      <alignment vertical="top" wrapText="1"/>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8" fillId="0" borderId="1" xfId="0" applyNumberFormat="1" applyFont="1" applyBorder="1" applyAlignment="1">
      <alignment horizontal="center"/>
    </xf>
    <xf numFmtId="2" fontId="8" fillId="0" borderId="0" xfId="0" applyNumberFormat="1" applyFont="1" applyAlignment="1">
      <alignment horizontal="center" vertical="center"/>
    </xf>
    <xf numFmtId="0" fontId="1" fillId="0" borderId="0" xfId="0" applyFont="1" applyAlignment="1">
      <alignment horizontal="left" vertical="center"/>
    </xf>
    <xf numFmtId="0" fontId="15" fillId="0" borderId="0" xfId="0" applyNumberFormat="1" applyFont="1" applyAlignment="1">
      <alignment horizontal="left" vertical="top" wrapText="1"/>
    </xf>
    <xf numFmtId="2" fontId="3" fillId="0" borderId="0" xfId="0" applyNumberFormat="1" applyFont="1" applyAlignment="1">
      <alignment horizontal="center" vertical="center"/>
    </xf>
    <xf numFmtId="49" fontId="1" fillId="0" borderId="0" xfId="0" applyNumberFormat="1" applyFont="1" applyAlignment="1">
      <alignment horizontal="left"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 Agreement</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SRC'!$G$57,'PCFMA SRC'!$L$57,'PCFMA SRC'!$Q$57,'PCFMA SRC'!$V$57,'PCFMA SRC'!$AA$57)</c:f>
              <c:numCache>
                <c:formatCode>0%</c:formatCode>
                <c:ptCount val="5"/>
                <c:pt idx="0">
                  <c:v>0.17857142857142858</c:v>
                </c:pt>
                <c:pt idx="1">
                  <c:v>0.32142857142857145</c:v>
                </c:pt>
                <c:pt idx="2">
                  <c:v>0.39285714285714285</c:v>
                </c:pt>
                <c:pt idx="3">
                  <c:v>0.7857142857142857</c:v>
                </c:pt>
                <c:pt idx="4">
                  <c:v>0.9285714285714286</c:v>
                </c:pt>
              </c:numCache>
            </c:numRef>
          </c:val>
        </c:ser>
        <c:gapWidth val="55"/>
        <c:overlap val="-7"/>
        <c:axId val="152954752"/>
        <c:axId val="152956288"/>
      </c:barChart>
      <c:catAx>
        <c:axId val="152954752"/>
        <c:scaling>
          <c:orientation val="minMax"/>
        </c:scaling>
        <c:axPos val="b"/>
        <c:tickLblPos val="nextTo"/>
        <c:crossAx val="152956288"/>
        <c:crosses val="autoZero"/>
        <c:auto val="1"/>
        <c:lblAlgn val="ctr"/>
        <c:lblOffset val="100"/>
      </c:catAx>
      <c:valAx>
        <c:axId val="152956288"/>
        <c:scaling>
          <c:orientation val="minMax"/>
          <c:max val="1"/>
          <c:min val="0"/>
        </c:scaling>
        <c:axPos val="l"/>
        <c:majorGridlines/>
        <c:numFmt formatCode="0%" sourceLinked="1"/>
        <c:tickLblPos val="nextTo"/>
        <c:crossAx val="152954752"/>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a:t>
            </a:r>
            <a:r>
              <a:rPr lang="en-GB" baseline="0">
                <a:solidFill>
                  <a:schemeClr val="tx1">
                    <a:lumMod val="75000"/>
                    <a:lumOff val="25000"/>
                  </a:schemeClr>
                </a:solidFill>
              </a:rPr>
              <a:t> Agreement</a:t>
            </a:r>
            <a:endParaRPr lang="en-GB">
              <a:solidFill>
                <a:schemeClr val="tx1">
                  <a:lumMod val="75000"/>
                  <a:lumOff val="25000"/>
                </a:schemeClr>
              </a:solidFill>
            </a:endParaRP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0"/>
              <c:spPr/>
              <c:txPr>
                <a:bodyPr/>
                <a:lstStyle/>
                <a:p>
                  <a:pPr>
                    <a:defRPr sz="1100" b="1">
                      <a:solidFill>
                        <a:schemeClr val="tx1"/>
                      </a:solidFill>
                    </a:defRPr>
                  </a:pPr>
                  <a:endParaRPr lang="en-US"/>
                </a:p>
              </c:txPr>
            </c:dLbl>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SRC'!$F$62,'PCFMA SRC'!$K$61,'PCFMA SRC'!$P$62,'PCFMA SRC'!$U$62,'PCFMA SRC'!$Z$62)</c:f>
              <c:numCache>
                <c:formatCode>0.000</c:formatCode>
                <c:ptCount val="5"/>
                <c:pt idx="0">
                  <c:v>0</c:v>
                </c:pt>
                <c:pt idx="1">
                  <c:v>0.18876172366952312</c:v>
                </c:pt>
                <c:pt idx="2">
                  <c:v>0.12510320747779741</c:v>
                </c:pt>
                <c:pt idx="3">
                  <c:v>0.39379076009155356</c:v>
                </c:pt>
                <c:pt idx="4">
                  <c:v>0.38340855491472986</c:v>
                </c:pt>
              </c:numCache>
            </c:numRef>
          </c:val>
        </c:ser>
        <c:gapWidth val="55"/>
        <c:overlap val="-7"/>
        <c:axId val="187055488"/>
        <c:axId val="52442240"/>
      </c:barChart>
      <c:catAx>
        <c:axId val="187055488"/>
        <c:scaling>
          <c:orientation val="minMax"/>
        </c:scaling>
        <c:axPos val="b"/>
        <c:tickLblPos val="nextTo"/>
        <c:crossAx val="52442240"/>
        <c:crosses val="autoZero"/>
        <c:auto val="1"/>
        <c:lblAlgn val="ctr"/>
        <c:lblOffset val="100"/>
      </c:catAx>
      <c:valAx>
        <c:axId val="52442240"/>
        <c:scaling>
          <c:orientation val="minMax"/>
          <c:max val="0.70000000000000062"/>
        </c:scaling>
        <c:axPos val="l"/>
        <c:majorGridlines/>
        <c:numFmt formatCode="0.000" sourceLinked="1"/>
        <c:tickLblPos val="nextTo"/>
        <c:crossAx val="187055488"/>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Susan</a:t>
            </a:r>
          </a:p>
        </c:rich>
      </c:tx>
      <c:layout>
        <c:manualLayout>
          <c:xMode val="edge"/>
          <c:yMode val="edge"/>
          <c:x val="7.052301099376701E-2"/>
          <c:y val="9.247403857126554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'PCFMA T'!$S$7:$S$15</c:f>
              <c:numCache>
                <c:formatCode>0.00</c:formatCode>
                <c:ptCount val="9"/>
                <c:pt idx="0">
                  <c:v>0.29118073020667901</c:v>
                </c:pt>
                <c:pt idx="1">
                  <c:v>0.39787450826948512</c:v>
                </c:pt>
                <c:pt idx="2">
                  <c:v>0.44013544710444985</c:v>
                </c:pt>
                <c:pt idx="3">
                  <c:v>0.35522565509537701</c:v>
                </c:pt>
                <c:pt idx="4">
                  <c:v>0.10506222869889631</c:v>
                </c:pt>
                <c:pt idx="5">
                  <c:v>0.15022192106533216</c:v>
                </c:pt>
                <c:pt idx="6">
                  <c:v>0.28820996228278362</c:v>
                </c:pt>
                <c:pt idx="7">
                  <c:v>0.23609350233554724</c:v>
                </c:pt>
                <c:pt idx="8">
                  <c:v>0.33606734529799909</c:v>
                </c:pt>
              </c:numCache>
            </c:numRef>
          </c:val>
        </c:ser>
        <c:gapWidth val="55"/>
        <c:overlap val="-7"/>
        <c:axId val="52454144"/>
        <c:axId val="52455680"/>
      </c:barChart>
      <c:catAx>
        <c:axId val="52454144"/>
        <c:scaling>
          <c:orientation val="minMax"/>
        </c:scaling>
        <c:axPos val="b"/>
        <c:tickLblPos val="nextTo"/>
        <c:txPr>
          <a:bodyPr/>
          <a:lstStyle/>
          <a:p>
            <a:pPr>
              <a:defRPr sz="1000">
                <a:latin typeface="Courier New" pitchFamily="49" charset="0"/>
                <a:cs typeface="Courier New" pitchFamily="49" charset="0"/>
              </a:defRPr>
            </a:pPr>
            <a:endParaRPr lang="en-US"/>
          </a:p>
        </c:txPr>
        <c:crossAx val="52455680"/>
        <c:crosses val="autoZero"/>
        <c:auto val="1"/>
        <c:lblAlgn val="ctr"/>
        <c:lblOffset val="100"/>
      </c:catAx>
      <c:valAx>
        <c:axId val="52455680"/>
        <c:scaling>
          <c:orientation val="minMax"/>
          <c:max val="0.85000000000000064"/>
          <c:min val="0"/>
        </c:scaling>
        <c:axPos val="l"/>
        <c:majorGridlines/>
        <c:numFmt formatCode="0.00" sourceLinked="1"/>
        <c:tickLblPos val="nextTo"/>
        <c:crossAx val="52454144"/>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'PCFMA T'!$S$17:$S$27</c:f>
              <c:numCache>
                <c:formatCode>0.00</c:formatCode>
                <c:ptCount val="11"/>
                <c:pt idx="0">
                  <c:v>0.18368455761329688</c:v>
                </c:pt>
                <c:pt idx="1">
                  <c:v>0.27310199815500957</c:v>
                </c:pt>
                <c:pt idx="2">
                  <c:v>0.41119405819111132</c:v>
                </c:pt>
                <c:pt idx="3">
                  <c:v>0.18436947330652359</c:v>
                </c:pt>
                <c:pt idx="4">
                  <c:v>0.30899999999999989</c:v>
                </c:pt>
                <c:pt idx="5">
                  <c:v>0.38277623019926288</c:v>
                </c:pt>
                <c:pt idx="6">
                  <c:v>0.14969296903739643</c:v>
                </c:pt>
                <c:pt idx="7">
                  <c:v>0.35203780211611374</c:v>
                </c:pt>
                <c:pt idx="8">
                  <c:v>0.26543427227567945</c:v>
                </c:pt>
                <c:pt idx="9">
                  <c:v>0.17602639783021515</c:v>
                </c:pt>
                <c:pt idx="10">
                  <c:v>0.26369901083651348</c:v>
                </c:pt>
              </c:numCache>
            </c:numRef>
          </c:val>
        </c:ser>
        <c:gapWidth val="55"/>
        <c:overlap val="-7"/>
        <c:axId val="52463488"/>
        <c:axId val="52465024"/>
      </c:barChart>
      <c:catAx>
        <c:axId val="52463488"/>
        <c:scaling>
          <c:orientation val="minMax"/>
        </c:scaling>
        <c:axPos val="b"/>
        <c:tickLblPos val="nextTo"/>
        <c:txPr>
          <a:bodyPr/>
          <a:lstStyle/>
          <a:p>
            <a:pPr>
              <a:defRPr sz="1000">
                <a:latin typeface="Courier New" pitchFamily="49" charset="0"/>
                <a:cs typeface="Courier New" pitchFamily="49" charset="0"/>
              </a:defRPr>
            </a:pPr>
            <a:endParaRPr lang="en-US"/>
          </a:p>
        </c:txPr>
        <c:crossAx val="52465024"/>
        <c:crosses val="autoZero"/>
        <c:auto val="1"/>
        <c:lblAlgn val="ctr"/>
        <c:lblOffset val="100"/>
      </c:catAx>
      <c:valAx>
        <c:axId val="52465024"/>
        <c:scaling>
          <c:orientation val="minMax"/>
          <c:max val="0.92"/>
          <c:min val="0"/>
        </c:scaling>
        <c:axPos val="l"/>
        <c:majorGridlines/>
        <c:numFmt formatCode="0.00" sourceLinked="1"/>
        <c:tickLblPos val="nextTo"/>
        <c:crossAx val="52463488"/>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Kenton</a:t>
            </a:r>
          </a:p>
        </c:rich>
      </c:tx>
      <c:layout>
        <c:manualLayout>
          <c:xMode val="edge"/>
          <c:yMode val="edge"/>
          <c:x val="0.55806368597208067"/>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'PCFMA T'!$S$37:$S$44</c:f>
              <c:numCache>
                <c:formatCode>0.00</c:formatCode>
                <c:ptCount val="8"/>
                <c:pt idx="0">
                  <c:v>0.28732711712953901</c:v>
                </c:pt>
                <c:pt idx="1">
                  <c:v>0.72968750522655657</c:v>
                </c:pt>
                <c:pt idx="2">
                  <c:v>0.25881998779347348</c:v>
                </c:pt>
                <c:pt idx="3">
                  <c:v>0.56858061705713892</c:v>
                </c:pt>
                <c:pt idx="4">
                  <c:v>0.254</c:v>
                </c:pt>
                <c:pt idx="5">
                  <c:v>0.10000000000000003</c:v>
                </c:pt>
                <c:pt idx="6">
                  <c:v>0</c:v>
                </c:pt>
                <c:pt idx="7">
                  <c:v>0.34598568639798655</c:v>
                </c:pt>
              </c:numCache>
            </c:numRef>
          </c:val>
        </c:ser>
        <c:gapWidth val="55"/>
        <c:overlap val="-7"/>
        <c:axId val="52489216"/>
        <c:axId val="52491008"/>
      </c:barChart>
      <c:catAx>
        <c:axId val="52489216"/>
        <c:scaling>
          <c:orientation val="minMax"/>
        </c:scaling>
        <c:axPos val="b"/>
        <c:tickLblPos val="nextTo"/>
        <c:txPr>
          <a:bodyPr/>
          <a:lstStyle/>
          <a:p>
            <a:pPr>
              <a:defRPr sz="1000">
                <a:latin typeface="Courier New" pitchFamily="49" charset="0"/>
                <a:cs typeface="Courier New" pitchFamily="49" charset="0"/>
              </a:defRPr>
            </a:pPr>
            <a:endParaRPr lang="en-US"/>
          </a:p>
        </c:txPr>
        <c:crossAx val="52491008"/>
        <c:crosses val="autoZero"/>
        <c:auto val="1"/>
        <c:lblAlgn val="ctr"/>
        <c:lblOffset val="100"/>
      </c:catAx>
      <c:valAx>
        <c:axId val="52491008"/>
        <c:scaling>
          <c:orientation val="minMax"/>
          <c:max val="0.8"/>
          <c:min val="0"/>
        </c:scaling>
        <c:axPos val="l"/>
        <c:majorGridlines/>
        <c:numFmt formatCode="0.00" sourceLinked="1"/>
        <c:tickLblPos val="nextTo"/>
        <c:crossAx val="52489216"/>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Phoebe</a:t>
            </a:r>
          </a:p>
        </c:rich>
      </c:tx>
      <c:layout>
        <c:manualLayout>
          <c:xMode val="edge"/>
          <c:yMode val="edge"/>
          <c:x val="8.1357293772731293E-2"/>
          <c:y val="6.3365921852361409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T'!$B$29:$B$35</c:f>
              <c:strCache>
                <c:ptCount val="7"/>
                <c:pt idx="0">
                  <c:v>ALL</c:v>
                </c:pt>
                <c:pt idx="1">
                  <c:v>friend-group</c:v>
                </c:pt>
                <c:pt idx="2">
                  <c:v>personal-interested</c:v>
                </c:pt>
                <c:pt idx="3">
                  <c:v>urgency</c:v>
                </c:pt>
                <c:pt idx="4">
                  <c:v>work-logistics</c:v>
                </c:pt>
                <c:pt idx="5">
                  <c:v>work-pers</c:v>
                </c:pt>
                <c:pt idx="6">
                  <c:v>work-relevant</c:v>
                </c:pt>
              </c:strCache>
            </c:strRef>
          </c:cat>
          <c:val>
            <c:numRef>
              <c:f>'PCFMA T'!$S$29:$S$35</c:f>
              <c:numCache>
                <c:formatCode>0.00</c:formatCode>
                <c:ptCount val="7"/>
                <c:pt idx="0">
                  <c:v>0</c:v>
                </c:pt>
                <c:pt idx="1">
                  <c:v>0</c:v>
                </c:pt>
                <c:pt idx="2">
                  <c:v>0</c:v>
                </c:pt>
                <c:pt idx="3">
                  <c:v>0</c:v>
                </c:pt>
                <c:pt idx="4">
                  <c:v>0</c:v>
                </c:pt>
                <c:pt idx="5">
                  <c:v>0</c:v>
                </c:pt>
                <c:pt idx="6">
                  <c:v>0</c:v>
                </c:pt>
              </c:numCache>
            </c:numRef>
          </c:val>
        </c:ser>
        <c:gapWidth val="55"/>
        <c:overlap val="-7"/>
        <c:axId val="52572544"/>
        <c:axId val="52574080"/>
      </c:barChart>
      <c:catAx>
        <c:axId val="52572544"/>
        <c:scaling>
          <c:orientation val="minMax"/>
        </c:scaling>
        <c:axPos val="b"/>
        <c:tickLblPos val="nextTo"/>
        <c:txPr>
          <a:bodyPr/>
          <a:lstStyle/>
          <a:p>
            <a:pPr>
              <a:defRPr sz="1000">
                <a:latin typeface="Courier New" pitchFamily="49" charset="0"/>
                <a:cs typeface="Courier New" pitchFamily="49" charset="0"/>
              </a:defRPr>
            </a:pPr>
            <a:endParaRPr lang="en-US"/>
          </a:p>
        </c:txPr>
        <c:crossAx val="52574080"/>
        <c:crosses val="autoZero"/>
        <c:auto val="1"/>
        <c:lblAlgn val="ctr"/>
        <c:lblOffset val="100"/>
      </c:catAx>
      <c:valAx>
        <c:axId val="52574080"/>
        <c:scaling>
          <c:orientation val="minMax"/>
          <c:max val="0.8"/>
          <c:min val="0"/>
        </c:scaling>
        <c:axPos val="l"/>
        <c:majorGridlines/>
        <c:numFmt formatCode="0.00" sourceLinked="1"/>
        <c:tickLblPos val="nextTo"/>
        <c:crossAx val="52572544"/>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Usha</a:t>
            </a:r>
          </a:p>
        </c:rich>
      </c:tx>
      <c:layout>
        <c:manualLayout>
          <c:xMode val="edge"/>
          <c:yMode val="edge"/>
          <c:x val="8.1357293772731293E-2"/>
          <c:y val="6.3365921852361465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'PCFMA T'!$S$46:$S$55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52598272"/>
        <c:axId val="52599808"/>
      </c:barChart>
      <c:catAx>
        <c:axId val="52598272"/>
        <c:scaling>
          <c:orientation val="minMax"/>
        </c:scaling>
        <c:axPos val="b"/>
        <c:tickLblPos val="nextTo"/>
        <c:txPr>
          <a:bodyPr/>
          <a:lstStyle/>
          <a:p>
            <a:pPr>
              <a:defRPr sz="1000">
                <a:latin typeface="Courier New" pitchFamily="49" charset="0"/>
                <a:cs typeface="Courier New" pitchFamily="49" charset="0"/>
              </a:defRPr>
            </a:pPr>
            <a:endParaRPr lang="en-US"/>
          </a:p>
        </c:txPr>
        <c:crossAx val="52599808"/>
        <c:crosses val="autoZero"/>
        <c:auto val="1"/>
        <c:lblAlgn val="ctr"/>
        <c:lblOffset val="100"/>
      </c:catAx>
      <c:valAx>
        <c:axId val="52599808"/>
        <c:scaling>
          <c:orientation val="minMax"/>
          <c:max val="0.8"/>
          <c:min val="0"/>
        </c:scaling>
        <c:axPos val="l"/>
        <c:majorGridlines/>
        <c:numFmt formatCode="0.00" sourceLinked="1"/>
        <c:tickLblPos val="nextTo"/>
        <c:crossAx val="52598272"/>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L78"/>
  <sheetViews>
    <sheetView topLeftCell="A7" workbookViewId="0">
      <selection activeCell="AA44" sqref="AA44"/>
    </sheetView>
  </sheetViews>
  <sheetFormatPr defaultRowHeight="14.4"/>
  <cols>
    <col min="3" max="3" width="22.88671875" customWidth="1"/>
    <col min="4" max="4" width="8.33203125" style="17" customWidth="1"/>
    <col min="5" max="6" width="8.33203125" style="21" customWidth="1"/>
    <col min="7" max="7" width="6.88671875" style="2" customWidth="1"/>
    <col min="8" max="8" width="1.88671875" customWidth="1"/>
    <col min="9" max="9" width="8.33203125" style="17" customWidth="1"/>
    <col min="10" max="11" width="8.33203125" style="21" customWidth="1"/>
    <col min="12" max="12" width="6.88671875" style="2" customWidth="1"/>
    <col min="13" max="13" width="1.88671875" customWidth="1"/>
    <col min="14" max="14" width="8.33203125" style="17" customWidth="1"/>
    <col min="15" max="16" width="8.33203125" style="21" customWidth="1"/>
    <col min="17" max="17" width="6.88671875" style="2" customWidth="1"/>
    <col min="18" max="18" width="1.88671875" customWidth="1"/>
    <col min="19" max="19" width="8.33203125" style="17" customWidth="1"/>
    <col min="20" max="21" width="8.33203125" style="21" customWidth="1"/>
    <col min="22" max="22" width="6.88671875" style="2" customWidth="1"/>
    <col min="23" max="23" width="1.88671875" customWidth="1"/>
    <col min="24" max="24" width="8.33203125" style="17" customWidth="1"/>
    <col min="25" max="26" width="8.33203125" style="21" customWidth="1"/>
    <col min="27" max="27" width="6.88671875" style="2" customWidth="1"/>
    <col min="28" max="28" width="1.88671875" customWidth="1"/>
    <col min="29" max="29" width="5.88671875" customWidth="1"/>
    <col min="30" max="30" width="1.88671875" customWidth="1"/>
    <col min="31" max="31" width="1.21875" customWidth="1"/>
    <col min="32" max="33" width="10.77734375" style="17" customWidth="1"/>
    <col min="34" max="34" width="1.21875" style="17" customWidth="1"/>
    <col min="35" max="35" width="8.6640625" style="27" customWidth="1"/>
    <col min="36" max="36" width="4.6640625" style="11" customWidth="1"/>
  </cols>
  <sheetData>
    <row r="1" spans="1:38" ht="18">
      <c r="B1" s="59" t="s">
        <v>69</v>
      </c>
      <c r="D1" s="14"/>
      <c r="E1" s="20"/>
      <c r="F1" s="20"/>
      <c r="H1" s="5"/>
      <c r="I1" s="14"/>
      <c r="J1" s="20"/>
      <c r="K1" s="20"/>
      <c r="M1" s="5"/>
      <c r="N1" s="14"/>
      <c r="O1" s="20"/>
      <c r="P1" s="20"/>
      <c r="R1" s="5"/>
      <c r="S1" s="14"/>
      <c r="T1" s="20"/>
      <c r="U1" s="20"/>
      <c r="W1" s="5"/>
      <c r="X1" s="14"/>
      <c r="Y1" s="20"/>
      <c r="Z1" s="20"/>
    </row>
    <row r="3" spans="1:38" s="1" customFormat="1">
      <c r="B3" s="1" t="s">
        <v>47</v>
      </c>
      <c r="C3" s="1" t="s">
        <v>46</v>
      </c>
      <c r="D3" s="61" t="s">
        <v>75</v>
      </c>
      <c r="E3" s="61"/>
      <c r="F3" s="61"/>
      <c r="G3" s="61"/>
      <c r="H3" s="22"/>
      <c r="I3" s="61" t="s">
        <v>74</v>
      </c>
      <c r="J3" s="61"/>
      <c r="K3" s="61"/>
      <c r="L3" s="61"/>
      <c r="M3" s="22"/>
      <c r="N3" s="61" t="s">
        <v>73</v>
      </c>
      <c r="O3" s="61"/>
      <c r="P3" s="61"/>
      <c r="Q3" s="61"/>
      <c r="R3" s="22"/>
      <c r="S3" s="61" t="s">
        <v>72</v>
      </c>
      <c r="T3" s="61"/>
      <c r="U3" s="61"/>
      <c r="V3" s="61"/>
      <c r="W3" s="22"/>
      <c r="X3" s="61" t="s">
        <v>71</v>
      </c>
      <c r="Y3" s="61"/>
      <c r="Z3" s="61"/>
      <c r="AA3" s="61"/>
      <c r="AE3" s="62" t="s">
        <v>68</v>
      </c>
      <c r="AF3" s="62"/>
      <c r="AG3" s="62"/>
      <c r="AH3" s="62"/>
      <c r="AI3" s="28"/>
      <c r="AJ3" s="11"/>
    </row>
    <row r="4" spans="1:38" s="23" customFormat="1">
      <c r="D4" s="24" t="s">
        <v>70</v>
      </c>
      <c r="E4" s="25" t="s">
        <v>50</v>
      </c>
      <c r="F4" s="25" t="s">
        <v>51</v>
      </c>
      <c r="G4" s="23" t="s">
        <v>52</v>
      </c>
      <c r="I4" s="24" t="s">
        <v>70</v>
      </c>
      <c r="J4" s="25" t="s">
        <v>50</v>
      </c>
      <c r="K4" s="25" t="s">
        <v>51</v>
      </c>
      <c r="L4" s="23" t="s">
        <v>52</v>
      </c>
      <c r="N4" s="24" t="s">
        <v>70</v>
      </c>
      <c r="O4" s="25" t="s">
        <v>50</v>
      </c>
      <c r="P4" s="25" t="s">
        <v>51</v>
      </c>
      <c r="Q4" s="23" t="s">
        <v>52</v>
      </c>
      <c r="S4" s="24" t="s">
        <v>70</v>
      </c>
      <c r="T4" s="25" t="s">
        <v>50</v>
      </c>
      <c r="U4" s="25" t="s">
        <v>51</v>
      </c>
      <c r="V4" s="23" t="s">
        <v>52</v>
      </c>
      <c r="X4" s="24" t="s">
        <v>70</v>
      </c>
      <c r="Y4" s="25" t="s">
        <v>50</v>
      </c>
      <c r="Z4" s="25" t="s">
        <v>51</v>
      </c>
      <c r="AA4" s="23" t="s">
        <v>52</v>
      </c>
      <c r="AC4" s="26" t="s">
        <v>63</v>
      </c>
      <c r="AF4" s="57" t="s">
        <v>59</v>
      </c>
      <c r="AG4" s="58" t="s">
        <v>60</v>
      </c>
      <c r="AH4" s="24"/>
      <c r="AI4" s="29"/>
      <c r="AJ4" s="12"/>
    </row>
    <row r="5" spans="1:38" s="6" customFormat="1">
      <c r="D5" s="32"/>
      <c r="E5" s="33"/>
      <c r="F5" s="33"/>
      <c r="G5" s="8"/>
      <c r="I5" s="32"/>
      <c r="J5" s="33"/>
      <c r="K5" s="33"/>
      <c r="L5" s="8"/>
      <c r="N5" s="32"/>
      <c r="O5" s="33"/>
      <c r="P5" s="33"/>
      <c r="Q5" s="8"/>
      <c r="S5" s="32"/>
      <c r="T5" s="33"/>
      <c r="U5" s="33"/>
      <c r="V5" s="8"/>
      <c r="X5" s="32"/>
      <c r="Y5" s="33"/>
      <c r="Z5" s="33"/>
      <c r="AA5" s="8"/>
      <c r="AF5" s="32"/>
      <c r="AG5" s="32"/>
      <c r="AH5" s="32"/>
      <c r="AI5" s="27"/>
      <c r="AJ5" s="12"/>
    </row>
    <row r="6" spans="1:38" s="6" customFormat="1">
      <c r="A6" s="34" t="s">
        <v>23</v>
      </c>
      <c r="B6" s="34" t="s">
        <v>23</v>
      </c>
      <c r="C6" s="7" t="s">
        <v>10</v>
      </c>
      <c r="D6" s="32">
        <v>1.0999999999999999E-2</v>
      </c>
      <c r="E6" s="33">
        <v>0.58340000000000003</v>
      </c>
      <c r="F6" s="33">
        <f>0.5 * LN((1 + VALUE(D6)) / (1 - VALUE(D6)))</f>
        <v>1.100044369887958E-2</v>
      </c>
      <c r="G6" s="8"/>
      <c r="I6" s="17">
        <v>9.8000000000000004E-2</v>
      </c>
      <c r="J6" s="21">
        <v>0</v>
      </c>
      <c r="K6" s="33">
        <f>0.5 * LN((1 + VALUE(I6)) / (1 - VALUE(I6)))</f>
        <v>9.8315551003426135E-2</v>
      </c>
      <c r="L6" s="8" t="s">
        <v>48</v>
      </c>
      <c r="N6" s="17">
        <v>0.159</v>
      </c>
      <c r="O6" s="21">
        <v>0</v>
      </c>
      <c r="P6" s="33">
        <f>0.5 * LN((1 + VALUE(N6)) / (1 - VALUE(N6)))</f>
        <v>0.16036059168340186</v>
      </c>
      <c r="Q6" s="8" t="s">
        <v>48</v>
      </c>
      <c r="S6" s="32">
        <v>0.44</v>
      </c>
      <c r="T6" s="33">
        <v>0</v>
      </c>
      <c r="U6" s="33">
        <f>0.5 * LN((1 + VALUE(S6)) / (1 - VALUE(S6)))</f>
        <v>0.47223080442042564</v>
      </c>
      <c r="V6" s="8" t="s">
        <v>48</v>
      </c>
      <c r="X6" s="32">
        <v>0.437</v>
      </c>
      <c r="Y6" s="33">
        <v>0</v>
      </c>
      <c r="Z6" s="33">
        <f>0.5 * LN((1 + VALUE(X6)) / (1 - VALUE(X6)))</f>
        <v>0.46851662896966739</v>
      </c>
      <c r="AA6" s="8" t="s">
        <v>48</v>
      </c>
      <c r="AC6" s="35">
        <f>(IF(G6="Y", F6, 0) + IF(L6="Y", K6, 0) + IF(Q6="Y", P6, 0) + IF(V6="Y", U6, 0) + IF(AA6="Y", Z6, 0)) / (IF(G6="Y", 1, 0) + IF(L6="Y", 1, 0) + IF(Q6="Y", 1, 0) + IF(V6="Y", 1, 0) + IF(AA6="Y", 1, 0))</f>
        <v>0.29985589401923024</v>
      </c>
      <c r="AF6" s="36">
        <f>(IF(G6="Y", D6, 0) + IF(L6="Y", I6, 0) + IF(Q6="Y", N6, 0) + IF(V6="Y", S6, 0) + IF(AA6="Y", X6, 0)) / (IF(G6="Y", 1, 0) + IF(L6="Y", 1, 0) + IF(Q6="Y", 1, 0) + IF(V6="Y", 1, 0) + IF(AA6="Y", 1, 0))</f>
        <v>0.28350000000000003</v>
      </c>
      <c r="AG6" s="36">
        <f t="shared" ref="AG6:AG14" si="0">(EXP(2 * AC6) - 1) / (EXP(2 * AC6) + 1)</f>
        <v>0.29118073020667901</v>
      </c>
      <c r="AH6" s="36"/>
      <c r="AI6" s="30">
        <f t="shared" ref="AI6:AI14" si="1">AG6-SUSAN_ALL</f>
        <v>0</v>
      </c>
      <c r="AJ6" s="11" t="s">
        <v>10</v>
      </c>
    </row>
    <row r="7" spans="1:38" s="6" customFormat="1">
      <c r="A7" s="34" t="s">
        <v>23</v>
      </c>
      <c r="B7" s="34" t="s">
        <v>23</v>
      </c>
      <c r="C7" s="7" t="s">
        <v>2</v>
      </c>
      <c r="D7" s="32">
        <v>0.04</v>
      </c>
      <c r="E7" s="33">
        <v>0.49530000000000002</v>
      </c>
      <c r="F7" s="33">
        <f t="shared" ref="F7:F43" si="2">0.5 * LN((1 + VALUE(D7)) / (1 - VALUE(D7)))</f>
        <v>4.0021353836768282E-2</v>
      </c>
      <c r="G7" s="8"/>
      <c r="I7" s="17">
        <v>7.1999999999999995E-2</v>
      </c>
      <c r="J7" s="21">
        <v>0.2823</v>
      </c>
      <c r="K7" s="33">
        <f t="shared" ref="K7:K43" si="3">0.5 * LN((1 + VALUE(I7)) / (1 - VALUE(I7)))</f>
        <v>7.2124804422273356E-2</v>
      </c>
      <c r="L7" s="8"/>
      <c r="N7" s="17">
        <v>2.8000000000000001E-2</v>
      </c>
      <c r="O7" s="21">
        <v>0.67959999999999998</v>
      </c>
      <c r="P7" s="33">
        <f t="shared" ref="P7:P43" si="4">0.5 * LN((1 + VALUE(N7)) / (1 - VALUE(N7)))</f>
        <v>2.8007320777335653E-2</v>
      </c>
      <c r="Q7" s="8"/>
      <c r="S7" s="32">
        <v>0.45900000000000002</v>
      </c>
      <c r="T7" s="33">
        <v>0</v>
      </c>
      <c r="U7" s="33">
        <f t="shared" ref="U7:U43" si="5">0.5 * LN((1 + VALUE(S7)) / (1 - VALUE(S7)))</f>
        <v>0.49604363483815217</v>
      </c>
      <c r="V7" s="8" t="s">
        <v>48</v>
      </c>
      <c r="X7" s="32">
        <v>0.33300000000000002</v>
      </c>
      <c r="Y7" s="33">
        <v>0</v>
      </c>
      <c r="Z7" s="33">
        <f t="shared" ref="Z7:Z43" si="6">0.5 * LN((1 + VALUE(X7)) / (1 - VALUE(X7)))</f>
        <v>0.34619863713154242</v>
      </c>
      <c r="AA7" s="8" t="s">
        <v>48</v>
      </c>
      <c r="AC7" s="35">
        <f t="shared" ref="AC7:AC54" si="7">(IF(G7="Y", F7, 0) + IF(L7="Y", K7, 0) + IF(Q7="Y", P7, 0) + IF(V7="Y", U7, 0) + IF(AA7="Y", Z7, 0)) / (IF(G7="Y", 1, 0) + IF(L7="Y", 1, 0) + IF(Q7="Y", 1, 0) + IF(V7="Y", 1, 0) + IF(AA7="Y", 1, 0))</f>
        <v>0.42112113598484729</v>
      </c>
      <c r="AF7" s="36">
        <f t="shared" ref="AF7:AF43" si="8">(IF(G7="Y", D7, 0) + IF(L7="Y", I7, 0) + IF(Q7="Y", N7, 0) + IF(V7="Y", S7, 0) + IF(AA7="Y", X7, 0)) / (IF(G7="Y", 1, 0) + IF(L7="Y", 1, 0) + IF(Q7="Y", 1, 0) + IF(V7="Y", 1, 0) + IF(AA7="Y", 1, 0))</f>
        <v>0.39600000000000002</v>
      </c>
      <c r="AG7" s="36">
        <f t="shared" si="0"/>
        <v>0.39787450826948512</v>
      </c>
      <c r="AH7" s="36"/>
      <c r="AI7" s="30">
        <f t="shared" si="1"/>
        <v>0.10669377806280611</v>
      </c>
      <c r="AJ7" s="11" t="s">
        <v>41</v>
      </c>
    </row>
    <row r="8" spans="1:38" s="6" customFormat="1">
      <c r="A8" s="34" t="s">
        <v>23</v>
      </c>
      <c r="B8" s="34" t="s">
        <v>23</v>
      </c>
      <c r="C8" s="7" t="s">
        <v>14</v>
      </c>
      <c r="D8" s="32">
        <v>1.7999999999999999E-2</v>
      </c>
      <c r="E8" s="33">
        <v>0.76160000000000005</v>
      </c>
      <c r="F8" s="33">
        <f t="shared" si="2"/>
        <v>1.800194437800115E-2</v>
      </c>
      <c r="G8" s="8"/>
      <c r="I8" s="17">
        <v>0</v>
      </c>
      <c r="J8" s="21">
        <v>1</v>
      </c>
      <c r="K8" s="33">
        <f t="shared" si="3"/>
        <v>0</v>
      </c>
      <c r="L8" s="8"/>
      <c r="N8" s="17">
        <v>0.13700000000000001</v>
      </c>
      <c r="O8" s="21">
        <v>4.3799999999999999E-2</v>
      </c>
      <c r="P8" s="33">
        <f t="shared" si="4"/>
        <v>0.13786690133355406</v>
      </c>
      <c r="Q8" s="8" t="s">
        <v>48</v>
      </c>
      <c r="S8" s="32">
        <v>0.47199999999999998</v>
      </c>
      <c r="T8" s="33">
        <v>0</v>
      </c>
      <c r="U8" s="33">
        <f t="shared" si="5"/>
        <v>0.51264050779128001</v>
      </c>
      <c r="V8" s="8" t="s">
        <v>48</v>
      </c>
      <c r="X8" s="32">
        <v>0.64500000000000002</v>
      </c>
      <c r="Y8" s="33">
        <v>0</v>
      </c>
      <c r="Z8" s="33">
        <f t="shared" si="6"/>
        <v>0.76668893686202833</v>
      </c>
      <c r="AA8" s="8" t="s">
        <v>48</v>
      </c>
      <c r="AC8" s="35">
        <f t="shared" si="7"/>
        <v>0.4723987819956208</v>
      </c>
      <c r="AF8" s="36">
        <f t="shared" si="8"/>
        <v>0.41799999999999998</v>
      </c>
      <c r="AG8" s="36">
        <f t="shared" si="0"/>
        <v>0.44013544710444985</v>
      </c>
      <c r="AH8" s="36"/>
      <c r="AI8" s="30">
        <f t="shared" si="1"/>
        <v>0.14895471689777084</v>
      </c>
      <c r="AJ8" s="13" t="s">
        <v>36</v>
      </c>
    </row>
    <row r="9" spans="1:38" s="6" customFormat="1">
      <c r="A9" s="34" t="s">
        <v>23</v>
      </c>
      <c r="B9" s="34" t="s">
        <v>23</v>
      </c>
      <c r="C9" s="7" t="s">
        <v>15</v>
      </c>
      <c r="D9" s="32">
        <v>0.36699999999999999</v>
      </c>
      <c r="E9" s="33">
        <v>0</v>
      </c>
      <c r="F9" s="33">
        <f t="shared" si="2"/>
        <v>0.3849517072898867</v>
      </c>
      <c r="G9" s="8" t="s">
        <v>48</v>
      </c>
      <c r="I9" s="17">
        <v>4.1000000000000002E-2</v>
      </c>
      <c r="J9" s="21">
        <v>0.53700000000000003</v>
      </c>
      <c r="K9" s="33">
        <f t="shared" si="3"/>
        <v>4.1022996865765285E-2</v>
      </c>
      <c r="L9" s="8"/>
      <c r="N9" s="17">
        <v>9.4E-2</v>
      </c>
      <c r="O9" s="21">
        <v>0.1522</v>
      </c>
      <c r="P9" s="33">
        <f t="shared" si="4"/>
        <v>9.4278338469473574E-2</v>
      </c>
      <c r="Q9" s="8"/>
      <c r="S9" s="32">
        <v>0.24099999999999999</v>
      </c>
      <c r="T9" s="33">
        <v>3.8999999999999998E-3</v>
      </c>
      <c r="U9" s="33">
        <f t="shared" si="5"/>
        <v>0.24583550390448866</v>
      </c>
      <c r="V9" s="8" t="s">
        <v>48</v>
      </c>
      <c r="X9" s="32">
        <v>0.44900000000000001</v>
      </c>
      <c r="Y9" s="33">
        <v>0</v>
      </c>
      <c r="Z9" s="33">
        <f t="shared" si="6"/>
        <v>0.48344706658388398</v>
      </c>
      <c r="AA9" s="8" t="s">
        <v>48</v>
      </c>
      <c r="AC9" s="35">
        <f t="shared" si="7"/>
        <v>0.37141142592608639</v>
      </c>
      <c r="AF9" s="36">
        <f t="shared" si="8"/>
        <v>0.35233333333333333</v>
      </c>
      <c r="AG9" s="36">
        <f t="shared" si="0"/>
        <v>0.35522565509537701</v>
      </c>
      <c r="AH9" s="36"/>
      <c r="AI9" s="30">
        <f t="shared" si="1"/>
        <v>6.4044924888698007E-2</v>
      </c>
      <c r="AJ9" s="13" t="s">
        <v>37</v>
      </c>
    </row>
    <row r="10" spans="1:38" s="6" customFormat="1">
      <c r="A10" s="34" t="s">
        <v>23</v>
      </c>
      <c r="B10" s="34" t="s">
        <v>23</v>
      </c>
      <c r="C10" s="7" t="s">
        <v>16</v>
      </c>
      <c r="D10" s="32">
        <v>1.2999999999999999E-2</v>
      </c>
      <c r="E10" s="33">
        <v>0.82920000000000005</v>
      </c>
      <c r="F10" s="33">
        <f t="shared" si="2"/>
        <v>1.3000732407600855E-2</v>
      </c>
      <c r="G10" s="8"/>
      <c r="I10" s="17">
        <v>0</v>
      </c>
      <c r="J10" s="21">
        <v>1</v>
      </c>
      <c r="K10" s="33">
        <f t="shared" si="3"/>
        <v>0</v>
      </c>
      <c r="L10" s="8"/>
      <c r="N10" s="17">
        <v>4.0000000000000001E-3</v>
      </c>
      <c r="O10" s="21">
        <v>0.95030000000000003</v>
      </c>
      <c r="P10" s="33">
        <f t="shared" si="4"/>
        <v>4.0000213335381852E-3</v>
      </c>
      <c r="Q10" s="8" t="s">
        <v>48</v>
      </c>
      <c r="S10" s="32">
        <v>0.121</v>
      </c>
      <c r="T10" s="33">
        <v>0.1487</v>
      </c>
      <c r="U10" s="33">
        <f t="shared" si="5"/>
        <v>0.12159576269349144</v>
      </c>
      <c r="V10" s="8"/>
      <c r="X10" s="32">
        <v>0.20399999999999999</v>
      </c>
      <c r="Y10" s="33">
        <v>2.5000000000000001E-3</v>
      </c>
      <c r="Z10" s="33">
        <f t="shared" si="6"/>
        <v>0.20690272001219159</v>
      </c>
      <c r="AA10" s="8" t="s">
        <v>48</v>
      </c>
      <c r="AC10" s="35">
        <f t="shared" si="7"/>
        <v>0.10545137067286489</v>
      </c>
      <c r="AF10" s="36">
        <f t="shared" si="8"/>
        <v>0.104</v>
      </c>
      <c r="AG10" s="36">
        <f t="shared" si="0"/>
        <v>0.10506222869889631</v>
      </c>
      <c r="AH10" s="36"/>
      <c r="AI10" s="30">
        <f t="shared" si="1"/>
        <v>-0.1861185015077827</v>
      </c>
      <c r="AJ10" s="13" t="s">
        <v>38</v>
      </c>
    </row>
    <row r="11" spans="1:38" s="6" customFormat="1">
      <c r="A11" s="34" t="s">
        <v>23</v>
      </c>
      <c r="B11" s="34" t="s">
        <v>23</v>
      </c>
      <c r="C11" s="7" t="s">
        <v>5</v>
      </c>
      <c r="D11" s="32">
        <v>0.112</v>
      </c>
      <c r="E11" s="33">
        <v>5.6300000000000003E-2</v>
      </c>
      <c r="F11" s="33">
        <f t="shared" si="2"/>
        <v>0.11247186590917885</v>
      </c>
      <c r="G11" s="8" t="s">
        <v>48</v>
      </c>
      <c r="I11" s="17">
        <v>0.188</v>
      </c>
      <c r="J11" s="21">
        <v>4.7000000000000002E-3</v>
      </c>
      <c r="K11" s="33">
        <f t="shared" si="3"/>
        <v>0.1902630798804561</v>
      </c>
      <c r="L11" s="8" t="s">
        <v>48</v>
      </c>
      <c r="N11" s="17">
        <v>0</v>
      </c>
      <c r="O11" s="21">
        <v>1</v>
      </c>
      <c r="P11" s="33"/>
      <c r="Q11" s="8"/>
      <c r="S11" s="32">
        <v>0.13300000000000001</v>
      </c>
      <c r="T11" s="33">
        <v>0.1111</v>
      </c>
      <c r="U11" s="33"/>
      <c r="V11" s="8"/>
      <c r="X11" s="32">
        <v>0</v>
      </c>
      <c r="Y11" s="33">
        <v>1</v>
      </c>
      <c r="Z11" s="33">
        <f t="shared" si="6"/>
        <v>0</v>
      </c>
      <c r="AA11" s="8"/>
      <c r="AC11" s="35">
        <f t="shared" si="7"/>
        <v>0.15136747289481747</v>
      </c>
      <c r="AF11" s="36">
        <f t="shared" si="8"/>
        <v>0.15</v>
      </c>
      <c r="AG11" s="36">
        <f t="shared" si="0"/>
        <v>0.15022192106533216</v>
      </c>
      <c r="AH11" s="36"/>
      <c r="AI11" s="30">
        <f t="shared" si="1"/>
        <v>-0.14095880914134684</v>
      </c>
      <c r="AJ11" s="13" t="s">
        <v>40</v>
      </c>
      <c r="AL11" s="6" t="s">
        <v>81</v>
      </c>
    </row>
    <row r="12" spans="1:38" s="6" customFormat="1">
      <c r="A12" s="34" t="s">
        <v>23</v>
      </c>
      <c r="B12" s="34" t="s">
        <v>23</v>
      </c>
      <c r="C12" s="7" t="s">
        <v>6</v>
      </c>
      <c r="D12" s="32">
        <v>0.14699999999999999</v>
      </c>
      <c r="E12" s="33">
        <v>1.26E-2</v>
      </c>
      <c r="F12" s="33">
        <f t="shared" si="2"/>
        <v>0.14807278481884584</v>
      </c>
      <c r="G12" s="8" t="s">
        <v>48</v>
      </c>
      <c r="I12" s="17">
        <v>9.9000000000000005E-2</v>
      </c>
      <c r="J12" s="21">
        <v>0.1371</v>
      </c>
      <c r="K12" s="33">
        <f t="shared" si="3"/>
        <v>9.9325348397641677E-2</v>
      </c>
      <c r="L12" s="8"/>
      <c r="N12" s="17">
        <v>0.111</v>
      </c>
      <c r="O12" s="21">
        <v>0.1017</v>
      </c>
      <c r="P12" s="33">
        <f t="shared" si="4"/>
        <v>0.11145927706286274</v>
      </c>
      <c r="Q12" s="8"/>
      <c r="S12" s="32">
        <v>0.38</v>
      </c>
      <c r="T12" s="33">
        <v>0</v>
      </c>
      <c r="U12" s="33">
        <f t="shared" si="5"/>
        <v>0.40005965005605654</v>
      </c>
      <c r="V12" s="8" t="s">
        <v>48</v>
      </c>
      <c r="X12" s="32">
        <v>0.32900000000000001</v>
      </c>
      <c r="Y12" s="33">
        <v>0</v>
      </c>
      <c r="Z12" s="33">
        <f t="shared" si="6"/>
        <v>0.34170646087078171</v>
      </c>
      <c r="AA12" s="8" t="s">
        <v>48</v>
      </c>
      <c r="AC12" s="35">
        <f t="shared" si="7"/>
        <v>0.29661296524856134</v>
      </c>
      <c r="AF12" s="36">
        <f t="shared" si="8"/>
        <v>0.28533333333333338</v>
      </c>
      <c r="AG12" s="36">
        <f t="shared" si="0"/>
        <v>0.28820996228278362</v>
      </c>
      <c r="AH12" s="36"/>
      <c r="AI12" s="30">
        <f t="shared" si="1"/>
        <v>-2.9707679238953899E-3</v>
      </c>
      <c r="AJ12" s="13" t="s">
        <v>26</v>
      </c>
    </row>
    <row r="13" spans="1:38" s="6" customFormat="1">
      <c r="A13" s="34" t="s">
        <v>23</v>
      </c>
      <c r="B13" s="34" t="s">
        <v>23</v>
      </c>
      <c r="C13" s="7" t="s">
        <v>7</v>
      </c>
      <c r="D13" s="32">
        <v>2.5000000000000001E-2</v>
      </c>
      <c r="E13" s="33">
        <v>0.67030000000000001</v>
      </c>
      <c r="F13" s="33">
        <f t="shared" si="2"/>
        <v>2.5005210287330708E-2</v>
      </c>
      <c r="G13" s="8"/>
      <c r="I13" s="17">
        <v>9.5000000000000001E-2</v>
      </c>
      <c r="J13" s="21">
        <v>0.15809999999999999</v>
      </c>
      <c r="K13" s="33">
        <f t="shared" si="3"/>
        <v>9.5287349275337496E-2</v>
      </c>
      <c r="L13" s="8"/>
      <c r="N13" s="17">
        <v>6.6000000000000003E-2</v>
      </c>
      <c r="O13" s="21">
        <v>0.33050000000000002</v>
      </c>
      <c r="P13" s="33">
        <f t="shared" si="4"/>
        <v>6.6096083248473686E-2</v>
      </c>
      <c r="Q13" s="8" t="s">
        <v>48</v>
      </c>
      <c r="S13" s="32">
        <v>0.33600000000000002</v>
      </c>
      <c r="T13" s="33">
        <v>1E-4</v>
      </c>
      <c r="U13" s="33">
        <f t="shared" si="5"/>
        <v>0.34957660231007864</v>
      </c>
      <c r="V13" s="8" t="s">
        <v>48</v>
      </c>
      <c r="X13" s="32">
        <v>0.29699999999999999</v>
      </c>
      <c r="Y13" s="33">
        <v>0</v>
      </c>
      <c r="Z13" s="33">
        <f t="shared" si="6"/>
        <v>0.30622614625288941</v>
      </c>
      <c r="AA13" s="8" t="s">
        <v>48</v>
      </c>
      <c r="AC13" s="35">
        <f t="shared" si="7"/>
        <v>0.24063294393714721</v>
      </c>
      <c r="AF13" s="36">
        <f t="shared" si="8"/>
        <v>0.23300000000000001</v>
      </c>
      <c r="AG13" s="36">
        <f t="shared" si="0"/>
        <v>0.23609350233554724</v>
      </c>
      <c r="AH13" s="36"/>
      <c r="AI13" s="30">
        <f t="shared" si="1"/>
        <v>-5.5087227871131766E-2</v>
      </c>
      <c r="AJ13" s="13" t="s">
        <v>27</v>
      </c>
    </row>
    <row r="14" spans="1:38" s="6" customFormat="1">
      <c r="A14" s="34" t="s">
        <v>23</v>
      </c>
      <c r="B14" s="34" t="s">
        <v>23</v>
      </c>
      <c r="C14" s="7" t="s">
        <v>8</v>
      </c>
      <c r="D14" s="32">
        <v>0.11799999999999999</v>
      </c>
      <c r="E14" s="33">
        <v>4.48E-2</v>
      </c>
      <c r="F14" s="33">
        <f t="shared" si="2"/>
        <v>0.11855229885412649</v>
      </c>
      <c r="G14" s="8" t="s">
        <v>48</v>
      </c>
      <c r="I14" s="17">
        <v>0.13900000000000001</v>
      </c>
      <c r="J14" s="21">
        <v>3.6200000000000003E-2</v>
      </c>
      <c r="K14" s="33">
        <f t="shared" si="3"/>
        <v>0.13990572950972568</v>
      </c>
      <c r="L14" s="8" t="s">
        <v>48</v>
      </c>
      <c r="N14" s="17">
        <v>0.17699999999999999</v>
      </c>
      <c r="O14" s="21">
        <v>8.9999999999999993E-3</v>
      </c>
      <c r="P14" s="33">
        <f t="shared" si="4"/>
        <v>0.1788839532916035</v>
      </c>
      <c r="Q14" s="8"/>
      <c r="S14" s="32">
        <v>0.60799999999999998</v>
      </c>
      <c r="T14" s="33">
        <v>0</v>
      </c>
      <c r="U14" s="33">
        <f t="shared" si="5"/>
        <v>0.70574230497422452</v>
      </c>
      <c r="V14" s="8" t="s">
        <v>48</v>
      </c>
      <c r="X14" s="32">
        <v>0.40899999999999997</v>
      </c>
      <c r="Y14" s="33">
        <v>0</v>
      </c>
      <c r="Z14" s="33">
        <f t="shared" si="6"/>
        <v>0.434409747246291</v>
      </c>
      <c r="AA14" s="8" t="s">
        <v>48</v>
      </c>
      <c r="AC14" s="35">
        <f t="shared" si="7"/>
        <v>0.34965252014609194</v>
      </c>
      <c r="AF14" s="36">
        <f t="shared" si="8"/>
        <v>0.31850000000000001</v>
      </c>
      <c r="AG14" s="36">
        <f t="shared" si="0"/>
        <v>0.33606734529799909</v>
      </c>
      <c r="AH14" s="36"/>
      <c r="AI14" s="30">
        <f t="shared" si="1"/>
        <v>4.4886615091320081E-2</v>
      </c>
      <c r="AJ14" s="13" t="s">
        <v>28</v>
      </c>
    </row>
    <row r="15" spans="1:38" s="6" customFormat="1">
      <c r="A15" s="34"/>
      <c r="B15" s="34"/>
      <c r="C15" s="7"/>
      <c r="D15" s="32"/>
      <c r="E15" s="33"/>
      <c r="F15" s="33"/>
      <c r="G15" s="8"/>
      <c r="I15" s="32"/>
      <c r="J15" s="33"/>
      <c r="K15" s="33"/>
      <c r="L15" s="8"/>
      <c r="N15" s="32"/>
      <c r="O15" s="33"/>
      <c r="P15" s="33"/>
      <c r="Q15" s="8"/>
      <c r="S15" s="32"/>
      <c r="T15" s="33"/>
      <c r="U15" s="33"/>
      <c r="V15" s="8"/>
      <c r="X15" s="32"/>
      <c r="Y15" s="33"/>
      <c r="Z15" s="33"/>
      <c r="AA15" s="8"/>
      <c r="AC15" s="35" t="e">
        <f t="shared" si="7"/>
        <v>#DIV/0!</v>
      </c>
      <c r="AF15" s="36"/>
      <c r="AG15" s="36"/>
      <c r="AH15" s="36"/>
      <c r="AI15" s="30"/>
      <c r="AJ15" s="13"/>
    </row>
    <row r="16" spans="1:38" s="6" customFormat="1">
      <c r="A16" s="34" t="s">
        <v>24</v>
      </c>
      <c r="B16" s="34" t="s">
        <v>24</v>
      </c>
      <c r="C16" s="7" t="s">
        <v>10</v>
      </c>
      <c r="D16" s="32">
        <v>8.0000000000000002E-3</v>
      </c>
      <c r="E16" s="33">
        <v>0.63490000000000002</v>
      </c>
      <c r="F16" s="33">
        <f t="shared" si="2"/>
        <v>8.0001706732205601E-3</v>
      </c>
      <c r="G16" s="8"/>
      <c r="I16" s="32">
        <v>7.6999999999999999E-2</v>
      </c>
      <c r="J16" s="33">
        <v>0</v>
      </c>
      <c r="K16" s="33">
        <f t="shared" si="3"/>
        <v>7.7152721326768189E-2</v>
      </c>
      <c r="L16" s="8" t="s">
        <v>48</v>
      </c>
      <c r="N16" s="32">
        <v>8.8999999999999996E-2</v>
      </c>
      <c r="O16" s="33">
        <v>0</v>
      </c>
      <c r="P16" s="33">
        <f t="shared" si="4"/>
        <v>8.9236112836501069E-2</v>
      </c>
      <c r="Q16" s="8" t="s">
        <v>48</v>
      </c>
      <c r="S16" s="32">
        <v>0.25800000000000001</v>
      </c>
      <c r="T16" s="33">
        <v>0</v>
      </c>
      <c r="U16" s="33">
        <f t="shared" si="5"/>
        <v>0.26396459704650271</v>
      </c>
      <c r="V16" s="8" t="s">
        <v>48</v>
      </c>
      <c r="X16" s="32">
        <v>0.30299999999999999</v>
      </c>
      <c r="Y16" s="33">
        <v>0</v>
      </c>
      <c r="Z16" s="33">
        <f t="shared" si="6"/>
        <v>0.31281958318216052</v>
      </c>
      <c r="AA16" s="8" t="s">
        <v>48</v>
      </c>
      <c r="AC16" s="35">
        <f t="shared" si="7"/>
        <v>0.18579325359798313</v>
      </c>
      <c r="AF16" s="36">
        <f t="shared" si="8"/>
        <v>0.18174999999999999</v>
      </c>
      <c r="AG16" s="36">
        <f t="shared" ref="AG16:AG26" si="9">(EXP(2 * AC16) - 1) / (EXP(2 * AC16) + 1)</f>
        <v>0.18368455761329688</v>
      </c>
      <c r="AH16" s="36"/>
      <c r="AI16" s="30">
        <f t="shared" ref="AI16:AI26" si="10">AG16-ADAM_ALL</f>
        <v>0</v>
      </c>
      <c r="AJ16" s="11" t="s">
        <v>10</v>
      </c>
    </row>
    <row r="17" spans="1:36" s="6" customFormat="1">
      <c r="A17" s="34" t="s">
        <v>24</v>
      </c>
      <c r="B17" s="34" t="s">
        <v>24</v>
      </c>
      <c r="C17" s="7" t="s">
        <v>0</v>
      </c>
      <c r="D17" s="32">
        <v>0</v>
      </c>
      <c r="E17" s="33">
        <v>1</v>
      </c>
      <c r="F17" s="33">
        <f t="shared" si="2"/>
        <v>0</v>
      </c>
      <c r="G17" s="8"/>
      <c r="I17" s="32">
        <v>6.5000000000000002E-2</v>
      </c>
      <c r="J17" s="33">
        <v>0.21060000000000001</v>
      </c>
      <c r="K17" s="33">
        <f t="shared" si="3"/>
        <v>6.5091774427419202E-2</v>
      </c>
      <c r="L17" s="8"/>
      <c r="N17" s="32">
        <v>0.151</v>
      </c>
      <c r="O17" s="33">
        <v>1.6E-2</v>
      </c>
      <c r="P17" s="33">
        <f t="shared" si="4"/>
        <v>0.1521636112052677</v>
      </c>
      <c r="Q17" s="8" t="s">
        <v>48</v>
      </c>
      <c r="S17" s="32">
        <v>0.20100000000000001</v>
      </c>
      <c r="T17" s="33">
        <v>1E-3</v>
      </c>
      <c r="U17" s="33">
        <f t="shared" si="5"/>
        <v>0.2037744381568545</v>
      </c>
      <c r="V17" s="8" t="s">
        <v>48</v>
      </c>
      <c r="X17" s="32">
        <v>0.45</v>
      </c>
      <c r="Y17" s="33">
        <v>0</v>
      </c>
      <c r="Z17" s="33">
        <f t="shared" si="6"/>
        <v>0.48470027859405174</v>
      </c>
      <c r="AA17" s="8" t="s">
        <v>48</v>
      </c>
      <c r="AC17" s="35">
        <f t="shared" si="7"/>
        <v>0.28021277598539135</v>
      </c>
      <c r="AF17" s="36">
        <f t="shared" si="8"/>
        <v>0.26733333333333337</v>
      </c>
      <c r="AG17" s="36">
        <f t="shared" si="9"/>
        <v>0.27310199815500957</v>
      </c>
      <c r="AH17" s="36"/>
      <c r="AI17" s="30">
        <f t="shared" si="10"/>
        <v>8.9417440541712689E-2</v>
      </c>
      <c r="AJ17" s="13" t="s">
        <v>42</v>
      </c>
    </row>
    <row r="18" spans="1:36" s="6" customFormat="1">
      <c r="A18" s="34" t="s">
        <v>24</v>
      </c>
      <c r="B18" s="34" t="s">
        <v>24</v>
      </c>
      <c r="C18" s="7" t="s">
        <v>1</v>
      </c>
      <c r="D18" s="32">
        <v>0</v>
      </c>
      <c r="E18" s="33">
        <v>1</v>
      </c>
      <c r="F18" s="33">
        <f t="shared" si="2"/>
        <v>0</v>
      </c>
      <c r="G18" s="8"/>
      <c r="I18" s="32">
        <v>0.21</v>
      </c>
      <c r="J18" s="33">
        <v>8.3000000000000001E-3</v>
      </c>
      <c r="K18" s="33">
        <f t="shared" si="3"/>
        <v>0.21317134656485978</v>
      </c>
      <c r="L18" s="8" t="s">
        <v>48</v>
      </c>
      <c r="N18" s="32">
        <v>7.0999999999999994E-2</v>
      </c>
      <c r="O18" s="33">
        <v>0.41839999999999999</v>
      </c>
      <c r="P18" s="33">
        <f t="shared" si="4"/>
        <v>7.1119665816955113E-2</v>
      </c>
      <c r="Q18" s="8"/>
      <c r="S18" s="32">
        <v>0.45500000000000002</v>
      </c>
      <c r="T18" s="33">
        <v>0</v>
      </c>
      <c r="U18" s="33">
        <f t="shared" si="5"/>
        <v>0.49098769247117452</v>
      </c>
      <c r="V18" s="8" t="s">
        <v>48</v>
      </c>
      <c r="X18" s="32">
        <v>0.54200000000000004</v>
      </c>
      <c r="Y18" s="33">
        <v>0</v>
      </c>
      <c r="Z18" s="33">
        <f t="shared" si="6"/>
        <v>0.60698318500454496</v>
      </c>
      <c r="AA18" s="8" t="s">
        <v>48</v>
      </c>
      <c r="AC18" s="35">
        <f t="shared" si="7"/>
        <v>0.43704740801352643</v>
      </c>
      <c r="AF18" s="36">
        <f t="shared" si="8"/>
        <v>0.40233333333333338</v>
      </c>
      <c r="AG18" s="36">
        <f t="shared" si="9"/>
        <v>0.41119405819111132</v>
      </c>
      <c r="AH18" s="36"/>
      <c r="AI18" s="30">
        <f t="shared" si="10"/>
        <v>0.22750950057781444</v>
      </c>
      <c r="AJ18" s="13" t="s">
        <v>64</v>
      </c>
    </row>
    <row r="19" spans="1:36" s="6" customFormat="1">
      <c r="A19" s="34" t="s">
        <v>24</v>
      </c>
      <c r="B19" s="34" t="s">
        <v>24</v>
      </c>
      <c r="C19" s="7" t="s">
        <v>2</v>
      </c>
      <c r="D19" s="32">
        <v>4.1000000000000002E-2</v>
      </c>
      <c r="E19" s="33">
        <v>0.43020000000000003</v>
      </c>
      <c r="F19" s="33">
        <f t="shared" si="2"/>
        <v>4.1022996865765285E-2</v>
      </c>
      <c r="G19" s="8"/>
      <c r="I19" s="32">
        <v>0</v>
      </c>
      <c r="J19" s="33">
        <v>1</v>
      </c>
      <c r="K19" s="33">
        <f t="shared" si="3"/>
        <v>0</v>
      </c>
      <c r="L19" s="8"/>
      <c r="N19" s="32">
        <v>3.7999999999999999E-2</v>
      </c>
      <c r="O19" s="33">
        <v>0.55020000000000002</v>
      </c>
      <c r="P19" s="33">
        <f t="shared" si="4"/>
        <v>3.8018306530063779E-2</v>
      </c>
      <c r="Q19" s="8"/>
      <c r="S19" s="32">
        <v>0.22800000000000001</v>
      </c>
      <c r="T19" s="33">
        <v>2.0000000000000001E-4</v>
      </c>
      <c r="U19" s="33">
        <f t="shared" si="5"/>
        <v>0.23207877934115576</v>
      </c>
      <c r="V19" s="8" t="s">
        <v>48</v>
      </c>
      <c r="X19" s="32">
        <v>0.14000000000000001</v>
      </c>
      <c r="Y19" s="33">
        <v>1.1999999999999999E-3</v>
      </c>
      <c r="Z19" s="33">
        <f t="shared" si="6"/>
        <v>0.14092557607049391</v>
      </c>
      <c r="AA19" s="8" t="s">
        <v>48</v>
      </c>
      <c r="AC19" s="35">
        <f t="shared" si="7"/>
        <v>0.18650217770582483</v>
      </c>
      <c r="AF19" s="36">
        <f t="shared" si="8"/>
        <v>0.184</v>
      </c>
      <c r="AG19" s="36">
        <f t="shared" si="9"/>
        <v>0.18436947330652359</v>
      </c>
      <c r="AH19" s="36"/>
      <c r="AI19" s="30">
        <f t="shared" si="10"/>
        <v>6.8491569322670642E-4</v>
      </c>
      <c r="AJ19" s="13" t="s">
        <v>41</v>
      </c>
    </row>
    <row r="20" spans="1:36" s="6" customFormat="1">
      <c r="A20" s="34" t="s">
        <v>24</v>
      </c>
      <c r="B20" s="34" t="s">
        <v>24</v>
      </c>
      <c r="C20" s="7" t="s">
        <v>3</v>
      </c>
      <c r="D20" s="32">
        <v>6.0000000000000001E-3</v>
      </c>
      <c r="E20" s="33">
        <v>0.91359999999999997</v>
      </c>
      <c r="F20" s="33">
        <f t="shared" si="2"/>
        <v>6.0000720015552789E-3</v>
      </c>
      <c r="G20" s="8"/>
      <c r="I20" s="32">
        <v>4.2000000000000003E-2</v>
      </c>
      <c r="J20" s="33">
        <v>0.42349999999999999</v>
      </c>
      <c r="K20" s="33">
        <f t="shared" si="3"/>
        <v>4.202472217122593E-2</v>
      </c>
      <c r="L20" s="8"/>
      <c r="N20" s="32">
        <v>8.5000000000000006E-2</v>
      </c>
      <c r="O20" s="33">
        <v>0.14410000000000001</v>
      </c>
      <c r="P20" s="33">
        <f t="shared" si="4"/>
        <v>8.5205600349519295E-2</v>
      </c>
      <c r="Q20" s="8"/>
      <c r="S20" s="32">
        <v>7.8E-2</v>
      </c>
      <c r="T20" s="33">
        <v>0.2016</v>
      </c>
      <c r="U20" s="33">
        <f t="shared" si="5"/>
        <v>7.8158763956174368E-2</v>
      </c>
      <c r="V20" s="8"/>
      <c r="X20" s="32">
        <v>0.309</v>
      </c>
      <c r="Y20" s="33">
        <v>0</v>
      </c>
      <c r="Z20" s="33">
        <f t="shared" si="6"/>
        <v>0.31943947107111492</v>
      </c>
      <c r="AA20" s="8" t="s">
        <v>48</v>
      </c>
      <c r="AC20" s="35">
        <f t="shared" si="7"/>
        <v>0.31943947107111492</v>
      </c>
      <c r="AF20" s="36">
        <f t="shared" si="8"/>
        <v>0.309</v>
      </c>
      <c r="AG20" s="36">
        <f t="shared" si="9"/>
        <v>0.30899999999999989</v>
      </c>
      <c r="AH20" s="36"/>
      <c r="AI20" s="30">
        <f t="shared" si="10"/>
        <v>0.125315442386703</v>
      </c>
      <c r="AJ20" s="13" t="s">
        <v>31</v>
      </c>
    </row>
    <row r="21" spans="1:36" s="6" customFormat="1">
      <c r="A21" s="34" t="s">
        <v>24</v>
      </c>
      <c r="B21" s="34" t="s">
        <v>24</v>
      </c>
      <c r="C21" s="7" t="s">
        <v>4</v>
      </c>
      <c r="D21" s="32">
        <v>0</v>
      </c>
      <c r="E21" s="33">
        <v>1</v>
      </c>
      <c r="F21" s="33">
        <f t="shared" si="2"/>
        <v>0</v>
      </c>
      <c r="G21" s="8"/>
      <c r="I21" s="32">
        <v>0.12</v>
      </c>
      <c r="J21" s="33">
        <v>2.06E-2</v>
      </c>
      <c r="K21" s="33">
        <f t="shared" si="3"/>
        <v>0.12058102840844412</v>
      </c>
      <c r="L21" s="8" t="s">
        <v>48</v>
      </c>
      <c r="N21" s="32">
        <v>0</v>
      </c>
      <c r="O21" s="33">
        <v>1</v>
      </c>
      <c r="P21" s="33">
        <f t="shared" si="4"/>
        <v>0</v>
      </c>
      <c r="Q21" s="8"/>
      <c r="S21" s="32">
        <v>0.52400000000000002</v>
      </c>
      <c r="T21" s="33">
        <v>0</v>
      </c>
      <c r="U21" s="33">
        <f t="shared" si="5"/>
        <v>0.58183794100758579</v>
      </c>
      <c r="V21" s="8" t="s">
        <v>48</v>
      </c>
      <c r="X21" s="32">
        <v>0.46800000000000003</v>
      </c>
      <c r="Y21" s="33">
        <v>0</v>
      </c>
      <c r="Z21" s="33">
        <f t="shared" si="6"/>
        <v>0.50750635991640825</v>
      </c>
      <c r="AA21" s="8" t="s">
        <v>48</v>
      </c>
      <c r="AC21" s="35">
        <f t="shared" si="7"/>
        <v>0.40330844311081271</v>
      </c>
      <c r="AF21" s="36">
        <f t="shared" si="8"/>
        <v>0.3706666666666667</v>
      </c>
      <c r="AG21" s="36">
        <f t="shared" si="9"/>
        <v>0.38277623019926288</v>
      </c>
      <c r="AH21" s="36"/>
      <c r="AI21" s="30">
        <f t="shared" si="10"/>
        <v>0.199091672585966</v>
      </c>
      <c r="AJ21" s="13" t="s">
        <v>35</v>
      </c>
    </row>
    <row r="22" spans="1:36" s="6" customFormat="1">
      <c r="A22" s="34" t="s">
        <v>24</v>
      </c>
      <c r="B22" s="34" t="s">
        <v>24</v>
      </c>
      <c r="C22" s="7" t="s">
        <v>5</v>
      </c>
      <c r="D22" s="32">
        <v>3.9E-2</v>
      </c>
      <c r="E22" s="33">
        <v>0.44390000000000002</v>
      </c>
      <c r="F22" s="33">
        <f t="shared" si="2"/>
        <v>3.901979106446745E-2</v>
      </c>
      <c r="G22" s="8"/>
      <c r="I22" s="32">
        <v>0</v>
      </c>
      <c r="J22" s="33">
        <v>1</v>
      </c>
      <c r="K22" s="33">
        <f t="shared" si="3"/>
        <v>0</v>
      </c>
      <c r="L22" s="8"/>
      <c r="N22" s="32">
        <v>0.114</v>
      </c>
      <c r="O22" s="33">
        <v>6.2100000000000002E-2</v>
      </c>
      <c r="P22" s="33">
        <f t="shared" si="4"/>
        <v>0.11449773494107426</v>
      </c>
      <c r="Q22" s="8" t="s">
        <v>48</v>
      </c>
      <c r="S22" s="32">
        <v>3.6999999999999998E-2</v>
      </c>
      <c r="T22" s="33">
        <v>0.54179999999999995</v>
      </c>
      <c r="U22" s="33">
        <f t="shared" si="5"/>
        <v>3.7016898215700859E-2</v>
      </c>
      <c r="V22" s="8"/>
      <c r="X22" s="32">
        <v>0.185</v>
      </c>
      <c r="Y22" s="33">
        <v>0</v>
      </c>
      <c r="Z22" s="33">
        <f t="shared" si="6"/>
        <v>0.18715497016418453</v>
      </c>
      <c r="AA22" s="8" t="s">
        <v>48</v>
      </c>
      <c r="AC22" s="35">
        <f t="shared" si="7"/>
        <v>0.15082635255262938</v>
      </c>
      <c r="AF22" s="36">
        <f t="shared" si="8"/>
        <v>0.14949999999999999</v>
      </c>
      <c r="AG22" s="36">
        <f t="shared" si="9"/>
        <v>0.14969296903739643</v>
      </c>
      <c r="AH22" s="36"/>
      <c r="AI22" s="30">
        <f t="shared" si="10"/>
        <v>-3.3991588575900455E-2</v>
      </c>
      <c r="AJ22" s="13" t="s">
        <v>40</v>
      </c>
    </row>
    <row r="23" spans="1:36" s="6" customFormat="1">
      <c r="A23" s="34" t="s">
        <v>24</v>
      </c>
      <c r="B23" s="34" t="s">
        <v>24</v>
      </c>
      <c r="C23" s="7" t="s">
        <v>6</v>
      </c>
      <c r="D23" s="32">
        <v>0</v>
      </c>
      <c r="E23" s="33">
        <v>1</v>
      </c>
      <c r="F23" s="33">
        <f t="shared" si="2"/>
        <v>0</v>
      </c>
      <c r="G23" s="8"/>
      <c r="I23" s="32">
        <v>7.0000000000000001E-3</v>
      </c>
      <c r="J23" s="33">
        <v>0.88859999999999995</v>
      </c>
      <c r="K23" s="33">
        <f t="shared" si="3"/>
        <v>7.00011433669483E-3</v>
      </c>
      <c r="L23" s="8"/>
      <c r="N23" s="32">
        <v>0</v>
      </c>
      <c r="O23" s="33">
        <v>1</v>
      </c>
      <c r="P23" s="33">
        <f t="shared" si="4"/>
        <v>0</v>
      </c>
      <c r="Q23" s="8"/>
      <c r="S23" s="32">
        <v>0.26200000000000001</v>
      </c>
      <c r="T23" s="33">
        <v>0</v>
      </c>
      <c r="U23" s="33">
        <f t="shared" si="5"/>
        <v>0.268254609250343</v>
      </c>
      <c r="V23" s="8" t="s">
        <v>48</v>
      </c>
      <c r="X23" s="32">
        <v>0.436</v>
      </c>
      <c r="Y23" s="33">
        <v>0</v>
      </c>
      <c r="Z23" s="33">
        <f t="shared" si="6"/>
        <v>0.46728124905505525</v>
      </c>
      <c r="AA23" s="8" t="s">
        <v>48</v>
      </c>
      <c r="AC23" s="35">
        <f t="shared" si="7"/>
        <v>0.36776792915269912</v>
      </c>
      <c r="AF23" s="36">
        <f t="shared" si="8"/>
        <v>0.34899999999999998</v>
      </c>
      <c r="AG23" s="36">
        <f t="shared" si="9"/>
        <v>0.35203780211611374</v>
      </c>
      <c r="AH23" s="36"/>
      <c r="AI23" s="30">
        <f t="shared" si="10"/>
        <v>0.16835324450281686</v>
      </c>
      <c r="AJ23" s="13" t="s">
        <v>26</v>
      </c>
    </row>
    <row r="24" spans="1:36" s="6" customFormat="1">
      <c r="A24" s="34" t="s">
        <v>24</v>
      </c>
      <c r="B24" s="34" t="s">
        <v>24</v>
      </c>
      <c r="C24" s="7" t="s">
        <v>7</v>
      </c>
      <c r="D24" s="32">
        <v>6.7000000000000004E-2</v>
      </c>
      <c r="E24" s="33">
        <v>0.19420000000000001</v>
      </c>
      <c r="F24" s="33">
        <f t="shared" si="2"/>
        <v>6.7100525227204694E-2</v>
      </c>
      <c r="G24" s="8"/>
      <c r="I24" s="32">
        <v>6.6000000000000003E-2</v>
      </c>
      <c r="J24" s="33">
        <v>0.21629999999999999</v>
      </c>
      <c r="K24" s="33">
        <f t="shared" si="3"/>
        <v>6.6096083248473686E-2</v>
      </c>
      <c r="L24" s="8"/>
      <c r="N24" s="32">
        <v>3.5999999999999997E-2</v>
      </c>
      <c r="O24" s="33">
        <v>0.62409999999999999</v>
      </c>
      <c r="P24" s="33">
        <f t="shared" si="4"/>
        <v>3.6015564104441462E-2</v>
      </c>
      <c r="Q24" s="8"/>
      <c r="S24" s="32">
        <v>0.30399999999999999</v>
      </c>
      <c r="T24" s="33">
        <v>0</v>
      </c>
      <c r="U24" s="33">
        <f t="shared" si="5"/>
        <v>0.31392104107608937</v>
      </c>
      <c r="V24" s="8" t="s">
        <v>48</v>
      </c>
      <c r="X24" s="32">
        <v>0.22600000000000001</v>
      </c>
      <c r="Y24" s="33">
        <v>0</v>
      </c>
      <c r="Z24" s="33">
        <f t="shared" si="6"/>
        <v>0.2299701214532148</v>
      </c>
      <c r="AA24" s="8" t="s">
        <v>48</v>
      </c>
      <c r="AC24" s="35">
        <f t="shared" si="7"/>
        <v>0.27194558126465207</v>
      </c>
      <c r="AF24" s="36">
        <f t="shared" si="8"/>
        <v>0.26500000000000001</v>
      </c>
      <c r="AG24" s="36">
        <f t="shared" si="9"/>
        <v>0.26543427227567945</v>
      </c>
      <c r="AH24" s="36"/>
      <c r="AI24" s="30">
        <f t="shared" si="10"/>
        <v>8.1749714662382567E-2</v>
      </c>
      <c r="AJ24" s="13" t="s">
        <v>27</v>
      </c>
    </row>
    <row r="25" spans="1:36" s="6" customFormat="1">
      <c r="A25" s="34" t="s">
        <v>24</v>
      </c>
      <c r="B25" s="34" t="s">
        <v>24</v>
      </c>
      <c r="C25" s="7" t="s">
        <v>8</v>
      </c>
      <c r="D25" s="32">
        <v>0.122</v>
      </c>
      <c r="E25" s="33">
        <v>1.7899999999999999E-2</v>
      </c>
      <c r="F25" s="33">
        <f t="shared" si="2"/>
        <v>0.12261074622376246</v>
      </c>
      <c r="G25" s="8" t="s">
        <v>48</v>
      </c>
      <c r="I25" s="32">
        <v>0.214</v>
      </c>
      <c r="J25" s="33">
        <v>0</v>
      </c>
      <c r="K25" s="33">
        <f t="shared" si="3"/>
        <v>0.21735958959511847</v>
      </c>
      <c r="L25" s="8" t="s">
        <v>48</v>
      </c>
      <c r="N25" s="32">
        <v>0.114</v>
      </c>
      <c r="O25" s="33">
        <v>5.3400000000000003E-2</v>
      </c>
      <c r="P25" s="33">
        <f t="shared" si="4"/>
        <v>0.11449773494107426</v>
      </c>
      <c r="Q25" s="8" t="s">
        <v>48</v>
      </c>
      <c r="S25" s="32">
        <v>0.14299999999999999</v>
      </c>
      <c r="T25" s="33">
        <v>1.8800000000000001E-2</v>
      </c>
      <c r="U25" s="33">
        <f t="shared" si="5"/>
        <v>0.14398687259851545</v>
      </c>
      <c r="V25" s="8" t="s">
        <v>48</v>
      </c>
      <c r="X25" s="32">
        <v>0.28299999999999997</v>
      </c>
      <c r="Y25" s="33">
        <v>0</v>
      </c>
      <c r="Z25" s="33">
        <f t="shared" si="6"/>
        <v>0.29094026200800793</v>
      </c>
      <c r="AA25" s="8" t="s">
        <v>48</v>
      </c>
      <c r="AC25" s="35">
        <f t="shared" si="7"/>
        <v>0.17787904107329572</v>
      </c>
      <c r="AF25" s="36">
        <f t="shared" si="8"/>
        <v>0.17519999999999997</v>
      </c>
      <c r="AG25" s="36">
        <f t="shared" si="9"/>
        <v>0.17602639783021515</v>
      </c>
      <c r="AH25" s="36"/>
      <c r="AI25" s="30">
        <f t="shared" si="10"/>
        <v>-7.6581597830817361E-3</v>
      </c>
      <c r="AJ25" s="13" t="s">
        <v>28</v>
      </c>
    </row>
    <row r="26" spans="1:36" s="6" customFormat="1">
      <c r="A26" s="34" t="s">
        <v>24</v>
      </c>
      <c r="B26" s="34" t="s">
        <v>24</v>
      </c>
      <c r="C26" s="7" t="s">
        <v>9</v>
      </c>
      <c r="D26" s="32">
        <v>1.2E-2</v>
      </c>
      <c r="E26" s="33">
        <v>0.8145</v>
      </c>
      <c r="F26" s="33">
        <f t="shared" si="2"/>
        <v>1.2000576049771523E-2</v>
      </c>
      <c r="G26" s="8"/>
      <c r="I26" s="32">
        <v>0.05</v>
      </c>
      <c r="J26" s="33">
        <v>0.32500000000000001</v>
      </c>
      <c r="K26" s="33">
        <f t="shared" si="3"/>
        <v>5.0041729278491313E-2</v>
      </c>
      <c r="L26" s="8"/>
      <c r="N26" s="32">
        <v>5.5E-2</v>
      </c>
      <c r="O26" s="33">
        <v>0.31080000000000002</v>
      </c>
      <c r="P26" s="33">
        <f t="shared" si="4"/>
        <v>5.5055559208212007E-2</v>
      </c>
      <c r="Q26" s="8"/>
      <c r="S26" s="32">
        <v>0.23699999999999999</v>
      </c>
      <c r="T26" s="33">
        <v>1E-4</v>
      </c>
      <c r="U26" s="33">
        <f t="shared" si="5"/>
        <v>0.24159317055401552</v>
      </c>
      <c r="V26" s="8" t="s">
        <v>48</v>
      </c>
      <c r="X26" s="32">
        <v>0.28999999999999998</v>
      </c>
      <c r="Y26" s="33">
        <v>0</v>
      </c>
      <c r="Z26" s="33">
        <f t="shared" si="6"/>
        <v>0.29856626366017841</v>
      </c>
      <c r="AA26" s="8" t="s">
        <v>48</v>
      </c>
      <c r="AC26" s="35">
        <f t="shared" si="7"/>
        <v>0.27007971710709699</v>
      </c>
      <c r="AF26" s="36">
        <f t="shared" si="8"/>
        <v>0.26349999999999996</v>
      </c>
      <c r="AG26" s="36">
        <f t="shared" si="9"/>
        <v>0.26369901083651348</v>
      </c>
      <c r="AH26" s="36"/>
      <c r="AI26" s="30">
        <f t="shared" si="10"/>
        <v>8.0014453223216597E-2</v>
      </c>
      <c r="AJ26" s="13" t="s">
        <v>39</v>
      </c>
    </row>
    <row r="27" spans="1:36" s="6" customFormat="1">
      <c r="A27" s="34"/>
      <c r="B27" s="34"/>
      <c r="C27" s="7"/>
      <c r="D27" s="32"/>
      <c r="E27" s="33"/>
      <c r="F27" s="33"/>
      <c r="G27" s="8"/>
      <c r="I27" s="32"/>
      <c r="J27" s="33"/>
      <c r="K27" s="33"/>
      <c r="L27" s="8"/>
      <c r="N27" s="32"/>
      <c r="O27" s="33"/>
      <c r="P27" s="33"/>
      <c r="Q27" s="8"/>
      <c r="S27" s="32"/>
      <c r="T27" s="33"/>
      <c r="U27" s="33"/>
      <c r="V27" s="8"/>
      <c r="X27" s="32"/>
      <c r="Y27" s="33"/>
      <c r="Z27" s="33"/>
      <c r="AA27" s="8"/>
      <c r="AC27" s="35" t="e">
        <f t="shared" si="7"/>
        <v>#DIV/0!</v>
      </c>
      <c r="AF27" s="36"/>
      <c r="AG27" s="36"/>
      <c r="AH27" s="36"/>
      <c r="AI27" s="30"/>
      <c r="AJ27" s="13"/>
    </row>
    <row r="28" spans="1:36" s="6" customFormat="1">
      <c r="A28" s="34"/>
      <c r="B28" s="34"/>
      <c r="C28" s="7" t="s">
        <v>10</v>
      </c>
      <c r="D28" s="32"/>
      <c r="E28" s="33"/>
      <c r="F28" s="33"/>
      <c r="G28" s="8"/>
      <c r="I28" s="32"/>
      <c r="J28" s="33"/>
      <c r="K28" s="33"/>
      <c r="L28" s="8"/>
      <c r="N28" s="32"/>
      <c r="O28" s="33"/>
      <c r="P28" s="33"/>
      <c r="Q28" s="8"/>
      <c r="S28" s="32"/>
      <c r="T28" s="33"/>
      <c r="U28" s="33"/>
      <c r="V28" s="8"/>
      <c r="X28" s="32"/>
      <c r="Y28" s="33"/>
      <c r="Z28" s="33"/>
      <c r="AA28" s="8"/>
      <c r="AC28" s="35" t="e">
        <f t="shared" si="7"/>
        <v>#DIV/0!</v>
      </c>
      <c r="AF28" s="36"/>
      <c r="AG28" s="36"/>
      <c r="AH28" s="36"/>
      <c r="AI28" s="30"/>
      <c r="AJ28" s="11" t="s">
        <v>10</v>
      </c>
    </row>
    <row r="29" spans="1:36" s="6" customFormat="1">
      <c r="A29" s="34"/>
      <c r="B29" s="34"/>
      <c r="C29" s="7" t="s">
        <v>21</v>
      </c>
      <c r="D29" s="32"/>
      <c r="E29" s="33"/>
      <c r="F29" s="33"/>
      <c r="G29" s="8"/>
      <c r="I29" s="32"/>
      <c r="J29" s="33"/>
      <c r="K29" s="33"/>
      <c r="L29" s="8"/>
      <c r="N29" s="32"/>
      <c r="O29" s="33"/>
      <c r="P29" s="33"/>
      <c r="Q29" s="8"/>
      <c r="S29" s="32"/>
      <c r="T29" s="33"/>
      <c r="U29" s="33"/>
      <c r="V29" s="8"/>
      <c r="X29" s="32"/>
      <c r="Y29" s="33"/>
      <c r="Z29" s="33"/>
      <c r="AA29" s="8"/>
      <c r="AC29" s="35" t="e">
        <f t="shared" si="7"/>
        <v>#DIV/0!</v>
      </c>
      <c r="AF29" s="36"/>
      <c r="AG29" s="36"/>
      <c r="AH29" s="36"/>
      <c r="AI29" s="30"/>
      <c r="AJ29" s="13" t="s">
        <v>29</v>
      </c>
    </row>
    <row r="30" spans="1:36" s="6" customFormat="1">
      <c r="A30" s="34"/>
      <c r="B30" s="34"/>
      <c r="C30" s="7" t="s">
        <v>22</v>
      </c>
      <c r="D30" s="32"/>
      <c r="E30" s="33"/>
      <c r="F30" s="33"/>
      <c r="G30" s="8"/>
      <c r="I30" s="32"/>
      <c r="J30" s="33"/>
      <c r="K30" s="33"/>
      <c r="L30" s="8"/>
      <c r="N30" s="32"/>
      <c r="O30" s="33"/>
      <c r="P30" s="33"/>
      <c r="Q30" s="8"/>
      <c r="S30" s="32"/>
      <c r="T30" s="33"/>
      <c r="U30" s="33"/>
      <c r="V30" s="8"/>
      <c r="X30" s="32"/>
      <c r="Y30" s="33"/>
      <c r="Z30" s="33"/>
      <c r="AA30" s="8"/>
      <c r="AC30" s="35" t="e">
        <f t="shared" si="7"/>
        <v>#DIV/0!</v>
      </c>
      <c r="AF30" s="36"/>
      <c r="AG30" s="36"/>
      <c r="AH30" s="36"/>
      <c r="AI30" s="30"/>
      <c r="AJ30" s="13" t="s">
        <v>32</v>
      </c>
    </row>
    <row r="31" spans="1:36" s="6" customFormat="1">
      <c r="A31" s="34"/>
      <c r="B31" s="34"/>
      <c r="C31" s="7" t="s">
        <v>5</v>
      </c>
      <c r="D31" s="32"/>
      <c r="E31" s="33"/>
      <c r="F31" s="33"/>
      <c r="G31" s="8"/>
      <c r="I31" s="32"/>
      <c r="J31" s="33"/>
      <c r="K31" s="33"/>
      <c r="L31" s="8"/>
      <c r="N31" s="32"/>
      <c r="O31" s="33"/>
      <c r="P31" s="33"/>
      <c r="Q31" s="8"/>
      <c r="S31" s="32"/>
      <c r="T31" s="33"/>
      <c r="U31" s="33"/>
      <c r="V31" s="8"/>
      <c r="X31" s="32"/>
      <c r="Y31" s="33"/>
      <c r="Z31" s="33"/>
      <c r="AA31" s="8"/>
      <c r="AC31" s="35" t="e">
        <f t="shared" si="7"/>
        <v>#DIV/0!</v>
      </c>
      <c r="AF31" s="36"/>
      <c r="AG31" s="36"/>
      <c r="AH31" s="36"/>
      <c r="AI31" s="30"/>
      <c r="AJ31" s="13" t="s">
        <v>40</v>
      </c>
    </row>
    <row r="32" spans="1:36" s="6" customFormat="1">
      <c r="A32" s="34"/>
      <c r="B32" s="34"/>
      <c r="C32" s="7" t="s">
        <v>6</v>
      </c>
      <c r="D32" s="32"/>
      <c r="E32" s="33"/>
      <c r="F32" s="33"/>
      <c r="G32" s="8"/>
      <c r="I32" s="32"/>
      <c r="J32" s="33"/>
      <c r="K32" s="33"/>
      <c r="L32" s="8"/>
      <c r="N32" s="32"/>
      <c r="O32" s="33"/>
      <c r="P32" s="33"/>
      <c r="Q32" s="8"/>
      <c r="S32" s="32"/>
      <c r="T32" s="33"/>
      <c r="U32" s="33"/>
      <c r="V32" s="8"/>
      <c r="X32" s="32"/>
      <c r="Y32" s="33"/>
      <c r="Z32" s="33"/>
      <c r="AA32" s="8"/>
      <c r="AC32" s="35" t="e">
        <f t="shared" si="7"/>
        <v>#DIV/0!</v>
      </c>
      <c r="AF32" s="36"/>
      <c r="AG32" s="36"/>
      <c r="AH32" s="36"/>
      <c r="AI32" s="30"/>
      <c r="AJ32" s="13" t="s">
        <v>26</v>
      </c>
    </row>
    <row r="33" spans="1:36" s="6" customFormat="1">
      <c r="A33" s="34"/>
      <c r="B33" s="34"/>
      <c r="C33" s="7" t="s">
        <v>7</v>
      </c>
      <c r="D33" s="32"/>
      <c r="E33" s="33"/>
      <c r="F33" s="33"/>
      <c r="G33" s="8"/>
      <c r="I33" s="32"/>
      <c r="J33" s="33"/>
      <c r="K33" s="33"/>
      <c r="L33" s="8"/>
      <c r="N33" s="32"/>
      <c r="O33" s="33"/>
      <c r="P33" s="33"/>
      <c r="Q33" s="8"/>
      <c r="S33" s="32"/>
      <c r="T33" s="33"/>
      <c r="U33" s="33"/>
      <c r="V33" s="8"/>
      <c r="X33" s="32"/>
      <c r="Y33" s="33"/>
      <c r="Z33" s="33"/>
      <c r="AA33" s="8"/>
      <c r="AC33" s="35" t="e">
        <f t="shared" si="7"/>
        <v>#DIV/0!</v>
      </c>
      <c r="AF33" s="36"/>
      <c r="AG33" s="36"/>
      <c r="AH33" s="36"/>
      <c r="AI33" s="30"/>
      <c r="AJ33" s="13" t="s">
        <v>27</v>
      </c>
    </row>
    <row r="34" spans="1:36" s="6" customFormat="1">
      <c r="A34" s="34"/>
      <c r="B34" s="34"/>
      <c r="C34" s="7" t="s">
        <v>8</v>
      </c>
      <c r="D34" s="32"/>
      <c r="E34" s="33"/>
      <c r="F34" s="33"/>
      <c r="G34" s="8"/>
      <c r="I34" s="32"/>
      <c r="J34" s="33"/>
      <c r="K34" s="33"/>
      <c r="L34" s="8"/>
      <c r="N34" s="32"/>
      <c r="O34" s="33"/>
      <c r="P34" s="33"/>
      <c r="Q34" s="8"/>
      <c r="S34" s="32"/>
      <c r="T34" s="33"/>
      <c r="U34" s="33"/>
      <c r="V34" s="8"/>
      <c r="X34" s="32"/>
      <c r="Y34" s="33"/>
      <c r="Z34" s="33"/>
      <c r="AA34" s="8"/>
      <c r="AC34" s="35" t="e">
        <f t="shared" si="7"/>
        <v>#DIV/0!</v>
      </c>
      <c r="AF34" s="36"/>
      <c r="AG34" s="36"/>
      <c r="AH34" s="36"/>
      <c r="AI34" s="30"/>
      <c r="AJ34" s="13" t="s">
        <v>28</v>
      </c>
    </row>
    <row r="35" spans="1:36" s="6" customFormat="1">
      <c r="A35" s="34"/>
      <c r="B35" s="34"/>
      <c r="C35" s="7"/>
      <c r="D35" s="32"/>
      <c r="E35" s="33"/>
      <c r="F35" s="33"/>
      <c r="G35" s="8"/>
      <c r="I35" s="32"/>
      <c r="J35" s="33"/>
      <c r="K35" s="33"/>
      <c r="L35" s="8"/>
      <c r="N35" s="32"/>
      <c r="O35" s="33"/>
      <c r="P35" s="33"/>
      <c r="Q35" s="8"/>
      <c r="S35" s="32"/>
      <c r="T35" s="33"/>
      <c r="U35" s="33"/>
      <c r="V35" s="8"/>
      <c r="X35" s="32"/>
      <c r="Y35" s="33"/>
      <c r="Z35" s="33"/>
      <c r="AA35" s="8"/>
      <c r="AC35" s="35" t="e">
        <f t="shared" si="7"/>
        <v>#DIV/0!</v>
      </c>
      <c r="AF35" s="36"/>
      <c r="AG35" s="36"/>
      <c r="AH35" s="36"/>
      <c r="AI35" s="30"/>
      <c r="AJ35" s="13"/>
    </row>
    <row r="36" spans="1:36" s="6" customFormat="1">
      <c r="A36" s="34" t="s">
        <v>25</v>
      </c>
      <c r="B36" s="34" t="s">
        <v>25</v>
      </c>
      <c r="C36" s="7" t="s">
        <v>10</v>
      </c>
      <c r="D36" s="32">
        <v>7.3999999999999996E-2</v>
      </c>
      <c r="E36" s="33">
        <v>8.4199999999999997E-2</v>
      </c>
      <c r="F36" s="33">
        <f t="shared" si="2"/>
        <v>7.4135520211315323E-2</v>
      </c>
      <c r="G36" s="8"/>
      <c r="I36" s="32">
        <v>0.111</v>
      </c>
      <c r="J36" s="33">
        <v>2.0999999999999999E-3</v>
      </c>
      <c r="K36" s="33">
        <f t="shared" si="3"/>
        <v>0.11145927706286274</v>
      </c>
      <c r="L36" s="8" t="s">
        <v>48</v>
      </c>
      <c r="N36" s="32">
        <v>0.127</v>
      </c>
      <c r="O36" s="33">
        <v>5.9999999999999995E-4</v>
      </c>
      <c r="P36" s="33">
        <f t="shared" si="4"/>
        <v>0.12768947910008707</v>
      </c>
      <c r="Q36" s="8" t="s">
        <v>48</v>
      </c>
      <c r="S36" s="32">
        <v>0.47199999999999998</v>
      </c>
      <c r="T36" s="33">
        <v>0</v>
      </c>
      <c r="U36" s="33">
        <f t="shared" si="5"/>
        <v>0.51264050779128001</v>
      </c>
      <c r="V36" s="8" t="s">
        <v>48</v>
      </c>
      <c r="X36" s="32">
        <v>0.40600000000000003</v>
      </c>
      <c r="Y36" s="33">
        <v>0</v>
      </c>
      <c r="Z36" s="33">
        <f t="shared" si="6"/>
        <v>0.43081237650398269</v>
      </c>
      <c r="AA36" s="8" t="s">
        <v>48</v>
      </c>
      <c r="AC36" s="35">
        <f t="shared" si="7"/>
        <v>0.29565041011455312</v>
      </c>
      <c r="AF36" s="36">
        <f t="shared" si="8"/>
        <v>0.27900000000000003</v>
      </c>
      <c r="AG36" s="36">
        <f t="shared" ref="AG36:AG43" si="11">(EXP(2 * AC36) - 1) / (EXP(2 * AC36) + 1)</f>
        <v>0.28732711712953901</v>
      </c>
      <c r="AH36" s="36"/>
      <c r="AI36" s="30">
        <f t="shared" ref="AI36:AI43" si="12">AG36-KENTON_ALL</f>
        <v>0</v>
      </c>
      <c r="AJ36" s="13" t="s">
        <v>10</v>
      </c>
    </row>
    <row r="37" spans="1:36" s="6" customFormat="1">
      <c r="A37" s="34" t="s">
        <v>25</v>
      </c>
      <c r="B37" s="34" t="s">
        <v>25</v>
      </c>
      <c r="C37" s="7" t="s">
        <v>11</v>
      </c>
      <c r="D37" s="32">
        <v>1.9E-2</v>
      </c>
      <c r="E37" s="33">
        <v>0.86409999999999998</v>
      </c>
      <c r="F37" s="33">
        <f t="shared" si="2"/>
        <v>1.9002286828680801E-2</v>
      </c>
      <c r="G37" s="8"/>
      <c r="I37" s="32">
        <v>0</v>
      </c>
      <c r="J37" s="33">
        <v>1</v>
      </c>
      <c r="K37" s="33">
        <f t="shared" si="3"/>
        <v>0</v>
      </c>
      <c r="L37" s="8"/>
      <c r="N37" s="32">
        <v>0.05</v>
      </c>
      <c r="O37" s="33">
        <v>0.60929999999999995</v>
      </c>
      <c r="P37" s="33">
        <f t="shared" si="4"/>
        <v>5.0041729278491313E-2</v>
      </c>
      <c r="Q37" s="8"/>
      <c r="S37" s="32">
        <v>0.70799999999999996</v>
      </c>
      <c r="T37" s="33">
        <v>0</v>
      </c>
      <c r="U37" s="33">
        <f t="shared" si="5"/>
        <v>0.8831622860401166</v>
      </c>
      <c r="V37" s="8" t="s">
        <v>48</v>
      </c>
      <c r="X37" s="32">
        <v>0.75</v>
      </c>
      <c r="Y37" s="33">
        <v>0</v>
      </c>
      <c r="Z37" s="33">
        <f t="shared" si="6"/>
        <v>0.97295507452765662</v>
      </c>
      <c r="AA37" s="8" t="s">
        <v>48</v>
      </c>
      <c r="AC37" s="35">
        <f t="shared" si="7"/>
        <v>0.92805868028388661</v>
      </c>
      <c r="AF37" s="36">
        <f t="shared" si="8"/>
        <v>0.72899999999999998</v>
      </c>
      <c r="AG37" s="36">
        <f t="shared" si="11"/>
        <v>0.72968750522655657</v>
      </c>
      <c r="AH37" s="36"/>
      <c r="AI37" s="30">
        <f t="shared" si="12"/>
        <v>0.44236038809701755</v>
      </c>
      <c r="AJ37" s="13" t="s">
        <v>43</v>
      </c>
    </row>
    <row r="38" spans="1:36" s="6" customFormat="1">
      <c r="A38" s="34" t="s">
        <v>25</v>
      </c>
      <c r="B38" s="34" t="s">
        <v>25</v>
      </c>
      <c r="C38" s="7" t="s">
        <v>12</v>
      </c>
      <c r="D38" s="32">
        <v>0</v>
      </c>
      <c r="E38" s="33">
        <v>1</v>
      </c>
      <c r="F38" s="33">
        <f t="shared" si="2"/>
        <v>0</v>
      </c>
      <c r="G38" s="8"/>
      <c r="I38" s="32">
        <v>1.6E-2</v>
      </c>
      <c r="J38" s="33">
        <v>0.86380000000000001</v>
      </c>
      <c r="K38" s="33">
        <f t="shared" si="3"/>
        <v>1.6001365543086867E-2</v>
      </c>
      <c r="L38" s="8"/>
      <c r="N38" s="32">
        <v>0.22500000000000001</v>
      </c>
      <c r="O38" s="33">
        <v>1.67E-2</v>
      </c>
      <c r="P38" s="33">
        <f t="shared" si="4"/>
        <v>0.22891654681274023</v>
      </c>
      <c r="Q38" s="8" t="s">
        <v>48</v>
      </c>
      <c r="S38" s="32">
        <v>0.27400000000000002</v>
      </c>
      <c r="T38" s="33">
        <v>1.43E-2</v>
      </c>
      <c r="U38" s="33">
        <f t="shared" si="5"/>
        <v>0.28118341065365632</v>
      </c>
      <c r="V38" s="8" t="s">
        <v>48</v>
      </c>
      <c r="X38" s="32">
        <v>0.27700000000000002</v>
      </c>
      <c r="Y38" s="33">
        <v>4.7000000000000002E-3</v>
      </c>
      <c r="Z38" s="33">
        <f t="shared" si="6"/>
        <v>0.28442981693688735</v>
      </c>
      <c r="AA38" s="8" t="s">
        <v>48</v>
      </c>
      <c r="AC38" s="35">
        <f t="shared" si="7"/>
        <v>0.26484325813442799</v>
      </c>
      <c r="AF38" s="36">
        <f t="shared" si="8"/>
        <v>0.25866666666666666</v>
      </c>
      <c r="AG38" s="36">
        <f t="shared" si="11"/>
        <v>0.25881998779347348</v>
      </c>
      <c r="AH38" s="36"/>
      <c r="AI38" s="30">
        <f t="shared" si="12"/>
        <v>-2.8507129336065529E-2</v>
      </c>
      <c r="AJ38" s="11" t="s">
        <v>44</v>
      </c>
    </row>
    <row r="39" spans="1:36" s="6" customFormat="1">
      <c r="A39" s="34" t="s">
        <v>25</v>
      </c>
      <c r="B39" s="34" t="s">
        <v>25</v>
      </c>
      <c r="C39" s="7" t="s">
        <v>13</v>
      </c>
      <c r="D39" s="32">
        <v>2.4E-2</v>
      </c>
      <c r="E39" s="33">
        <v>0.8276</v>
      </c>
      <c r="F39" s="33">
        <f t="shared" si="2"/>
        <v>2.4004609593180331E-2</v>
      </c>
      <c r="G39" s="8"/>
      <c r="I39" s="32">
        <v>0.25900000000000001</v>
      </c>
      <c r="J39" s="33">
        <v>6.1000000000000004E-3</v>
      </c>
      <c r="K39" s="33">
        <f t="shared" si="3"/>
        <v>0.26503620437413011</v>
      </c>
      <c r="L39" s="8" t="s">
        <v>48</v>
      </c>
      <c r="N39" s="32">
        <v>0.435</v>
      </c>
      <c r="O39" s="33">
        <v>0</v>
      </c>
      <c r="P39" s="33">
        <f t="shared" si="4"/>
        <v>0.46604719852364029</v>
      </c>
      <c r="Q39" s="8" t="s">
        <v>48</v>
      </c>
      <c r="S39" s="32">
        <v>0.74399999999999999</v>
      </c>
      <c r="T39" s="33">
        <v>0</v>
      </c>
      <c r="U39" s="33">
        <f t="shared" si="5"/>
        <v>0.95937957999468126</v>
      </c>
      <c r="V39" s="8" t="s">
        <v>48</v>
      </c>
      <c r="X39" s="32">
        <v>0.71199999999999997</v>
      </c>
      <c r="Y39" s="33">
        <v>0</v>
      </c>
      <c r="Z39" s="33">
        <f t="shared" si="6"/>
        <v>0.89122853828287063</v>
      </c>
      <c r="AA39" s="8" t="s">
        <v>48</v>
      </c>
      <c r="AC39" s="35">
        <f t="shared" si="7"/>
        <v>0.64542288029383055</v>
      </c>
      <c r="AF39" s="36">
        <f t="shared" si="8"/>
        <v>0.53749999999999998</v>
      </c>
      <c r="AG39" s="36">
        <f t="shared" si="11"/>
        <v>0.56858061705713892</v>
      </c>
      <c r="AH39" s="36"/>
      <c r="AI39" s="30">
        <f t="shared" si="12"/>
        <v>0.2812534999275999</v>
      </c>
      <c r="AJ39" s="11" t="s">
        <v>30</v>
      </c>
    </row>
    <row r="40" spans="1:36" s="6" customFormat="1">
      <c r="A40" s="34" t="s">
        <v>25</v>
      </c>
      <c r="B40" s="34" t="s">
        <v>25</v>
      </c>
      <c r="C40" s="7" t="s">
        <v>2</v>
      </c>
      <c r="D40" s="32">
        <v>0.13100000000000001</v>
      </c>
      <c r="E40" s="33">
        <v>0.25019999999999998</v>
      </c>
      <c r="F40" s="33">
        <f t="shared" si="2"/>
        <v>0.13175717542536419</v>
      </c>
      <c r="G40" s="8"/>
      <c r="I40" s="32">
        <v>2.3E-2</v>
      </c>
      <c r="J40" s="33">
        <v>0.81169999999999998</v>
      </c>
      <c r="K40" s="33">
        <f t="shared" si="3"/>
        <v>2.3004056954421828E-2</v>
      </c>
      <c r="L40" s="8"/>
      <c r="N40" s="32">
        <v>0.17599999999999999</v>
      </c>
      <c r="O40" s="33">
        <v>7.5999999999999998E-2</v>
      </c>
      <c r="P40" s="33">
        <f t="shared" si="4"/>
        <v>0.17785179927455019</v>
      </c>
      <c r="Q40" s="8"/>
      <c r="S40" s="32">
        <v>0.254</v>
      </c>
      <c r="T40" s="33">
        <v>2.76E-2</v>
      </c>
      <c r="U40" s="33">
        <f t="shared" si="5"/>
        <v>0.25968406049455256</v>
      </c>
      <c r="V40" s="8" t="s">
        <v>48</v>
      </c>
      <c r="X40" s="32">
        <v>0.154</v>
      </c>
      <c r="Y40" s="33">
        <v>0.1239</v>
      </c>
      <c r="Z40" s="33">
        <f t="shared" si="6"/>
        <v>0.15523504373091074</v>
      </c>
      <c r="AA40" s="8"/>
      <c r="AC40" s="35">
        <f t="shared" si="7"/>
        <v>0.25968406049455256</v>
      </c>
      <c r="AF40" s="36">
        <f t="shared" si="8"/>
        <v>0.254</v>
      </c>
      <c r="AG40" s="36">
        <f t="shared" si="11"/>
        <v>0.254</v>
      </c>
      <c r="AH40" s="36"/>
      <c r="AI40" s="30">
        <f t="shared" si="12"/>
        <v>-3.3327117129539008E-2</v>
      </c>
      <c r="AJ40" s="11" t="s">
        <v>41</v>
      </c>
    </row>
    <row r="41" spans="1:36" s="6" customFormat="1">
      <c r="A41" s="34" t="s">
        <v>25</v>
      </c>
      <c r="B41" s="34" t="s">
        <v>25</v>
      </c>
      <c r="C41" s="7" t="s">
        <v>5</v>
      </c>
      <c r="D41" s="32">
        <v>0</v>
      </c>
      <c r="E41" s="33">
        <v>1</v>
      </c>
      <c r="F41" s="33">
        <f t="shared" si="2"/>
        <v>0</v>
      </c>
      <c r="G41" s="8"/>
      <c r="I41" s="32">
        <v>0</v>
      </c>
      <c r="J41" s="33">
        <v>1</v>
      </c>
      <c r="K41" s="33">
        <f t="shared" si="3"/>
        <v>0</v>
      </c>
      <c r="L41" s="8"/>
      <c r="N41" s="32">
        <v>0</v>
      </c>
      <c r="O41" s="33">
        <v>1</v>
      </c>
      <c r="P41" s="33">
        <f t="shared" si="4"/>
        <v>0</v>
      </c>
      <c r="Q41" s="8"/>
      <c r="S41" s="32">
        <v>0.125</v>
      </c>
      <c r="T41" s="33">
        <v>0.27750000000000002</v>
      </c>
      <c r="U41" s="33">
        <f t="shared" si="5"/>
        <v>0.12565721414045308</v>
      </c>
      <c r="V41" s="8"/>
      <c r="X41" s="32">
        <v>0.1</v>
      </c>
      <c r="Y41" s="33">
        <v>0.31759999999999999</v>
      </c>
      <c r="Z41" s="33">
        <f t="shared" si="6"/>
        <v>0.10033534773107562</v>
      </c>
      <c r="AA41" s="8" t="s">
        <v>48</v>
      </c>
      <c r="AC41" s="35">
        <f t="shared" si="7"/>
        <v>0.10033534773107562</v>
      </c>
      <c r="AF41" s="36">
        <f t="shared" si="8"/>
        <v>0.1</v>
      </c>
      <c r="AG41" s="36">
        <f t="shared" si="11"/>
        <v>0.10000000000000003</v>
      </c>
      <c r="AH41" s="36"/>
      <c r="AI41" s="30">
        <f t="shared" si="12"/>
        <v>-0.18732711712953898</v>
      </c>
      <c r="AJ41" s="11" t="s">
        <v>40</v>
      </c>
    </row>
    <row r="42" spans="1:36" s="6" customFormat="1">
      <c r="A42" s="34" t="s">
        <v>25</v>
      </c>
      <c r="B42" s="34" t="s">
        <v>25</v>
      </c>
      <c r="C42" s="7" t="s">
        <v>6</v>
      </c>
      <c r="D42" s="32">
        <v>0</v>
      </c>
      <c r="E42" s="33">
        <v>1</v>
      </c>
      <c r="F42" s="33">
        <f t="shared" si="2"/>
        <v>0</v>
      </c>
      <c r="G42" s="8"/>
      <c r="I42" s="32">
        <v>0</v>
      </c>
      <c r="J42" s="33">
        <v>1</v>
      </c>
      <c r="K42" s="33">
        <f t="shared" si="3"/>
        <v>0</v>
      </c>
      <c r="L42" s="8"/>
      <c r="N42" s="32">
        <v>1.9E-2</v>
      </c>
      <c r="O42" s="33">
        <v>0.85389999999999999</v>
      </c>
      <c r="P42" s="33">
        <f t="shared" si="4"/>
        <v>1.9002286828680801E-2</v>
      </c>
      <c r="Q42" s="8"/>
      <c r="S42" s="32">
        <v>0.18</v>
      </c>
      <c r="T42" s="33">
        <v>0.12230000000000001</v>
      </c>
      <c r="U42" s="33">
        <f t="shared" si="5"/>
        <v>0.18198268860070574</v>
      </c>
      <c r="V42" s="8"/>
      <c r="X42" s="32">
        <v>0.31</v>
      </c>
      <c r="Y42" s="33">
        <v>2E-3</v>
      </c>
      <c r="Z42" s="33">
        <f t="shared" si="6"/>
        <v>0.32054540930194614</v>
      </c>
      <c r="AA42" s="8" t="s">
        <v>48</v>
      </c>
      <c r="AC42" s="35">
        <v>0</v>
      </c>
      <c r="AF42" s="36">
        <v>0</v>
      </c>
      <c r="AG42" s="36">
        <f t="shared" si="11"/>
        <v>0</v>
      </c>
      <c r="AH42" s="36"/>
      <c r="AI42" s="30">
        <f t="shared" si="12"/>
        <v>-0.28732711712953901</v>
      </c>
      <c r="AJ42" s="11" t="s">
        <v>26</v>
      </c>
    </row>
    <row r="43" spans="1:36" s="6" customFormat="1">
      <c r="A43" s="34" t="s">
        <v>25</v>
      </c>
      <c r="B43" s="34" t="s">
        <v>25</v>
      </c>
      <c r="C43" s="7" t="s">
        <v>7</v>
      </c>
      <c r="D43" s="32">
        <v>4.9000000000000002E-2</v>
      </c>
      <c r="E43" s="33">
        <v>0.67110000000000003</v>
      </c>
      <c r="F43" s="33">
        <f t="shared" si="2"/>
        <v>4.9039272925453445E-2</v>
      </c>
      <c r="G43" s="8"/>
      <c r="I43" s="32">
        <v>0</v>
      </c>
      <c r="J43" s="33">
        <v>1</v>
      </c>
      <c r="K43" s="33">
        <f t="shared" si="3"/>
        <v>0</v>
      </c>
      <c r="L43" s="8"/>
      <c r="N43" s="32">
        <v>5.3999999999999999E-2</v>
      </c>
      <c r="O43" s="33">
        <v>0.58989999999999998</v>
      </c>
      <c r="P43" s="33">
        <f t="shared" si="4"/>
        <v>5.4052580024714761E-2</v>
      </c>
      <c r="Q43" s="8"/>
      <c r="S43" s="32">
        <v>0.40600000000000003</v>
      </c>
      <c r="T43" s="33">
        <v>4.0000000000000002E-4</v>
      </c>
      <c r="U43" s="33">
        <f t="shared" si="5"/>
        <v>0.43081237650398269</v>
      </c>
      <c r="V43" s="8" t="s">
        <v>48</v>
      </c>
      <c r="X43" s="32">
        <v>0.28299999999999997</v>
      </c>
      <c r="Y43" s="33">
        <v>4.8999999999999998E-3</v>
      </c>
      <c r="Z43" s="33">
        <f t="shared" si="6"/>
        <v>0.29094026200800793</v>
      </c>
      <c r="AA43" s="8" t="s">
        <v>48</v>
      </c>
      <c r="AC43" s="35">
        <f t="shared" si="7"/>
        <v>0.36087631925599528</v>
      </c>
      <c r="AF43" s="36">
        <f t="shared" si="8"/>
        <v>0.34450000000000003</v>
      </c>
      <c r="AG43" s="36">
        <f t="shared" si="11"/>
        <v>0.34598568639798655</v>
      </c>
      <c r="AH43" s="36"/>
      <c r="AI43" s="30">
        <f t="shared" si="12"/>
        <v>5.8658569268447536E-2</v>
      </c>
      <c r="AJ43" s="11" t="s">
        <v>27</v>
      </c>
    </row>
    <row r="44" spans="1:36" s="6" customFormat="1">
      <c r="B44" s="34"/>
      <c r="C44" s="7"/>
      <c r="D44" s="32"/>
      <c r="E44" s="33"/>
      <c r="F44" s="33"/>
      <c r="G44" s="8"/>
      <c r="I44" s="32"/>
      <c r="J44" s="33"/>
      <c r="K44" s="33"/>
      <c r="L44" s="8"/>
      <c r="N44" s="32"/>
      <c r="O44" s="33"/>
      <c r="P44" s="33"/>
      <c r="Q44" s="8"/>
      <c r="S44" s="32"/>
      <c r="T44" s="33"/>
      <c r="U44" s="33"/>
      <c r="V44" s="8"/>
      <c r="X44" s="32"/>
      <c r="Y44" s="33"/>
      <c r="Z44" s="33"/>
      <c r="AA44" s="8"/>
      <c r="AC44" s="35" t="e">
        <f t="shared" si="7"/>
        <v>#DIV/0!</v>
      </c>
      <c r="AF44" s="36"/>
      <c r="AG44" s="36"/>
      <c r="AH44" s="36"/>
      <c r="AI44" s="30"/>
      <c r="AJ44" s="11"/>
    </row>
    <row r="45" spans="1:36" s="6" customFormat="1">
      <c r="B45" s="34"/>
      <c r="C45" s="7" t="s">
        <v>10</v>
      </c>
      <c r="D45" s="32"/>
      <c r="E45" s="33"/>
      <c r="F45" s="33"/>
      <c r="G45" s="8"/>
      <c r="I45" s="32"/>
      <c r="J45" s="33"/>
      <c r="K45" s="33"/>
      <c r="L45" s="8"/>
      <c r="N45" s="32"/>
      <c r="O45" s="33"/>
      <c r="P45" s="33"/>
      <c r="Q45" s="8"/>
      <c r="S45" s="32"/>
      <c r="T45" s="33"/>
      <c r="U45" s="33"/>
      <c r="V45" s="8"/>
      <c r="X45" s="32"/>
      <c r="Y45" s="33"/>
      <c r="Z45" s="33"/>
      <c r="AA45" s="8"/>
      <c r="AC45" s="35" t="e">
        <f t="shared" si="7"/>
        <v>#DIV/0!</v>
      </c>
      <c r="AF45" s="36"/>
      <c r="AG45" s="36"/>
      <c r="AH45" s="36"/>
      <c r="AI45" s="30"/>
      <c r="AJ45" s="11" t="s">
        <v>10</v>
      </c>
    </row>
    <row r="46" spans="1:36" s="6" customFormat="1">
      <c r="B46" s="34"/>
      <c r="C46" s="7" t="s">
        <v>20</v>
      </c>
      <c r="D46" s="32"/>
      <c r="E46" s="33"/>
      <c r="F46" s="33"/>
      <c r="G46" s="8"/>
      <c r="I46" s="32"/>
      <c r="J46" s="33"/>
      <c r="K46" s="33"/>
      <c r="L46" s="8"/>
      <c r="N46" s="32"/>
      <c r="O46" s="33"/>
      <c r="P46" s="33"/>
      <c r="Q46" s="8"/>
      <c r="S46" s="32"/>
      <c r="T46" s="33"/>
      <c r="U46" s="33"/>
      <c r="V46" s="8"/>
      <c r="X46" s="32"/>
      <c r="Y46" s="33"/>
      <c r="Z46" s="33"/>
      <c r="AA46" s="8"/>
      <c r="AC46" s="35" t="e">
        <f t="shared" si="7"/>
        <v>#DIV/0!</v>
      </c>
      <c r="AF46" s="36"/>
      <c r="AG46" s="36"/>
      <c r="AH46" s="36"/>
      <c r="AI46" s="30"/>
      <c r="AJ46" s="11" t="s">
        <v>64</v>
      </c>
    </row>
    <row r="47" spans="1:36" s="6" customFormat="1">
      <c r="B47" s="34"/>
      <c r="C47" s="7" t="s">
        <v>2</v>
      </c>
      <c r="D47" s="32"/>
      <c r="E47" s="33"/>
      <c r="F47" s="33"/>
      <c r="G47" s="8"/>
      <c r="I47" s="32"/>
      <c r="J47" s="33"/>
      <c r="K47" s="33"/>
      <c r="L47" s="8"/>
      <c r="N47" s="32"/>
      <c r="O47" s="33"/>
      <c r="P47" s="33"/>
      <c r="Q47" s="8"/>
      <c r="S47" s="32"/>
      <c r="T47" s="33"/>
      <c r="U47" s="33"/>
      <c r="V47" s="8"/>
      <c r="X47" s="32"/>
      <c r="Y47" s="33"/>
      <c r="Z47" s="33"/>
      <c r="AA47" s="8"/>
      <c r="AC47" s="35" t="e">
        <f t="shared" si="7"/>
        <v>#DIV/0!</v>
      </c>
      <c r="AF47" s="36"/>
      <c r="AG47" s="36"/>
      <c r="AH47" s="36"/>
      <c r="AI47" s="30"/>
      <c r="AJ47" s="11" t="s">
        <v>41</v>
      </c>
    </row>
    <row r="48" spans="1:36" s="6" customFormat="1">
      <c r="B48" s="34"/>
      <c r="C48" s="7" t="s">
        <v>17</v>
      </c>
      <c r="D48" s="32"/>
      <c r="E48" s="33"/>
      <c r="F48" s="33"/>
      <c r="G48" s="8"/>
      <c r="I48" s="32"/>
      <c r="J48" s="33"/>
      <c r="K48" s="33"/>
      <c r="L48" s="8"/>
      <c r="N48" s="32"/>
      <c r="O48" s="33"/>
      <c r="P48" s="33"/>
      <c r="Q48" s="8"/>
      <c r="S48" s="32"/>
      <c r="T48" s="33"/>
      <c r="U48" s="33"/>
      <c r="V48" s="8"/>
      <c r="X48" s="32"/>
      <c r="Y48" s="33"/>
      <c r="Z48" s="33"/>
      <c r="AA48" s="8"/>
      <c r="AC48" s="35" t="e">
        <f t="shared" si="7"/>
        <v>#DIV/0!</v>
      </c>
      <c r="AF48" s="36"/>
      <c r="AG48" s="36"/>
      <c r="AH48" s="36"/>
      <c r="AI48" s="30"/>
      <c r="AJ48" s="11" t="s">
        <v>45</v>
      </c>
    </row>
    <row r="49" spans="2:36" s="6" customFormat="1">
      <c r="B49" s="34"/>
      <c r="C49" s="7" t="s">
        <v>18</v>
      </c>
      <c r="D49" s="32"/>
      <c r="E49" s="33"/>
      <c r="F49" s="33"/>
      <c r="G49" s="8"/>
      <c r="I49" s="32"/>
      <c r="J49" s="33"/>
      <c r="K49" s="33"/>
      <c r="L49" s="8"/>
      <c r="N49" s="32"/>
      <c r="O49" s="33"/>
      <c r="P49" s="33"/>
      <c r="Q49" s="8"/>
      <c r="S49" s="32"/>
      <c r="T49" s="33"/>
      <c r="U49" s="33"/>
      <c r="V49" s="8"/>
      <c r="X49" s="32"/>
      <c r="Y49" s="33"/>
      <c r="Z49" s="33"/>
      <c r="AA49" s="8"/>
      <c r="AC49" s="35" t="e">
        <f t="shared" si="7"/>
        <v>#DIV/0!</v>
      </c>
      <c r="AF49" s="36"/>
      <c r="AG49" s="36"/>
      <c r="AH49" s="36"/>
      <c r="AI49" s="30"/>
      <c r="AJ49" s="11" t="s">
        <v>33</v>
      </c>
    </row>
    <row r="50" spans="2:36" s="6" customFormat="1">
      <c r="B50" s="34"/>
      <c r="C50" s="7" t="s">
        <v>19</v>
      </c>
      <c r="D50" s="32"/>
      <c r="E50" s="33"/>
      <c r="F50" s="33"/>
      <c r="G50" s="8"/>
      <c r="I50" s="32"/>
      <c r="J50" s="33"/>
      <c r="K50" s="33"/>
      <c r="L50" s="8"/>
      <c r="N50" s="32"/>
      <c r="O50" s="33"/>
      <c r="P50" s="33"/>
      <c r="Q50" s="8"/>
      <c r="S50" s="32"/>
      <c r="T50" s="33"/>
      <c r="U50" s="33"/>
      <c r="V50" s="8"/>
      <c r="X50" s="32"/>
      <c r="Y50" s="33"/>
      <c r="Z50" s="33"/>
      <c r="AA50" s="8"/>
      <c r="AC50" s="35" t="e">
        <f t="shared" si="7"/>
        <v>#DIV/0!</v>
      </c>
      <c r="AF50" s="36"/>
      <c r="AG50" s="36"/>
      <c r="AH50" s="36"/>
      <c r="AI50" s="30"/>
      <c r="AJ50" s="11" t="s">
        <v>34</v>
      </c>
    </row>
    <row r="51" spans="2:36" s="6" customFormat="1">
      <c r="B51" s="34"/>
      <c r="C51" s="7" t="s">
        <v>5</v>
      </c>
      <c r="D51" s="32"/>
      <c r="E51" s="33"/>
      <c r="F51" s="33"/>
      <c r="G51" s="8"/>
      <c r="I51" s="32"/>
      <c r="J51" s="33"/>
      <c r="K51" s="33"/>
      <c r="L51" s="8"/>
      <c r="N51" s="32"/>
      <c r="O51" s="33"/>
      <c r="P51" s="33"/>
      <c r="Q51" s="8"/>
      <c r="S51" s="32"/>
      <c r="T51" s="33"/>
      <c r="U51" s="33"/>
      <c r="V51" s="8"/>
      <c r="X51" s="32"/>
      <c r="Y51" s="33"/>
      <c r="Z51" s="33"/>
      <c r="AA51" s="8"/>
      <c r="AC51" s="35" t="e">
        <f t="shared" si="7"/>
        <v>#DIV/0!</v>
      </c>
      <c r="AF51" s="36"/>
      <c r="AG51" s="36"/>
      <c r="AH51" s="36"/>
      <c r="AI51" s="30"/>
      <c r="AJ51" s="11" t="s">
        <v>40</v>
      </c>
    </row>
    <row r="52" spans="2:36" s="6" customFormat="1">
      <c r="B52" s="34"/>
      <c r="C52" s="7" t="s">
        <v>6</v>
      </c>
      <c r="D52" s="32"/>
      <c r="E52" s="33"/>
      <c r="F52" s="33"/>
      <c r="G52" s="8"/>
      <c r="I52" s="32"/>
      <c r="J52" s="33"/>
      <c r="K52" s="33"/>
      <c r="L52" s="8"/>
      <c r="N52" s="32"/>
      <c r="O52" s="33"/>
      <c r="P52" s="33"/>
      <c r="Q52" s="8"/>
      <c r="S52" s="32"/>
      <c r="T52" s="33"/>
      <c r="U52" s="33"/>
      <c r="V52" s="8"/>
      <c r="X52" s="32"/>
      <c r="Y52" s="33"/>
      <c r="Z52" s="33"/>
      <c r="AA52" s="8"/>
      <c r="AC52" s="35" t="e">
        <f t="shared" si="7"/>
        <v>#DIV/0!</v>
      </c>
      <c r="AF52" s="36"/>
      <c r="AG52" s="36"/>
      <c r="AH52" s="36"/>
      <c r="AI52" s="30"/>
      <c r="AJ52" s="11" t="s">
        <v>26</v>
      </c>
    </row>
    <row r="53" spans="2:36" s="6" customFormat="1">
      <c r="B53" s="34"/>
      <c r="C53" s="7" t="s">
        <v>7</v>
      </c>
      <c r="D53" s="32"/>
      <c r="E53" s="33"/>
      <c r="F53" s="33"/>
      <c r="G53" s="8"/>
      <c r="I53" s="32"/>
      <c r="J53" s="33"/>
      <c r="K53" s="33"/>
      <c r="L53" s="8"/>
      <c r="N53" s="32"/>
      <c r="O53" s="33"/>
      <c r="P53" s="33"/>
      <c r="Q53" s="8"/>
      <c r="S53" s="32"/>
      <c r="T53" s="33"/>
      <c r="U53" s="33"/>
      <c r="V53" s="8"/>
      <c r="X53" s="32"/>
      <c r="Y53" s="33"/>
      <c r="Z53" s="33"/>
      <c r="AA53" s="8"/>
      <c r="AC53" s="35" t="e">
        <f t="shared" si="7"/>
        <v>#DIV/0!</v>
      </c>
      <c r="AF53" s="36"/>
      <c r="AG53" s="36"/>
      <c r="AH53" s="36"/>
      <c r="AI53" s="30"/>
      <c r="AJ53" s="11" t="s">
        <v>27</v>
      </c>
    </row>
    <row r="54" spans="2:36" s="6" customFormat="1">
      <c r="B54" s="34"/>
      <c r="C54" s="7" t="s">
        <v>8</v>
      </c>
      <c r="D54" s="32"/>
      <c r="E54" s="33"/>
      <c r="F54" s="33"/>
      <c r="G54" s="8"/>
      <c r="I54" s="32"/>
      <c r="J54" s="33"/>
      <c r="K54" s="33"/>
      <c r="L54" s="8"/>
      <c r="N54" s="32"/>
      <c r="O54" s="33"/>
      <c r="P54" s="33"/>
      <c r="Q54" s="8"/>
      <c r="S54" s="32"/>
      <c r="T54" s="33"/>
      <c r="U54" s="33"/>
      <c r="V54" s="8"/>
      <c r="X54" s="32"/>
      <c r="Y54" s="33"/>
      <c r="Z54" s="33"/>
      <c r="AA54" s="8"/>
      <c r="AC54" s="35" t="e">
        <f t="shared" si="7"/>
        <v>#DIV/0!</v>
      </c>
      <c r="AF54" s="36"/>
      <c r="AG54" s="36"/>
      <c r="AH54" s="36"/>
      <c r="AI54" s="30"/>
      <c r="AJ54" s="11" t="s">
        <v>28</v>
      </c>
    </row>
    <row r="55" spans="2:36" s="6" customFormat="1">
      <c r="B55" s="34"/>
      <c r="C55" s="7"/>
      <c r="D55" s="32"/>
      <c r="E55" s="33"/>
      <c r="F55" s="33"/>
      <c r="G55" s="8"/>
      <c r="I55" s="32"/>
      <c r="J55" s="33"/>
      <c r="K55" s="33"/>
      <c r="L55" s="8"/>
      <c r="N55" s="32"/>
      <c r="O55" s="33"/>
      <c r="P55" s="33"/>
      <c r="Q55" s="8"/>
      <c r="S55" s="32"/>
      <c r="T55" s="33"/>
      <c r="U55" s="33"/>
      <c r="V55" s="8"/>
      <c r="X55" s="32"/>
      <c r="Y55" s="33"/>
      <c r="Z55" s="33"/>
      <c r="AA55" s="8"/>
      <c r="AC55" s="35"/>
      <c r="AF55" s="36"/>
      <c r="AG55" s="36"/>
      <c r="AH55" s="36"/>
      <c r="AI55" s="30"/>
      <c r="AJ55" s="11"/>
    </row>
    <row r="56" spans="2:36" s="6" customFormat="1">
      <c r="D56" s="32"/>
      <c r="E56" s="33"/>
      <c r="F56" s="33"/>
      <c r="G56" s="8"/>
      <c r="I56" s="32"/>
      <c r="J56" s="33"/>
      <c r="K56" s="33"/>
      <c r="L56" s="8"/>
      <c r="N56" s="32"/>
      <c r="O56" s="33"/>
      <c r="P56" s="33"/>
      <c r="Q56" s="8"/>
      <c r="S56" s="32"/>
      <c r="T56" s="33"/>
      <c r="U56" s="33"/>
      <c r="V56" s="8"/>
      <c r="X56" s="32"/>
      <c r="Y56" s="33"/>
      <c r="Z56" s="33"/>
      <c r="AA56" s="8"/>
      <c r="AF56" s="32"/>
      <c r="AG56" s="32"/>
      <c r="AH56" s="32"/>
      <c r="AI56" s="30"/>
      <c r="AJ56" s="11"/>
    </row>
    <row r="57" spans="2:36" s="6" customFormat="1">
      <c r="B57" s="6" t="s">
        <v>56</v>
      </c>
      <c r="D57" s="32"/>
      <c r="E57" s="33"/>
      <c r="F57" s="33"/>
      <c r="G57" s="54">
        <f>COUNTIFS(G6:G54, "Y", B6:B54, "&lt;&gt;") / COUNTA(B6:B54)</f>
        <v>0.17857142857142858</v>
      </c>
      <c r="I57" s="32"/>
      <c r="J57" s="33"/>
      <c r="K57" s="33"/>
      <c r="L57" s="54">
        <f>COUNTIFS(L6:L54, "Y", B6:B54, "&lt;&gt;") / COUNTA(B6:B54)</f>
        <v>0.32142857142857145</v>
      </c>
      <c r="N57" s="32"/>
      <c r="O57" s="33"/>
      <c r="P57" s="33"/>
      <c r="Q57" s="54">
        <f>COUNTIFS(Q6:Q54, "Y", B6:B54, "&lt;&gt;") / COUNTA(B6:B54)</f>
        <v>0.39285714285714285</v>
      </c>
      <c r="S57" s="32"/>
      <c r="T57" s="33"/>
      <c r="U57" s="33"/>
      <c r="V57" s="54">
        <f>COUNTIFS(V6:V54, "Y", B6:B54, "&lt;&gt;") / COUNTA(B6:B54)</f>
        <v>0.7857142857142857</v>
      </c>
      <c r="X57" s="32"/>
      <c r="Y57" s="33"/>
      <c r="Z57" s="33"/>
      <c r="AA57" s="54">
        <f>COUNTIFS(AA6:AA54, "Y", B6:B54, "&lt;&gt;") / COUNTA(B6:B54)</f>
        <v>0.9285714285714286</v>
      </c>
      <c r="AF57" s="32"/>
      <c r="AG57" s="32"/>
      <c r="AH57" s="32"/>
      <c r="AI57" s="27"/>
      <c r="AJ57" s="11"/>
    </row>
    <row r="58" spans="2:36" s="6" customFormat="1">
      <c r="B58" s="6" t="s">
        <v>57</v>
      </c>
      <c r="D58" s="32"/>
      <c r="E58" s="33"/>
      <c r="F58" s="32">
        <f>AVERAGEIFS(F6:F54,C6:C54, "&lt;&gt;ALL",G6:G54, "Y")</f>
        <v>0.17733188061916008</v>
      </c>
      <c r="G58" s="54"/>
      <c r="I58" s="32"/>
      <c r="J58" s="33"/>
      <c r="K58" s="32">
        <f>AVERAGEIFS(K6:K54,C6:C54, "&lt;&gt;ALL",L6:L54, "Y")</f>
        <v>0.19105282972212237</v>
      </c>
      <c r="L58" s="54"/>
      <c r="N58" s="32"/>
      <c r="O58" s="33"/>
      <c r="P58" s="32">
        <f>AVERAGEIFS(P6:P54,C6:C54, "&lt;&gt;ALL",Q6:Q54, "Y")</f>
        <v>0.16051072904242034</v>
      </c>
      <c r="Q58" s="54"/>
      <c r="S58" s="32"/>
      <c r="T58" s="33"/>
      <c r="U58" s="32">
        <f>AVERAGEIFS(U6:U54,C6:C54, "&lt;&gt;ALL",V6:V54, "Y")</f>
        <v>0.42108181379036863</v>
      </c>
      <c r="V58" s="54"/>
      <c r="X58" s="32"/>
      <c r="Y58" s="33"/>
      <c r="Z58" s="32">
        <f>AVERAGEIFS(Z6:Z54,C6:C54, "&lt;&gt;ALL",AA6:AA54, "Y")</f>
        <v>0.40345573481501334</v>
      </c>
      <c r="AA58" s="54"/>
      <c r="AF58" s="32"/>
      <c r="AG58" s="32"/>
      <c r="AH58" s="32"/>
      <c r="AI58" s="27"/>
      <c r="AJ58" s="11"/>
    </row>
    <row r="59" spans="2:36" s="6" customFormat="1">
      <c r="B59" s="6" t="s">
        <v>58</v>
      </c>
      <c r="D59" s="32"/>
      <c r="E59" s="33"/>
      <c r="F59" s="37" t="s">
        <v>61</v>
      </c>
      <c r="G59" s="54"/>
      <c r="I59" s="32"/>
      <c r="J59" s="33"/>
      <c r="K59" s="32">
        <f>AVERAGEIFS(K6:K54,C6:C54, "ALL",L6:L54, "Y")</f>
        <v>9.5642516464352359E-2</v>
      </c>
      <c r="L59" s="54"/>
      <c r="N59" s="32"/>
      <c r="O59" s="33"/>
      <c r="P59" s="32">
        <f>AVERAGEIFS(P6:P54,C6:C54, "ALL",Q6:Q54, "Y")</f>
        <v>0.12576206120666333</v>
      </c>
      <c r="Q59" s="54"/>
      <c r="S59" s="32"/>
      <c r="T59" s="33"/>
      <c r="U59" s="32">
        <f>AVERAGEIFS(U6:U54,C6:C54, "ALL",V6:V54, "Y")</f>
        <v>0.41627863641940283</v>
      </c>
      <c r="V59" s="54"/>
      <c r="X59" s="32"/>
      <c r="Y59" s="33"/>
      <c r="Z59" s="32">
        <f>AVERAGEIFS(Z6:Z54,C6:C54, "ALL",AA6:AA54, "Y")</f>
        <v>0.40404952955193685</v>
      </c>
      <c r="AA59" s="54"/>
      <c r="AF59" s="32"/>
      <c r="AG59" s="32"/>
      <c r="AH59" s="32"/>
      <c r="AI59" s="27"/>
      <c r="AJ59" s="11"/>
    </row>
    <row r="60" spans="2:36" s="6" customFormat="1">
      <c r="D60" s="32"/>
      <c r="E60" s="33"/>
      <c r="F60" s="32"/>
      <c r="G60" s="54"/>
      <c r="I60" s="32"/>
      <c r="J60" s="33"/>
      <c r="K60" s="32"/>
      <c r="L60" s="54"/>
      <c r="N60" s="32"/>
      <c r="O60" s="33"/>
      <c r="P60" s="32"/>
      <c r="Q60" s="54"/>
      <c r="S60" s="32"/>
      <c r="T60" s="33"/>
      <c r="U60" s="32"/>
      <c r="V60" s="54"/>
      <c r="X60" s="32"/>
      <c r="Y60" s="33"/>
      <c r="Z60" s="32"/>
      <c r="AA60" s="54"/>
      <c r="AF60" s="32"/>
      <c r="AG60" s="32"/>
      <c r="AH60" s="32"/>
      <c r="AI60" s="27"/>
      <c r="AJ60" s="11"/>
    </row>
    <row r="61" spans="2:36" s="9" customFormat="1">
      <c r="B61" s="9" t="s">
        <v>84</v>
      </c>
      <c r="D61" s="36">
        <f>AVERAGEIFS(D:D,C:C, "&lt;&gt;ALL",G:G, "Y")</f>
        <v>0.17319999999999999</v>
      </c>
      <c r="E61" s="38"/>
      <c r="F61" s="36">
        <f>(EXP(2 * F58) - 1) / (EXP(2 * F58) + 1)</f>
        <v>0.17549614028425192</v>
      </c>
      <c r="G61" s="10"/>
      <c r="I61" s="36">
        <f>AVERAGEIFS(I:I,C:C, "&lt;&gt;ALL",L:L, "Y")</f>
        <v>0.18833333333333332</v>
      </c>
      <c r="J61" s="38"/>
      <c r="K61" s="36">
        <f>(EXP(2 * K58) - 1) / (EXP(2 * K58) + 1)</f>
        <v>0.18876172366952312</v>
      </c>
      <c r="L61" s="10"/>
      <c r="N61" s="36">
        <f>AVERAGEIFS(N:N,C:C, "&lt;&gt;ALL",Q:Q, "Y")</f>
        <v>0.15575</v>
      </c>
      <c r="O61" s="38"/>
      <c r="P61" s="36">
        <f>(EXP(2 * P58) - 1) / (EXP(2 * P58) + 1)</f>
        <v>0.15914633824198249</v>
      </c>
      <c r="Q61" s="10"/>
      <c r="S61" s="36">
        <f>AVERAGEIFS(S:S,C:C, "&lt;&gt;ALL",V:V, "Y")</f>
        <v>0.38084210526315787</v>
      </c>
      <c r="T61" s="38"/>
      <c r="U61" s="36">
        <f>(EXP(2 * U58) - 1) / (EXP(2 * U58) + 1)</f>
        <v>0.3978414104227615</v>
      </c>
      <c r="V61" s="10"/>
      <c r="X61" s="36">
        <f>AVERAGEIFS(X:X,C:C, "&lt;&gt;ALL",AA:AA, "Y")</f>
        <v>0.36639130434782607</v>
      </c>
      <c r="Y61" s="38"/>
      <c r="Z61" s="36">
        <f>(EXP(2 * Z58) - 1) / (EXP(2 * Z58) + 1)</f>
        <v>0.3829019339821596</v>
      </c>
      <c r="AA61" s="10"/>
      <c r="AF61" s="36"/>
      <c r="AG61" s="36"/>
      <c r="AH61" s="36"/>
      <c r="AI61" s="31"/>
      <c r="AJ61" s="11"/>
    </row>
    <row r="62" spans="2:36" s="9" customFormat="1">
      <c r="B62" s="9" t="s">
        <v>85</v>
      </c>
      <c r="D62" s="39" t="s">
        <v>61</v>
      </c>
      <c r="E62" s="38"/>
      <c r="F62" s="39" t="s">
        <v>61</v>
      </c>
      <c r="G62" s="10"/>
      <c r="I62" s="36">
        <f>AVERAGEIFS(I:I,C:C, "ALL",L:L, "Y")</f>
        <v>9.5333333333333325E-2</v>
      </c>
      <c r="J62" s="40"/>
      <c r="K62" s="36">
        <f>(EXP(2 * K59) - 1) / (EXP(2 * K59) + 1)</f>
        <v>9.5351949915234283E-2</v>
      </c>
      <c r="L62" s="10"/>
      <c r="N62" s="36">
        <f>AVERAGEIFS(N:N,C:C, "ALL",Q:Q, "Y")</f>
        <v>0.125</v>
      </c>
      <c r="O62" s="38"/>
      <c r="P62" s="36">
        <f>(EXP(2 * P59) - 1) / (EXP(2 * P59) + 1)</f>
        <v>0.12510320747779741</v>
      </c>
      <c r="Q62" s="10"/>
      <c r="S62" s="36">
        <f>AVERAGEIFS(S:S,C:C, "ALL",V:V, "Y")</f>
        <v>0.38999999999999996</v>
      </c>
      <c r="T62" s="38"/>
      <c r="U62" s="36">
        <f>(EXP(2 * U59) - 1) / (EXP(2 * U59) + 1)</f>
        <v>0.39379076009155356</v>
      </c>
      <c r="V62" s="10"/>
      <c r="X62" s="36">
        <f>AVERAGEIFS(X:X,C:C, "ALL",AA:AA, "Y")</f>
        <v>0.38199999999999995</v>
      </c>
      <c r="Y62" s="38"/>
      <c r="Z62" s="36">
        <f>(EXP(2 * Z59) - 1) / (EXP(2 * Z59) + 1)</f>
        <v>0.38340855491472986</v>
      </c>
      <c r="AA62" s="10"/>
      <c r="AF62" s="36"/>
      <c r="AG62" s="36"/>
      <c r="AH62" s="36"/>
      <c r="AI62" s="31"/>
      <c r="AJ62" s="11"/>
    </row>
    <row r="63" spans="2:36" s="6" customFormat="1">
      <c r="D63" s="41" t="s">
        <v>59</v>
      </c>
      <c r="E63" s="33"/>
      <c r="F63" s="41" t="s">
        <v>60</v>
      </c>
      <c r="G63" s="8"/>
      <c r="I63" s="41" t="s">
        <v>59</v>
      </c>
      <c r="J63" s="33"/>
      <c r="K63" s="41" t="s">
        <v>60</v>
      </c>
      <c r="L63" s="8"/>
      <c r="N63" s="41" t="s">
        <v>59</v>
      </c>
      <c r="O63" s="33"/>
      <c r="P63" s="41" t="s">
        <v>60</v>
      </c>
      <c r="Q63" s="8"/>
      <c r="S63" s="41" t="s">
        <v>59</v>
      </c>
      <c r="T63" s="33"/>
      <c r="U63" s="41" t="s">
        <v>60</v>
      </c>
      <c r="V63" s="8"/>
      <c r="X63" s="41" t="s">
        <v>59</v>
      </c>
      <c r="Y63" s="33"/>
      <c r="Z63" s="41" t="s">
        <v>60</v>
      </c>
      <c r="AA63" s="8"/>
      <c r="AF63" s="32"/>
      <c r="AG63" s="32"/>
      <c r="AH63" s="32"/>
      <c r="AI63" s="27"/>
      <c r="AJ63" s="11"/>
    </row>
    <row r="64" spans="2:36" s="6" customFormat="1">
      <c r="D64" s="32"/>
      <c r="E64" s="33"/>
      <c r="F64" s="33"/>
      <c r="G64" s="8"/>
      <c r="I64" s="32"/>
      <c r="J64" s="33"/>
      <c r="K64" s="33"/>
      <c r="L64" s="8"/>
      <c r="N64" s="32"/>
      <c r="O64" s="33"/>
      <c r="P64" s="33"/>
      <c r="Q64" s="8"/>
      <c r="S64" s="32"/>
      <c r="T64" s="33"/>
      <c r="U64" s="33"/>
      <c r="V64" s="8"/>
      <c r="X64" s="32"/>
      <c r="Y64" s="33"/>
      <c r="Z64" s="33"/>
      <c r="AA64" s="8"/>
      <c r="AF64" s="32"/>
      <c r="AG64" s="32"/>
      <c r="AH64" s="32"/>
      <c r="AI64" s="27"/>
      <c r="AJ64" s="11"/>
    </row>
    <row r="65" spans="2:36" s="6" customFormat="1">
      <c r="B65" s="6" t="s">
        <v>66</v>
      </c>
      <c r="D65" s="15" t="s">
        <v>76</v>
      </c>
      <c r="E65" s="42"/>
      <c r="F65" s="42"/>
      <c r="G65" s="8"/>
      <c r="H65" s="8"/>
      <c r="I65" s="15" t="s">
        <v>77</v>
      </c>
      <c r="J65" s="42"/>
      <c r="K65" s="42"/>
      <c r="L65" s="8"/>
      <c r="M65" s="8"/>
      <c r="N65" s="15" t="s">
        <v>78</v>
      </c>
      <c r="O65" s="42"/>
      <c r="P65" s="42"/>
      <c r="Q65" s="8"/>
      <c r="R65" s="8"/>
      <c r="S65" s="15" t="s">
        <v>79</v>
      </c>
      <c r="T65" s="42"/>
      <c r="U65" s="42"/>
      <c r="V65" s="8"/>
      <c r="W65" s="8"/>
      <c r="X65" s="15" t="s">
        <v>80</v>
      </c>
      <c r="Y65" s="42"/>
      <c r="Z65" s="42"/>
      <c r="AA65" s="8"/>
      <c r="AB65" s="8"/>
      <c r="AC65" s="8"/>
      <c r="AF65" s="32"/>
      <c r="AG65" s="32"/>
      <c r="AH65" s="32"/>
      <c r="AI65" s="27"/>
      <c r="AJ65" s="11"/>
    </row>
    <row r="67" spans="2:36">
      <c r="B67" t="s">
        <v>49</v>
      </c>
    </row>
    <row r="68" spans="2:36">
      <c r="B68" t="s">
        <v>53</v>
      </c>
    </row>
    <row r="69" spans="2:36">
      <c r="B69" t="s">
        <v>62</v>
      </c>
    </row>
    <row r="70" spans="2:36">
      <c r="B70" t="s">
        <v>54</v>
      </c>
    </row>
    <row r="71" spans="2:36">
      <c r="B71" t="s">
        <v>55</v>
      </c>
    </row>
    <row r="74" spans="2:36">
      <c r="C74" s="7"/>
    </row>
    <row r="75" spans="2:36">
      <c r="C75" s="7"/>
    </row>
    <row r="76" spans="2:36">
      <c r="C76" s="7"/>
    </row>
    <row r="77" spans="2:36">
      <c r="C77" s="7"/>
    </row>
    <row r="78" spans="2:36">
      <c r="C78" s="7"/>
    </row>
  </sheetData>
  <mergeCells count="6">
    <mergeCell ref="X3:AA3"/>
    <mergeCell ref="AE3:AH3"/>
    <mergeCell ref="D3:G3"/>
    <mergeCell ref="I3:L3"/>
    <mergeCell ref="N3:Q3"/>
    <mergeCell ref="S3:V3"/>
  </mergeCells>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W76"/>
  <sheetViews>
    <sheetView workbookViewId="0">
      <selection activeCell="A59" sqref="A59:C59"/>
    </sheetView>
  </sheetViews>
  <sheetFormatPr defaultRowHeight="14.4"/>
  <cols>
    <col min="1" max="1" width="9.77734375" customWidth="1"/>
    <col min="2" max="2" width="22.88671875" customWidth="1"/>
    <col min="3" max="3" width="1.88671875" style="2" customWidth="1"/>
    <col min="4" max="4" width="7.77734375" style="18" customWidth="1"/>
    <col min="5" max="5" width="7.77734375" style="16" customWidth="1"/>
    <col min="6" max="6" width="1.88671875" style="2" customWidth="1"/>
    <col min="7" max="7" width="7.77734375" style="18" customWidth="1"/>
    <col min="8" max="8" width="7.77734375" style="16" customWidth="1"/>
    <col min="9" max="9" width="1.88671875" style="2" customWidth="1"/>
    <col min="10" max="10" width="7.77734375" style="18" customWidth="1"/>
    <col min="11" max="11" width="7.77734375" style="16" customWidth="1"/>
    <col min="12" max="12" width="1.88671875" style="2" customWidth="1"/>
    <col min="13" max="13" width="7.77734375" style="18" customWidth="1"/>
    <col min="14" max="14" width="7.77734375" style="16" customWidth="1"/>
    <col min="15" max="15" width="1.88671875" style="2" customWidth="1"/>
    <col min="16" max="16" width="7.77734375" style="18" customWidth="1"/>
    <col min="17" max="17" width="7.77734375" style="16" customWidth="1"/>
    <col min="18" max="18" width="1.88671875" style="2" customWidth="1"/>
    <col min="19" max="19" width="8.5546875" style="18" customWidth="1"/>
    <col min="20" max="20" width="7" style="27" customWidth="1"/>
    <col min="21" max="21" width="4.6640625" style="11" customWidth="1"/>
  </cols>
  <sheetData>
    <row r="1" spans="1:21" ht="18">
      <c r="A1" s="4" t="s">
        <v>82</v>
      </c>
    </row>
    <row r="2" spans="1:21" ht="9" customHeight="1"/>
    <row r="3" spans="1:21" ht="63.6" customHeight="1">
      <c r="A3" s="66" t="s">
        <v>83</v>
      </c>
      <c r="B3" s="66"/>
      <c r="C3" s="66"/>
      <c r="D3" s="66"/>
      <c r="E3" s="66"/>
      <c r="F3" s="66"/>
      <c r="G3" s="66"/>
      <c r="H3" s="66"/>
      <c r="I3" s="66"/>
      <c r="J3" s="66"/>
      <c r="K3" s="66"/>
      <c r="L3" s="66"/>
      <c r="M3" s="66"/>
      <c r="N3" s="66"/>
      <c r="O3" s="66"/>
      <c r="P3" s="66"/>
      <c r="Q3" s="66"/>
      <c r="R3" s="66"/>
      <c r="S3" s="66"/>
      <c r="T3" s="66"/>
      <c r="U3" s="60"/>
    </row>
    <row r="4" spans="1:21" s="1" customFormat="1">
      <c r="A4" s="65" t="str">
        <f>'PCFMA SRC'!B3</f>
        <v>Persona</v>
      </c>
      <c r="B4" s="65" t="str">
        <f>'PCFMA SRC'!C3</f>
        <v>Model</v>
      </c>
      <c r="C4" s="24"/>
      <c r="D4" s="63" t="str">
        <f>'PCFMA SRC'!D3</f>
        <v>vanilla-mode3-01</v>
      </c>
      <c r="E4" s="63"/>
      <c r="F4" s="24"/>
      <c r="G4" s="63" t="str">
        <f>'PCFMA SRC'!I3</f>
        <v>base-mode3-01</v>
      </c>
      <c r="H4" s="63"/>
      <c r="I4" s="24"/>
      <c r="J4" s="63" t="str">
        <f>'PCFMA SRC'!N3</f>
        <v>ext-mode3-01</v>
      </c>
      <c r="K4" s="63"/>
      <c r="L4" s="24"/>
      <c r="M4" s="63" t="str">
        <f>'PCFMA SRC'!S3</f>
        <v>vanilla4-mode3-01</v>
      </c>
      <c r="N4" s="63"/>
      <c r="O4" s="24"/>
      <c r="P4" s="63" t="str">
        <f>'PCFMA SRC'!X3</f>
        <v>vanilla4o-mode3-01</v>
      </c>
      <c r="Q4" s="63"/>
      <c r="R4" s="3"/>
      <c r="S4" s="64" t="s">
        <v>65</v>
      </c>
      <c r="T4" s="28"/>
      <c r="U4" s="11"/>
    </row>
    <row r="5" spans="1:21" s="23" customFormat="1" ht="13.8" customHeight="1">
      <c r="A5" s="65"/>
      <c r="B5" s="65"/>
      <c r="C5" s="52"/>
      <c r="D5" s="50" t="str">
        <f>'PCFMA SRC'!D4</f>
        <v>phi</v>
      </c>
      <c r="E5" s="51" t="str">
        <f>'PCFMA SRC'!E4</f>
        <v>p</v>
      </c>
      <c r="F5" s="52"/>
      <c r="G5" s="50" t="str">
        <f>'PCFMA SRC'!I4</f>
        <v>phi</v>
      </c>
      <c r="H5" s="51" t="str">
        <f>'PCFMA SRC'!J4</f>
        <v>p</v>
      </c>
      <c r="I5" s="52"/>
      <c r="J5" s="50" t="str">
        <f>'PCFMA SRC'!N4</f>
        <v>phi</v>
      </c>
      <c r="K5" s="51" t="str">
        <f>'PCFMA SRC'!O4</f>
        <v>p</v>
      </c>
      <c r="L5" s="52"/>
      <c r="M5" s="50" t="str">
        <f>'PCFMA SRC'!S4</f>
        <v>phi</v>
      </c>
      <c r="N5" s="51" t="str">
        <f>'PCFMA SRC'!T4</f>
        <v>p</v>
      </c>
      <c r="O5" s="52"/>
      <c r="P5" s="50" t="str">
        <f>'PCFMA SRC'!X4</f>
        <v>phi</v>
      </c>
      <c r="Q5" s="51" t="str">
        <f>'PCFMA SRC'!Y4</f>
        <v>p</v>
      </c>
      <c r="S5" s="64"/>
      <c r="T5" s="29"/>
      <c r="U5" s="12"/>
    </row>
    <row r="6" spans="1:21" s="6" customFormat="1">
      <c r="C6" s="8"/>
      <c r="D6" s="19"/>
      <c r="E6" s="15"/>
      <c r="F6" s="8"/>
      <c r="G6" s="19"/>
      <c r="H6" s="15"/>
      <c r="I6" s="8"/>
      <c r="J6" s="19"/>
      <c r="K6" s="15"/>
      <c r="L6" s="8"/>
      <c r="M6" s="19"/>
      <c r="N6" s="15"/>
      <c r="O6" s="8"/>
      <c r="P6" s="19"/>
      <c r="Q6" s="15"/>
      <c r="R6" s="8"/>
      <c r="S6" s="19"/>
      <c r="T6" s="27"/>
      <c r="U6" s="12"/>
    </row>
    <row r="7" spans="1:21" s="6" customFormat="1">
      <c r="A7" s="7" t="str">
        <f>'PCFMA SRC'!B6</f>
        <v>Susan</v>
      </c>
      <c r="B7" s="7" t="str">
        <f>'PCFMA SRC'!C6</f>
        <v>ALL</v>
      </c>
      <c r="C7" s="8"/>
      <c r="D7" s="19">
        <f>'PCFMA SRC'!D6</f>
        <v>1.0999999999999999E-2</v>
      </c>
      <c r="E7" s="15">
        <f>'PCFMA SRC'!E6</f>
        <v>0.58340000000000003</v>
      </c>
      <c r="F7" s="8"/>
      <c r="G7" s="19">
        <f>'PCFMA SRC'!I6</f>
        <v>9.8000000000000004E-2</v>
      </c>
      <c r="H7" s="15">
        <f>'PCFMA SRC'!J6</f>
        <v>0</v>
      </c>
      <c r="I7" s="8"/>
      <c r="J7" s="19">
        <f>'PCFMA SRC'!N6</f>
        <v>0.159</v>
      </c>
      <c r="K7" s="15">
        <f>'PCFMA SRC'!O6</f>
        <v>0</v>
      </c>
      <c r="L7" s="8"/>
      <c r="M7" s="19">
        <f>'PCFMA SRC'!S6</f>
        <v>0.44</v>
      </c>
      <c r="N7" s="15">
        <f>'PCFMA SRC'!T6</f>
        <v>0</v>
      </c>
      <c r="O7" s="8"/>
      <c r="P7" s="19">
        <f>'PCFMA SRC'!X6</f>
        <v>0.437</v>
      </c>
      <c r="Q7" s="15">
        <f>'PCFMA SRC'!Y6</f>
        <v>0</v>
      </c>
      <c r="R7" s="8"/>
      <c r="S7" s="56">
        <f>'PCFMA SRC'!AG6</f>
        <v>0.29118073020667901</v>
      </c>
      <c r="T7" s="30"/>
      <c r="U7" s="11" t="str">
        <f>'PCFMA SRC'!AJ6</f>
        <v>ALL</v>
      </c>
    </row>
    <row r="8" spans="1:21" s="6" customFormat="1">
      <c r="A8" s="7" t="str">
        <f>'PCFMA SRC'!B7</f>
        <v>Susan</v>
      </c>
      <c r="B8" s="7" t="str">
        <f>'PCFMA SRC'!C7</f>
        <v>interested</v>
      </c>
      <c r="C8" s="8"/>
      <c r="D8" s="19">
        <f>'PCFMA SRC'!D7</f>
        <v>0.04</v>
      </c>
      <c r="E8" s="15">
        <f>'PCFMA SRC'!E7</f>
        <v>0.49530000000000002</v>
      </c>
      <c r="F8" s="8"/>
      <c r="G8" s="19">
        <f>'PCFMA SRC'!I7</f>
        <v>7.1999999999999995E-2</v>
      </c>
      <c r="H8" s="15">
        <f>'PCFMA SRC'!J7</f>
        <v>0.2823</v>
      </c>
      <c r="I8" s="8"/>
      <c r="J8" s="19">
        <f>'PCFMA SRC'!N7</f>
        <v>2.8000000000000001E-2</v>
      </c>
      <c r="K8" s="15">
        <f>'PCFMA SRC'!O7</f>
        <v>0.67959999999999998</v>
      </c>
      <c r="L8" s="8"/>
      <c r="M8" s="19">
        <f>'PCFMA SRC'!S7</f>
        <v>0.45900000000000002</v>
      </c>
      <c r="N8" s="15">
        <f>'PCFMA SRC'!T7</f>
        <v>0</v>
      </c>
      <c r="O8" s="8"/>
      <c r="P8" s="19">
        <f>'PCFMA SRC'!X7</f>
        <v>0.33300000000000002</v>
      </c>
      <c r="Q8" s="15">
        <f>'PCFMA SRC'!Y7</f>
        <v>0</v>
      </c>
      <c r="R8" s="8"/>
      <c r="S8" s="56">
        <f>'PCFMA SRC'!AG7</f>
        <v>0.39787450826948512</v>
      </c>
      <c r="T8" s="30">
        <f>'PCFMA SRC'!AI7</f>
        <v>0.10669377806280611</v>
      </c>
      <c r="U8" s="11" t="str">
        <f>'PCFMA SRC'!AJ7</f>
        <v>in</v>
      </c>
    </row>
    <row r="9" spans="1:21" s="6" customFormat="1">
      <c r="A9" s="7" t="str">
        <f>'PCFMA SRC'!B8</f>
        <v>Susan</v>
      </c>
      <c r="B9" s="7" t="str">
        <f>'PCFMA SRC'!C8</f>
        <v>tennis</v>
      </c>
      <c r="C9" s="8"/>
      <c r="D9" s="19">
        <f>'PCFMA SRC'!D8</f>
        <v>1.7999999999999999E-2</v>
      </c>
      <c r="E9" s="15">
        <f>'PCFMA SRC'!E8</f>
        <v>0.76160000000000005</v>
      </c>
      <c r="F9" s="8"/>
      <c r="G9" s="19">
        <f>'PCFMA SRC'!I8</f>
        <v>0</v>
      </c>
      <c r="H9" s="15">
        <f>'PCFMA SRC'!J8</f>
        <v>1</v>
      </c>
      <c r="I9" s="8"/>
      <c r="J9" s="19">
        <f>'PCFMA SRC'!N8</f>
        <v>0.13700000000000001</v>
      </c>
      <c r="K9" s="15">
        <f>'PCFMA SRC'!O8</f>
        <v>4.3799999999999999E-2</v>
      </c>
      <c r="L9" s="8"/>
      <c r="M9" s="19">
        <f>'PCFMA SRC'!S8</f>
        <v>0.47199999999999998</v>
      </c>
      <c r="N9" s="15">
        <f>'PCFMA SRC'!T8</f>
        <v>0</v>
      </c>
      <c r="O9" s="8"/>
      <c r="P9" s="19">
        <f>'PCFMA SRC'!X8</f>
        <v>0.64500000000000002</v>
      </c>
      <c r="Q9" s="15">
        <f>'PCFMA SRC'!Y8</f>
        <v>0</v>
      </c>
      <c r="R9" s="8"/>
      <c r="S9" s="56">
        <f>'PCFMA SRC'!AG8</f>
        <v>0.44013544710444985</v>
      </c>
      <c r="T9" s="30">
        <f>'PCFMA SRC'!AI8</f>
        <v>0.14895471689777084</v>
      </c>
      <c r="U9" s="11" t="str">
        <f>'PCFMA SRC'!AJ8</f>
        <v>tn</v>
      </c>
    </row>
    <row r="10" spans="1:21" s="6" customFormat="1">
      <c r="A10" s="7" t="str">
        <f>'PCFMA SRC'!B9</f>
        <v>Susan</v>
      </c>
      <c r="B10" s="7" t="str">
        <f>'PCFMA SRC'!C9</f>
        <v>tennis-arrangements</v>
      </c>
      <c r="C10" s="8"/>
      <c r="D10" s="19">
        <f>'PCFMA SRC'!D9</f>
        <v>0.36699999999999999</v>
      </c>
      <c r="E10" s="15">
        <f>'PCFMA SRC'!E9</f>
        <v>0</v>
      </c>
      <c r="F10" s="8"/>
      <c r="G10" s="19">
        <f>'PCFMA SRC'!I9</f>
        <v>4.1000000000000002E-2</v>
      </c>
      <c r="H10" s="15">
        <f>'PCFMA SRC'!J9</f>
        <v>0.53700000000000003</v>
      </c>
      <c r="I10" s="8"/>
      <c r="J10" s="19">
        <f>'PCFMA SRC'!N9</f>
        <v>9.4E-2</v>
      </c>
      <c r="K10" s="15">
        <f>'PCFMA SRC'!O9</f>
        <v>0.1522</v>
      </c>
      <c r="L10" s="8"/>
      <c r="M10" s="19">
        <f>'PCFMA SRC'!S9</f>
        <v>0.24099999999999999</v>
      </c>
      <c r="N10" s="15">
        <f>'PCFMA SRC'!T9</f>
        <v>3.8999999999999998E-3</v>
      </c>
      <c r="O10" s="8"/>
      <c r="P10" s="19">
        <f>'PCFMA SRC'!X9</f>
        <v>0.44900000000000001</v>
      </c>
      <c r="Q10" s="15">
        <f>'PCFMA SRC'!Y9</f>
        <v>0</v>
      </c>
      <c r="R10" s="8"/>
      <c r="S10" s="56">
        <f>'PCFMA SRC'!AG9</f>
        <v>0.35522565509537701</v>
      </c>
      <c r="T10" s="30">
        <f>'PCFMA SRC'!AI9</f>
        <v>6.4044924888698007E-2</v>
      </c>
      <c r="U10" s="11" t="str">
        <f>'PCFMA SRC'!AJ9</f>
        <v>t-a</v>
      </c>
    </row>
    <row r="11" spans="1:21" s="6" customFormat="1">
      <c r="A11" s="7" t="str">
        <f>'PCFMA SRC'!B10</f>
        <v>Susan</v>
      </c>
      <c r="B11" s="7" t="str">
        <f>'PCFMA SRC'!C10</f>
        <v>tennis-organising</v>
      </c>
      <c r="C11" s="8"/>
      <c r="D11" s="19">
        <f>'PCFMA SRC'!D10</f>
        <v>1.2999999999999999E-2</v>
      </c>
      <c r="E11" s="15">
        <f>'PCFMA SRC'!E10</f>
        <v>0.82920000000000005</v>
      </c>
      <c r="F11" s="8"/>
      <c r="G11" s="19">
        <f>'PCFMA SRC'!I10</f>
        <v>0</v>
      </c>
      <c r="H11" s="15">
        <f>'PCFMA SRC'!J10</f>
        <v>1</v>
      </c>
      <c r="I11" s="8"/>
      <c r="J11" s="19">
        <f>'PCFMA SRC'!N10</f>
        <v>4.0000000000000001E-3</v>
      </c>
      <c r="K11" s="15">
        <f>'PCFMA SRC'!O10</f>
        <v>0.95030000000000003</v>
      </c>
      <c r="L11" s="8"/>
      <c r="M11" s="19">
        <f>'PCFMA SRC'!S10</f>
        <v>0.121</v>
      </c>
      <c r="N11" s="15">
        <f>'PCFMA SRC'!T10</f>
        <v>0.1487</v>
      </c>
      <c r="O11" s="8"/>
      <c r="P11" s="19">
        <f>'PCFMA SRC'!X10</f>
        <v>0.20399999999999999</v>
      </c>
      <c r="Q11" s="15">
        <f>'PCFMA SRC'!Y10</f>
        <v>2.5000000000000001E-3</v>
      </c>
      <c r="R11" s="8"/>
      <c r="S11" s="56">
        <f>'PCFMA SRC'!AG10</f>
        <v>0.10506222869889631</v>
      </c>
      <c r="T11" s="30">
        <f>'PCFMA SRC'!AI10</f>
        <v>-0.1861185015077827</v>
      </c>
      <c r="U11" s="11" t="str">
        <f>'PCFMA SRC'!AJ10</f>
        <v>t-o</v>
      </c>
    </row>
    <row r="12" spans="1:21" s="6" customFormat="1">
      <c r="A12" s="7" t="str">
        <f>'PCFMA SRC'!B11</f>
        <v>Susan</v>
      </c>
      <c r="B12" s="7" t="str">
        <f>'PCFMA SRC'!C11</f>
        <v>urgency</v>
      </c>
      <c r="C12" s="8"/>
      <c r="D12" s="19">
        <f>'PCFMA SRC'!D11</f>
        <v>0.112</v>
      </c>
      <c r="E12" s="15">
        <f>'PCFMA SRC'!E11</f>
        <v>5.6300000000000003E-2</v>
      </c>
      <c r="F12" s="8"/>
      <c r="G12" s="19">
        <f>'PCFMA SRC'!I11</f>
        <v>0.188</v>
      </c>
      <c r="H12" s="15">
        <f>'PCFMA SRC'!J11</f>
        <v>4.7000000000000002E-3</v>
      </c>
      <c r="I12" s="8"/>
      <c r="J12" s="19">
        <f>'PCFMA SRC'!N11</f>
        <v>0</v>
      </c>
      <c r="K12" s="15">
        <f>'PCFMA SRC'!O11</f>
        <v>1</v>
      </c>
      <c r="L12" s="8"/>
      <c r="M12" s="19">
        <f>'PCFMA SRC'!S11</f>
        <v>0.13300000000000001</v>
      </c>
      <c r="N12" s="15">
        <f>'PCFMA SRC'!T11</f>
        <v>0.1111</v>
      </c>
      <c r="O12" s="8"/>
      <c r="P12" s="19">
        <f>'PCFMA SRC'!X11</f>
        <v>0</v>
      </c>
      <c r="Q12" s="15">
        <f>'PCFMA SRC'!Y11</f>
        <v>1</v>
      </c>
      <c r="R12" s="8"/>
      <c r="S12" s="56">
        <f>'PCFMA SRC'!AG11</f>
        <v>0.15022192106533216</v>
      </c>
      <c r="T12" s="30">
        <f>'PCFMA SRC'!AI11</f>
        <v>-0.14095880914134684</v>
      </c>
      <c r="U12" s="11" t="str">
        <f>'PCFMA SRC'!AJ11</f>
        <v>ur</v>
      </c>
    </row>
    <row r="13" spans="1:21" s="6" customFormat="1">
      <c r="A13" s="7" t="str">
        <f>'PCFMA SRC'!B12</f>
        <v>Susan</v>
      </c>
      <c r="B13" s="7" t="str">
        <f>'PCFMA SRC'!C12</f>
        <v>work-logistics</v>
      </c>
      <c r="C13" s="8"/>
      <c r="D13" s="19">
        <f>'PCFMA SRC'!D12</f>
        <v>0.14699999999999999</v>
      </c>
      <c r="E13" s="15">
        <f>'PCFMA SRC'!E12</f>
        <v>1.26E-2</v>
      </c>
      <c r="F13" s="8"/>
      <c r="G13" s="19">
        <f>'PCFMA SRC'!I12</f>
        <v>9.9000000000000005E-2</v>
      </c>
      <c r="H13" s="15">
        <f>'PCFMA SRC'!J12</f>
        <v>0.1371</v>
      </c>
      <c r="I13" s="8"/>
      <c r="J13" s="19">
        <f>'PCFMA SRC'!N12</f>
        <v>0.111</v>
      </c>
      <c r="K13" s="15">
        <f>'PCFMA SRC'!O12</f>
        <v>0.1017</v>
      </c>
      <c r="L13" s="8"/>
      <c r="M13" s="19">
        <f>'PCFMA SRC'!S12</f>
        <v>0.38</v>
      </c>
      <c r="N13" s="15">
        <f>'PCFMA SRC'!T12</f>
        <v>0</v>
      </c>
      <c r="O13" s="8"/>
      <c r="P13" s="19">
        <f>'PCFMA SRC'!X12</f>
        <v>0.32900000000000001</v>
      </c>
      <c r="Q13" s="15">
        <f>'PCFMA SRC'!Y12</f>
        <v>0</v>
      </c>
      <c r="R13" s="8"/>
      <c r="S13" s="56">
        <f>'PCFMA SRC'!AG12</f>
        <v>0.28820996228278362</v>
      </c>
      <c r="T13" s="30">
        <f>'PCFMA SRC'!AI12</f>
        <v>-2.9707679238953899E-3</v>
      </c>
      <c r="U13" s="11" t="str">
        <f>'PCFMA SRC'!AJ12</f>
        <v>w-l</v>
      </c>
    </row>
    <row r="14" spans="1:21" s="6" customFormat="1">
      <c r="A14" s="7" t="str">
        <f>'PCFMA SRC'!B13</f>
        <v>Susan</v>
      </c>
      <c r="B14" s="7" t="str">
        <f>'PCFMA SRC'!C13</f>
        <v>work-pers</v>
      </c>
      <c r="C14" s="8"/>
      <c r="D14" s="19">
        <f>'PCFMA SRC'!D13</f>
        <v>2.5000000000000001E-2</v>
      </c>
      <c r="E14" s="15">
        <f>'PCFMA SRC'!E13</f>
        <v>0.67030000000000001</v>
      </c>
      <c r="F14" s="8"/>
      <c r="G14" s="19">
        <f>'PCFMA SRC'!I13</f>
        <v>9.5000000000000001E-2</v>
      </c>
      <c r="H14" s="15">
        <f>'PCFMA SRC'!J13</f>
        <v>0.15809999999999999</v>
      </c>
      <c r="I14" s="8"/>
      <c r="J14" s="19">
        <f>'PCFMA SRC'!N13</f>
        <v>6.6000000000000003E-2</v>
      </c>
      <c r="K14" s="15">
        <f>'PCFMA SRC'!O13</f>
        <v>0.33050000000000002</v>
      </c>
      <c r="L14" s="8"/>
      <c r="M14" s="19">
        <f>'PCFMA SRC'!S13</f>
        <v>0.33600000000000002</v>
      </c>
      <c r="N14" s="15">
        <f>'PCFMA SRC'!T13</f>
        <v>1E-4</v>
      </c>
      <c r="O14" s="8"/>
      <c r="P14" s="19">
        <f>'PCFMA SRC'!X13</f>
        <v>0.29699999999999999</v>
      </c>
      <c r="Q14" s="15">
        <f>'PCFMA SRC'!Y13</f>
        <v>0</v>
      </c>
      <c r="R14" s="8"/>
      <c r="S14" s="56">
        <f>'PCFMA SRC'!AG13</f>
        <v>0.23609350233554724</v>
      </c>
      <c r="T14" s="30">
        <f>'PCFMA SRC'!AI13</f>
        <v>-5.5087227871131766E-2</v>
      </c>
      <c r="U14" s="11" t="str">
        <f>'PCFMA SRC'!AJ13</f>
        <v>w-p</v>
      </c>
    </row>
    <row r="15" spans="1:21" s="6" customFormat="1">
      <c r="A15" s="7" t="str">
        <f>'PCFMA SRC'!B14</f>
        <v>Susan</v>
      </c>
      <c r="B15" s="7" t="str">
        <f>'PCFMA SRC'!C14</f>
        <v>work-relevant</v>
      </c>
      <c r="C15" s="8"/>
      <c r="D15" s="19">
        <f>'PCFMA SRC'!D14</f>
        <v>0.11799999999999999</v>
      </c>
      <c r="E15" s="15">
        <f>'PCFMA SRC'!E14</f>
        <v>4.48E-2</v>
      </c>
      <c r="F15" s="8"/>
      <c r="G15" s="19">
        <f>'PCFMA SRC'!I14</f>
        <v>0.13900000000000001</v>
      </c>
      <c r="H15" s="15">
        <f>'PCFMA SRC'!J14</f>
        <v>3.6200000000000003E-2</v>
      </c>
      <c r="I15" s="8"/>
      <c r="J15" s="19">
        <f>'PCFMA SRC'!N14</f>
        <v>0.17699999999999999</v>
      </c>
      <c r="K15" s="15">
        <f>'PCFMA SRC'!O14</f>
        <v>8.9999999999999993E-3</v>
      </c>
      <c r="L15" s="8"/>
      <c r="M15" s="19">
        <f>'PCFMA SRC'!S14</f>
        <v>0.60799999999999998</v>
      </c>
      <c r="N15" s="15">
        <f>'PCFMA SRC'!T14</f>
        <v>0</v>
      </c>
      <c r="O15" s="8"/>
      <c r="P15" s="19">
        <f>'PCFMA SRC'!X14</f>
        <v>0.40899999999999997</v>
      </c>
      <c r="Q15" s="15">
        <f>'PCFMA SRC'!Y14</f>
        <v>0</v>
      </c>
      <c r="R15" s="8"/>
      <c r="S15" s="56">
        <f>'PCFMA SRC'!AG14</f>
        <v>0.33606734529799909</v>
      </c>
      <c r="T15" s="30">
        <f>'PCFMA SRC'!AI14</f>
        <v>4.4886615091320081E-2</v>
      </c>
      <c r="U15" s="11" t="str">
        <f>'PCFMA SRC'!AJ14</f>
        <v>w-r</v>
      </c>
    </row>
    <row r="16" spans="1:21" s="6" customFormat="1">
      <c r="A16" s="7"/>
      <c r="B16" s="7"/>
      <c r="C16" s="8"/>
      <c r="D16" s="19"/>
      <c r="E16" s="15"/>
      <c r="F16" s="8"/>
      <c r="G16" s="19"/>
      <c r="H16" s="15"/>
      <c r="I16" s="8"/>
      <c r="J16" s="19"/>
      <c r="K16" s="15"/>
      <c r="L16" s="8"/>
      <c r="M16" s="19"/>
      <c r="N16" s="15"/>
      <c r="O16" s="8"/>
      <c r="P16" s="19"/>
      <c r="Q16" s="15"/>
      <c r="R16" s="8"/>
      <c r="S16" s="56"/>
      <c r="T16" s="30"/>
      <c r="U16" s="11"/>
    </row>
    <row r="17" spans="1:21" s="6" customFormat="1">
      <c r="A17" s="7" t="str">
        <f>'PCFMA SRC'!B16</f>
        <v>Adam</v>
      </c>
      <c r="B17" s="7" t="str">
        <f>'PCFMA SRC'!C16</f>
        <v>ALL</v>
      </c>
      <c r="C17" s="8"/>
      <c r="D17" s="19">
        <f>'PCFMA SRC'!D16</f>
        <v>8.0000000000000002E-3</v>
      </c>
      <c r="E17" s="15">
        <f>'PCFMA SRC'!E16</f>
        <v>0.63490000000000002</v>
      </c>
      <c r="F17" s="8"/>
      <c r="G17" s="19">
        <f>'PCFMA SRC'!I16</f>
        <v>7.6999999999999999E-2</v>
      </c>
      <c r="H17" s="15">
        <f>'PCFMA SRC'!J16</f>
        <v>0</v>
      </c>
      <c r="I17" s="8"/>
      <c r="J17" s="19">
        <f>'PCFMA SRC'!N16</f>
        <v>8.8999999999999996E-2</v>
      </c>
      <c r="K17" s="15">
        <f>'PCFMA SRC'!O16</f>
        <v>0</v>
      </c>
      <c r="L17" s="8"/>
      <c r="M17" s="19">
        <f>'PCFMA SRC'!S16</f>
        <v>0.25800000000000001</v>
      </c>
      <c r="N17" s="15">
        <f>'PCFMA SRC'!T16</f>
        <v>0</v>
      </c>
      <c r="O17" s="8"/>
      <c r="P17" s="19">
        <f>'PCFMA SRC'!X16</f>
        <v>0.30299999999999999</v>
      </c>
      <c r="Q17" s="15">
        <f>'PCFMA SRC'!Y16</f>
        <v>0</v>
      </c>
      <c r="R17" s="8"/>
      <c r="S17" s="56">
        <f>'PCFMA SRC'!AG16</f>
        <v>0.18368455761329688</v>
      </c>
      <c r="T17" s="30"/>
      <c r="U17" s="11" t="str">
        <f>'PCFMA SRC'!AJ16</f>
        <v>ALL</v>
      </c>
    </row>
    <row r="18" spans="1:21" s="6" customFormat="1">
      <c r="A18" s="7" t="str">
        <f>'PCFMA SRC'!B17</f>
        <v>Adam</v>
      </c>
      <c r="B18" s="7" t="str">
        <f>'PCFMA SRC'!C17</f>
        <v>cycling</v>
      </c>
      <c r="C18" s="8"/>
      <c r="D18" s="19">
        <f>'PCFMA SRC'!D17</f>
        <v>0</v>
      </c>
      <c r="E18" s="15">
        <f>'PCFMA SRC'!E17</f>
        <v>1</v>
      </c>
      <c r="F18" s="8"/>
      <c r="G18" s="19">
        <f>'PCFMA SRC'!I17</f>
        <v>6.5000000000000002E-2</v>
      </c>
      <c r="H18" s="15">
        <f>'PCFMA SRC'!J17</f>
        <v>0.21060000000000001</v>
      </c>
      <c r="I18" s="8"/>
      <c r="J18" s="19">
        <f>'PCFMA SRC'!N17</f>
        <v>0.151</v>
      </c>
      <c r="K18" s="15">
        <f>'PCFMA SRC'!O17</f>
        <v>1.6E-2</v>
      </c>
      <c r="L18" s="8"/>
      <c r="M18" s="19">
        <f>'PCFMA SRC'!S17</f>
        <v>0.20100000000000001</v>
      </c>
      <c r="N18" s="15">
        <f>'PCFMA SRC'!T17</f>
        <v>1E-3</v>
      </c>
      <c r="O18" s="8"/>
      <c r="P18" s="19">
        <f>'PCFMA SRC'!X17</f>
        <v>0.45</v>
      </c>
      <c r="Q18" s="15">
        <f>'PCFMA SRC'!Y17</f>
        <v>0</v>
      </c>
      <c r="R18" s="8"/>
      <c r="S18" s="56">
        <f>'PCFMA SRC'!AG17</f>
        <v>0.27310199815500957</v>
      </c>
      <c r="T18" s="30">
        <f>'PCFMA SRC'!AI17</f>
        <v>8.9417440541712689E-2</v>
      </c>
      <c r="U18" s="11" t="str">
        <f>'PCFMA SRC'!AJ17</f>
        <v>cy</v>
      </c>
    </row>
    <row r="19" spans="1:21" s="6" customFormat="1">
      <c r="A19" s="7" t="str">
        <f>'PCFMA SRC'!B18</f>
        <v>Adam</v>
      </c>
      <c r="B19" s="7" t="str">
        <f>'PCFMA SRC'!C18</f>
        <v>cycling-logistics</v>
      </c>
      <c r="C19" s="8"/>
      <c r="D19" s="19">
        <f>'PCFMA SRC'!D18</f>
        <v>0</v>
      </c>
      <c r="E19" s="15">
        <f>'PCFMA SRC'!E18</f>
        <v>1</v>
      </c>
      <c r="F19" s="8"/>
      <c r="G19" s="19">
        <f>'PCFMA SRC'!I18</f>
        <v>0.21</v>
      </c>
      <c r="H19" s="15">
        <f>'PCFMA SRC'!J18</f>
        <v>8.3000000000000001E-3</v>
      </c>
      <c r="I19" s="8"/>
      <c r="J19" s="19">
        <f>'PCFMA SRC'!N18</f>
        <v>7.0999999999999994E-2</v>
      </c>
      <c r="K19" s="15">
        <f>'PCFMA SRC'!O18</f>
        <v>0.41839999999999999</v>
      </c>
      <c r="L19" s="8"/>
      <c r="M19" s="19">
        <f>'PCFMA SRC'!S18</f>
        <v>0.45500000000000002</v>
      </c>
      <c r="N19" s="15">
        <f>'PCFMA SRC'!T18</f>
        <v>0</v>
      </c>
      <c r="O19" s="8"/>
      <c r="P19" s="19">
        <f>'PCFMA SRC'!X18</f>
        <v>0.54200000000000004</v>
      </c>
      <c r="Q19" s="15">
        <f>'PCFMA SRC'!Y18</f>
        <v>0</v>
      </c>
      <c r="R19" s="8"/>
      <c r="S19" s="56">
        <f>'PCFMA SRC'!AG18</f>
        <v>0.41119405819111132</v>
      </c>
      <c r="T19" s="30">
        <f>'PCFMA SRC'!AI18</f>
        <v>0.22750950057781444</v>
      </c>
      <c r="U19" s="11" t="str">
        <f>'PCFMA SRC'!AJ18</f>
        <v>c-l</v>
      </c>
    </row>
    <row r="20" spans="1:21" s="6" customFormat="1">
      <c r="A20" s="7" t="str">
        <f>'PCFMA SRC'!B19</f>
        <v>Adam</v>
      </c>
      <c r="B20" s="7" t="str">
        <f>'PCFMA SRC'!C19</f>
        <v>interested</v>
      </c>
      <c r="C20" s="8"/>
      <c r="D20" s="19">
        <f>'PCFMA SRC'!D19</f>
        <v>4.1000000000000002E-2</v>
      </c>
      <c r="E20" s="15">
        <f>'PCFMA SRC'!E19</f>
        <v>0.43020000000000003</v>
      </c>
      <c r="F20" s="8"/>
      <c r="G20" s="19">
        <f>'PCFMA SRC'!I19</f>
        <v>0</v>
      </c>
      <c r="H20" s="15">
        <f>'PCFMA SRC'!J19</f>
        <v>1</v>
      </c>
      <c r="I20" s="8"/>
      <c r="J20" s="19">
        <f>'PCFMA SRC'!N19</f>
        <v>3.7999999999999999E-2</v>
      </c>
      <c r="K20" s="15">
        <f>'PCFMA SRC'!O19</f>
        <v>0.55020000000000002</v>
      </c>
      <c r="L20" s="8"/>
      <c r="M20" s="19">
        <f>'PCFMA SRC'!S19</f>
        <v>0.22800000000000001</v>
      </c>
      <c r="N20" s="15">
        <f>'PCFMA SRC'!T19</f>
        <v>2.0000000000000001E-4</v>
      </c>
      <c r="O20" s="8"/>
      <c r="P20" s="19">
        <f>'PCFMA SRC'!X19</f>
        <v>0.14000000000000001</v>
      </c>
      <c r="Q20" s="15">
        <f>'PCFMA SRC'!Y19</f>
        <v>1.1999999999999999E-3</v>
      </c>
      <c r="R20" s="8"/>
      <c r="S20" s="56">
        <f>'PCFMA SRC'!AG19</f>
        <v>0.18436947330652359</v>
      </c>
      <c r="T20" s="30">
        <f>'PCFMA SRC'!AI19</f>
        <v>6.8491569322670642E-4</v>
      </c>
      <c r="U20" s="11" t="str">
        <f>'PCFMA SRC'!AJ19</f>
        <v>in</v>
      </c>
    </row>
    <row r="21" spans="1:21" s="6" customFormat="1">
      <c r="A21" s="7" t="str">
        <f>'PCFMA SRC'!B20</f>
        <v>Adam</v>
      </c>
      <c r="B21" s="7" t="str">
        <f>'PCFMA SRC'!C20</f>
        <v>pers-urgency</v>
      </c>
      <c r="C21" s="8"/>
      <c r="D21" s="19">
        <f>'PCFMA SRC'!D20</f>
        <v>6.0000000000000001E-3</v>
      </c>
      <c r="E21" s="15">
        <f>'PCFMA SRC'!E20</f>
        <v>0.91359999999999997</v>
      </c>
      <c r="F21" s="8"/>
      <c r="G21" s="19">
        <f>'PCFMA SRC'!I20</f>
        <v>4.2000000000000003E-2</v>
      </c>
      <c r="H21" s="15">
        <f>'PCFMA SRC'!J20</f>
        <v>0.42349999999999999</v>
      </c>
      <c r="I21" s="8"/>
      <c r="J21" s="19">
        <f>'PCFMA SRC'!N20</f>
        <v>8.5000000000000006E-2</v>
      </c>
      <c r="K21" s="15">
        <f>'PCFMA SRC'!O20</f>
        <v>0.14410000000000001</v>
      </c>
      <c r="L21" s="8"/>
      <c r="M21" s="19">
        <f>'PCFMA SRC'!S20</f>
        <v>7.8E-2</v>
      </c>
      <c r="N21" s="15">
        <f>'PCFMA SRC'!T20</f>
        <v>0.2016</v>
      </c>
      <c r="O21" s="8"/>
      <c r="P21" s="19">
        <f>'PCFMA SRC'!X20</f>
        <v>0.309</v>
      </c>
      <c r="Q21" s="15">
        <f>'PCFMA SRC'!Y20</f>
        <v>0</v>
      </c>
      <c r="R21" s="8"/>
      <c r="S21" s="56">
        <f>'PCFMA SRC'!AG20</f>
        <v>0.30899999999999989</v>
      </c>
      <c r="T21" s="30">
        <f>'PCFMA SRC'!AI20</f>
        <v>0.125315442386703</v>
      </c>
      <c r="U21" s="11" t="str">
        <f>'PCFMA SRC'!AJ20</f>
        <v>p-u</v>
      </c>
    </row>
    <row r="22" spans="1:21" s="6" customFormat="1">
      <c r="A22" s="7" t="str">
        <f>'PCFMA SRC'!B21</f>
        <v>Adam</v>
      </c>
      <c r="B22" s="7" t="str">
        <f>'PCFMA SRC'!C21</f>
        <v>tech</v>
      </c>
      <c r="C22" s="8"/>
      <c r="D22" s="19">
        <f>'PCFMA SRC'!D21</f>
        <v>0</v>
      </c>
      <c r="E22" s="15">
        <f>'PCFMA SRC'!E21</f>
        <v>1</v>
      </c>
      <c r="F22" s="8"/>
      <c r="G22" s="19">
        <f>'PCFMA SRC'!I21</f>
        <v>0.12</v>
      </c>
      <c r="H22" s="15">
        <f>'PCFMA SRC'!J21</f>
        <v>2.06E-2</v>
      </c>
      <c r="I22" s="8"/>
      <c r="J22" s="19">
        <f>'PCFMA SRC'!N21</f>
        <v>0</v>
      </c>
      <c r="K22" s="15">
        <f>'PCFMA SRC'!O21</f>
        <v>1</v>
      </c>
      <c r="L22" s="8"/>
      <c r="M22" s="19">
        <f>'PCFMA SRC'!S21</f>
        <v>0.52400000000000002</v>
      </c>
      <c r="N22" s="15">
        <f>'PCFMA SRC'!T21</f>
        <v>0</v>
      </c>
      <c r="O22" s="8"/>
      <c r="P22" s="19">
        <f>'PCFMA SRC'!X21</f>
        <v>0.46800000000000003</v>
      </c>
      <c r="Q22" s="15">
        <f>'PCFMA SRC'!Y21</f>
        <v>0</v>
      </c>
      <c r="R22" s="8"/>
      <c r="S22" s="56">
        <f>'PCFMA SRC'!AG21</f>
        <v>0.38277623019926288</v>
      </c>
      <c r="T22" s="30">
        <f>'PCFMA SRC'!AI21</f>
        <v>0.199091672585966</v>
      </c>
      <c r="U22" s="11" t="str">
        <f>'PCFMA SRC'!AJ21</f>
        <v>tc</v>
      </c>
    </row>
    <row r="23" spans="1:21" s="6" customFormat="1">
      <c r="A23" s="7" t="str">
        <f>'PCFMA SRC'!B22</f>
        <v>Adam</v>
      </c>
      <c r="B23" s="7" t="str">
        <f>'PCFMA SRC'!C22</f>
        <v>urgency</v>
      </c>
      <c r="C23" s="8"/>
      <c r="D23" s="19">
        <f>'PCFMA SRC'!D22</f>
        <v>3.9E-2</v>
      </c>
      <c r="E23" s="15">
        <f>'PCFMA SRC'!E22</f>
        <v>0.44390000000000002</v>
      </c>
      <c r="F23" s="8"/>
      <c r="G23" s="19">
        <f>'PCFMA SRC'!I22</f>
        <v>0</v>
      </c>
      <c r="H23" s="15">
        <f>'PCFMA SRC'!J22</f>
        <v>1</v>
      </c>
      <c r="I23" s="8"/>
      <c r="J23" s="19">
        <f>'PCFMA SRC'!N22</f>
        <v>0.114</v>
      </c>
      <c r="K23" s="15">
        <f>'PCFMA SRC'!O22</f>
        <v>6.2100000000000002E-2</v>
      </c>
      <c r="L23" s="8"/>
      <c r="M23" s="19">
        <f>'PCFMA SRC'!S22</f>
        <v>3.6999999999999998E-2</v>
      </c>
      <c r="N23" s="15">
        <f>'PCFMA SRC'!T22</f>
        <v>0.54179999999999995</v>
      </c>
      <c r="O23" s="8"/>
      <c r="P23" s="19">
        <f>'PCFMA SRC'!X22</f>
        <v>0.185</v>
      </c>
      <c r="Q23" s="15">
        <f>'PCFMA SRC'!Y22</f>
        <v>0</v>
      </c>
      <c r="R23" s="8"/>
      <c r="S23" s="56">
        <f>'PCFMA SRC'!AG22</f>
        <v>0.14969296903739643</v>
      </c>
      <c r="T23" s="30">
        <f>'PCFMA SRC'!AI22</f>
        <v>-3.3991588575900455E-2</v>
      </c>
      <c r="U23" s="11" t="str">
        <f>'PCFMA SRC'!AJ22</f>
        <v>ur</v>
      </c>
    </row>
    <row r="24" spans="1:21" s="6" customFormat="1">
      <c r="A24" s="7" t="str">
        <f>'PCFMA SRC'!B23</f>
        <v>Adam</v>
      </c>
      <c r="B24" s="7" t="str">
        <f>'PCFMA SRC'!C23</f>
        <v>work-logistics</v>
      </c>
      <c r="C24" s="8"/>
      <c r="D24" s="19">
        <f>'PCFMA SRC'!D23</f>
        <v>0</v>
      </c>
      <c r="E24" s="15">
        <f>'PCFMA SRC'!E23</f>
        <v>1</v>
      </c>
      <c r="F24" s="8"/>
      <c r="G24" s="19">
        <f>'PCFMA SRC'!I23</f>
        <v>7.0000000000000001E-3</v>
      </c>
      <c r="H24" s="15">
        <f>'PCFMA SRC'!J23</f>
        <v>0.88859999999999995</v>
      </c>
      <c r="I24" s="8"/>
      <c r="J24" s="19">
        <f>'PCFMA SRC'!N23</f>
        <v>0</v>
      </c>
      <c r="K24" s="15">
        <f>'PCFMA SRC'!O23</f>
        <v>1</v>
      </c>
      <c r="L24" s="8"/>
      <c r="M24" s="19">
        <f>'PCFMA SRC'!S23</f>
        <v>0.26200000000000001</v>
      </c>
      <c r="N24" s="15">
        <f>'PCFMA SRC'!T23</f>
        <v>0</v>
      </c>
      <c r="O24" s="8"/>
      <c r="P24" s="19">
        <f>'PCFMA SRC'!X23</f>
        <v>0.436</v>
      </c>
      <c r="Q24" s="15">
        <f>'PCFMA SRC'!Y23</f>
        <v>0</v>
      </c>
      <c r="R24" s="8"/>
      <c r="S24" s="56">
        <f>'PCFMA SRC'!AG23</f>
        <v>0.35203780211611374</v>
      </c>
      <c r="T24" s="30">
        <f>'PCFMA SRC'!AI23</f>
        <v>0.16835324450281686</v>
      </c>
      <c r="U24" s="11" t="str">
        <f>'PCFMA SRC'!AJ23</f>
        <v>w-l</v>
      </c>
    </row>
    <row r="25" spans="1:21" s="6" customFormat="1">
      <c r="A25" s="7" t="str">
        <f>'PCFMA SRC'!B24</f>
        <v>Adam</v>
      </c>
      <c r="B25" s="7" t="str">
        <f>'PCFMA SRC'!C24</f>
        <v>work-pers</v>
      </c>
      <c r="C25" s="8"/>
      <c r="D25" s="19">
        <f>'PCFMA SRC'!D24</f>
        <v>6.7000000000000004E-2</v>
      </c>
      <c r="E25" s="15">
        <f>'PCFMA SRC'!E24</f>
        <v>0.19420000000000001</v>
      </c>
      <c r="F25" s="8"/>
      <c r="G25" s="19">
        <f>'PCFMA SRC'!I24</f>
        <v>6.6000000000000003E-2</v>
      </c>
      <c r="H25" s="15">
        <f>'PCFMA SRC'!J24</f>
        <v>0.21629999999999999</v>
      </c>
      <c r="I25" s="8"/>
      <c r="J25" s="19">
        <f>'PCFMA SRC'!N24</f>
        <v>3.5999999999999997E-2</v>
      </c>
      <c r="K25" s="15">
        <f>'PCFMA SRC'!O24</f>
        <v>0.62409999999999999</v>
      </c>
      <c r="L25" s="8"/>
      <c r="M25" s="19">
        <f>'PCFMA SRC'!S24</f>
        <v>0.30399999999999999</v>
      </c>
      <c r="N25" s="15">
        <f>'PCFMA SRC'!T24</f>
        <v>0</v>
      </c>
      <c r="O25" s="8"/>
      <c r="P25" s="19">
        <f>'PCFMA SRC'!X24</f>
        <v>0.22600000000000001</v>
      </c>
      <c r="Q25" s="15">
        <f>'PCFMA SRC'!Y24</f>
        <v>0</v>
      </c>
      <c r="R25" s="8"/>
      <c r="S25" s="56">
        <f>'PCFMA SRC'!AG24</f>
        <v>0.26543427227567945</v>
      </c>
      <c r="T25" s="30">
        <f>'PCFMA SRC'!AI24</f>
        <v>8.1749714662382567E-2</v>
      </c>
      <c r="U25" s="11" t="str">
        <f>'PCFMA SRC'!AJ24</f>
        <v>w-p</v>
      </c>
    </row>
    <row r="26" spans="1:21" s="6" customFormat="1">
      <c r="A26" s="7" t="str">
        <f>'PCFMA SRC'!B25</f>
        <v>Adam</v>
      </c>
      <c r="B26" s="7" t="str">
        <f>'PCFMA SRC'!C25</f>
        <v>work-relevant</v>
      </c>
      <c r="C26" s="8"/>
      <c r="D26" s="19">
        <f>'PCFMA SRC'!D25</f>
        <v>0.122</v>
      </c>
      <c r="E26" s="15">
        <f>'PCFMA SRC'!E25</f>
        <v>1.7899999999999999E-2</v>
      </c>
      <c r="F26" s="8"/>
      <c r="G26" s="19">
        <f>'PCFMA SRC'!I25</f>
        <v>0.214</v>
      </c>
      <c r="H26" s="15">
        <f>'PCFMA SRC'!J25</f>
        <v>0</v>
      </c>
      <c r="I26" s="8"/>
      <c r="J26" s="19">
        <f>'PCFMA SRC'!N25</f>
        <v>0.114</v>
      </c>
      <c r="K26" s="15">
        <f>'PCFMA SRC'!O25</f>
        <v>5.3400000000000003E-2</v>
      </c>
      <c r="L26" s="8"/>
      <c r="M26" s="19">
        <f>'PCFMA SRC'!S25</f>
        <v>0.14299999999999999</v>
      </c>
      <c r="N26" s="15">
        <f>'PCFMA SRC'!T25</f>
        <v>1.8800000000000001E-2</v>
      </c>
      <c r="O26" s="8"/>
      <c r="P26" s="19">
        <f>'PCFMA SRC'!X25</f>
        <v>0.28299999999999997</v>
      </c>
      <c r="Q26" s="15">
        <f>'PCFMA SRC'!Y25</f>
        <v>0</v>
      </c>
      <c r="R26" s="8"/>
      <c r="S26" s="56">
        <f>'PCFMA SRC'!AG25</f>
        <v>0.17602639783021515</v>
      </c>
      <c r="T26" s="30">
        <f>'PCFMA SRC'!AI25</f>
        <v>-7.6581597830817361E-3</v>
      </c>
      <c r="U26" s="11" t="str">
        <f>'PCFMA SRC'!AJ25</f>
        <v>w-r</v>
      </c>
    </row>
    <row r="27" spans="1:21" s="6" customFormat="1">
      <c r="A27" s="7" t="str">
        <f>'PCFMA SRC'!B26</f>
        <v>Adam</v>
      </c>
      <c r="B27" s="7" t="str">
        <f>'PCFMA SRC'!C26</f>
        <v>work-urgency</v>
      </c>
      <c r="C27" s="8"/>
      <c r="D27" s="19">
        <f>'PCFMA SRC'!D26</f>
        <v>1.2E-2</v>
      </c>
      <c r="E27" s="15">
        <f>'PCFMA SRC'!E26</f>
        <v>0.8145</v>
      </c>
      <c r="F27" s="8"/>
      <c r="G27" s="19">
        <f>'PCFMA SRC'!I26</f>
        <v>0.05</v>
      </c>
      <c r="H27" s="15">
        <f>'PCFMA SRC'!J26</f>
        <v>0.32500000000000001</v>
      </c>
      <c r="I27" s="8"/>
      <c r="J27" s="19">
        <f>'PCFMA SRC'!N26</f>
        <v>5.5E-2</v>
      </c>
      <c r="K27" s="15">
        <f>'PCFMA SRC'!O26</f>
        <v>0.31080000000000002</v>
      </c>
      <c r="L27" s="8"/>
      <c r="M27" s="19">
        <f>'PCFMA SRC'!S26</f>
        <v>0.23699999999999999</v>
      </c>
      <c r="N27" s="15">
        <f>'PCFMA SRC'!T26</f>
        <v>1E-4</v>
      </c>
      <c r="O27" s="8"/>
      <c r="P27" s="19">
        <f>'PCFMA SRC'!X26</f>
        <v>0.28999999999999998</v>
      </c>
      <c r="Q27" s="15">
        <f>'PCFMA SRC'!Y26</f>
        <v>0</v>
      </c>
      <c r="R27" s="8"/>
      <c r="S27" s="56">
        <f>'PCFMA SRC'!AG26</f>
        <v>0.26369901083651348</v>
      </c>
      <c r="T27" s="30">
        <f>'PCFMA SRC'!AI26</f>
        <v>8.0014453223216597E-2</v>
      </c>
      <c r="U27" s="11" t="str">
        <f>'PCFMA SRC'!AJ26</f>
        <v>w-u</v>
      </c>
    </row>
    <row r="28" spans="1:21" s="6" customFormat="1">
      <c r="A28" s="7"/>
      <c r="B28" s="7"/>
      <c r="C28" s="8"/>
      <c r="D28" s="19"/>
      <c r="E28" s="15"/>
      <c r="F28" s="8"/>
      <c r="G28" s="19"/>
      <c r="H28" s="15"/>
      <c r="I28" s="8"/>
      <c r="J28" s="19"/>
      <c r="K28" s="15"/>
      <c r="L28" s="8"/>
      <c r="M28" s="19"/>
      <c r="N28" s="15"/>
      <c r="O28" s="8"/>
      <c r="P28" s="19"/>
      <c r="Q28" s="15"/>
      <c r="R28" s="8"/>
      <c r="S28" s="56"/>
      <c r="T28" s="30"/>
      <c r="U28" s="11"/>
    </row>
    <row r="29" spans="1:21" s="6" customFormat="1">
      <c r="A29" s="7">
        <f>'PCFMA SRC'!B28</f>
        <v>0</v>
      </c>
      <c r="B29" s="7" t="str">
        <f>'PCFMA SRC'!C28</f>
        <v>ALL</v>
      </c>
      <c r="C29" s="8"/>
      <c r="D29" s="19">
        <f>'PCFMA SRC'!D28</f>
        <v>0</v>
      </c>
      <c r="E29" s="15">
        <f>'PCFMA SRC'!E28</f>
        <v>0</v>
      </c>
      <c r="F29" s="8"/>
      <c r="G29" s="19">
        <f>'PCFMA SRC'!I28</f>
        <v>0</v>
      </c>
      <c r="H29" s="15">
        <f>'PCFMA SRC'!J28</f>
        <v>0</v>
      </c>
      <c r="I29" s="8"/>
      <c r="J29" s="19">
        <f>'PCFMA SRC'!N28</f>
        <v>0</v>
      </c>
      <c r="K29" s="15">
        <f>'PCFMA SRC'!O28</f>
        <v>0</v>
      </c>
      <c r="L29" s="8"/>
      <c r="M29" s="19">
        <f>'PCFMA SRC'!S28</f>
        <v>0</v>
      </c>
      <c r="N29" s="15">
        <f>'PCFMA SRC'!T28</f>
        <v>0</v>
      </c>
      <c r="O29" s="8"/>
      <c r="P29" s="19">
        <f>'PCFMA SRC'!X28</f>
        <v>0</v>
      </c>
      <c r="Q29" s="15">
        <f>'PCFMA SRC'!Y28</f>
        <v>0</v>
      </c>
      <c r="R29" s="8"/>
      <c r="S29" s="56">
        <f>'PCFMA SRC'!AG28</f>
        <v>0</v>
      </c>
      <c r="T29" s="30"/>
      <c r="U29" s="11" t="str">
        <f>'PCFMA SRC'!AJ28</f>
        <v>ALL</v>
      </c>
    </row>
    <row r="30" spans="1:21" s="6" customFormat="1">
      <c r="A30" s="7">
        <f>'PCFMA SRC'!B29</f>
        <v>0</v>
      </c>
      <c r="B30" s="7" t="str">
        <f>'PCFMA SRC'!C29</f>
        <v>friend-group</v>
      </c>
      <c r="C30" s="8"/>
      <c r="D30" s="19">
        <f>'PCFMA SRC'!D29</f>
        <v>0</v>
      </c>
      <c r="E30" s="15">
        <f>'PCFMA SRC'!E29</f>
        <v>0</v>
      </c>
      <c r="F30" s="8"/>
      <c r="G30" s="19">
        <f>'PCFMA SRC'!I29</f>
        <v>0</v>
      </c>
      <c r="H30" s="15">
        <f>'PCFMA SRC'!J29</f>
        <v>0</v>
      </c>
      <c r="I30" s="8"/>
      <c r="J30" s="19">
        <f>'PCFMA SRC'!N29</f>
        <v>0</v>
      </c>
      <c r="K30" s="15">
        <f>'PCFMA SRC'!O29</f>
        <v>0</v>
      </c>
      <c r="L30" s="8"/>
      <c r="M30" s="19">
        <f>'PCFMA SRC'!S29</f>
        <v>0</v>
      </c>
      <c r="N30" s="15">
        <f>'PCFMA SRC'!T29</f>
        <v>0</v>
      </c>
      <c r="O30" s="8"/>
      <c r="P30" s="19">
        <f>'PCFMA SRC'!X29</f>
        <v>0</v>
      </c>
      <c r="Q30" s="15">
        <f>'PCFMA SRC'!Y29</f>
        <v>0</v>
      </c>
      <c r="R30" s="8"/>
      <c r="S30" s="56">
        <f>'PCFMA SRC'!AG29</f>
        <v>0</v>
      </c>
      <c r="T30" s="30">
        <f>'PCFMA SRC'!AI29</f>
        <v>0</v>
      </c>
      <c r="U30" s="11" t="str">
        <f>'PCFMA SRC'!AJ29</f>
        <v>f-g</v>
      </c>
    </row>
    <row r="31" spans="1:21" s="6" customFormat="1">
      <c r="A31" s="7">
        <f>'PCFMA SRC'!B30</f>
        <v>0</v>
      </c>
      <c r="B31" s="7" t="str">
        <f>'PCFMA SRC'!C30</f>
        <v>personal-interested</v>
      </c>
      <c r="C31" s="8"/>
      <c r="D31" s="19">
        <f>'PCFMA SRC'!D30</f>
        <v>0</v>
      </c>
      <c r="E31" s="15">
        <f>'PCFMA SRC'!E30</f>
        <v>0</v>
      </c>
      <c r="F31" s="8"/>
      <c r="G31" s="19">
        <f>'PCFMA SRC'!I30</f>
        <v>0</v>
      </c>
      <c r="H31" s="15">
        <f>'PCFMA SRC'!J30</f>
        <v>0</v>
      </c>
      <c r="I31" s="8"/>
      <c r="J31" s="19">
        <f>'PCFMA SRC'!N30</f>
        <v>0</v>
      </c>
      <c r="K31" s="15">
        <f>'PCFMA SRC'!O30</f>
        <v>0</v>
      </c>
      <c r="L31" s="8"/>
      <c r="M31" s="19">
        <f>'PCFMA SRC'!S30</f>
        <v>0</v>
      </c>
      <c r="N31" s="15">
        <f>'PCFMA SRC'!T30</f>
        <v>0</v>
      </c>
      <c r="O31" s="8"/>
      <c r="P31" s="19">
        <f>'PCFMA SRC'!X30</f>
        <v>0</v>
      </c>
      <c r="Q31" s="15">
        <f>'PCFMA SRC'!Y30</f>
        <v>0</v>
      </c>
      <c r="R31" s="8"/>
      <c r="S31" s="56">
        <f>'PCFMA SRC'!AG30</f>
        <v>0</v>
      </c>
      <c r="T31" s="30">
        <f>'PCFMA SRC'!AI30</f>
        <v>0</v>
      </c>
      <c r="U31" s="11" t="str">
        <f>'PCFMA SRC'!AJ30</f>
        <v>p-i</v>
      </c>
    </row>
    <row r="32" spans="1:21" s="6" customFormat="1">
      <c r="A32" s="7">
        <f>'PCFMA SRC'!B31</f>
        <v>0</v>
      </c>
      <c r="B32" s="7" t="str">
        <f>'PCFMA SRC'!C31</f>
        <v>urgency</v>
      </c>
      <c r="C32" s="8"/>
      <c r="D32" s="19">
        <f>'PCFMA SRC'!D31</f>
        <v>0</v>
      </c>
      <c r="E32" s="15">
        <f>'PCFMA SRC'!E31</f>
        <v>0</v>
      </c>
      <c r="F32" s="8"/>
      <c r="G32" s="19">
        <f>'PCFMA SRC'!I31</f>
        <v>0</v>
      </c>
      <c r="H32" s="15">
        <f>'PCFMA SRC'!J31</f>
        <v>0</v>
      </c>
      <c r="I32" s="8"/>
      <c r="J32" s="19">
        <f>'PCFMA SRC'!N31</f>
        <v>0</v>
      </c>
      <c r="K32" s="15">
        <f>'PCFMA SRC'!O31</f>
        <v>0</v>
      </c>
      <c r="L32" s="8"/>
      <c r="M32" s="19">
        <f>'PCFMA SRC'!S31</f>
        <v>0</v>
      </c>
      <c r="N32" s="15">
        <f>'PCFMA SRC'!T31</f>
        <v>0</v>
      </c>
      <c r="O32" s="8"/>
      <c r="P32" s="19">
        <f>'PCFMA SRC'!X31</f>
        <v>0</v>
      </c>
      <c r="Q32" s="15">
        <f>'PCFMA SRC'!Y31</f>
        <v>0</v>
      </c>
      <c r="R32" s="8"/>
      <c r="S32" s="56">
        <f>'PCFMA SRC'!AG31</f>
        <v>0</v>
      </c>
      <c r="T32" s="30">
        <f>'PCFMA SRC'!AI31</f>
        <v>0</v>
      </c>
      <c r="U32" s="11" t="str">
        <f>'PCFMA SRC'!AJ31</f>
        <v>ur</v>
      </c>
    </row>
    <row r="33" spans="1:21" s="6" customFormat="1">
      <c r="A33" s="7">
        <f>'PCFMA SRC'!B32</f>
        <v>0</v>
      </c>
      <c r="B33" s="7" t="str">
        <f>'PCFMA SRC'!C32</f>
        <v>work-logistics</v>
      </c>
      <c r="C33" s="8"/>
      <c r="D33" s="19">
        <f>'PCFMA SRC'!D32</f>
        <v>0</v>
      </c>
      <c r="E33" s="15">
        <f>'PCFMA SRC'!E32</f>
        <v>0</v>
      </c>
      <c r="F33" s="8"/>
      <c r="G33" s="19">
        <f>'PCFMA SRC'!I32</f>
        <v>0</v>
      </c>
      <c r="H33" s="15">
        <f>'PCFMA SRC'!J32</f>
        <v>0</v>
      </c>
      <c r="I33" s="8"/>
      <c r="J33" s="19">
        <f>'PCFMA SRC'!N32</f>
        <v>0</v>
      </c>
      <c r="K33" s="15">
        <f>'PCFMA SRC'!O32</f>
        <v>0</v>
      </c>
      <c r="L33" s="8"/>
      <c r="M33" s="19">
        <f>'PCFMA SRC'!S32</f>
        <v>0</v>
      </c>
      <c r="N33" s="15">
        <f>'PCFMA SRC'!T32</f>
        <v>0</v>
      </c>
      <c r="O33" s="8"/>
      <c r="P33" s="19">
        <f>'PCFMA SRC'!X32</f>
        <v>0</v>
      </c>
      <c r="Q33" s="15">
        <f>'PCFMA SRC'!Y32</f>
        <v>0</v>
      </c>
      <c r="R33" s="8"/>
      <c r="S33" s="56">
        <f>'PCFMA SRC'!AG32</f>
        <v>0</v>
      </c>
      <c r="T33" s="30">
        <f>'PCFMA SRC'!AI32</f>
        <v>0</v>
      </c>
      <c r="U33" s="11" t="str">
        <f>'PCFMA SRC'!AJ32</f>
        <v>w-l</v>
      </c>
    </row>
    <row r="34" spans="1:21" s="6" customFormat="1">
      <c r="A34" s="7">
        <f>'PCFMA SRC'!B33</f>
        <v>0</v>
      </c>
      <c r="B34" s="7" t="str">
        <f>'PCFMA SRC'!C33</f>
        <v>work-pers</v>
      </c>
      <c r="C34" s="8"/>
      <c r="D34" s="19">
        <f>'PCFMA SRC'!D33</f>
        <v>0</v>
      </c>
      <c r="E34" s="15">
        <f>'PCFMA SRC'!E33</f>
        <v>0</v>
      </c>
      <c r="F34" s="8"/>
      <c r="G34" s="19">
        <f>'PCFMA SRC'!I33</f>
        <v>0</v>
      </c>
      <c r="H34" s="15">
        <f>'PCFMA SRC'!J33</f>
        <v>0</v>
      </c>
      <c r="I34" s="8"/>
      <c r="J34" s="19">
        <f>'PCFMA SRC'!N33</f>
        <v>0</v>
      </c>
      <c r="K34" s="15">
        <f>'PCFMA SRC'!O33</f>
        <v>0</v>
      </c>
      <c r="L34" s="8"/>
      <c r="M34" s="19">
        <f>'PCFMA SRC'!S33</f>
        <v>0</v>
      </c>
      <c r="N34" s="15">
        <f>'PCFMA SRC'!T33</f>
        <v>0</v>
      </c>
      <c r="O34" s="8"/>
      <c r="P34" s="19">
        <f>'PCFMA SRC'!X33</f>
        <v>0</v>
      </c>
      <c r="Q34" s="15">
        <f>'PCFMA SRC'!Y33</f>
        <v>0</v>
      </c>
      <c r="R34" s="8"/>
      <c r="S34" s="56">
        <f>'PCFMA SRC'!AG33</f>
        <v>0</v>
      </c>
      <c r="T34" s="30">
        <f>'PCFMA SRC'!AI33</f>
        <v>0</v>
      </c>
      <c r="U34" s="11" t="str">
        <f>'PCFMA SRC'!AJ33</f>
        <v>w-p</v>
      </c>
    </row>
    <row r="35" spans="1:21" s="6" customFormat="1">
      <c r="A35" s="7">
        <f>'PCFMA SRC'!B34</f>
        <v>0</v>
      </c>
      <c r="B35" s="7" t="str">
        <f>'PCFMA SRC'!C34</f>
        <v>work-relevant</v>
      </c>
      <c r="C35" s="8"/>
      <c r="D35" s="19">
        <f>'PCFMA SRC'!D34</f>
        <v>0</v>
      </c>
      <c r="E35" s="15">
        <f>'PCFMA SRC'!E34</f>
        <v>0</v>
      </c>
      <c r="F35" s="8"/>
      <c r="G35" s="19">
        <f>'PCFMA SRC'!I34</f>
        <v>0</v>
      </c>
      <c r="H35" s="15">
        <f>'PCFMA SRC'!J34</f>
        <v>0</v>
      </c>
      <c r="I35" s="8"/>
      <c r="J35" s="19">
        <f>'PCFMA SRC'!N34</f>
        <v>0</v>
      </c>
      <c r="K35" s="15">
        <f>'PCFMA SRC'!O34</f>
        <v>0</v>
      </c>
      <c r="L35" s="8"/>
      <c r="M35" s="19">
        <f>'PCFMA SRC'!S34</f>
        <v>0</v>
      </c>
      <c r="N35" s="15">
        <f>'PCFMA SRC'!T34</f>
        <v>0</v>
      </c>
      <c r="O35" s="8"/>
      <c r="P35" s="19">
        <f>'PCFMA SRC'!X34</f>
        <v>0</v>
      </c>
      <c r="Q35" s="15">
        <f>'PCFMA SRC'!Y34</f>
        <v>0</v>
      </c>
      <c r="R35" s="8"/>
      <c r="S35" s="56">
        <f>'PCFMA SRC'!AG34</f>
        <v>0</v>
      </c>
      <c r="T35" s="30">
        <f>'PCFMA SRC'!AI34</f>
        <v>0</v>
      </c>
      <c r="U35" s="11" t="str">
        <f>'PCFMA SRC'!AJ34</f>
        <v>w-r</v>
      </c>
    </row>
    <row r="36" spans="1:21" s="6" customFormat="1">
      <c r="A36" s="7"/>
      <c r="B36" s="7"/>
      <c r="C36" s="8"/>
      <c r="D36" s="19"/>
      <c r="E36" s="15"/>
      <c r="F36" s="8"/>
      <c r="G36" s="19"/>
      <c r="H36" s="15"/>
      <c r="I36" s="8"/>
      <c r="J36" s="19"/>
      <c r="K36" s="15"/>
      <c r="L36" s="8"/>
      <c r="M36" s="19"/>
      <c r="N36" s="15"/>
      <c r="O36" s="8"/>
      <c r="P36" s="19"/>
      <c r="Q36" s="15"/>
      <c r="R36" s="8"/>
      <c r="S36" s="56"/>
      <c r="T36" s="30"/>
      <c r="U36" s="11"/>
    </row>
    <row r="37" spans="1:21" s="6" customFormat="1">
      <c r="A37" s="7" t="str">
        <f>'PCFMA SRC'!B36</f>
        <v>Kenton</v>
      </c>
      <c r="B37" s="7" t="str">
        <f>'PCFMA SRC'!C36</f>
        <v>ALL</v>
      </c>
      <c r="C37" s="8"/>
      <c r="D37" s="19">
        <f>'PCFMA SRC'!D36</f>
        <v>7.3999999999999996E-2</v>
      </c>
      <c r="E37" s="15">
        <f>'PCFMA SRC'!E36</f>
        <v>8.4199999999999997E-2</v>
      </c>
      <c r="F37" s="8"/>
      <c r="G37" s="19">
        <f>'PCFMA SRC'!I36</f>
        <v>0.111</v>
      </c>
      <c r="H37" s="15">
        <f>'PCFMA SRC'!J36</f>
        <v>2.0999999999999999E-3</v>
      </c>
      <c r="I37" s="8"/>
      <c r="J37" s="19">
        <f>'PCFMA SRC'!N36</f>
        <v>0.127</v>
      </c>
      <c r="K37" s="15">
        <f>'PCFMA SRC'!O36</f>
        <v>5.9999999999999995E-4</v>
      </c>
      <c r="L37" s="8"/>
      <c r="M37" s="19">
        <f>'PCFMA SRC'!S36</f>
        <v>0.47199999999999998</v>
      </c>
      <c r="N37" s="15">
        <f>'PCFMA SRC'!T36</f>
        <v>0</v>
      </c>
      <c r="O37" s="8"/>
      <c r="P37" s="19">
        <f>'PCFMA SRC'!X36</f>
        <v>0.40600000000000003</v>
      </c>
      <c r="Q37" s="15">
        <f>'PCFMA SRC'!Y36</f>
        <v>0</v>
      </c>
      <c r="R37" s="8"/>
      <c r="S37" s="56">
        <f>'PCFMA SRC'!AG36</f>
        <v>0.28732711712953901</v>
      </c>
      <c r="T37" s="30"/>
      <c r="U37" s="11" t="str">
        <f>'PCFMA SRC'!AJ36</f>
        <v>ALL</v>
      </c>
    </row>
    <row r="38" spans="1:21" s="6" customFormat="1">
      <c r="A38" s="7" t="str">
        <f>'PCFMA SRC'!B37</f>
        <v>Kenton</v>
      </c>
      <c r="B38" s="7" t="str">
        <f>'PCFMA SRC'!C37</f>
        <v>football</v>
      </c>
      <c r="C38" s="8"/>
      <c r="D38" s="19">
        <f>'PCFMA SRC'!D37</f>
        <v>1.9E-2</v>
      </c>
      <c r="E38" s="15">
        <f>'PCFMA SRC'!E37</f>
        <v>0.86409999999999998</v>
      </c>
      <c r="F38" s="8"/>
      <c r="G38" s="19">
        <f>'PCFMA SRC'!I37</f>
        <v>0</v>
      </c>
      <c r="H38" s="15">
        <f>'PCFMA SRC'!J37</f>
        <v>1</v>
      </c>
      <c r="I38" s="8"/>
      <c r="J38" s="19">
        <f>'PCFMA SRC'!N37</f>
        <v>0.05</v>
      </c>
      <c r="K38" s="15">
        <f>'PCFMA SRC'!O37</f>
        <v>0.60929999999999995</v>
      </c>
      <c r="L38" s="8"/>
      <c r="M38" s="19">
        <f>'PCFMA SRC'!S37</f>
        <v>0.70799999999999996</v>
      </c>
      <c r="N38" s="15">
        <f>'PCFMA SRC'!T37</f>
        <v>0</v>
      </c>
      <c r="O38" s="8"/>
      <c r="P38" s="19">
        <f>'PCFMA SRC'!X37</f>
        <v>0.75</v>
      </c>
      <c r="Q38" s="15">
        <f>'PCFMA SRC'!Y37</f>
        <v>0</v>
      </c>
      <c r="R38" s="8"/>
      <c r="S38" s="56">
        <f>'PCFMA SRC'!AG37</f>
        <v>0.72968750522655657</v>
      </c>
      <c r="T38" s="30">
        <f>'PCFMA SRC'!AI37</f>
        <v>0.44236038809701755</v>
      </c>
      <c r="U38" s="11" t="str">
        <f>'PCFMA SRC'!AJ37</f>
        <v>fo</v>
      </c>
    </row>
    <row r="39" spans="1:21" s="6" customFormat="1">
      <c r="A39" s="7" t="str">
        <f>'PCFMA SRC'!B38</f>
        <v>Kenton</v>
      </c>
      <c r="B39" s="7" t="str">
        <f>'PCFMA SRC'!C38</f>
        <v>golf</v>
      </c>
      <c r="C39" s="8"/>
      <c r="D39" s="19">
        <f>'PCFMA SRC'!D38</f>
        <v>0</v>
      </c>
      <c r="E39" s="15">
        <f>'PCFMA SRC'!E38</f>
        <v>1</v>
      </c>
      <c r="F39" s="8"/>
      <c r="G39" s="19">
        <f>'PCFMA SRC'!I38</f>
        <v>1.6E-2</v>
      </c>
      <c r="H39" s="15">
        <f>'PCFMA SRC'!J38</f>
        <v>0.86380000000000001</v>
      </c>
      <c r="I39" s="8"/>
      <c r="J39" s="19">
        <f>'PCFMA SRC'!N38</f>
        <v>0.22500000000000001</v>
      </c>
      <c r="K39" s="15">
        <f>'PCFMA SRC'!O38</f>
        <v>1.67E-2</v>
      </c>
      <c r="L39" s="8"/>
      <c r="M39" s="19">
        <f>'PCFMA SRC'!S38</f>
        <v>0.27400000000000002</v>
      </c>
      <c r="N39" s="15">
        <f>'PCFMA SRC'!T38</f>
        <v>1.43E-2</v>
      </c>
      <c r="O39" s="8"/>
      <c r="P39" s="19">
        <f>'PCFMA SRC'!X38</f>
        <v>0.27700000000000002</v>
      </c>
      <c r="Q39" s="15">
        <f>'PCFMA SRC'!Y38</f>
        <v>4.7000000000000002E-3</v>
      </c>
      <c r="R39" s="8"/>
      <c r="S39" s="56">
        <f>'PCFMA SRC'!AG38</f>
        <v>0.25881998779347348</v>
      </c>
      <c r="T39" s="30">
        <f>'PCFMA SRC'!AI38</f>
        <v>-2.8507129336065529E-2</v>
      </c>
      <c r="U39" s="11" t="str">
        <f>'PCFMA SRC'!AJ38</f>
        <v>go</v>
      </c>
    </row>
    <row r="40" spans="1:21" s="6" customFormat="1">
      <c r="A40" s="7" t="str">
        <f>'PCFMA SRC'!B39</f>
        <v>Kenton</v>
      </c>
      <c r="B40" s="7" t="str">
        <f>'PCFMA SRC'!C39</f>
        <v>golf-logistics</v>
      </c>
      <c r="C40" s="8"/>
      <c r="D40" s="19">
        <f>'PCFMA SRC'!D39</f>
        <v>2.4E-2</v>
      </c>
      <c r="E40" s="15">
        <f>'PCFMA SRC'!E39</f>
        <v>0.8276</v>
      </c>
      <c r="F40" s="8"/>
      <c r="G40" s="19">
        <f>'PCFMA SRC'!I39</f>
        <v>0.25900000000000001</v>
      </c>
      <c r="H40" s="15">
        <f>'PCFMA SRC'!J39</f>
        <v>6.1000000000000004E-3</v>
      </c>
      <c r="I40" s="8"/>
      <c r="J40" s="19">
        <f>'PCFMA SRC'!N39</f>
        <v>0.435</v>
      </c>
      <c r="K40" s="15">
        <f>'PCFMA SRC'!O39</f>
        <v>0</v>
      </c>
      <c r="L40" s="8"/>
      <c r="M40" s="19">
        <f>'PCFMA SRC'!S39</f>
        <v>0.74399999999999999</v>
      </c>
      <c r="N40" s="15">
        <f>'PCFMA SRC'!T39</f>
        <v>0</v>
      </c>
      <c r="O40" s="8"/>
      <c r="P40" s="19">
        <f>'PCFMA SRC'!X39</f>
        <v>0.71199999999999997</v>
      </c>
      <c r="Q40" s="15">
        <f>'PCFMA SRC'!Y39</f>
        <v>0</v>
      </c>
      <c r="R40" s="8"/>
      <c r="S40" s="56">
        <f>'PCFMA SRC'!AG39</f>
        <v>0.56858061705713892</v>
      </c>
      <c r="T40" s="30">
        <f>'PCFMA SRC'!AI39</f>
        <v>0.2812534999275999</v>
      </c>
      <c r="U40" s="11" t="str">
        <f>'PCFMA SRC'!AJ39</f>
        <v>g-l</v>
      </c>
    </row>
    <row r="41" spans="1:21" s="6" customFormat="1">
      <c r="A41" s="7" t="str">
        <f>'PCFMA SRC'!B40</f>
        <v>Kenton</v>
      </c>
      <c r="B41" s="7" t="str">
        <f>'PCFMA SRC'!C40</f>
        <v>interested</v>
      </c>
      <c r="C41" s="8"/>
      <c r="D41" s="19">
        <f>'PCFMA SRC'!D40</f>
        <v>0.13100000000000001</v>
      </c>
      <c r="E41" s="15">
        <f>'PCFMA SRC'!E40</f>
        <v>0.25019999999999998</v>
      </c>
      <c r="F41" s="8"/>
      <c r="G41" s="19">
        <f>'PCFMA SRC'!I40</f>
        <v>2.3E-2</v>
      </c>
      <c r="H41" s="15">
        <f>'PCFMA SRC'!J40</f>
        <v>0.81169999999999998</v>
      </c>
      <c r="I41" s="8"/>
      <c r="J41" s="19">
        <f>'PCFMA SRC'!N40</f>
        <v>0.17599999999999999</v>
      </c>
      <c r="K41" s="15">
        <f>'PCFMA SRC'!O40</f>
        <v>7.5999999999999998E-2</v>
      </c>
      <c r="L41" s="8"/>
      <c r="M41" s="19">
        <f>'PCFMA SRC'!S40</f>
        <v>0.254</v>
      </c>
      <c r="N41" s="15">
        <f>'PCFMA SRC'!T40</f>
        <v>2.76E-2</v>
      </c>
      <c r="O41" s="8"/>
      <c r="P41" s="19">
        <f>'PCFMA SRC'!X40</f>
        <v>0.154</v>
      </c>
      <c r="Q41" s="15">
        <f>'PCFMA SRC'!Y40</f>
        <v>0.1239</v>
      </c>
      <c r="R41" s="8"/>
      <c r="S41" s="56">
        <f>'PCFMA SRC'!AG40</f>
        <v>0.254</v>
      </c>
      <c r="T41" s="30">
        <f>'PCFMA SRC'!AI40</f>
        <v>-3.3327117129539008E-2</v>
      </c>
      <c r="U41" s="11" t="str">
        <f>'PCFMA SRC'!AJ40</f>
        <v>in</v>
      </c>
    </row>
    <row r="42" spans="1:21" s="6" customFormat="1">
      <c r="A42" s="7" t="str">
        <f>'PCFMA SRC'!B41</f>
        <v>Kenton</v>
      </c>
      <c r="B42" s="7" t="str">
        <f>'PCFMA SRC'!C41</f>
        <v>urgency</v>
      </c>
      <c r="C42" s="8"/>
      <c r="D42" s="19">
        <f>'PCFMA SRC'!D41</f>
        <v>0</v>
      </c>
      <c r="E42" s="15">
        <f>'PCFMA SRC'!E41</f>
        <v>1</v>
      </c>
      <c r="F42" s="8"/>
      <c r="G42" s="19">
        <f>'PCFMA SRC'!I41</f>
        <v>0</v>
      </c>
      <c r="H42" s="15">
        <f>'PCFMA SRC'!J41</f>
        <v>1</v>
      </c>
      <c r="I42" s="8"/>
      <c r="J42" s="19">
        <f>'PCFMA SRC'!N41</f>
        <v>0</v>
      </c>
      <c r="K42" s="15">
        <f>'PCFMA SRC'!O41</f>
        <v>1</v>
      </c>
      <c r="L42" s="8"/>
      <c r="M42" s="19">
        <f>'PCFMA SRC'!S41</f>
        <v>0.125</v>
      </c>
      <c r="N42" s="15">
        <f>'PCFMA SRC'!T41</f>
        <v>0.27750000000000002</v>
      </c>
      <c r="O42" s="8"/>
      <c r="P42" s="19">
        <f>'PCFMA SRC'!X41</f>
        <v>0.1</v>
      </c>
      <c r="Q42" s="15">
        <f>'PCFMA SRC'!Y41</f>
        <v>0.31759999999999999</v>
      </c>
      <c r="R42" s="8"/>
      <c r="S42" s="56">
        <f>'PCFMA SRC'!AG41</f>
        <v>0.10000000000000003</v>
      </c>
      <c r="T42" s="30">
        <f>'PCFMA SRC'!AI41</f>
        <v>-0.18732711712953898</v>
      </c>
      <c r="U42" s="11" t="str">
        <f>'PCFMA SRC'!AJ41</f>
        <v>ur</v>
      </c>
    </row>
    <row r="43" spans="1:21" s="6" customFormat="1">
      <c r="A43" s="7" t="str">
        <f>'PCFMA SRC'!B42</f>
        <v>Kenton</v>
      </c>
      <c r="B43" s="7" t="str">
        <f>'PCFMA SRC'!C42</f>
        <v>work-logistics</v>
      </c>
      <c r="C43" s="8"/>
      <c r="D43" s="19">
        <f>'PCFMA SRC'!D42</f>
        <v>0</v>
      </c>
      <c r="E43" s="15">
        <f>'PCFMA SRC'!E42</f>
        <v>1</v>
      </c>
      <c r="F43" s="8"/>
      <c r="G43" s="19">
        <f>'PCFMA SRC'!I42</f>
        <v>0</v>
      </c>
      <c r="H43" s="15">
        <f>'PCFMA SRC'!J42</f>
        <v>1</v>
      </c>
      <c r="I43" s="8"/>
      <c r="J43" s="19">
        <f>'PCFMA SRC'!N42</f>
        <v>1.9E-2</v>
      </c>
      <c r="K43" s="15">
        <f>'PCFMA SRC'!O42</f>
        <v>0.85389999999999999</v>
      </c>
      <c r="L43" s="8"/>
      <c r="M43" s="19">
        <f>'PCFMA SRC'!S42</f>
        <v>0.18</v>
      </c>
      <c r="N43" s="15">
        <f>'PCFMA SRC'!T42</f>
        <v>0.12230000000000001</v>
      </c>
      <c r="O43" s="8"/>
      <c r="P43" s="19">
        <f>'PCFMA SRC'!X42</f>
        <v>0.31</v>
      </c>
      <c r="Q43" s="15">
        <f>'PCFMA SRC'!Y42</f>
        <v>2E-3</v>
      </c>
      <c r="R43" s="8"/>
      <c r="S43" s="56">
        <f>'PCFMA SRC'!AG42</f>
        <v>0</v>
      </c>
      <c r="T43" s="30">
        <f>'PCFMA SRC'!AI42</f>
        <v>-0.28732711712953901</v>
      </c>
      <c r="U43" s="11" t="str">
        <f>'PCFMA SRC'!AJ42</f>
        <v>w-l</v>
      </c>
    </row>
    <row r="44" spans="1:21" s="6" customFormat="1">
      <c r="A44" s="7" t="str">
        <f>'PCFMA SRC'!B43</f>
        <v>Kenton</v>
      </c>
      <c r="B44" s="7" t="str">
        <f>'PCFMA SRC'!C43</f>
        <v>work-pers</v>
      </c>
      <c r="C44" s="8"/>
      <c r="D44" s="19">
        <f>'PCFMA SRC'!D43</f>
        <v>4.9000000000000002E-2</v>
      </c>
      <c r="E44" s="15">
        <f>'PCFMA SRC'!E43</f>
        <v>0.67110000000000003</v>
      </c>
      <c r="F44" s="8"/>
      <c r="G44" s="19">
        <f>'PCFMA SRC'!I43</f>
        <v>0</v>
      </c>
      <c r="H44" s="15">
        <f>'PCFMA SRC'!J43</f>
        <v>1</v>
      </c>
      <c r="I44" s="8"/>
      <c r="J44" s="19">
        <f>'PCFMA SRC'!N43</f>
        <v>5.3999999999999999E-2</v>
      </c>
      <c r="K44" s="15">
        <f>'PCFMA SRC'!O43</f>
        <v>0.58989999999999998</v>
      </c>
      <c r="L44" s="8"/>
      <c r="M44" s="19">
        <f>'PCFMA SRC'!S43</f>
        <v>0.40600000000000003</v>
      </c>
      <c r="N44" s="15">
        <f>'PCFMA SRC'!T43</f>
        <v>4.0000000000000002E-4</v>
      </c>
      <c r="O44" s="8"/>
      <c r="P44" s="19">
        <f>'PCFMA SRC'!X43</f>
        <v>0.28299999999999997</v>
      </c>
      <c r="Q44" s="15">
        <f>'PCFMA SRC'!Y43</f>
        <v>4.8999999999999998E-3</v>
      </c>
      <c r="R44" s="8"/>
      <c r="S44" s="56">
        <f>'PCFMA SRC'!AG43</f>
        <v>0.34598568639798655</v>
      </c>
      <c r="T44" s="30">
        <f>'PCFMA SRC'!AI43</f>
        <v>5.8658569268447536E-2</v>
      </c>
      <c r="U44" s="11" t="str">
        <f>'PCFMA SRC'!AJ43</f>
        <v>w-p</v>
      </c>
    </row>
    <row r="45" spans="1:21" s="6" customFormat="1">
      <c r="A45" s="7"/>
      <c r="B45" s="7"/>
      <c r="C45" s="8"/>
      <c r="D45" s="19"/>
      <c r="E45" s="15"/>
      <c r="F45" s="8"/>
      <c r="G45" s="19"/>
      <c r="H45" s="15"/>
      <c r="I45" s="8"/>
      <c r="J45" s="19"/>
      <c r="K45" s="15"/>
      <c r="L45" s="8"/>
      <c r="M45" s="19"/>
      <c r="N45" s="15"/>
      <c r="O45" s="8"/>
      <c r="P45" s="19"/>
      <c r="Q45" s="15"/>
      <c r="R45" s="8"/>
      <c r="S45" s="56"/>
      <c r="T45" s="30"/>
      <c r="U45" s="11"/>
    </row>
    <row r="46" spans="1:21" s="6" customFormat="1">
      <c r="A46" s="7">
        <f>'PCFMA SRC'!B45</f>
        <v>0</v>
      </c>
      <c r="B46" s="7" t="str">
        <f>'PCFMA SRC'!C45</f>
        <v>ALL</v>
      </c>
      <c r="C46" s="8"/>
      <c r="D46" s="19">
        <f>'PCFMA SRC'!D45</f>
        <v>0</v>
      </c>
      <c r="E46" s="15">
        <f>'PCFMA SRC'!E45</f>
        <v>0</v>
      </c>
      <c r="F46" s="8"/>
      <c r="G46" s="19">
        <f>'PCFMA SRC'!I45</f>
        <v>0</v>
      </c>
      <c r="H46" s="15">
        <f>'PCFMA SRC'!J45</f>
        <v>0</v>
      </c>
      <c r="I46" s="8"/>
      <c r="J46" s="19">
        <f>'PCFMA SRC'!N45</f>
        <v>0</v>
      </c>
      <c r="K46" s="15">
        <f>'PCFMA SRC'!O45</f>
        <v>0</v>
      </c>
      <c r="L46" s="8"/>
      <c r="M46" s="19">
        <f>'PCFMA SRC'!S45</f>
        <v>0</v>
      </c>
      <c r="N46" s="15">
        <f>'PCFMA SRC'!T45</f>
        <v>0</v>
      </c>
      <c r="O46" s="8"/>
      <c r="P46" s="19">
        <f>'PCFMA SRC'!X45</f>
        <v>0</v>
      </c>
      <c r="Q46" s="15">
        <f>'PCFMA SRC'!Y45</f>
        <v>0</v>
      </c>
      <c r="R46" s="8"/>
      <c r="S46" s="56">
        <f>'PCFMA SRC'!AG45</f>
        <v>0</v>
      </c>
      <c r="T46" s="30"/>
      <c r="U46" s="11" t="str">
        <f>'PCFMA SRC'!AJ45</f>
        <v>ALL</v>
      </c>
    </row>
    <row r="47" spans="1:21" s="6" customFormat="1">
      <c r="A47" s="7">
        <f>'PCFMA SRC'!B46</f>
        <v>0</v>
      </c>
      <c r="B47" s="7" t="str">
        <f>'PCFMA SRC'!C46</f>
        <v>company-law</v>
      </c>
      <c r="C47" s="8"/>
      <c r="D47" s="19">
        <f>'PCFMA SRC'!D46</f>
        <v>0</v>
      </c>
      <c r="E47" s="15">
        <f>'PCFMA SRC'!E46</f>
        <v>0</v>
      </c>
      <c r="F47" s="8"/>
      <c r="G47" s="19">
        <f>'PCFMA SRC'!I46</f>
        <v>0</v>
      </c>
      <c r="H47" s="15">
        <f>'PCFMA SRC'!J46</f>
        <v>0</v>
      </c>
      <c r="I47" s="8"/>
      <c r="J47" s="19">
        <f>'PCFMA SRC'!N46</f>
        <v>0</v>
      </c>
      <c r="K47" s="15">
        <f>'PCFMA SRC'!O46</f>
        <v>0</v>
      </c>
      <c r="L47" s="8"/>
      <c r="M47" s="19">
        <f>'PCFMA SRC'!S46</f>
        <v>0</v>
      </c>
      <c r="N47" s="15">
        <f>'PCFMA SRC'!T46</f>
        <v>0</v>
      </c>
      <c r="O47" s="8"/>
      <c r="P47" s="19">
        <f>'PCFMA SRC'!X46</f>
        <v>0</v>
      </c>
      <c r="Q47" s="15">
        <f>'PCFMA SRC'!Y46</f>
        <v>0</v>
      </c>
      <c r="R47" s="8"/>
      <c r="S47" s="56">
        <f>'PCFMA SRC'!AG46</f>
        <v>0</v>
      </c>
      <c r="T47" s="30">
        <f>'PCFMA SRC'!AI46</f>
        <v>0</v>
      </c>
      <c r="U47" s="11" t="str">
        <f>'PCFMA SRC'!AJ46</f>
        <v>c-l</v>
      </c>
    </row>
    <row r="48" spans="1:21" s="6" customFormat="1">
      <c r="A48" s="7">
        <f>'PCFMA SRC'!B47</f>
        <v>0</v>
      </c>
      <c r="B48" s="7" t="str">
        <f>'PCFMA SRC'!C47</f>
        <v>interested</v>
      </c>
      <c r="C48" s="8"/>
      <c r="D48" s="19">
        <f>'PCFMA SRC'!D47</f>
        <v>0</v>
      </c>
      <c r="E48" s="15">
        <f>'PCFMA SRC'!E47</f>
        <v>0</v>
      </c>
      <c r="F48" s="8"/>
      <c r="G48" s="19">
        <f>'PCFMA SRC'!I47</f>
        <v>0</v>
      </c>
      <c r="H48" s="15">
        <f>'PCFMA SRC'!J47</f>
        <v>0</v>
      </c>
      <c r="I48" s="8"/>
      <c r="J48" s="19">
        <f>'PCFMA SRC'!N47</f>
        <v>0</v>
      </c>
      <c r="K48" s="15">
        <f>'PCFMA SRC'!O47</f>
        <v>0</v>
      </c>
      <c r="L48" s="8"/>
      <c r="M48" s="19">
        <f>'PCFMA SRC'!S47</f>
        <v>0</v>
      </c>
      <c r="N48" s="15">
        <f>'PCFMA SRC'!T47</f>
        <v>0</v>
      </c>
      <c r="O48" s="8"/>
      <c r="P48" s="19">
        <f>'PCFMA SRC'!X47</f>
        <v>0</v>
      </c>
      <c r="Q48" s="15">
        <f>'PCFMA SRC'!Y47</f>
        <v>0</v>
      </c>
      <c r="R48" s="8"/>
      <c r="S48" s="56">
        <f>'PCFMA SRC'!AG47</f>
        <v>0</v>
      </c>
      <c r="T48" s="30">
        <f>'PCFMA SRC'!AI47</f>
        <v>0</v>
      </c>
      <c r="U48" s="11" t="str">
        <f>'PCFMA SRC'!AJ47</f>
        <v>in</v>
      </c>
    </row>
    <row r="49" spans="1:23" s="6" customFormat="1">
      <c r="A49" s="7">
        <f>'PCFMA SRC'!B48</f>
        <v>0</v>
      </c>
      <c r="B49" s="7" t="str">
        <f>'PCFMA SRC'!C48</f>
        <v>riding</v>
      </c>
      <c r="C49" s="8"/>
      <c r="D49" s="19">
        <f>'PCFMA SRC'!D48</f>
        <v>0</v>
      </c>
      <c r="E49" s="15">
        <f>'PCFMA SRC'!E48</f>
        <v>0</v>
      </c>
      <c r="F49" s="8"/>
      <c r="G49" s="19">
        <f>'PCFMA SRC'!I48</f>
        <v>0</v>
      </c>
      <c r="H49" s="15">
        <f>'PCFMA SRC'!J48</f>
        <v>0</v>
      </c>
      <c r="I49" s="8"/>
      <c r="J49" s="19">
        <f>'PCFMA SRC'!N48</f>
        <v>0</v>
      </c>
      <c r="K49" s="15">
        <f>'PCFMA SRC'!O48</f>
        <v>0</v>
      </c>
      <c r="L49" s="8"/>
      <c r="M49" s="19">
        <f>'PCFMA SRC'!S48</f>
        <v>0</v>
      </c>
      <c r="N49" s="15">
        <f>'PCFMA SRC'!T48</f>
        <v>0</v>
      </c>
      <c r="O49" s="8"/>
      <c r="P49" s="19">
        <f>'PCFMA SRC'!X48</f>
        <v>0</v>
      </c>
      <c r="Q49" s="15">
        <f>'PCFMA SRC'!Y48</f>
        <v>0</v>
      </c>
      <c r="R49" s="8"/>
      <c r="S49" s="56">
        <f>'PCFMA SRC'!AG48</f>
        <v>0</v>
      </c>
      <c r="T49" s="30">
        <f>'PCFMA SRC'!AI48</f>
        <v>0</v>
      </c>
      <c r="U49" s="11" t="str">
        <f>'PCFMA SRC'!AJ48</f>
        <v>ri</v>
      </c>
    </row>
    <row r="50" spans="1:23" s="6" customFormat="1">
      <c r="A50" s="7">
        <f>'PCFMA SRC'!B49</f>
        <v>0</v>
      </c>
      <c r="B50" s="7" t="str">
        <f>'PCFMA SRC'!C49</f>
        <v>riding-arrangements</v>
      </c>
      <c r="C50" s="8"/>
      <c r="D50" s="19">
        <f>'PCFMA SRC'!D49</f>
        <v>0</v>
      </c>
      <c r="E50" s="15">
        <f>'PCFMA SRC'!E49</f>
        <v>0</v>
      </c>
      <c r="F50" s="8"/>
      <c r="G50" s="19">
        <f>'PCFMA SRC'!I49</f>
        <v>0</v>
      </c>
      <c r="H50" s="15">
        <f>'PCFMA SRC'!J49</f>
        <v>0</v>
      </c>
      <c r="I50" s="8"/>
      <c r="J50" s="19">
        <f>'PCFMA SRC'!N49</f>
        <v>0</v>
      </c>
      <c r="K50" s="15">
        <f>'PCFMA SRC'!O49</f>
        <v>0</v>
      </c>
      <c r="L50" s="8"/>
      <c r="M50" s="19">
        <f>'PCFMA SRC'!S49</f>
        <v>0</v>
      </c>
      <c r="N50" s="15">
        <f>'PCFMA SRC'!T49</f>
        <v>0</v>
      </c>
      <c r="O50" s="8"/>
      <c r="P50" s="19">
        <f>'PCFMA SRC'!X49</f>
        <v>0</v>
      </c>
      <c r="Q50" s="15">
        <f>'PCFMA SRC'!Y49</f>
        <v>0</v>
      </c>
      <c r="R50" s="8"/>
      <c r="S50" s="56">
        <f>'PCFMA SRC'!AG49</f>
        <v>0</v>
      </c>
      <c r="T50" s="30">
        <f>'PCFMA SRC'!AI49</f>
        <v>0</v>
      </c>
      <c r="U50" s="11" t="str">
        <f>'PCFMA SRC'!AJ49</f>
        <v>r-a</v>
      </c>
    </row>
    <row r="51" spans="1:23" s="6" customFormat="1">
      <c r="A51" s="7">
        <f>'PCFMA SRC'!B50</f>
        <v>0</v>
      </c>
      <c r="B51" s="7" t="str">
        <f>'PCFMA SRC'!C50</f>
        <v>school-importance</v>
      </c>
      <c r="C51" s="8"/>
      <c r="D51" s="19">
        <f>'PCFMA SRC'!D50</f>
        <v>0</v>
      </c>
      <c r="E51" s="15">
        <f>'PCFMA SRC'!E50</f>
        <v>0</v>
      </c>
      <c r="F51" s="8"/>
      <c r="G51" s="19">
        <f>'PCFMA SRC'!I50</f>
        <v>0</v>
      </c>
      <c r="H51" s="15">
        <f>'PCFMA SRC'!J50</f>
        <v>0</v>
      </c>
      <c r="I51" s="8"/>
      <c r="J51" s="19">
        <f>'PCFMA SRC'!N50</f>
        <v>0</v>
      </c>
      <c r="K51" s="15">
        <f>'PCFMA SRC'!O50</f>
        <v>0</v>
      </c>
      <c r="L51" s="8"/>
      <c r="M51" s="19">
        <f>'PCFMA SRC'!S50</f>
        <v>0</v>
      </c>
      <c r="N51" s="15">
        <f>'PCFMA SRC'!T50</f>
        <v>0</v>
      </c>
      <c r="O51" s="8"/>
      <c r="P51" s="19">
        <f>'PCFMA SRC'!X50</f>
        <v>0</v>
      </c>
      <c r="Q51" s="15">
        <f>'PCFMA SRC'!Y50</f>
        <v>0</v>
      </c>
      <c r="R51" s="8"/>
      <c r="S51" s="56">
        <f>'PCFMA SRC'!AG50</f>
        <v>0</v>
      </c>
      <c r="T51" s="30">
        <f>'PCFMA SRC'!AI50</f>
        <v>0</v>
      </c>
      <c r="U51" s="11" t="str">
        <f>'PCFMA SRC'!AJ50</f>
        <v>s-i</v>
      </c>
    </row>
    <row r="52" spans="1:23" s="6" customFormat="1">
      <c r="A52" s="7">
        <f>'PCFMA SRC'!B51</f>
        <v>0</v>
      </c>
      <c r="B52" s="7" t="str">
        <f>'PCFMA SRC'!C51</f>
        <v>urgency</v>
      </c>
      <c r="C52" s="8"/>
      <c r="D52" s="19">
        <f>'PCFMA SRC'!D51</f>
        <v>0</v>
      </c>
      <c r="E52" s="15">
        <f>'PCFMA SRC'!E51</f>
        <v>0</v>
      </c>
      <c r="F52" s="8"/>
      <c r="G52" s="19">
        <f>'PCFMA SRC'!I51</f>
        <v>0</v>
      </c>
      <c r="H52" s="15">
        <f>'PCFMA SRC'!J51</f>
        <v>0</v>
      </c>
      <c r="I52" s="8"/>
      <c r="J52" s="19">
        <f>'PCFMA SRC'!N51</f>
        <v>0</v>
      </c>
      <c r="K52" s="15">
        <f>'PCFMA SRC'!O51</f>
        <v>0</v>
      </c>
      <c r="L52" s="8"/>
      <c r="M52" s="19">
        <f>'PCFMA SRC'!S51</f>
        <v>0</v>
      </c>
      <c r="N52" s="15">
        <f>'PCFMA SRC'!T51</f>
        <v>0</v>
      </c>
      <c r="O52" s="8"/>
      <c r="P52" s="19">
        <f>'PCFMA SRC'!X51</f>
        <v>0</v>
      </c>
      <c r="Q52" s="15">
        <f>'PCFMA SRC'!Y51</f>
        <v>0</v>
      </c>
      <c r="R52" s="8"/>
      <c r="S52" s="56">
        <f>'PCFMA SRC'!AG51</f>
        <v>0</v>
      </c>
      <c r="T52" s="30">
        <f>'PCFMA SRC'!AI51</f>
        <v>0</v>
      </c>
      <c r="U52" s="11" t="str">
        <f>'PCFMA SRC'!AJ51</f>
        <v>ur</v>
      </c>
    </row>
    <row r="53" spans="1:23" s="6" customFormat="1">
      <c r="A53" s="7">
        <f>'PCFMA SRC'!B52</f>
        <v>0</v>
      </c>
      <c r="B53" s="7" t="str">
        <f>'PCFMA SRC'!C52</f>
        <v>work-logistics</v>
      </c>
      <c r="C53" s="8"/>
      <c r="D53" s="19">
        <f>'PCFMA SRC'!D52</f>
        <v>0</v>
      </c>
      <c r="E53" s="15">
        <f>'PCFMA SRC'!E52</f>
        <v>0</v>
      </c>
      <c r="F53" s="8"/>
      <c r="G53" s="19">
        <f>'PCFMA SRC'!I52</f>
        <v>0</v>
      </c>
      <c r="H53" s="15">
        <f>'PCFMA SRC'!J52</f>
        <v>0</v>
      </c>
      <c r="I53" s="8"/>
      <c r="J53" s="19">
        <f>'PCFMA SRC'!N52</f>
        <v>0</v>
      </c>
      <c r="K53" s="15">
        <f>'PCFMA SRC'!O52</f>
        <v>0</v>
      </c>
      <c r="L53" s="8"/>
      <c r="M53" s="19">
        <f>'PCFMA SRC'!S52</f>
        <v>0</v>
      </c>
      <c r="N53" s="15">
        <f>'PCFMA SRC'!T52</f>
        <v>0</v>
      </c>
      <c r="O53" s="8"/>
      <c r="P53" s="19">
        <f>'PCFMA SRC'!X52</f>
        <v>0</v>
      </c>
      <c r="Q53" s="15">
        <f>'PCFMA SRC'!Y52</f>
        <v>0</v>
      </c>
      <c r="R53" s="8"/>
      <c r="S53" s="56">
        <f>'PCFMA SRC'!AG52</f>
        <v>0</v>
      </c>
      <c r="T53" s="30">
        <f>'PCFMA SRC'!AI52</f>
        <v>0</v>
      </c>
      <c r="U53" s="11" t="str">
        <f>'PCFMA SRC'!AJ52</f>
        <v>w-l</v>
      </c>
    </row>
    <row r="54" spans="1:23" s="6" customFormat="1">
      <c r="A54" s="7">
        <f>'PCFMA SRC'!B53</f>
        <v>0</v>
      </c>
      <c r="B54" s="7" t="str">
        <f>'PCFMA SRC'!C53</f>
        <v>work-pers</v>
      </c>
      <c r="C54" s="8"/>
      <c r="D54" s="19">
        <f>'PCFMA SRC'!D53</f>
        <v>0</v>
      </c>
      <c r="E54" s="15">
        <f>'PCFMA SRC'!E53</f>
        <v>0</v>
      </c>
      <c r="F54" s="8"/>
      <c r="G54" s="19">
        <f>'PCFMA SRC'!I53</f>
        <v>0</v>
      </c>
      <c r="H54" s="15">
        <f>'PCFMA SRC'!J53</f>
        <v>0</v>
      </c>
      <c r="I54" s="8"/>
      <c r="J54" s="19">
        <f>'PCFMA SRC'!N53</f>
        <v>0</v>
      </c>
      <c r="K54" s="15">
        <f>'PCFMA SRC'!O53</f>
        <v>0</v>
      </c>
      <c r="L54" s="8"/>
      <c r="M54" s="19">
        <f>'PCFMA SRC'!S53</f>
        <v>0</v>
      </c>
      <c r="N54" s="15">
        <f>'PCFMA SRC'!T53</f>
        <v>0</v>
      </c>
      <c r="O54" s="8"/>
      <c r="P54" s="19">
        <f>'PCFMA SRC'!X53</f>
        <v>0</v>
      </c>
      <c r="Q54" s="15">
        <f>'PCFMA SRC'!Y53</f>
        <v>0</v>
      </c>
      <c r="R54" s="8"/>
      <c r="S54" s="56">
        <f>'PCFMA SRC'!AG53</f>
        <v>0</v>
      </c>
      <c r="T54" s="30">
        <f>'PCFMA SRC'!AI53</f>
        <v>0</v>
      </c>
      <c r="U54" s="11" t="str">
        <f>'PCFMA SRC'!AJ53</f>
        <v>w-p</v>
      </c>
    </row>
    <row r="55" spans="1:23" s="6" customFormat="1">
      <c r="A55" s="7">
        <f>'PCFMA SRC'!B54</f>
        <v>0</v>
      </c>
      <c r="B55" s="7" t="str">
        <f>'PCFMA SRC'!C54</f>
        <v>work-relevant</v>
      </c>
      <c r="C55" s="8"/>
      <c r="D55" s="19">
        <f>'PCFMA SRC'!D54</f>
        <v>0</v>
      </c>
      <c r="E55" s="15">
        <f>'PCFMA SRC'!E54</f>
        <v>0</v>
      </c>
      <c r="F55" s="8"/>
      <c r="G55" s="19">
        <f>'PCFMA SRC'!I54</f>
        <v>0</v>
      </c>
      <c r="H55" s="15">
        <f>'PCFMA SRC'!J54</f>
        <v>0</v>
      </c>
      <c r="I55" s="8"/>
      <c r="J55" s="19">
        <f>'PCFMA SRC'!N54</f>
        <v>0</v>
      </c>
      <c r="K55" s="15">
        <f>'PCFMA SRC'!O54</f>
        <v>0</v>
      </c>
      <c r="L55" s="8"/>
      <c r="M55" s="19">
        <f>'PCFMA SRC'!S54</f>
        <v>0</v>
      </c>
      <c r="N55" s="15">
        <f>'PCFMA SRC'!T54</f>
        <v>0</v>
      </c>
      <c r="O55" s="8"/>
      <c r="P55" s="19">
        <f>'PCFMA SRC'!X54</f>
        <v>0</v>
      </c>
      <c r="Q55" s="15">
        <f>'PCFMA SRC'!Y54</f>
        <v>0</v>
      </c>
      <c r="R55" s="8"/>
      <c r="S55" s="56">
        <f>'PCFMA SRC'!AG54</f>
        <v>0</v>
      </c>
      <c r="T55" s="30">
        <f>'PCFMA SRC'!AI54</f>
        <v>0</v>
      </c>
      <c r="U55" s="11" t="str">
        <f>'PCFMA SRC'!AJ54</f>
        <v>w-r</v>
      </c>
    </row>
    <row r="56" spans="1:23" s="6" customFormat="1" ht="15.6" customHeight="1">
      <c r="A56" s="7"/>
      <c r="B56" s="7"/>
      <c r="C56" s="8"/>
      <c r="D56" s="19"/>
      <c r="E56" s="15"/>
      <c r="F56" s="8"/>
      <c r="G56" s="19"/>
      <c r="H56" s="15"/>
      <c r="I56" s="8"/>
      <c r="J56" s="19"/>
      <c r="K56" s="15"/>
      <c r="L56" s="8"/>
      <c r="M56" s="19"/>
      <c r="N56" s="15"/>
      <c r="O56" s="8"/>
      <c r="P56" s="19"/>
      <c r="Q56" s="15"/>
      <c r="R56" s="8"/>
      <c r="S56" s="56"/>
      <c r="T56" s="30"/>
      <c r="U56" s="11"/>
    </row>
    <row r="57" spans="1:23" s="6" customFormat="1" ht="17.399999999999999" customHeight="1">
      <c r="A57" s="68" t="str">
        <f>'PCFMA SRC'!$B$65</f>
        <v>Model label:</v>
      </c>
      <c r="B57" s="68"/>
      <c r="C57" s="68"/>
      <c r="D57" s="67" t="str">
        <f>'PCFMA SRC'!D65</f>
        <v>V-M3</v>
      </c>
      <c r="E57" s="67"/>
      <c r="F57" s="47"/>
      <c r="G57" s="67" t="str">
        <f>'PCFMA SRC'!I65</f>
        <v>B-M3</v>
      </c>
      <c r="H57" s="67"/>
      <c r="I57" s="47"/>
      <c r="J57" s="67" t="str">
        <f>'PCFMA SRC'!N65</f>
        <v>E-M3</v>
      </c>
      <c r="K57" s="67"/>
      <c r="L57" s="47"/>
      <c r="M57" s="67" t="str">
        <f>'PCFMA SRC'!S65</f>
        <v>V4-M3</v>
      </c>
      <c r="N57" s="67"/>
      <c r="O57" s="47"/>
      <c r="P57" s="67" t="str">
        <f>'PCFMA SRC'!X65</f>
        <v>V4o-M3</v>
      </c>
      <c r="Q57" s="67"/>
      <c r="R57" s="8"/>
      <c r="S57" s="19"/>
      <c r="T57" s="44"/>
      <c r="U57" s="45"/>
      <c r="V57" s="43"/>
      <c r="W57" s="43"/>
    </row>
    <row r="58" spans="1:23" s="6" customFormat="1" ht="17.399999999999999" customHeight="1">
      <c r="A58" s="68" t="str">
        <f>'PCFMA SRC'!$B$57</f>
        <v>Percentage of significant rows:</v>
      </c>
      <c r="B58" s="68"/>
      <c r="C58" s="68"/>
      <c r="D58" s="69">
        <f>'PCFMA SRC'!G57</f>
        <v>0.17857142857142858</v>
      </c>
      <c r="E58" s="69"/>
      <c r="F58" s="55"/>
      <c r="G58" s="69">
        <f>'PCFMA SRC'!L57</f>
        <v>0.32142857142857145</v>
      </c>
      <c r="H58" s="69"/>
      <c r="I58" s="55"/>
      <c r="J58" s="69">
        <f>'PCFMA SRC'!Q57</f>
        <v>0.39285714285714285</v>
      </c>
      <c r="K58" s="69"/>
      <c r="L58" s="55"/>
      <c r="M58" s="69">
        <f>'PCFMA SRC'!V57</f>
        <v>0.7857142857142857</v>
      </c>
      <c r="N58" s="69"/>
      <c r="O58" s="55"/>
      <c r="P58" s="69">
        <f>'PCFMA SRC'!AA57</f>
        <v>0.9285714285714286</v>
      </c>
      <c r="Q58" s="69"/>
      <c r="R58" s="8"/>
      <c r="S58" s="19"/>
      <c r="T58" s="44"/>
      <c r="U58" s="45"/>
      <c r="V58" s="43"/>
    </row>
    <row r="59" spans="1:23" s="9" customFormat="1" ht="17.399999999999999" customHeight="1">
      <c r="A59" s="68" t="str">
        <f>'PCFMA SRC'!B61</f>
        <v>Mean phi (significant only, excl. ALL):</v>
      </c>
      <c r="B59" s="68"/>
      <c r="C59" s="68"/>
      <c r="D59" s="70">
        <f>'PCFMA SRC'!D61</f>
        <v>0.17319999999999999</v>
      </c>
      <c r="E59" s="70"/>
      <c r="F59" s="10"/>
      <c r="G59" s="70">
        <f>'PCFMA SRC'!I61</f>
        <v>0.18833333333333332</v>
      </c>
      <c r="H59" s="70"/>
      <c r="I59" s="10"/>
      <c r="J59" s="70">
        <f>'PCFMA SRC'!N61</f>
        <v>0.15575</v>
      </c>
      <c r="K59" s="70"/>
      <c r="L59" s="10"/>
      <c r="M59" s="70">
        <f>'PCFMA SRC'!S61</f>
        <v>0.38084210526315787</v>
      </c>
      <c r="N59" s="70"/>
      <c r="O59" s="10"/>
      <c r="P59" s="70">
        <f>'PCFMA SRC'!X61</f>
        <v>0.36639130434782607</v>
      </c>
      <c r="Q59" s="70"/>
      <c r="R59" s="10"/>
      <c r="S59" s="56"/>
      <c r="T59" s="31"/>
      <c r="U59" s="11"/>
    </row>
    <row r="60" spans="1:23" s="9" customFormat="1" ht="17.399999999999999" customHeight="1">
      <c r="A60" s="68" t="str">
        <f>'PCFMA SRC'!B62</f>
        <v>Mean phi (significant only, ALL only):</v>
      </c>
      <c r="B60" s="68"/>
      <c r="C60" s="68"/>
      <c r="D60" s="70" t="str">
        <f>'PCFMA SRC'!D62</f>
        <v>n/a</v>
      </c>
      <c r="E60" s="70"/>
      <c r="F60" s="10"/>
      <c r="G60" s="70">
        <f>'PCFMA SRC'!I62</f>
        <v>9.5333333333333325E-2</v>
      </c>
      <c r="H60" s="70"/>
      <c r="I60" s="10"/>
      <c r="J60" s="70">
        <f>'PCFMA SRC'!N62</f>
        <v>0.125</v>
      </c>
      <c r="K60" s="70"/>
      <c r="L60" s="10"/>
      <c r="M60" s="70">
        <f>'PCFMA SRC'!S62</f>
        <v>0.38999999999999996</v>
      </c>
      <c r="N60" s="70"/>
      <c r="O60" s="10"/>
      <c r="P60" s="70">
        <f>'PCFMA SRC'!X62</f>
        <v>0.38199999999999995</v>
      </c>
      <c r="Q60" s="70"/>
      <c r="R60" s="10"/>
      <c r="S60" s="56"/>
      <c r="T60" s="31"/>
      <c r="U60" s="11"/>
    </row>
    <row r="61" spans="1:23" s="6" customFormat="1">
      <c r="C61" s="8"/>
      <c r="D61" s="46"/>
      <c r="E61" s="15"/>
      <c r="F61" s="8"/>
      <c r="G61" s="46"/>
      <c r="H61" s="15"/>
      <c r="I61" s="8"/>
      <c r="J61" s="46"/>
      <c r="K61" s="15"/>
      <c r="L61" s="8"/>
      <c r="M61" s="46"/>
      <c r="N61" s="15"/>
      <c r="O61" s="8"/>
      <c r="P61" s="46"/>
      <c r="Q61" s="15"/>
      <c r="R61" s="8"/>
      <c r="S61" s="19"/>
      <c r="T61" s="27"/>
      <c r="U61" s="11"/>
    </row>
    <row r="62" spans="1:23" s="6" customFormat="1">
      <c r="C62" s="8"/>
      <c r="D62" s="19"/>
      <c r="E62" s="15"/>
      <c r="F62" s="8"/>
      <c r="G62" s="19"/>
      <c r="H62" s="15"/>
      <c r="I62" s="8"/>
      <c r="J62" s="19"/>
      <c r="K62" s="15"/>
      <c r="L62" s="8"/>
      <c r="M62" s="19"/>
      <c r="N62" s="15"/>
      <c r="O62" s="8"/>
      <c r="P62" s="19"/>
      <c r="Q62" s="15"/>
      <c r="R62" s="8"/>
      <c r="S62" s="19"/>
      <c r="T62" s="27"/>
      <c r="U62" s="11"/>
    </row>
    <row r="72" spans="1:22" s="27" customFormat="1" hidden="1">
      <c r="A72" s="17"/>
      <c r="B72" s="17"/>
      <c r="C72" s="2"/>
      <c r="D72" s="18"/>
      <c r="E72" s="16"/>
      <c r="F72" s="2"/>
      <c r="G72" s="18"/>
      <c r="H72" s="16"/>
      <c r="I72" s="2"/>
      <c r="J72" s="18"/>
      <c r="K72" s="16"/>
      <c r="L72" s="2"/>
      <c r="M72" s="18"/>
      <c r="N72" s="16"/>
      <c r="O72" s="2"/>
      <c r="P72" s="18"/>
      <c r="Q72" s="16"/>
      <c r="R72" s="2"/>
      <c r="S72" s="18"/>
      <c r="U72" s="11"/>
      <c r="V72"/>
    </row>
    <row r="73" spans="1:22" s="11" customFormat="1" hidden="1">
      <c r="A73"/>
      <c r="B73"/>
      <c r="C73" s="2"/>
      <c r="D73" s="18"/>
      <c r="E73" s="16"/>
      <c r="F73" s="2"/>
      <c r="G73" s="18"/>
      <c r="H73" s="16"/>
      <c r="I73" s="2"/>
      <c r="J73" s="18"/>
      <c r="K73" s="16"/>
      <c r="L73" s="2"/>
      <c r="M73" s="18"/>
      <c r="N73" s="16"/>
      <c r="O73" s="2"/>
      <c r="P73" s="18"/>
      <c r="Q73" s="16"/>
      <c r="R73" s="2"/>
      <c r="S73" s="18"/>
      <c r="T73" s="27"/>
      <c r="V73"/>
    </row>
    <row r="74" spans="1:22" hidden="1">
      <c r="A74" s="7"/>
      <c r="B74" s="7"/>
    </row>
    <row r="75" spans="1:22" s="17" customFormat="1">
      <c r="A75" s="7"/>
      <c r="B75" s="7"/>
      <c r="C75" s="2"/>
      <c r="D75" s="18"/>
      <c r="E75" s="16"/>
      <c r="F75" s="2"/>
      <c r="G75" s="18"/>
      <c r="H75" s="16"/>
      <c r="I75" s="2"/>
      <c r="J75" s="18"/>
      <c r="K75" s="16"/>
      <c r="L75" s="2"/>
      <c r="M75" s="18"/>
      <c r="N75" s="16"/>
      <c r="O75" s="2"/>
      <c r="P75" s="18"/>
      <c r="Q75" s="16"/>
      <c r="R75" s="2"/>
      <c r="S75" s="18"/>
      <c r="T75" s="27"/>
      <c r="U75" s="11"/>
      <c r="V75"/>
    </row>
    <row r="76" spans="1:22" s="18" customFormat="1" hidden="1">
      <c r="A76"/>
      <c r="B76"/>
      <c r="C76" s="2"/>
      <c r="E76" s="16"/>
      <c r="F76" s="2"/>
      <c r="H76" s="16"/>
      <c r="I76" s="2"/>
      <c r="K76" s="16"/>
      <c r="L76" s="2"/>
      <c r="N76" s="16"/>
      <c r="O76" s="2"/>
      <c r="Q76" s="16"/>
      <c r="R76" s="2"/>
      <c r="T76" s="27"/>
      <c r="U76" s="11"/>
      <c r="V76"/>
    </row>
  </sheetData>
  <mergeCells count="33">
    <mergeCell ref="P59:Q59"/>
    <mergeCell ref="A60:C60"/>
    <mergeCell ref="D60:E60"/>
    <mergeCell ref="G60:H60"/>
    <mergeCell ref="J60:K60"/>
    <mergeCell ref="M60:N60"/>
    <mergeCell ref="P60:Q60"/>
    <mergeCell ref="A59:C59"/>
    <mergeCell ref="D59:E59"/>
    <mergeCell ref="G59:H59"/>
    <mergeCell ref="J59:K59"/>
    <mergeCell ref="M59:N59"/>
    <mergeCell ref="P57:Q57"/>
    <mergeCell ref="A58:C58"/>
    <mergeCell ref="D58:E58"/>
    <mergeCell ref="G58:H58"/>
    <mergeCell ref="J58:K58"/>
    <mergeCell ref="M58:N58"/>
    <mergeCell ref="P58:Q58"/>
    <mergeCell ref="A57:C57"/>
    <mergeCell ref="D57:E57"/>
    <mergeCell ref="G57:H57"/>
    <mergeCell ref="J57:K57"/>
    <mergeCell ref="M57:N57"/>
    <mergeCell ref="P4:Q4"/>
    <mergeCell ref="S4:S5"/>
    <mergeCell ref="A4:A5"/>
    <mergeCell ref="A3:T3"/>
    <mergeCell ref="B4:B5"/>
    <mergeCell ref="D4:E4"/>
    <mergeCell ref="G4:H4"/>
    <mergeCell ref="J4:K4"/>
    <mergeCell ref="M4:N4"/>
  </mergeCells>
  <pageMargins left="0.25" right="0.25" top="0.75" bottom="0.75" header="0.3" footer="0.3"/>
  <pageSetup paperSize="9" scale="69"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abSelected="1" topLeftCell="A16" zoomScale="115" zoomScaleNormal="115" workbookViewId="0">
      <selection activeCell="A33" sqref="A33"/>
    </sheetView>
  </sheetViews>
  <sheetFormatPr defaultRowHeight="14.4"/>
  <cols>
    <col min="1" max="1" width="9.77734375" style="49"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7" customWidth="1"/>
    <col min="23" max="23" width="4.6640625" style="11" customWidth="1"/>
  </cols>
  <sheetData>
    <row r="1" spans="1:24" ht="18">
      <c r="A1" s="4" t="s">
        <v>82</v>
      </c>
    </row>
    <row r="2" spans="1:24" ht="18">
      <c r="A2" s="48"/>
    </row>
    <row r="3" spans="1:24">
      <c r="A3" s="53" t="s">
        <v>67</v>
      </c>
    </row>
    <row r="6" spans="1:24" s="17" customFormat="1">
      <c r="A6" s="49"/>
      <c r="B6" s="7"/>
      <c r="C6" s="18"/>
      <c r="D6" s="16"/>
      <c r="E6" s="2"/>
      <c r="F6" s="18"/>
      <c r="G6" s="16"/>
      <c r="H6" s="2"/>
      <c r="I6" s="18"/>
      <c r="J6" s="16"/>
      <c r="K6" s="2"/>
      <c r="L6" s="18"/>
      <c r="M6" s="16"/>
      <c r="N6" s="2"/>
      <c r="O6" s="18"/>
      <c r="P6" s="16"/>
      <c r="Q6" s="2"/>
      <c r="R6" s="18"/>
      <c r="S6" s="16"/>
      <c r="T6" s="2"/>
      <c r="U6" s="18"/>
      <c r="V6" s="27"/>
      <c r="W6" s="11"/>
      <c r="X6"/>
    </row>
    <row r="7" spans="1:24" s="17" customFormat="1">
      <c r="A7" s="49"/>
      <c r="B7" s="7"/>
      <c r="C7" s="18"/>
      <c r="D7" s="16"/>
      <c r="E7" s="2"/>
      <c r="F7" s="18"/>
      <c r="G7" s="16"/>
      <c r="H7" s="2"/>
      <c r="I7" s="18"/>
      <c r="J7" s="16"/>
      <c r="K7" s="2"/>
      <c r="L7" s="18"/>
      <c r="M7" s="16"/>
      <c r="N7" s="2"/>
      <c r="O7" s="18"/>
      <c r="P7" s="16"/>
      <c r="Q7" s="2"/>
      <c r="R7" s="18"/>
      <c r="S7" s="16"/>
      <c r="T7" s="2"/>
      <c r="U7" s="18"/>
      <c r="V7" s="27"/>
      <c r="W7" s="11"/>
      <c r="X7"/>
    </row>
    <row r="8" spans="1:24" s="17" customFormat="1">
      <c r="A8" s="49"/>
      <c r="B8" s="7"/>
      <c r="C8" s="18"/>
      <c r="D8" s="16"/>
      <c r="E8" s="2"/>
      <c r="F8" s="18"/>
      <c r="G8" s="16"/>
      <c r="H8" s="2"/>
      <c r="I8" s="18"/>
      <c r="J8" s="16"/>
      <c r="K8" s="2"/>
      <c r="L8" s="18"/>
      <c r="M8" s="16"/>
      <c r="N8" s="2"/>
      <c r="O8" s="18"/>
      <c r="P8" s="16"/>
      <c r="Q8" s="2"/>
      <c r="R8" s="18"/>
      <c r="S8" s="16"/>
      <c r="T8" s="2"/>
      <c r="U8" s="18"/>
      <c r="V8" s="27"/>
      <c r="W8" s="11"/>
      <c r="X8"/>
    </row>
    <row r="9" spans="1:24" s="17" customFormat="1">
      <c r="A9" s="49"/>
      <c r="B9" s="7"/>
      <c r="C9" s="18"/>
      <c r="D9" s="16"/>
      <c r="E9" s="2"/>
      <c r="F9" s="18"/>
      <c r="G9" s="16"/>
      <c r="H9" s="2"/>
      <c r="I9" s="18"/>
      <c r="J9" s="16"/>
      <c r="K9" s="2"/>
      <c r="L9" s="18"/>
      <c r="M9" s="16"/>
      <c r="N9" s="2"/>
      <c r="O9" s="18"/>
      <c r="P9" s="16"/>
      <c r="Q9" s="2"/>
      <c r="R9" s="18"/>
      <c r="S9" s="16"/>
      <c r="T9" s="2"/>
      <c r="U9" s="18"/>
      <c r="V9" s="27"/>
      <c r="W9" s="11"/>
      <c r="X9"/>
    </row>
    <row r="10" spans="1:24" s="17" customFormat="1">
      <c r="A10" s="49"/>
      <c r="B10" s="7"/>
      <c r="C10" s="18"/>
      <c r="D10" s="16"/>
      <c r="E10" s="2"/>
      <c r="F10" s="18"/>
      <c r="G10" s="16"/>
      <c r="H10" s="2"/>
      <c r="I10" s="18"/>
      <c r="J10" s="16"/>
      <c r="K10" s="2"/>
      <c r="L10" s="18"/>
      <c r="M10" s="16"/>
      <c r="N10" s="2"/>
      <c r="O10" s="18"/>
      <c r="P10" s="16"/>
      <c r="Q10" s="2"/>
      <c r="R10" s="18"/>
      <c r="S10" s="16"/>
      <c r="T10" s="2"/>
      <c r="U10" s="18"/>
      <c r="V10" s="27"/>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PCFMA SRC</vt:lpstr>
      <vt:lpstr>PCFMA T</vt:lpstr>
      <vt:lpstr>PCFMA C</vt:lpstr>
      <vt:lpstr>'PCFMA SRC'!ADAM_ALL</vt:lpstr>
      <vt:lpstr>'PCFMA T'!ADAM_ALL</vt:lpstr>
      <vt:lpstr>'PCFMA SRC'!KENTON_ALL</vt:lpstr>
      <vt:lpstr>'PCFMA T'!KENTON_ALL</vt:lpstr>
      <vt:lpstr>'PCFMA SRC'!PERSONA_MODEL_LIST</vt:lpstr>
      <vt:lpstr>'PCFMA T'!PERSONA_MODEL_LIST</vt:lpstr>
      <vt:lpstr>'PCFMA T'!Print_Area</vt:lpstr>
      <vt:lpstr>'PCFMA SRC'!SUSAN_ALL</vt:lpstr>
      <vt:lpstr>'PCFMA T'!SUSAN_ALL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2025-01-12T18:25:31Z</cp:lastPrinted>
  <dcterms:created xsi:type="dcterms:W3CDTF">2025-01-07T19:31:05Z</dcterms:created>
  <dcterms:modified xsi:type="dcterms:W3CDTF">2025-01-12T18:26:01Z</dcterms:modified>
</cp:coreProperties>
</file>