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32" yWindow="1056" windowWidth="41880" windowHeight="17316"/>
  </bookViews>
  <sheets>
    <sheet name="Results by Model" sheetId="18" r:id="rId1"/>
    <sheet name="Results" sheetId="20" r:id="rId2"/>
    <sheet name="Tag Ratings" sheetId="19" r:id="rId3"/>
    <sheet name="Evaluation Results" sheetId="14" r:id="rId4"/>
  </sheets>
  <externalReferences>
    <externalReference r:id="rId5"/>
    <externalReference r:id="rId6"/>
    <externalReference r:id="rId7"/>
  </externalReferences>
  <definedNames>
    <definedName name="a">#REF!</definedName>
    <definedName name="ADAM_ALL" localSheetId="3">'Evaluation Results'!$AK$16</definedName>
    <definedName name="ADAM_ALL" localSheetId="1">#REF!</definedName>
    <definedName name="ADAM_ALL" localSheetId="0">#REF!</definedName>
    <definedName name="ADAM_ALL" localSheetId="2">#REF!</definedName>
    <definedName name="ADAM_ALL">#REF!</definedName>
    <definedName name="ALLALL_CK" localSheetId="1">[1]CKFCMA!$N$6</definedName>
    <definedName name="ALLALL_CK" localSheetId="0">[1]CKFCMA!$N$6</definedName>
    <definedName name="ALLALL_CK" localSheetId="2">[1]CKFCMA!$N$6</definedName>
    <definedName name="ALLALL_CK">#REF!</definedName>
    <definedName name="ALLALL_PERC" localSheetId="1">Results!$D$7</definedName>
    <definedName name="ALLALL_PERC" localSheetId="0">'Results by Model'!$E$7</definedName>
    <definedName name="ALLALL_PERC" localSheetId="2">'Tag Ratings'!#REF!</definedName>
    <definedName name="ALLALL_PERC">#REF!</definedName>
    <definedName name="as">#REF!</definedName>
    <definedName name="dfgdfg" localSheetId="1">#REF!</definedName>
    <definedName name="dfgdfg">#REF!</definedName>
    <definedName name="dfgdfgdf" localSheetId="1">#REF!</definedName>
    <definedName name="dfgdfgdf">#REF!</definedName>
    <definedName name="dfhdfh">#REF!</definedName>
    <definedName name="erghhdgfh" localSheetId="1">#REF!</definedName>
    <definedName name="erghhdgfh">#REF!</definedName>
    <definedName name="fgdfgsae" localSheetId="1">#REF!</definedName>
    <definedName name="fgdfgsae">#REF!</definedName>
    <definedName name="fsdfsd" localSheetId="1">#REF!</definedName>
    <definedName name="fsdfsd">#REF!</definedName>
    <definedName name="gdfgdfghdfrhdf" localSheetId="1">#REF!</definedName>
    <definedName name="gdfgdfghdfrhdf">#REF!</definedName>
    <definedName name="gfdgdf">#REF!</definedName>
    <definedName name="gfsdgdf">#REF!</definedName>
    <definedName name="htrhehs">#REF!</definedName>
    <definedName name="htrhrt">#REF!</definedName>
    <definedName name="KENTON_ALL" localSheetId="3">'Evaluation Results'!$AK$36</definedName>
    <definedName name="KENTON_ALL" localSheetId="1">#REF!</definedName>
    <definedName name="KENTON_ALL" localSheetId="0">#REF!</definedName>
    <definedName name="KENTON_ALL" localSheetId="2">#REF!</definedName>
    <definedName name="KENTON_ALL">#REF!</definedName>
    <definedName name="PERSONA_MODEL_LIST" localSheetId="3">'Evaluation Results'!$A$3:$B$54</definedName>
    <definedName name="PERSONA_MODEL_LIST" localSheetId="1">#REF!</definedName>
    <definedName name="PERSONA_MODEL_LIST" localSheetId="0">#REF!</definedName>
    <definedName name="PERSONA_MODEL_LIST" localSheetId="2">#REF!</definedName>
    <definedName name="PERSONA_MODEL_LIST">#REF!</definedName>
    <definedName name="pfef_vanilla_mode1_01" localSheetId="3">'Evaluation Results'!#REF!</definedName>
    <definedName name="pfef_vanilla_mode1_01" localSheetId="1">#REF!</definedName>
    <definedName name="pfef_vanilla_mode1_01" localSheetId="0">#REF!</definedName>
    <definedName name="pfef_vanilla_mode1_01" localSheetId="2">#REF!</definedName>
    <definedName name="pfef_vanilla_mode1_01">#REF!</definedName>
    <definedName name="_xlnm.Print_Area" localSheetId="3">'Evaluation Results'!$A$1:$AP$59</definedName>
    <definedName name="_xlnm.Print_Area" localSheetId="1">Results!$A$1:$G$30</definedName>
    <definedName name="_xlnm.Print_Area" localSheetId="0">'Results by Model'!$A$1:$T$33</definedName>
    <definedName name="_xlnm.Print_Area" localSheetId="2">'Tag Ratings'!$A$1:$G$20</definedName>
    <definedName name="sdffdsfds" localSheetId="1">#REF!</definedName>
    <definedName name="sdffdsfds">#REF!</definedName>
    <definedName name="SUSAN_ALL" localSheetId="3">'Evaluation Results'!$AK$6</definedName>
    <definedName name="SUSAN_ALL" localSheetId="1">#REF!</definedName>
    <definedName name="SUSAN_ALL" localSheetId="0">#REF!</definedName>
    <definedName name="SUSAN_ALL" localSheetId="2">#REF!</definedName>
    <definedName name="SUSAN_ALL">#REF!</definedName>
  </definedNames>
  <calcPr calcId="125725"/>
</workbook>
</file>

<file path=xl/calcChain.xml><?xml version="1.0" encoding="utf-8"?>
<calcChain xmlns="http://schemas.openxmlformats.org/spreadsheetml/2006/main">
  <c r="AJ46" i="14"/>
  <c r="AK46"/>
  <c r="AM46"/>
  <c r="AN46"/>
  <c r="AJ47"/>
  <c r="AK47"/>
  <c r="AM47"/>
  <c r="AN47"/>
  <c r="AJ48"/>
  <c r="AK48"/>
  <c r="AM48"/>
  <c r="AN48"/>
  <c r="AJ49"/>
  <c r="AK49"/>
  <c r="AM49"/>
  <c r="AN49"/>
  <c r="AJ50"/>
  <c r="AK50"/>
  <c r="AM50"/>
  <c r="AN50"/>
  <c r="AJ51"/>
  <c r="AK51"/>
  <c r="AM51"/>
  <c r="AN51"/>
  <c r="AJ52"/>
  <c r="AK52"/>
  <c r="AM52"/>
  <c r="AN52"/>
  <c r="AJ53"/>
  <c r="AK53"/>
  <c r="AM53"/>
  <c r="AN53"/>
  <c r="AJ54"/>
  <c r="AK54"/>
  <c r="AM54"/>
  <c r="AN54"/>
  <c r="AN45"/>
  <c r="AM45"/>
  <c r="AK45"/>
  <c r="AJ45"/>
  <c r="AM29"/>
  <c r="AN29"/>
  <c r="AM30"/>
  <c r="AN30"/>
  <c r="AM31"/>
  <c r="AN31"/>
  <c r="AM32"/>
  <c r="AN32"/>
  <c r="AM33"/>
  <c r="AN33"/>
  <c r="AM34"/>
  <c r="AN34"/>
  <c r="AM35"/>
  <c r="AN35"/>
  <c r="AN28"/>
  <c r="AM28"/>
  <c r="AM27"/>
  <c r="AN27"/>
  <c r="AK29"/>
  <c r="AK30"/>
  <c r="AK31"/>
  <c r="AK32"/>
  <c r="AK33"/>
  <c r="AK34"/>
  <c r="AK28"/>
  <c r="AJ29"/>
  <c r="AJ30"/>
  <c r="AJ31"/>
  <c r="AJ32"/>
  <c r="AJ33"/>
  <c r="AJ34"/>
  <c r="AJ28"/>
  <c r="AJ27"/>
  <c r="AK27"/>
  <c r="G8" i="20" l="1"/>
  <c r="D30"/>
  <c r="D29"/>
  <c r="D28"/>
  <c r="D27"/>
  <c r="D26"/>
  <c r="D25"/>
  <c r="D24"/>
  <c r="D23"/>
  <c r="D22"/>
  <c r="D21"/>
  <c r="D20"/>
  <c r="D19"/>
  <c r="D18"/>
  <c r="D17"/>
  <c r="D16"/>
  <c r="D15"/>
  <c r="D14"/>
  <c r="D13"/>
  <c r="D12"/>
  <c r="D11"/>
  <c r="D10"/>
  <c r="D9"/>
  <c r="F8"/>
  <c r="D7"/>
  <c r="S8" i="18"/>
  <c r="Q4"/>
  <c r="P4"/>
  <c r="O4"/>
  <c r="N4"/>
  <c r="M4"/>
  <c r="L4"/>
  <c r="K4"/>
  <c r="G4"/>
  <c r="H4"/>
  <c r="I4"/>
  <c r="J4"/>
  <c r="E16" i="19" l="1"/>
  <c r="G16" s="1"/>
  <c r="Q5" i="18" s="1"/>
  <c r="E15" i="19"/>
  <c r="G15" s="1"/>
  <c r="P5" i="18" s="1"/>
  <c r="E14" i="19"/>
  <c r="G14" s="1"/>
  <c r="O5" i="18" s="1"/>
  <c r="E13" i="19"/>
  <c r="G13" s="1"/>
  <c r="N5" i="18" s="1"/>
  <c r="E12" i="19"/>
  <c r="G12" s="1"/>
  <c r="M5" i="18" s="1"/>
  <c r="D11" i="19" l="1"/>
  <c r="D10"/>
  <c r="D9"/>
  <c r="D8"/>
  <c r="D7"/>
  <c r="D6"/>
  <c r="C11"/>
  <c r="C10"/>
  <c r="C9"/>
  <c r="C8"/>
  <c r="C7"/>
  <c r="C6"/>
  <c r="G9" l="1"/>
  <c r="J5" i="18" s="1"/>
  <c r="G8" i="19"/>
  <c r="I5" i="18" s="1"/>
  <c r="G10" i="19"/>
  <c r="K5" i="18" s="1"/>
  <c r="G7" i="19"/>
  <c r="H5" i="18" s="1"/>
  <c r="G11" i="19"/>
  <c r="L5" i="18" s="1"/>
  <c r="G6" i="19"/>
  <c r="G5" i="18" s="1"/>
  <c r="G14"/>
  <c r="G15"/>
  <c r="G26"/>
  <c r="G27"/>
  <c r="AN78" i="14"/>
  <c r="AK76"/>
  <c r="AH85"/>
  <c r="Q30" i="18" s="1"/>
  <c r="AH84" i="14"/>
  <c r="Q29" i="18" s="1"/>
  <c r="AH83" i="14"/>
  <c r="Q28" i="18" s="1"/>
  <c r="AH82" i="14"/>
  <c r="Q27" i="18" s="1"/>
  <c r="AH81" i="14"/>
  <c r="Q26" i="18" s="1"/>
  <c r="AH80" i="14"/>
  <c r="Q25" i="18" s="1"/>
  <c r="AH79" i="14"/>
  <c r="Q24" i="18" s="1"/>
  <c r="AH78" i="14"/>
  <c r="Q23" i="18" s="1"/>
  <c r="AH77" i="14"/>
  <c r="Q22" i="18" s="1"/>
  <c r="AH76" i="14"/>
  <c r="Q21" i="18" s="1"/>
  <c r="AH75" i="14"/>
  <c r="Q20" i="18" s="1"/>
  <c r="AH74" i="14"/>
  <c r="Q19" i="18" s="1"/>
  <c r="AH73" i="14"/>
  <c r="Q18" i="18" s="1"/>
  <c r="AH72" i="14"/>
  <c r="Q17" i="18" s="1"/>
  <c r="AH71" i="14"/>
  <c r="Q16" i="18" s="1"/>
  <c r="AH70" i="14"/>
  <c r="Q15" i="18" s="1"/>
  <c r="AH69" i="14"/>
  <c r="Q14" i="18" s="1"/>
  <c r="AH68" i="14"/>
  <c r="Q13" i="18" s="1"/>
  <c r="AH67" i="14"/>
  <c r="Q12" i="18" s="1"/>
  <c r="AH66" i="14"/>
  <c r="Q11" i="18" s="1"/>
  <c r="AH65" i="14"/>
  <c r="Q10" i="18" s="1"/>
  <c r="AH64" i="14"/>
  <c r="Q9" i="18" s="1"/>
  <c r="AH62" i="14"/>
  <c r="Q7" i="18" s="1"/>
  <c r="AE85" i="14"/>
  <c r="P30" i="18" s="1"/>
  <c r="AE84" i="14"/>
  <c r="P29" i="18" s="1"/>
  <c r="AE83" i="14"/>
  <c r="P28" i="18" s="1"/>
  <c r="AE82" i="14"/>
  <c r="P27" i="18" s="1"/>
  <c r="AE81" i="14"/>
  <c r="P26" i="18" s="1"/>
  <c r="AE80" i="14"/>
  <c r="P25" i="18" s="1"/>
  <c r="AE79" i="14"/>
  <c r="P24" i="18" s="1"/>
  <c r="AE78" i="14"/>
  <c r="P23" i="18" s="1"/>
  <c r="AE77" i="14"/>
  <c r="P22" i="18" s="1"/>
  <c r="AE76" i="14"/>
  <c r="P21" i="18" s="1"/>
  <c r="AE75" i="14"/>
  <c r="P20" i="18" s="1"/>
  <c r="AE74" i="14"/>
  <c r="P19" i="18" s="1"/>
  <c r="AE73" i="14"/>
  <c r="P18" i="18" s="1"/>
  <c r="AE72" i="14"/>
  <c r="P17" i="18" s="1"/>
  <c r="AE71" i="14"/>
  <c r="P16" i="18" s="1"/>
  <c r="AE70" i="14"/>
  <c r="P15" i="18" s="1"/>
  <c r="AE69" i="14"/>
  <c r="P14" i="18" s="1"/>
  <c r="AE68" i="14"/>
  <c r="P13" i="18" s="1"/>
  <c r="AE67" i="14"/>
  <c r="P12" i="18" s="1"/>
  <c r="AE66" i="14"/>
  <c r="P11" i="18" s="1"/>
  <c r="AE65" i="14"/>
  <c r="P10" i="18" s="1"/>
  <c r="AE64" i="14"/>
  <c r="P9" i="18" s="1"/>
  <c r="AE62" i="14"/>
  <c r="P7" i="18" s="1"/>
  <c r="AB85" i="14"/>
  <c r="O30" i="18" s="1"/>
  <c r="AB84" i="14"/>
  <c r="O29" i="18" s="1"/>
  <c r="AB83" i="14"/>
  <c r="O28" i="18" s="1"/>
  <c r="AB82" i="14"/>
  <c r="O27" i="18" s="1"/>
  <c r="AB81" i="14"/>
  <c r="O26" i="18" s="1"/>
  <c r="AB80" i="14"/>
  <c r="O25" i="18" s="1"/>
  <c r="AB79" i="14"/>
  <c r="O24" i="18" s="1"/>
  <c r="AB78" i="14"/>
  <c r="O23" i="18" s="1"/>
  <c r="AB77" i="14"/>
  <c r="O22" i="18" s="1"/>
  <c r="AB76" i="14"/>
  <c r="O21" i="18" s="1"/>
  <c r="AB75" i="14"/>
  <c r="O20" i="18" s="1"/>
  <c r="AB74" i="14"/>
  <c r="O19" i="18" s="1"/>
  <c r="AB73" i="14"/>
  <c r="O18" i="18" s="1"/>
  <c r="AB72" i="14"/>
  <c r="O17" i="18" s="1"/>
  <c r="AB71" i="14"/>
  <c r="O16" i="18" s="1"/>
  <c r="AB70" i="14"/>
  <c r="O15" i="18" s="1"/>
  <c r="AB69" i="14"/>
  <c r="O14" i="18" s="1"/>
  <c r="AB68" i="14"/>
  <c r="O13" i="18" s="1"/>
  <c r="AB67" i="14"/>
  <c r="O12" i="18" s="1"/>
  <c r="AB66" i="14"/>
  <c r="O11" i="18" s="1"/>
  <c r="AB65" i="14"/>
  <c r="O10" i="18" s="1"/>
  <c r="AB64" i="14"/>
  <c r="O9" i="18" s="1"/>
  <c r="AB62" i="14"/>
  <c r="O7" i="18" s="1"/>
  <c r="Y85" i="14"/>
  <c r="N30" i="18" s="1"/>
  <c r="Y84" i="14"/>
  <c r="N29" i="18" s="1"/>
  <c r="Y83" i="14"/>
  <c r="N28" i="18" s="1"/>
  <c r="Y82" i="14"/>
  <c r="N27" i="18" s="1"/>
  <c r="Y81" i="14"/>
  <c r="N26" i="18" s="1"/>
  <c r="Y80" i="14"/>
  <c r="N25" i="18" s="1"/>
  <c r="Y79" i="14"/>
  <c r="N24" i="18" s="1"/>
  <c r="Y78" i="14"/>
  <c r="N23" i="18" s="1"/>
  <c r="Y77" i="14"/>
  <c r="N22" i="18" s="1"/>
  <c r="Y76" i="14"/>
  <c r="N21" i="18" s="1"/>
  <c r="Y75" i="14"/>
  <c r="N20" i="18" s="1"/>
  <c r="Y74" i="14"/>
  <c r="N19" i="18" s="1"/>
  <c r="Y73" i="14"/>
  <c r="N18" i="18" s="1"/>
  <c r="Y72" i="14"/>
  <c r="N17" i="18" s="1"/>
  <c r="Y71" i="14"/>
  <c r="N16" i="18" s="1"/>
  <c r="Y70" i="14"/>
  <c r="N15" i="18" s="1"/>
  <c r="Y69" i="14"/>
  <c r="N14" i="18" s="1"/>
  <c r="Y68" i="14"/>
  <c r="N13" i="18" s="1"/>
  <c r="Y67" i="14"/>
  <c r="N12" i="18" s="1"/>
  <c r="Y66" i="14"/>
  <c r="N11" i="18" s="1"/>
  <c r="Y65" i="14"/>
  <c r="N10" i="18" s="1"/>
  <c r="Y64" i="14"/>
  <c r="N9" i="18" s="1"/>
  <c r="Y62" i="14"/>
  <c r="N7" i="18" s="1"/>
  <c r="V85" i="14"/>
  <c r="M30" i="18" s="1"/>
  <c r="V84" i="14"/>
  <c r="M29" i="18" s="1"/>
  <c r="V83" i="14"/>
  <c r="M28" i="18" s="1"/>
  <c r="V82" i="14"/>
  <c r="M27" i="18" s="1"/>
  <c r="V81" i="14"/>
  <c r="M26" i="18" s="1"/>
  <c r="V80" i="14"/>
  <c r="M25" i="18" s="1"/>
  <c r="V79" i="14"/>
  <c r="M24" i="18" s="1"/>
  <c r="V78" i="14"/>
  <c r="M23" i="18" s="1"/>
  <c r="V77" i="14"/>
  <c r="M22" i="18" s="1"/>
  <c r="V76" i="14"/>
  <c r="M21" i="18" s="1"/>
  <c r="V75" i="14"/>
  <c r="M20" i="18" s="1"/>
  <c r="V74" i="14"/>
  <c r="M19" i="18" s="1"/>
  <c r="V73" i="14"/>
  <c r="M18" i="18" s="1"/>
  <c r="V72" i="14"/>
  <c r="M17" i="18" s="1"/>
  <c r="V71" i="14"/>
  <c r="M16" i="18" s="1"/>
  <c r="V70" i="14"/>
  <c r="M15" i="18" s="1"/>
  <c r="V69" i="14"/>
  <c r="M14" i="18" s="1"/>
  <c r="V68" i="14"/>
  <c r="M13" i="18" s="1"/>
  <c r="V67" i="14"/>
  <c r="M12" i="18" s="1"/>
  <c r="V66" i="14"/>
  <c r="M11" i="18" s="1"/>
  <c r="V65" i="14"/>
  <c r="M10" i="18" s="1"/>
  <c r="V64" i="14"/>
  <c r="M9" i="18" s="1"/>
  <c r="V62" i="14"/>
  <c r="M7" i="18" s="1"/>
  <c r="S85" i="14"/>
  <c r="S84"/>
  <c r="S83"/>
  <c r="S82"/>
  <c r="S81"/>
  <c r="S80"/>
  <c r="S79"/>
  <c r="S78"/>
  <c r="S77"/>
  <c r="S76"/>
  <c r="S75"/>
  <c r="S74"/>
  <c r="S73"/>
  <c r="S72"/>
  <c r="S71"/>
  <c r="S70"/>
  <c r="S69"/>
  <c r="S68"/>
  <c r="S67"/>
  <c r="S66"/>
  <c r="S65"/>
  <c r="S64"/>
  <c r="S62"/>
  <c r="P85"/>
  <c r="K30" i="18" s="1"/>
  <c r="P84" i="14"/>
  <c r="K29" i="18" s="1"/>
  <c r="P83" i="14"/>
  <c r="K28" i="18" s="1"/>
  <c r="P82" i="14"/>
  <c r="K27" i="18" s="1"/>
  <c r="P81" i="14"/>
  <c r="K26" i="18" s="1"/>
  <c r="P80" i="14"/>
  <c r="K25" i="18" s="1"/>
  <c r="P79" i="14"/>
  <c r="K24" i="18" s="1"/>
  <c r="P78" i="14"/>
  <c r="K23" i="18" s="1"/>
  <c r="P77" i="14"/>
  <c r="K22" i="18" s="1"/>
  <c r="P76" i="14"/>
  <c r="K21" i="18" s="1"/>
  <c r="P75" i="14"/>
  <c r="K20" i="18" s="1"/>
  <c r="P74" i="14"/>
  <c r="K19" i="18" s="1"/>
  <c r="P73" i="14"/>
  <c r="K18" i="18" s="1"/>
  <c r="P72" i="14"/>
  <c r="K17" i="18" s="1"/>
  <c r="P71" i="14"/>
  <c r="K16" i="18" s="1"/>
  <c r="P70" i="14"/>
  <c r="K15" i="18" s="1"/>
  <c r="P69" i="14"/>
  <c r="K14" i="18" s="1"/>
  <c r="P68" i="14"/>
  <c r="K13" i="18" s="1"/>
  <c r="P67" i="14"/>
  <c r="K12" i="18" s="1"/>
  <c r="P66" i="14"/>
  <c r="K11" i="18" s="1"/>
  <c r="P65" i="14"/>
  <c r="K10" i="18" s="1"/>
  <c r="P64" i="14"/>
  <c r="K9" i="18" s="1"/>
  <c r="P62" i="14"/>
  <c r="K7" i="18" s="1"/>
  <c r="M85" i="14"/>
  <c r="J30" i="18" s="1"/>
  <c r="M84" i="14"/>
  <c r="J29" i="18" s="1"/>
  <c r="M83" i="14"/>
  <c r="J28" i="18" s="1"/>
  <c r="M82" i="14"/>
  <c r="J27" i="18" s="1"/>
  <c r="M81" i="14"/>
  <c r="J26" i="18" s="1"/>
  <c r="M80" i="14"/>
  <c r="J25" i="18" s="1"/>
  <c r="M79" i="14"/>
  <c r="J24" i="18" s="1"/>
  <c r="M78" i="14"/>
  <c r="J23" i="18" s="1"/>
  <c r="M77" i="14"/>
  <c r="J22" i="18" s="1"/>
  <c r="M76" i="14"/>
  <c r="J21" i="18" s="1"/>
  <c r="M75" i="14"/>
  <c r="J20" i="18" s="1"/>
  <c r="M74" i="14"/>
  <c r="J19" i="18" s="1"/>
  <c r="M73" i="14"/>
  <c r="J18" i="18" s="1"/>
  <c r="M72" i="14"/>
  <c r="J17" i="18" s="1"/>
  <c r="M71" i="14"/>
  <c r="J16" i="18" s="1"/>
  <c r="M70" i="14"/>
  <c r="J15" i="18" s="1"/>
  <c r="M69" i="14"/>
  <c r="J14" i="18" s="1"/>
  <c r="M68" i="14"/>
  <c r="J13" i="18" s="1"/>
  <c r="M67" i="14"/>
  <c r="J12" i="18" s="1"/>
  <c r="M66" i="14"/>
  <c r="J11" i="18" s="1"/>
  <c r="M65" i="14"/>
  <c r="J10" i="18" s="1"/>
  <c r="M64" i="14"/>
  <c r="J9" i="18" s="1"/>
  <c r="M62" i="14"/>
  <c r="J7" i="18" s="1"/>
  <c r="J85" i="14"/>
  <c r="I30" i="18" s="1"/>
  <c r="J84" i="14"/>
  <c r="I29" i="18" s="1"/>
  <c r="J83" i="14"/>
  <c r="I28" i="18" s="1"/>
  <c r="J82" i="14"/>
  <c r="I27" i="18" s="1"/>
  <c r="J81" i="14"/>
  <c r="I26" i="18" s="1"/>
  <c r="J80" i="14"/>
  <c r="I25" i="18" s="1"/>
  <c r="J79" i="14"/>
  <c r="I24" i="18" s="1"/>
  <c r="J78" i="14"/>
  <c r="I23" i="18" s="1"/>
  <c r="J77" i="14"/>
  <c r="I22" i="18" s="1"/>
  <c r="J76" i="14"/>
  <c r="I21" i="18" s="1"/>
  <c r="J75" i="14"/>
  <c r="I20" i="18" s="1"/>
  <c r="J74" i="14"/>
  <c r="I19" i="18" s="1"/>
  <c r="J73" i="14"/>
  <c r="I18" i="18" s="1"/>
  <c r="J72" i="14"/>
  <c r="I17" i="18" s="1"/>
  <c r="J71" i="14"/>
  <c r="I16" i="18" s="1"/>
  <c r="J70" i="14"/>
  <c r="I15" i="18" s="1"/>
  <c r="J69" i="14"/>
  <c r="I14" i="18" s="1"/>
  <c r="J68" i="14"/>
  <c r="I13" i="18" s="1"/>
  <c r="J67" i="14"/>
  <c r="I12" i="18" s="1"/>
  <c r="J66" i="14"/>
  <c r="I11" i="18" s="1"/>
  <c r="J65" i="14"/>
  <c r="I10" i="18" s="1"/>
  <c r="J64" i="14"/>
  <c r="I9" i="18" s="1"/>
  <c r="J62" i="14"/>
  <c r="I7" i="18" s="1"/>
  <c r="G85" i="14"/>
  <c r="H30" i="18" s="1"/>
  <c r="G84" i="14"/>
  <c r="H29" i="18" s="1"/>
  <c r="G83" i="14"/>
  <c r="H28" i="18" s="1"/>
  <c r="G82" i="14"/>
  <c r="H27" i="18" s="1"/>
  <c r="G81" i="14"/>
  <c r="H26" i="18" s="1"/>
  <c r="G80" i="14"/>
  <c r="H25" i="18" s="1"/>
  <c r="G79" i="14"/>
  <c r="H24" i="18" s="1"/>
  <c r="G78" i="14"/>
  <c r="H23" i="18" s="1"/>
  <c r="G77" i="14"/>
  <c r="H22" i="18" s="1"/>
  <c r="G76" i="14"/>
  <c r="H21" i="18" s="1"/>
  <c r="G75" i="14"/>
  <c r="H20" i="18" s="1"/>
  <c r="G74" i="14"/>
  <c r="H19" i="18" s="1"/>
  <c r="G73" i="14"/>
  <c r="H18" i="18" s="1"/>
  <c r="G72" i="14"/>
  <c r="H17" i="18" s="1"/>
  <c r="G71" i="14"/>
  <c r="H16" i="18" s="1"/>
  <c r="G70" i="14"/>
  <c r="H15" i="18" s="1"/>
  <c r="G69" i="14"/>
  <c r="H14" i="18" s="1"/>
  <c r="G68" i="14"/>
  <c r="H13" i="18" s="1"/>
  <c r="G67" i="14"/>
  <c r="H12" i="18" s="1"/>
  <c r="G66" i="14"/>
  <c r="H11" i="18" s="1"/>
  <c r="G65" i="14"/>
  <c r="H10" i="18" s="1"/>
  <c r="G64" i="14"/>
  <c r="H9" i="18" s="1"/>
  <c r="G62" i="14"/>
  <c r="H7" i="18" s="1"/>
  <c r="D85" i="14"/>
  <c r="G30" i="18" s="1"/>
  <c r="D83" i="14"/>
  <c r="G28" i="18" s="1"/>
  <c r="D84" i="14"/>
  <c r="G29" i="18" s="1"/>
  <c r="D82" i="14"/>
  <c r="D81"/>
  <c r="D79"/>
  <c r="G24" i="18" s="1"/>
  <c r="D80" i="14"/>
  <c r="G25" i="18" s="1"/>
  <c r="D78" i="14"/>
  <c r="G23" i="18" s="1"/>
  <c r="D77" i="14"/>
  <c r="G22" i="18" s="1"/>
  <c r="D76" i="14"/>
  <c r="G21" i="18" s="1"/>
  <c r="D75" i="14"/>
  <c r="G20" i="18" s="1"/>
  <c r="D74" i="14"/>
  <c r="G19" i="18" s="1"/>
  <c r="D73" i="14"/>
  <c r="G18" i="18" s="1"/>
  <c r="D72" i="14"/>
  <c r="G17" i="18" s="1"/>
  <c r="D71" i="14"/>
  <c r="G16" i="18" s="1"/>
  <c r="D70" i="14"/>
  <c r="D69"/>
  <c r="D68"/>
  <c r="G13" i="18" s="1"/>
  <c r="D66" i="14"/>
  <c r="G11" i="18" s="1"/>
  <c r="D65" i="14"/>
  <c r="G10" i="18" s="1"/>
  <c r="D67" i="14"/>
  <c r="G12" i="18" s="1"/>
  <c r="D64" i="14"/>
  <c r="G9" i="18" s="1"/>
  <c r="D62" i="14"/>
  <c r="G7" i="18" s="1"/>
  <c r="AN7" i="14"/>
  <c r="AN8"/>
  <c r="AN82" s="1"/>
  <c r="AN9"/>
  <c r="AN83" s="1"/>
  <c r="AN10"/>
  <c r="AN84" s="1"/>
  <c r="AN11"/>
  <c r="AN12"/>
  <c r="AN13"/>
  <c r="AN14"/>
  <c r="AN67" s="1"/>
  <c r="AN15"/>
  <c r="AN16"/>
  <c r="AN17"/>
  <c r="AN70" s="1"/>
  <c r="AN18"/>
  <c r="AN71" s="1"/>
  <c r="AN19"/>
  <c r="AN20"/>
  <c r="AN76" s="1"/>
  <c r="AN21"/>
  <c r="AN81" s="1"/>
  <c r="AN22"/>
  <c r="AN23"/>
  <c r="AN24"/>
  <c r="AN25"/>
  <c r="AN26"/>
  <c r="AN85" s="1"/>
  <c r="AN73"/>
  <c r="AN77"/>
  <c r="AN66"/>
  <c r="AN36"/>
  <c r="AN37"/>
  <c r="AN72" s="1"/>
  <c r="AN38"/>
  <c r="AN74" s="1"/>
  <c r="AN39"/>
  <c r="AN75" s="1"/>
  <c r="AN40"/>
  <c r="AN41"/>
  <c r="AN42"/>
  <c r="AN43"/>
  <c r="AN44"/>
  <c r="AN69"/>
  <c r="AN79"/>
  <c r="AN80"/>
  <c r="AN6"/>
  <c r="AN62" s="1"/>
  <c r="AM7"/>
  <c r="AM8"/>
  <c r="AM9"/>
  <c r="AM10"/>
  <c r="AM11"/>
  <c r="AM12"/>
  <c r="AM13"/>
  <c r="AM14"/>
  <c r="AM15"/>
  <c r="AM16"/>
  <c r="AM17"/>
  <c r="AM18"/>
  <c r="AM19"/>
  <c r="AM20"/>
  <c r="AM21"/>
  <c r="AM22"/>
  <c r="AM23"/>
  <c r="AM24"/>
  <c r="AM25"/>
  <c r="AM26"/>
  <c r="AM36"/>
  <c r="AM37"/>
  <c r="AM38"/>
  <c r="AM39"/>
  <c r="AM40"/>
  <c r="AM41"/>
  <c r="AM42"/>
  <c r="AM43"/>
  <c r="AM44"/>
  <c r="AM6"/>
  <c r="AK7"/>
  <c r="AK8"/>
  <c r="AK82" s="1"/>
  <c r="AK9"/>
  <c r="AK83" s="1"/>
  <c r="AK10"/>
  <c r="AK84" s="1"/>
  <c r="AK11"/>
  <c r="AK12"/>
  <c r="AK13"/>
  <c r="AK14"/>
  <c r="AK67" s="1"/>
  <c r="AK15"/>
  <c r="AK16"/>
  <c r="AK17"/>
  <c r="AK70" s="1"/>
  <c r="AK18"/>
  <c r="AK71" s="1"/>
  <c r="AK19"/>
  <c r="AK20"/>
  <c r="AK21"/>
  <c r="AK81" s="1"/>
  <c r="AK22"/>
  <c r="AK23"/>
  <c r="AK24"/>
  <c r="AK25"/>
  <c r="AK26"/>
  <c r="AK85" s="1"/>
  <c r="AK73"/>
  <c r="AK77"/>
  <c r="AK64"/>
  <c r="AK65"/>
  <c r="AK35"/>
  <c r="AK36"/>
  <c r="AK37"/>
  <c r="AK72" s="1"/>
  <c r="AK38"/>
  <c r="AK74" s="1"/>
  <c r="AK39"/>
  <c r="AK75" s="1"/>
  <c r="AK40"/>
  <c r="AK41"/>
  <c r="AK42"/>
  <c r="AK43"/>
  <c r="AK44"/>
  <c r="AK69"/>
  <c r="AK78"/>
  <c r="AK79"/>
  <c r="AK80"/>
  <c r="AK6"/>
  <c r="AJ7"/>
  <c r="AJ8"/>
  <c r="AJ9"/>
  <c r="AJ10"/>
  <c r="AJ11"/>
  <c r="AJ12"/>
  <c r="AJ13"/>
  <c r="AJ14"/>
  <c r="AJ15"/>
  <c r="AJ16"/>
  <c r="AJ17"/>
  <c r="AJ18"/>
  <c r="AJ19"/>
  <c r="AJ20"/>
  <c r="AJ21"/>
  <c r="AJ22"/>
  <c r="AJ23"/>
  <c r="AJ24"/>
  <c r="AJ25"/>
  <c r="AJ26"/>
  <c r="AJ35"/>
  <c r="AJ36"/>
  <c r="AJ37"/>
  <c r="AJ38"/>
  <c r="AJ39"/>
  <c r="AJ40"/>
  <c r="AJ41"/>
  <c r="AJ42"/>
  <c r="AJ43"/>
  <c r="AJ44"/>
  <c r="AJ6"/>
  <c r="AH56"/>
  <c r="AG56"/>
  <c r="AE56"/>
  <c r="AD56"/>
  <c r="AB56"/>
  <c r="AA56"/>
  <c r="Y56"/>
  <c r="X56"/>
  <c r="V56"/>
  <c r="U56"/>
  <c r="S56"/>
  <c r="R56"/>
  <c r="P56"/>
  <c r="O56"/>
  <c r="M56"/>
  <c r="L56"/>
  <c r="J56"/>
  <c r="I56"/>
  <c r="G56"/>
  <c r="F56"/>
  <c r="D56"/>
  <c r="C56"/>
  <c r="L25" i="18" l="1"/>
  <c r="E25" i="20"/>
  <c r="L24" i="18"/>
  <c r="E24" i="20"/>
  <c r="L23" i="18"/>
  <c r="E23" i="20"/>
  <c r="L14" i="18"/>
  <c r="E14" i="20"/>
  <c r="AN65" i="14"/>
  <c r="L22" i="18"/>
  <c r="E22" i="20"/>
  <c r="AN64" i="14"/>
  <c r="L18" i="18"/>
  <c r="E18" i="20"/>
  <c r="AK62" i="14"/>
  <c r="AK66"/>
  <c r="L28" i="18"/>
  <c r="E28" i="20"/>
  <c r="L15" i="18"/>
  <c r="E15" i="20"/>
  <c r="L27" i="18"/>
  <c r="E27" i="20"/>
  <c r="L26" i="18"/>
  <c r="E26" i="20"/>
  <c r="L13" i="18"/>
  <c r="E13" i="20"/>
  <c r="L12" i="18"/>
  <c r="E12" i="20"/>
  <c r="L11" i="18"/>
  <c r="E11" i="20"/>
  <c r="L10" i="18"/>
  <c r="E10" i="20"/>
  <c r="L16" i="18"/>
  <c r="E16" i="20"/>
  <c r="L9" i="18"/>
  <c r="E9" i="20"/>
  <c r="L21" i="18"/>
  <c r="E21" i="20"/>
  <c r="L7" i="18"/>
  <c r="E7" i="20"/>
  <c r="E20"/>
  <c r="L20" i="18"/>
  <c r="L19"/>
  <c r="E19" i="20"/>
  <c r="AK68" i="14"/>
  <c r="L30" i="18"/>
  <c r="E30" i="20"/>
  <c r="AN68" i="14"/>
  <c r="L17" i="18"/>
  <c r="E17" i="20"/>
  <c r="L29" i="18"/>
  <c r="E29" i="20"/>
  <c r="AJ56" i="14"/>
  <c r="AK56"/>
  <c r="AM56"/>
  <c r="AN56"/>
  <c r="G24" i="20" l="1"/>
  <c r="F24"/>
  <c r="F25"/>
  <c r="G25"/>
  <c r="G14"/>
  <c r="F14"/>
  <c r="G23"/>
  <c r="F23"/>
  <c r="G22"/>
  <c r="F22"/>
  <c r="G18"/>
  <c r="F18"/>
  <c r="T29" i="18"/>
  <c r="T28"/>
  <c r="F11" i="20"/>
  <c r="G11"/>
  <c r="G15"/>
  <c r="F15"/>
  <c r="F19"/>
  <c r="G19"/>
  <c r="G16"/>
  <c r="F16"/>
  <c r="F9"/>
  <c r="G9"/>
  <c r="G26"/>
  <c r="F26"/>
  <c r="G30"/>
  <c r="F30"/>
  <c r="G21"/>
  <c r="F21"/>
  <c r="G13"/>
  <c r="F13"/>
  <c r="F28"/>
  <c r="G28"/>
  <c r="F10"/>
  <c r="G10"/>
  <c r="F17"/>
  <c r="G17"/>
  <c r="G20"/>
  <c r="F20"/>
  <c r="F27"/>
  <c r="G27"/>
  <c r="G29"/>
  <c r="F29"/>
  <c r="G7"/>
  <c r="F7"/>
  <c r="F12"/>
  <c r="G12"/>
  <c r="D7" i="18"/>
  <c r="D9"/>
  <c r="D10"/>
  <c r="D11"/>
  <c r="D12"/>
  <c r="D13"/>
  <c r="D14"/>
  <c r="D15"/>
  <c r="D16"/>
  <c r="D17"/>
  <c r="D18"/>
  <c r="D19"/>
  <c r="D20"/>
  <c r="D21"/>
  <c r="D22"/>
  <c r="D23"/>
  <c r="D24"/>
  <c r="D25"/>
  <c r="D26"/>
  <c r="D27"/>
  <c r="D28"/>
  <c r="D29"/>
  <c r="D30"/>
  <c r="E7"/>
  <c r="T7" s="1"/>
  <c r="E9"/>
  <c r="T9" s="1"/>
  <c r="E10"/>
  <c r="T10" s="1"/>
  <c r="E11"/>
  <c r="T11" s="1"/>
  <c r="E12"/>
  <c r="T12" s="1"/>
  <c r="E13"/>
  <c r="T13" s="1"/>
  <c r="E14"/>
  <c r="T14" s="1"/>
  <c r="E15"/>
  <c r="T15" s="1"/>
  <c r="E16"/>
  <c r="T16" s="1"/>
  <c r="E17"/>
  <c r="T17" s="1"/>
  <c r="E18"/>
  <c r="T18" s="1"/>
  <c r="E19"/>
  <c r="T19" s="1"/>
  <c r="E20"/>
  <c r="T20" s="1"/>
  <c r="E21"/>
  <c r="T21" s="1"/>
  <c r="E22"/>
  <c r="T22" s="1"/>
  <c r="E23"/>
  <c r="T23" s="1"/>
  <c r="E24"/>
  <c r="T24" s="1"/>
  <c r="E25"/>
  <c r="T25" s="1"/>
  <c r="E26"/>
  <c r="T26" s="1"/>
  <c r="E27"/>
  <c r="T27" s="1"/>
  <c r="E28"/>
  <c r="E29"/>
  <c r="E30"/>
  <c r="T30" s="1"/>
  <c r="S21" l="1"/>
  <c r="S25"/>
  <c r="S22"/>
  <c r="S14"/>
  <c r="S15"/>
  <c r="S24"/>
  <c r="S13"/>
  <c r="S16"/>
  <c r="S23"/>
  <c r="S17"/>
  <c r="S12"/>
  <c r="S18"/>
  <c r="S9"/>
  <c r="S11"/>
  <c r="S27"/>
  <c r="S29"/>
  <c r="S19"/>
  <c r="S10"/>
  <c r="S26"/>
  <c r="S28"/>
  <c r="S30"/>
  <c r="S20"/>
  <c r="S7"/>
</calcChain>
</file>

<file path=xl/comments1.xml><?xml version="1.0" encoding="utf-8"?>
<comments xmlns="http://schemas.openxmlformats.org/spreadsheetml/2006/main">
  <authors>
    <author>David Goddard</author>
  </authors>
  <commentList>
    <comment ref="C6" authorId="0">
      <text>
        <r>
          <rPr>
            <b/>
            <sz val="9"/>
            <color indexed="81"/>
            <rFont val="Tahoma"/>
            <family val="2"/>
          </rPr>
          <t>David Goddard:</t>
        </r>
        <r>
          <rPr>
            <sz val="9"/>
            <color indexed="81"/>
            <rFont val="Tahoma"/>
            <family val="2"/>
          </rPr>
          <t xml:space="preserve">
Mode1 and Mode2 values taken from e_r_l sheet of generated stats</t>
        </r>
      </text>
    </comment>
    <comment ref="U6" authorId="0">
      <text>
        <r>
          <rPr>
            <b/>
            <sz val="9"/>
            <color indexed="81"/>
            <rFont val="Tahoma"/>
            <family val="2"/>
          </rPr>
          <t>David Goddard:</t>
        </r>
        <r>
          <rPr>
            <sz val="9"/>
            <color indexed="81"/>
            <rFont val="Tahoma"/>
            <family val="2"/>
          </rPr>
          <t xml:space="preserve">
Mode3 values taken from e_r_m sheet of generated stats</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58"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<sst xmlns="http://schemas.openxmlformats.org/spreadsheetml/2006/main" count="350" uniqueCount="108">
  <si>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</si>
  <si>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</si>
  <si>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</si>
  <si>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</si>
  <si>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</si>
  <si>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</si>
  <si>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</si>
  <si>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</si>
  <si>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</si>
  <si>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</si>
  <si>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</si>
  <si>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</si>
  <si>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</si>
  <si>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</si>
  <si>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</si>
  <si>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</si>
  <si>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</si>
  <si>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</si>
  <si>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</si>
  <si>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</si>
  <si>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</si>
  <si>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</si>
  <si>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</si>
  <si>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</si>
  <si>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</si>
  <si>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</si>
  <si>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</si>
  <si>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</si>
  <si>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</si>
  <si>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</si>
  <si>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</si>
  <si>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</si>
  <si>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</si>
  <si>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r-a</t>
  </si>
  <si>
    <t>s-i</t>
  </si>
  <si>
    <t>tc</t>
  </si>
  <si>
    <t>tn</t>
  </si>
  <si>
    <t>t-a</t>
  </si>
  <si>
    <t>t-o</t>
  </si>
  <si>
    <t>w-u</t>
  </si>
  <si>
    <t>ur</t>
  </si>
  <si>
    <t>in</t>
  </si>
  <si>
    <t>cy</t>
  </si>
  <si>
    <t>fo</t>
  </si>
  <si>
    <t>go</t>
  </si>
  <si>
    <t>ri</t>
  </si>
  <si>
    <t>Model</t>
  </si>
  <si>
    <t>Persona</t>
  </si>
  <si>
    <t>c-l</t>
  </si>
  <si>
    <t>Model label:</t>
  </si>
  <si>
    <t>vanilla4o-mode3-01</t>
  </si>
  <si>
    <t>vanilla4-mode3-01</t>
  </si>
  <si>
    <t>ext-mode3-01</t>
  </si>
  <si>
    <t>base-mode3-01</t>
  </si>
  <si>
    <t>vanilla-mode3-01</t>
  </si>
  <si>
    <t>V-M3</t>
  </si>
  <si>
    <t>B-M3</t>
  </si>
  <si>
    <t>E-M3</t>
  </si>
  <si>
    <t>V4-M3</t>
  </si>
  <si>
    <t>V4o-M3</t>
  </si>
  <si>
    <t>#</t>
  </si>
  <si>
    <t>co-l</t>
  </si>
  <si>
    <t>cy-l</t>
  </si>
  <si>
    <t>Classification Manual Agreement vs Evaluation Score</t>
  </si>
  <si>
    <t>Manual</t>
  </si>
  <si>
    <t>vanilla-mode1-01</t>
  </si>
  <si>
    <t>kappa</t>
  </si>
  <si>
    <t>% agree</t>
  </si>
  <si>
    <t>score</t>
  </si>
  <si>
    <t>Evaluation Results</t>
  </si>
  <si>
    <t>agree %</t>
  </si>
  <si>
    <t>Mean</t>
  </si>
  <si>
    <t>V-M1-A</t>
  </si>
  <si>
    <t>vanilla-mode1-02</t>
  </si>
  <si>
    <t>vanilla-mode2-01</t>
  </si>
  <si>
    <t>V-M1-B</t>
  </si>
  <si>
    <t>V-M2</t>
  </si>
  <si>
    <t>base-mode2-01</t>
  </si>
  <si>
    <t>B-M2</t>
  </si>
  <si>
    <t>vanilla4-mode2-01</t>
  </si>
  <si>
    <t>vanilla4o-mode2-01</t>
  </si>
  <si>
    <t>V4-M2</t>
  </si>
  <si>
    <t>V4o-M2</t>
  </si>
  <si>
    <t>All Models</t>
  </si>
  <si>
    <t>Best Model</t>
  </si>
  <si>
    <t>All</t>
  </si>
  <si>
    <t>Best</t>
  </si>
  <si>
    <t>Average Model Scores</t>
  </si>
  <si>
    <t>PFEF</t>
  </si>
  <si>
    <t>PFEA</t>
  </si>
  <si>
    <t>PCFMA</t>
  </si>
  <si>
    <t>Overall</t>
  </si>
  <si>
    <t>PFEF: Pearson Correlation for Evaluation Feedback</t>
  </si>
  <si>
    <t>PFEA: Point Biserial Correlation for Evaluation Agreement</t>
  </si>
  <si>
    <t>PCFMA: Phi Coefficient for Mode3 Evaluation Agreement</t>
  </si>
  <si>
    <t>Evaluation Tag Ratings</t>
  </si>
  <si>
    <t>Tag</t>
  </si>
  <si>
    <t>Rating values for models, taken from the mean  of the 'ALL' correlation number across all personas using different techniques as applicable to the evaluation type.  Where an ALL mean is not available, a mean of the individual items is used.</t>
  </si>
  <si>
    <t>Proximity Ratio</t>
  </si>
  <si>
    <t>Squared Error</t>
  </si>
  <si>
    <t>This table shows the Classification Manual Agreement value of each UD-ML model alongside the Evaluation Score awarded by each of the Synthetic Evaluations.  The figure in square brackets below the evaluation tag label is the rating for that tag, a composite coefficient that represents the quality of that evaluation tag; the closer this rating is to 1, the higher the quality.  The final columns are a proximity ratio and squared error value, comparing the closeness of the best evaluation (V4o-M2) with the classification agreement.</t>
  </si>
  <si>
    <t>Calculated as min(A,B)​/max(A,B), where A is manual classification percentage agreement and B is V4o-M2 evaluation score</t>
  </si>
  <si>
    <t>Calculated as 100x(A-B)^2, where A is manual classification percentage agreement and B is V4o-M2 evaluation score - note that this is multiplied by 100 for readability</t>
  </si>
  <si>
    <t>Evaluation Score</t>
  </si>
  <si>
    <t>Manual Agreement</t>
  </si>
  <si>
    <t xml:space="preserve">This table shows the Classification Manual Agreement value of each UD-ML model alongside the V4o-M2 Synthetic Evaluation Score.  A proximity ratio and squared error are calculated to show the closeness of the synthetic to manual classifications.
</t>
  </si>
  <si>
    <t>Phoebe</t>
  </si>
  <si>
    <t>Usha</t>
  </si>
</sst>
</file>

<file path=xl/styles.xml><?xml version="1.0" encoding="utf-8"?>
<styleSheet xmlns="http://schemas.openxmlformats.org/spreadsheetml/2006/main">
  <numFmts count="4">
    <numFmt numFmtId="164" formatCode="0.000"/>
    <numFmt numFmtId="165" formatCode="0.0%"/>
    <numFmt numFmtId="166" formatCode="0.0\%"/>
    <numFmt numFmtId="167" formatCode="\[0.00\]"/>
  </numFmts>
  <fonts count="21">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b/>
      <sz val="9"/>
      <color theme="1"/>
      <name val="Calibri"/>
      <family val="2"/>
      <scheme val="minor"/>
    </font>
    <font>
      <sz val="9"/>
      <color indexed="81"/>
      <name val="Tahoma"/>
      <family val="2"/>
    </font>
    <font>
      <b/>
      <sz val="9"/>
      <color indexed="81"/>
      <name val="Tahoma"/>
      <family val="2"/>
    </font>
    <font>
      <sz val="10"/>
      <name val="Calibri"/>
      <family val="2"/>
    </font>
    <font>
      <b/>
      <sz val="9"/>
      <color theme="1" tint="0.249977111117893"/>
      <name val="Calibri"/>
      <family val="2"/>
      <scheme val="minor"/>
    </font>
    <font>
      <b/>
      <sz val="11"/>
      <name val="Calibri"/>
      <family val="2"/>
    </font>
    <font>
      <sz val="9"/>
      <name val="Calibri"/>
      <family val="2"/>
    </font>
    <font>
      <b/>
      <sz val="10"/>
      <color theme="1" tint="0.249977111117893"/>
      <name val="Calibri"/>
      <family val="2"/>
      <scheme val="minor"/>
    </font>
    <font>
      <sz val="11"/>
      <color theme="1" tint="0.34998626667073579"/>
      <name val="Calibri"/>
      <family val="2"/>
      <scheme val="minor"/>
    </font>
    <font>
      <b/>
      <sz val="10"/>
      <name val="Calibri"/>
      <family val="2"/>
    </font>
    <font>
      <sz val="10"/>
      <color theme="1"/>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8">
    <xf numFmtId="0" fontId="0" fillId="0" borderId="0" xfId="0"/>
    <xf numFmtId="0" fontId="1" fillId="0" borderId="0" xfId="0" applyFont="1"/>
    <xf numFmtId="0" fontId="0" fillId="0" borderId="0" xfId="0" applyAlignment="1">
      <alignment horizont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4" fontId="0" fillId="0" borderId="0" xfId="0" applyNumberFormat="1" applyAlignment="1">
      <alignment vertical="center"/>
    </xf>
    <xf numFmtId="0" fontId="7" fillId="0" borderId="0" xfId="0" applyFont="1" applyAlignment="1">
      <alignment vertical="center"/>
    </xf>
    <xf numFmtId="164" fontId="1" fillId="0" borderId="0" xfId="0" applyNumberFormat="1" applyFont="1" applyAlignment="1">
      <alignment vertical="center"/>
    </xf>
    <xf numFmtId="2" fontId="4" fillId="0" borderId="0" xfId="0" applyNumberFormat="1" applyFont="1" applyAlignment="1">
      <alignment horizontal="center" vertical="center"/>
    </xf>
    <xf numFmtId="164" fontId="1" fillId="0" borderId="2" xfId="0" applyNumberFormat="1" applyFont="1" applyBorder="1" applyAlignment="1">
      <alignment horizontal="center"/>
    </xf>
    <xf numFmtId="0" fontId="2" fillId="0" borderId="0" xfId="0" applyFont="1" applyAlignment="1">
      <alignment horizontal="left"/>
    </xf>
    <xf numFmtId="0" fontId="13" fillId="0" borderId="0" xfId="0" applyNumberFormat="1" applyFont="1" applyAlignment="1">
      <alignment vertical="top" wrapText="1"/>
    </xf>
    <xf numFmtId="0" fontId="1" fillId="0" borderId="0" xfId="0" applyFont="1" applyAlignment="1">
      <alignment horizontal="left" vertical="center"/>
    </xf>
    <xf numFmtId="2" fontId="1" fillId="0" borderId="0" xfId="0" applyNumberFormat="1" applyFont="1" applyAlignment="1">
      <alignment horizontal="center" vertical="center"/>
    </xf>
    <xf numFmtId="2" fontId="1" fillId="0" borderId="0" xfId="0" applyNumberFormat="1" applyFont="1" applyAlignment="1">
      <alignment horizontal="center"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0" fontId="1" fillId="0" borderId="0" xfId="0" applyFont="1" applyAlignment="1">
      <alignment horizontal="left" vertical="center"/>
    </xf>
    <xf numFmtId="165" fontId="0" fillId="0" borderId="0" xfId="0" applyNumberFormat="1" applyAlignment="1">
      <alignment horizontal="center"/>
    </xf>
    <xf numFmtId="3" fontId="0" fillId="0" borderId="0" xfId="0" applyNumberFormat="1" applyAlignment="1">
      <alignment horizontal="center"/>
    </xf>
    <xf numFmtId="0" fontId="0" fillId="0" borderId="0" xfId="0" applyAlignment="1">
      <alignment horizontal="left" vertical="center"/>
    </xf>
    <xf numFmtId="3" fontId="0" fillId="0" borderId="0" xfId="0" applyNumberFormat="1" applyAlignment="1">
      <alignment horizontal="center" vertical="center"/>
    </xf>
    <xf numFmtId="165" fontId="0" fillId="0" borderId="0" xfId="0" applyNumberFormat="1" applyAlignment="1">
      <alignment horizontal="center" vertical="center"/>
    </xf>
    <xf numFmtId="0" fontId="14" fillId="0" borderId="0" xfId="0" applyFont="1" applyAlignment="1">
      <alignment horizontal="center" vertical="center"/>
    </xf>
    <xf numFmtId="3" fontId="8" fillId="0" borderId="0" xfId="0" applyNumberFormat="1" applyFont="1" applyAlignment="1">
      <alignment horizontal="center" vertical="center"/>
    </xf>
    <xf numFmtId="165" fontId="8" fillId="0" borderId="0" xfId="0" applyNumberFormat="1" applyFont="1" applyAlignment="1">
      <alignment horizontal="center" vertical="center"/>
    </xf>
    <xf numFmtId="3" fontId="1" fillId="0" borderId="0" xfId="0" applyNumberFormat="1" applyFont="1" applyAlignment="1">
      <alignment horizontal="center" vertical="center"/>
    </xf>
    <xf numFmtId="165" fontId="1" fillId="0" borderId="0" xfId="0" applyNumberFormat="1" applyFont="1" applyAlignment="1">
      <alignment horizontal="center" vertical="center"/>
    </xf>
    <xf numFmtId="0" fontId="9" fillId="0" borderId="0" xfId="0" applyFont="1" applyAlignment="1">
      <alignment horizontal="center" vertical="center"/>
    </xf>
    <xf numFmtId="0" fontId="15" fillId="0" borderId="0" xfId="0" applyFont="1" applyAlignment="1">
      <alignment horizontal="left"/>
    </xf>
    <xf numFmtId="0" fontId="0" fillId="0" borderId="0" xfId="0" applyAlignment="1">
      <alignment horizontal="left"/>
    </xf>
    <xf numFmtId="2" fontId="8" fillId="0" borderId="0" xfId="0" applyNumberFormat="1" applyFont="1" applyAlignment="1">
      <alignment horizontal="center"/>
    </xf>
    <xf numFmtId="166" fontId="10" fillId="0" borderId="0" xfId="0" applyNumberFormat="1" applyFont="1" applyAlignment="1">
      <alignment horizontal="center"/>
    </xf>
    <xf numFmtId="166" fontId="0" fillId="0" borderId="0" xfId="0" applyNumberFormat="1" applyAlignment="1">
      <alignment horizontal="center" vertical="center"/>
    </xf>
    <xf numFmtId="166" fontId="0" fillId="0" borderId="0" xfId="0" applyNumberFormat="1" applyAlignment="1">
      <alignment horizontal="center"/>
    </xf>
    <xf numFmtId="166" fontId="1" fillId="0" borderId="0" xfId="0" applyNumberFormat="1" applyFont="1" applyAlignment="1">
      <alignment horizontal="center" vertical="center"/>
    </xf>
    <xf numFmtId="2" fontId="10" fillId="0" borderId="0" xfId="0" applyNumberFormat="1" applyFont="1" applyAlignment="1">
      <alignment horizontal="center"/>
    </xf>
    <xf numFmtId="166" fontId="0" fillId="0" borderId="0" xfId="0" applyNumberFormat="1" applyAlignment="1">
      <alignment horizontal="center" vertical="center"/>
    </xf>
    <xf numFmtId="2" fontId="8" fillId="0" borderId="2" xfId="0" applyNumberFormat="1" applyFont="1" applyBorder="1" applyAlignment="1">
      <alignment horizontal="center"/>
    </xf>
    <xf numFmtId="164" fontId="1" fillId="0" borderId="0" xfId="0" applyNumberFormat="1" applyFont="1" applyBorder="1" applyAlignment="1"/>
    <xf numFmtId="164" fontId="0" fillId="0" borderId="0" xfId="0" applyNumberFormat="1" applyAlignment="1">
      <alignment horizontal="center" vertical="center"/>
    </xf>
    <xf numFmtId="0" fontId="1" fillId="0" borderId="1" xfId="0" applyFont="1" applyBorder="1"/>
    <xf numFmtId="166"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Border="1"/>
    <xf numFmtId="164" fontId="0" fillId="0" borderId="1" xfId="0" applyNumberFormat="1" applyBorder="1" applyAlignment="1">
      <alignment horizontal="center"/>
    </xf>
    <xf numFmtId="164" fontId="8" fillId="0" borderId="0" xfId="0" applyNumberFormat="1" applyFont="1" applyBorder="1" applyAlignment="1">
      <alignment horizontal="center"/>
    </xf>
    <xf numFmtId="167" fontId="17" fillId="0" borderId="0" xfId="0" applyNumberFormat="1" applyFont="1" applyAlignment="1">
      <alignment horizontal="center"/>
    </xf>
    <xf numFmtId="2" fontId="18" fillId="0" borderId="0" xfId="0" applyNumberFormat="1" applyFont="1" applyAlignment="1">
      <alignment horizontal="center" vertical="center"/>
    </xf>
    <xf numFmtId="2" fontId="18" fillId="0" borderId="0" xfId="0" applyNumberFormat="1" applyFont="1" applyAlignment="1">
      <alignment horizontal="center"/>
    </xf>
    <xf numFmtId="0" fontId="19" fillId="0" borderId="0" xfId="0" applyFont="1" applyAlignment="1">
      <alignment horizontal="left"/>
    </xf>
    <xf numFmtId="0" fontId="20" fillId="0" borderId="0" xfId="0" applyFont="1"/>
    <xf numFmtId="0" fontId="8" fillId="0" borderId="0" xfId="0" applyFont="1" applyAlignment="1">
      <alignment horizontal="left"/>
    </xf>
    <xf numFmtId="0" fontId="18" fillId="0" borderId="0" xfId="0" applyFont="1" applyAlignment="1">
      <alignment horizontal="center"/>
    </xf>
    <xf numFmtId="2" fontId="1" fillId="0" borderId="0" xfId="0" applyNumberFormat="1" applyFont="1" applyAlignment="1">
      <alignment horizontal="center" vertical="center" wrapText="1"/>
    </xf>
    <xf numFmtId="0" fontId="13" fillId="0" borderId="0" xfId="0" applyNumberFormat="1" applyFont="1" applyAlignment="1">
      <alignment horizontal="left" vertical="top" wrapText="1"/>
    </xf>
    <xf numFmtId="0" fontId="1" fillId="0" borderId="1" xfId="0" applyFont="1" applyBorder="1" applyAlignment="1">
      <alignment horizontal="center" vertical="center"/>
    </xf>
    <xf numFmtId="164" fontId="8" fillId="0" borderId="0" xfId="0" applyNumberFormat="1" applyFont="1" applyBorder="1" applyAlignment="1">
      <alignment horizontal="center" wrapText="1"/>
    </xf>
    <xf numFmtId="2" fontId="8" fillId="0" borderId="0" xfId="0" applyNumberFormat="1" applyFont="1" applyBorder="1" applyAlignment="1">
      <alignment horizontal="center" wrapText="1"/>
    </xf>
    <xf numFmtId="0" fontId="16" fillId="0" borderId="0" xfId="0" applyNumberFormat="1" applyFont="1" applyAlignment="1">
      <alignment horizontal="left" vertical="top" wrapText="1"/>
    </xf>
    <xf numFmtId="166" fontId="0" fillId="0" borderId="0" xfId="0" applyNumberFormat="1" applyAlignment="1">
      <alignment horizontal="center" vertical="center"/>
    </xf>
    <xf numFmtId="164" fontId="1" fillId="0" borderId="1" xfId="0" applyNumberFormat="1" applyFont="1" applyBorder="1" applyAlignment="1">
      <alignment horizontal="center"/>
    </xf>
    <xf numFmtId="164" fontId="0" fillId="0" borderId="0" xfId="0" applyNumberForma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Synthetic</a:t>
            </a:r>
            <a:r>
              <a:rPr lang="en-GB" sz="1600" baseline="0">
                <a:solidFill>
                  <a:schemeClr val="tx1">
                    <a:lumMod val="75000"/>
                    <a:lumOff val="25000"/>
                  </a:schemeClr>
                </a:solidFill>
              </a:rPr>
              <a:t> and Manual Evaluation Results</a:t>
            </a:r>
            <a:endParaRPr lang="en-GB" sz="1400"/>
          </a:p>
        </c:rich>
      </c:tx>
      <c:layout>
        <c:manualLayout>
          <c:xMode val="edge"/>
          <c:yMode val="edge"/>
          <c:x val="3.1558412563574785E-2"/>
          <c:y val="3.06998389907144E-2"/>
        </c:manualLayout>
      </c:layout>
      <c:overlay val="1"/>
    </c:title>
    <c:plotArea>
      <c:layout/>
      <c:barChart>
        <c:barDir val="col"/>
        <c:grouping val="clustered"/>
        <c:ser>
          <c:idx val="1"/>
          <c:order val="0"/>
          <c:tx>
            <c:strRef>
              <c:f>Results!$D$4</c:f>
              <c:strCache>
                <c:ptCount val="1"/>
                <c:pt idx="0">
                  <c:v>Manual Agreement</c:v>
                </c:pt>
              </c:strCache>
            </c:strRef>
          </c:tx>
          <c:dLbls>
            <c:txPr>
              <a:bodyPr rot="-5400000" vert="horz"/>
              <a:lstStyle/>
              <a:p>
                <a:pPr>
                  <a:defRPr b="1"/>
                </a:pPr>
                <a:endParaRPr lang="en-US"/>
              </a:p>
            </c:txPr>
            <c:dLblPos val="inBase"/>
            <c:showVal val="1"/>
          </c:dLbls>
          <c:val>
            <c:numRef>
              <c:f>Results!$D$7:$D$30</c:f>
              <c:numCache>
                <c:formatCode>0.00</c:formatCode>
                <c:ptCount val="24"/>
                <c:pt idx="0">
                  <c:v>0.92773489997312142</c:v>
                </c:pt>
                <c:pt idx="2">
                  <c:v>0.97000638162093167</c:v>
                </c:pt>
                <c:pt idx="3">
                  <c:v>0.96681557115507344</c:v>
                </c:pt>
                <c:pt idx="4">
                  <c:v>0.90970006381620927</c:v>
                </c:pt>
                <c:pt idx="5">
                  <c:v>0.85582329317269079</c:v>
                </c:pt>
                <c:pt idx="6">
                  <c:v>0.89996665555185063</c:v>
                </c:pt>
                <c:pt idx="7">
                  <c:v>0.94066317626527052</c:v>
                </c:pt>
                <c:pt idx="8">
                  <c:v>0.92404072043852781</c:v>
                </c:pt>
                <c:pt idx="9">
                  <c:v>0.93005671077504726</c:v>
                </c:pt>
                <c:pt idx="10">
                  <c:v>0.900709219858156</c:v>
                </c:pt>
                <c:pt idx="11">
                  <c:v>0.8900928792569659</c:v>
                </c:pt>
                <c:pt idx="12">
                  <c:v>0.98581560283687941</c:v>
                </c:pt>
                <c:pt idx="13">
                  <c:v>0.95744680851063835</c:v>
                </c:pt>
                <c:pt idx="14">
                  <c:v>0.94670846394984332</c:v>
                </c:pt>
                <c:pt idx="15">
                  <c:v>0.87770897832817341</c:v>
                </c:pt>
                <c:pt idx="16">
                  <c:v>0.91797556719022688</c:v>
                </c:pt>
                <c:pt idx="17">
                  <c:v>0.97382198952879584</c:v>
                </c:pt>
                <c:pt idx="18">
                  <c:v>0.90401396160558467</c:v>
                </c:pt>
                <c:pt idx="19">
                  <c:v>0.9592795614722005</c:v>
                </c:pt>
                <c:pt idx="20">
                  <c:v>0.88469184890656061</c:v>
                </c:pt>
                <c:pt idx="21">
                  <c:v>0.97415506958250497</c:v>
                </c:pt>
                <c:pt idx="22">
                  <c:v>0.96620278330019882</c:v>
                </c:pt>
                <c:pt idx="23">
                  <c:v>0.93970242756460454</c:v>
                </c:pt>
              </c:numCache>
            </c:numRef>
          </c:val>
        </c:ser>
        <c:ser>
          <c:idx val="0"/>
          <c:order val="1"/>
          <c:tx>
            <c:strRef>
              <c:f>Results!$E$4</c:f>
              <c:strCache>
                <c:ptCount val="1"/>
                <c:pt idx="0">
                  <c:v>Evaluation Score</c:v>
                </c:pt>
              </c:strCache>
            </c:strRef>
          </c:tx>
          <c:dLbls>
            <c:txPr>
              <a:bodyPr rot="-5400000" vert="horz"/>
              <a:lstStyle/>
              <a:p>
                <a:pPr>
                  <a:defRPr sz="1100" b="1">
                    <a:solidFill>
                      <a:schemeClr val="bg1"/>
                    </a:solidFill>
                  </a:defRPr>
                </a:pPr>
                <a:endParaRPr lang="en-US"/>
              </a:p>
            </c:txPr>
            <c:dLblPos val="inBase"/>
            <c:showVal val="1"/>
          </c:dLbls>
          <c:cat>
            <c:strRef>
              <c:f>Results!$A$7:$A$30</c:f>
              <c:strCache>
                <c:ptCount val="24"/>
                <c:pt idx="0">
                  <c:v>ALL</c:v>
                </c:pt>
                <c:pt idx="2">
                  <c:v>urgency</c:v>
                </c:pt>
                <c:pt idx="3">
                  <c:v>work-logistics</c:v>
                </c:pt>
                <c:pt idx="4">
                  <c:v>work-pers</c:v>
                </c:pt>
                <c:pt idx="5">
                  <c:v>interested</c:v>
                </c:pt>
                <c:pt idx="6">
                  <c:v>work-relevant</c:v>
                </c:pt>
                <c:pt idx="7">
                  <c:v>company-law</c:v>
                </c:pt>
                <c:pt idx="8">
                  <c:v>cycling</c:v>
                </c:pt>
                <c:pt idx="9">
                  <c:v>cycling-logistics</c:v>
                </c:pt>
                <c:pt idx="10">
                  <c:v>football</c:v>
                </c:pt>
                <c:pt idx="11">
                  <c:v>friend-group</c:v>
                </c:pt>
                <c:pt idx="12">
                  <c:v>golf</c:v>
                </c:pt>
                <c:pt idx="13">
                  <c:v>golf-logistics</c:v>
                </c:pt>
                <c:pt idx="14">
                  <c:v>pers-urgency</c:v>
                </c:pt>
                <c:pt idx="15">
                  <c:v>personal-interested</c:v>
                </c:pt>
                <c:pt idx="16">
                  <c:v>riding</c:v>
                </c:pt>
                <c:pt idx="17">
                  <c:v>riding-arrangements</c:v>
                </c:pt>
                <c:pt idx="18">
                  <c:v>school-importance</c:v>
                </c:pt>
                <c:pt idx="19">
                  <c:v>tech</c:v>
                </c:pt>
                <c:pt idx="20">
                  <c:v>tennis</c:v>
                </c:pt>
                <c:pt idx="21">
                  <c:v>tennis-arrangements</c:v>
                </c:pt>
                <c:pt idx="22">
                  <c:v>tennis-organising</c:v>
                </c:pt>
                <c:pt idx="23">
                  <c:v>work-urgency</c:v>
                </c:pt>
              </c:strCache>
            </c:strRef>
          </c:cat>
          <c:val>
            <c:numRef>
              <c:f>Results!$E$7:$E$30</c:f>
              <c:numCache>
                <c:formatCode>0.00</c:formatCode>
                <c:ptCount val="24"/>
                <c:pt idx="0">
                  <c:v>0.86999999999999988</c:v>
                </c:pt>
                <c:pt idx="2">
                  <c:v>0.93</c:v>
                </c:pt>
                <c:pt idx="3">
                  <c:v>0.90199999999999991</c:v>
                </c:pt>
                <c:pt idx="4">
                  <c:v>0.73399999999999999</c:v>
                </c:pt>
                <c:pt idx="5">
                  <c:v>0.92</c:v>
                </c:pt>
                <c:pt idx="6">
                  <c:v>0.89</c:v>
                </c:pt>
                <c:pt idx="7">
                  <c:v>0.97</c:v>
                </c:pt>
                <c:pt idx="8">
                  <c:v>0.93</c:v>
                </c:pt>
                <c:pt idx="9">
                  <c:v>0.89</c:v>
                </c:pt>
                <c:pt idx="10">
                  <c:v>0.89</c:v>
                </c:pt>
                <c:pt idx="11">
                  <c:v>0.87</c:v>
                </c:pt>
                <c:pt idx="12">
                  <c:v>0.98</c:v>
                </c:pt>
                <c:pt idx="13">
                  <c:v>0.98</c:v>
                </c:pt>
                <c:pt idx="14">
                  <c:v>0.9</c:v>
                </c:pt>
                <c:pt idx="15">
                  <c:v>0.79</c:v>
                </c:pt>
                <c:pt idx="16">
                  <c:v>0.91</c:v>
                </c:pt>
                <c:pt idx="17">
                  <c:v>0.96</c:v>
                </c:pt>
                <c:pt idx="18">
                  <c:v>0.94</c:v>
                </c:pt>
                <c:pt idx="19">
                  <c:v>0.94</c:v>
                </c:pt>
                <c:pt idx="20">
                  <c:v>0.93</c:v>
                </c:pt>
                <c:pt idx="21">
                  <c:v>0.96</c:v>
                </c:pt>
                <c:pt idx="22">
                  <c:v>0.96</c:v>
                </c:pt>
                <c:pt idx="23">
                  <c:v>0.92</c:v>
                </c:pt>
              </c:numCache>
            </c:numRef>
          </c:val>
        </c:ser>
        <c:gapWidth val="55"/>
        <c:overlap val="-7"/>
        <c:axId val="35084544"/>
        <c:axId val="46563712"/>
      </c:barChart>
      <c:catAx>
        <c:axId val="35084544"/>
        <c:scaling>
          <c:orientation val="minMax"/>
        </c:scaling>
        <c:axPos val="b"/>
        <c:tickLblPos val="nextTo"/>
        <c:txPr>
          <a:bodyPr/>
          <a:lstStyle/>
          <a:p>
            <a:pPr>
              <a:defRPr sz="1000">
                <a:latin typeface="Courier New" pitchFamily="49" charset="0"/>
                <a:cs typeface="Courier New" pitchFamily="49" charset="0"/>
              </a:defRPr>
            </a:pPr>
            <a:endParaRPr lang="en-US"/>
          </a:p>
        </c:txPr>
        <c:crossAx val="46563712"/>
        <c:crosses val="autoZero"/>
        <c:auto val="1"/>
        <c:lblAlgn val="ctr"/>
        <c:lblOffset val="100"/>
      </c:catAx>
      <c:valAx>
        <c:axId val="46563712"/>
        <c:scaling>
          <c:orientation val="minMax"/>
          <c:max val="1"/>
          <c:min val="0.60000000000000031"/>
        </c:scaling>
        <c:axPos val="l"/>
        <c:majorGridlines/>
        <c:numFmt formatCode="0.00" sourceLinked="1"/>
        <c:tickLblPos val="nextTo"/>
        <c:crossAx val="35084544"/>
        <c:crosses val="autoZero"/>
        <c:crossBetween val="between"/>
        <c:majorUnit val="0.2"/>
      </c:valAx>
    </c:plotArea>
    <c:legend>
      <c:legendPos val="t"/>
      <c:layout>
        <c:manualLayout>
          <c:xMode val="edge"/>
          <c:yMode val="edge"/>
          <c:x val="0.58392946602629037"/>
          <c:y val="3.2679738562091512E-2"/>
          <c:w val="0.17446471939970165"/>
          <c:h val="4.2210348706411695E-2"/>
        </c:manualLayout>
      </c:layout>
      <c:overlay val="1"/>
    </c:legend>
    <c:plotVisOnly val="1"/>
  </c:chart>
  <c:printSettings>
    <c:headerFooter/>
    <c:pageMargins b="0.75000000000000089" l="0.70000000000000062" r="0.70000000000000062" t="0.75000000000000089"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sz="1600"/>
            </a:pPr>
            <a:r>
              <a:rPr lang="en-GB" sz="1800">
                <a:solidFill>
                  <a:schemeClr val="tx1">
                    <a:lumMod val="75000"/>
                    <a:lumOff val="25000"/>
                  </a:schemeClr>
                </a:solidFill>
              </a:rPr>
              <a:t>Evaluation</a:t>
            </a:r>
            <a:r>
              <a:rPr lang="en-GB" sz="1800" baseline="0">
                <a:solidFill>
                  <a:schemeClr val="tx1">
                    <a:lumMod val="75000"/>
                    <a:lumOff val="25000"/>
                  </a:schemeClr>
                </a:solidFill>
              </a:rPr>
              <a:t> Tag Ratings</a:t>
            </a:r>
            <a:endParaRPr lang="en-GB" sz="1600"/>
          </a:p>
        </c:rich>
      </c:tx>
      <c:layout>
        <c:manualLayout>
          <c:xMode val="edge"/>
          <c:yMode val="edge"/>
          <c:x val="0.11557652534526248"/>
          <c:y val="4.8457214220935463E-2"/>
        </c:manualLayout>
      </c:layout>
      <c:overlay val="1"/>
    </c:title>
    <c:plotArea>
      <c:layout/>
      <c:barChart>
        <c:barDir val="col"/>
        <c:grouping val="clustered"/>
        <c:ser>
          <c:idx val="0"/>
          <c:order val="0"/>
          <c:dLbls>
            <c:dLbl>
              <c:idx val="2"/>
              <c:layout>
                <c:manualLayout>
                  <c:x val="9.3262415151639097E-4"/>
                  <c:y val="0.12348927368677376"/>
                </c:manualLayout>
              </c:layout>
              <c:spPr/>
              <c:txPr>
                <a:bodyPr/>
                <a:lstStyle/>
                <a:p>
                  <a:pPr>
                    <a:defRPr sz="1100" b="1">
                      <a:solidFill>
                        <a:schemeClr val="tx1">
                          <a:lumMod val="65000"/>
                          <a:lumOff val="35000"/>
                        </a:schemeClr>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'Tag Ratings'!$A$6:$A$16</c:f>
              <c:strCache>
                <c:ptCount val="11"/>
                <c:pt idx="0">
                  <c:v>vanilla-mode1-01</c:v>
                </c:pt>
                <c:pt idx="1">
                  <c:v>vanilla-mode1-02</c:v>
                </c:pt>
                <c:pt idx="2">
                  <c:v>vanilla-mode2-01</c:v>
                </c:pt>
                <c:pt idx="3">
                  <c:v>base-mode2-01</c:v>
                </c:pt>
                <c:pt idx="4">
                  <c:v>vanilla4-mode2-01</c:v>
                </c:pt>
                <c:pt idx="5">
                  <c:v>vanilla4o-mode2-01</c:v>
                </c:pt>
                <c:pt idx="6">
                  <c:v>vanilla-mode3-01</c:v>
                </c:pt>
                <c:pt idx="7">
                  <c:v>base-mode3-01</c:v>
                </c:pt>
                <c:pt idx="8">
                  <c:v>ext-mode3-01</c:v>
                </c:pt>
                <c:pt idx="9">
                  <c:v>vanilla4-mode3-01</c:v>
                </c:pt>
                <c:pt idx="10">
                  <c:v>vanilla4o-mode3-01</c:v>
                </c:pt>
              </c:strCache>
            </c:strRef>
          </c:cat>
          <c:val>
            <c:numRef>
              <c:f>'Tag Ratings'!$G$6:$G$16</c:f>
              <c:numCache>
                <c:formatCode>0.00</c:formatCode>
                <c:ptCount val="11"/>
                <c:pt idx="0">
                  <c:v>0.18391666666666667</c:v>
                </c:pt>
                <c:pt idx="1">
                  <c:v>9.8000000000000004E-2</c:v>
                </c:pt>
                <c:pt idx="2">
                  <c:v>-6.2125E-2</c:v>
                </c:pt>
                <c:pt idx="3">
                  <c:v>0.22183333333333335</c:v>
                </c:pt>
                <c:pt idx="4">
                  <c:v>0.53029999999999999</c:v>
                </c:pt>
                <c:pt idx="5">
                  <c:v>0.62569999999999992</c:v>
                </c:pt>
                <c:pt idx="6">
                  <c:v>0.17319999999999999</c:v>
                </c:pt>
                <c:pt idx="7">
                  <c:v>9.5333333333333325E-2</c:v>
                </c:pt>
                <c:pt idx="8">
                  <c:v>0.125</c:v>
                </c:pt>
                <c:pt idx="9">
                  <c:v>0.37639999999999996</c:v>
                </c:pt>
                <c:pt idx="10">
                  <c:v>0.38640000000000002</c:v>
                </c:pt>
              </c:numCache>
            </c:numRef>
          </c:val>
        </c:ser>
        <c:gapWidth val="55"/>
        <c:overlap val="-7"/>
        <c:axId val="47303296"/>
        <c:axId val="47321472"/>
      </c:barChart>
      <c:catAx>
        <c:axId val="47303296"/>
        <c:scaling>
          <c:orientation val="minMax"/>
        </c:scaling>
        <c:axPos val="b"/>
        <c:tickLblPos val="nextTo"/>
        <c:txPr>
          <a:bodyPr/>
          <a:lstStyle/>
          <a:p>
            <a:pPr>
              <a:defRPr sz="1000">
                <a:latin typeface="Courier New" pitchFamily="49" charset="0"/>
                <a:cs typeface="Courier New" pitchFamily="49" charset="0"/>
              </a:defRPr>
            </a:pPr>
            <a:endParaRPr lang="en-US"/>
          </a:p>
        </c:txPr>
        <c:crossAx val="47321472"/>
        <c:crosses val="autoZero"/>
        <c:auto val="1"/>
        <c:lblAlgn val="ctr"/>
        <c:lblOffset val="100"/>
      </c:catAx>
      <c:valAx>
        <c:axId val="47321472"/>
        <c:scaling>
          <c:orientation val="minMax"/>
          <c:max val="0.70000000000000029"/>
          <c:min val="0"/>
        </c:scaling>
        <c:axPos val="l"/>
        <c:majorGridlines/>
        <c:numFmt formatCode="0.00" sourceLinked="1"/>
        <c:tickLblPos val="nextTo"/>
        <c:crossAx val="47303296"/>
        <c:crosses val="autoZero"/>
        <c:crossBetween val="between"/>
        <c:majorUnit val="0.2"/>
      </c:valAx>
    </c:plotArea>
    <c:plotVisOnly val="1"/>
  </c:chart>
  <c:printSettings>
    <c:headerFooter/>
    <c:pageMargins b="0.75000000000000089" l="0.70000000000000062" r="0.70000000000000062" t="0.75000000000000089"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9</xdr:row>
      <xdr:rowOff>0</xdr:rowOff>
    </xdr:from>
    <xdr:to>
      <xdr:col>35</xdr:col>
      <xdr:colOff>60960</xdr:colOff>
      <xdr:row>38</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571500</xdr:colOff>
      <xdr:row>2</xdr:row>
      <xdr:rowOff>586740</xdr:rowOff>
    </xdr:from>
    <xdr:to>
      <xdr:col>22</xdr:col>
      <xdr:colOff>303475</xdr:colOff>
      <xdr:row>26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s-combined-classification-agree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ts-combined-eval-agreement-m1m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ats-combined-eval-agreement-m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CMA"/>
      <sheetName val="CKFCMA"/>
      <sheetName val="POCMA TS"/>
    </sheetNames>
    <sheetDataSet>
      <sheetData sheetId="0">
        <row r="7">
          <cell r="Z7">
            <v>0.92773489997312142</v>
          </cell>
        </row>
        <row r="9">
          <cell r="Z9">
            <v>0.97000638162093167</v>
          </cell>
        </row>
        <row r="10">
          <cell r="Z10">
            <v>0.96681557115507344</v>
          </cell>
        </row>
        <row r="11">
          <cell r="Z11">
            <v>0.90970006381620927</v>
          </cell>
        </row>
        <row r="12">
          <cell r="Z12">
            <v>0.85582329317269079</v>
          </cell>
        </row>
        <row r="13">
          <cell r="Z13">
            <v>0.89996665555185063</v>
          </cell>
        </row>
        <row r="14">
          <cell r="Z14">
            <v>0.94066317626527052</v>
          </cell>
        </row>
        <row r="15">
          <cell r="Z15">
            <v>0.92404072043852781</v>
          </cell>
        </row>
        <row r="16">
          <cell r="Z16">
            <v>0.93005671077504726</v>
          </cell>
        </row>
        <row r="17">
          <cell r="Z17">
            <v>0.900709219858156</v>
          </cell>
        </row>
        <row r="18">
          <cell r="Z18">
            <v>0.8900928792569659</v>
          </cell>
        </row>
        <row r="19">
          <cell r="Z19">
            <v>0.98581560283687941</v>
          </cell>
        </row>
        <row r="20">
          <cell r="Z20">
            <v>0.95744680851063835</v>
          </cell>
        </row>
        <row r="21">
          <cell r="Z21">
            <v>0.94670846394984332</v>
          </cell>
        </row>
        <row r="22">
          <cell r="Z22">
            <v>0.87770897832817341</v>
          </cell>
        </row>
        <row r="23">
          <cell r="Z23">
            <v>0.91797556719022688</v>
          </cell>
        </row>
        <row r="24">
          <cell r="Z24">
            <v>0.97382198952879584</v>
          </cell>
        </row>
        <row r="25">
          <cell r="Z25">
            <v>0.90401396160558467</v>
          </cell>
        </row>
        <row r="26">
          <cell r="Z26">
            <v>0.9592795614722005</v>
          </cell>
        </row>
        <row r="27">
          <cell r="Z27">
            <v>0.88469184890656061</v>
          </cell>
        </row>
        <row r="28">
          <cell r="Z28">
            <v>0.97415506958250497</v>
          </cell>
        </row>
        <row r="29">
          <cell r="Z29">
            <v>0.96620278330019882</v>
          </cell>
        </row>
        <row r="30">
          <cell r="Z30">
            <v>0.93970242756460454</v>
          </cell>
        </row>
      </sheetData>
      <sheetData sheetId="1">
        <row r="6">
          <cell r="N6">
            <v>0.83059999999999989</v>
          </cell>
        </row>
        <row r="8">
          <cell r="N8">
            <v>0.7088000000000001</v>
          </cell>
        </row>
        <row r="9">
          <cell r="N9">
            <v>0.63619999999999999</v>
          </cell>
        </row>
        <row r="10">
          <cell r="N10">
            <v>0.748</v>
          </cell>
        </row>
        <row r="11">
          <cell r="N11">
            <v>0.71450000000000014</v>
          </cell>
        </row>
        <row r="12">
          <cell r="N12">
            <v>0.47700000000000004</v>
          </cell>
        </row>
        <row r="13">
          <cell r="N13">
            <v>0.60599999999999998</v>
          </cell>
        </row>
        <row r="14">
          <cell r="N14">
            <v>0.79</v>
          </cell>
        </row>
        <row r="15">
          <cell r="N15">
            <v>0.55500000000000005</v>
          </cell>
        </row>
        <row r="16">
          <cell r="N16">
            <v>0.79100000000000004</v>
          </cell>
        </row>
        <row r="17">
          <cell r="N17">
            <v>0.74299999999999999</v>
          </cell>
        </row>
        <row r="18">
          <cell r="N18">
            <v>0.86699999999999999</v>
          </cell>
        </row>
        <row r="19">
          <cell r="N19">
            <v>0.54900000000000004</v>
          </cell>
        </row>
        <row r="20">
          <cell r="N20">
            <v>0.748</v>
          </cell>
        </row>
        <row r="21">
          <cell r="N21">
            <v>0.69599999999999995</v>
          </cell>
        </row>
        <row r="22">
          <cell r="N22">
            <v>0.72499999999999998</v>
          </cell>
        </row>
        <row r="23">
          <cell r="N23">
            <v>0.63800000000000001</v>
          </cell>
        </row>
        <row r="24">
          <cell r="N24">
            <v>0.42699999999999999</v>
          </cell>
        </row>
        <row r="25">
          <cell r="N25">
            <v>0.76500000000000001</v>
          </cell>
        </row>
        <row r="26">
          <cell r="N26">
            <v>0.47499999999999998</v>
          </cell>
        </row>
        <row r="27">
          <cell r="N27">
            <v>0.50600000000000001</v>
          </cell>
        </row>
        <row r="28">
          <cell r="N28">
            <v>0.30599999999999999</v>
          </cell>
        </row>
        <row r="29">
          <cell r="N29">
            <v>0.64200000000000002</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FEF SRC"/>
      <sheetName val="PFEF T"/>
      <sheetName val="PFEF C"/>
      <sheetName val="PFEA SRC"/>
      <sheetName val="PFEA T"/>
      <sheetName val="PFEA C"/>
    </sheetNames>
    <sheetDataSet>
      <sheetData sheetId="0"/>
      <sheetData sheetId="1">
        <row r="59">
          <cell r="I59">
            <v>1.2499999999999983E-2</v>
          </cell>
        </row>
        <row r="60">
          <cell r="C60">
            <v>0.23633333333333331</v>
          </cell>
          <cell r="F60">
            <v>0.16</v>
          </cell>
          <cell r="L60">
            <v>0.32033333333333336</v>
          </cell>
          <cell r="O60">
            <v>0.70299999999999996</v>
          </cell>
          <cell r="R60">
            <v>0.76419999999999999</v>
          </cell>
        </row>
      </sheetData>
      <sheetData sheetId="2"/>
      <sheetData sheetId="3"/>
      <sheetData sheetId="4">
        <row r="59">
          <cell r="I59">
            <v>-0.13674999999999998</v>
          </cell>
        </row>
        <row r="60">
          <cell r="C60">
            <v>0.13150000000000001</v>
          </cell>
          <cell r="F60">
            <v>3.5999999999999997E-2</v>
          </cell>
          <cell r="L60">
            <v>0.12333333333333334</v>
          </cell>
          <cell r="O60">
            <v>0.35759999999999997</v>
          </cell>
          <cell r="R60">
            <v>0.48719999999999997</v>
          </cell>
        </row>
      </sheetData>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CFMA SRC"/>
      <sheetName val="PCFMA T"/>
      <sheetName val="PCFMA C"/>
    </sheetNames>
    <sheetDataSet>
      <sheetData sheetId="0"/>
      <sheetData sheetId="1">
        <row r="59">
          <cell r="D59">
            <v>0.17319999999999999</v>
          </cell>
        </row>
        <row r="60">
          <cell r="G60">
            <v>9.5333333333333325E-2</v>
          </cell>
          <cell r="J60">
            <v>0.125</v>
          </cell>
          <cell r="M60">
            <v>0.37639999999999996</v>
          </cell>
          <cell r="P60">
            <v>0.38640000000000002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U60"/>
  <sheetViews>
    <sheetView tabSelected="1" workbookViewId="0">
      <selection activeCell="D14" sqref="D14"/>
    </sheetView>
  </sheetViews>
  <sheetFormatPr defaultRowHeight="14.4"/>
  <cols>
    <col min="1" max="1" width="23.6640625" style="45" customWidth="1"/>
    <col min="2" max="2" width="3.109375" style="2" customWidth="1"/>
    <col min="3" max="3" width="1.44140625" customWidth="1"/>
    <col min="4" max="4" width="8.21875" style="34" customWidth="1"/>
    <col min="5" max="5" width="8.21875" style="33" customWidth="1"/>
    <col min="6" max="6" width="1.109375" customWidth="1"/>
    <col min="7" max="14" width="7.77734375" style="15" customWidth="1"/>
    <col min="15" max="17" width="7.77734375" style="2" customWidth="1"/>
    <col min="18" max="18" width="5.33203125" style="9" customWidth="1"/>
    <col min="19" max="20" width="8.88671875" style="15"/>
    <col min="21" max="21" width="2.77734375" style="15" customWidth="1"/>
  </cols>
  <sheetData>
    <row r="1" spans="1:21" ht="18">
      <c r="A1" s="25" t="s">
        <v>63</v>
      </c>
      <c r="B1" s="3"/>
      <c r="C1" s="3"/>
    </row>
    <row r="2" spans="1:21" s="4" customFormat="1" ht="9" customHeight="1">
      <c r="A2" s="35"/>
      <c r="B2" s="6"/>
      <c r="D2" s="36"/>
      <c r="E2" s="37"/>
      <c r="G2" s="15"/>
      <c r="H2" s="15"/>
      <c r="I2" s="15"/>
      <c r="J2" s="15"/>
      <c r="K2" s="15"/>
      <c r="L2" s="15"/>
      <c r="M2" s="15"/>
      <c r="N2" s="15"/>
      <c r="O2" s="6"/>
      <c r="P2" s="6"/>
      <c r="Q2" s="6"/>
      <c r="R2" s="9"/>
      <c r="S2" s="16"/>
      <c r="T2" s="16"/>
      <c r="U2" s="16"/>
    </row>
    <row r="3" spans="1:21" ht="52.2" customHeight="1">
      <c r="A3" s="70" t="s">
        <v>100</v>
      </c>
      <c r="B3" s="70"/>
      <c r="C3" s="70"/>
      <c r="D3" s="70"/>
      <c r="E3" s="70"/>
      <c r="F3" s="70"/>
      <c r="G3" s="70"/>
      <c r="H3" s="70"/>
      <c r="I3" s="70"/>
      <c r="J3" s="70"/>
      <c r="K3" s="70"/>
      <c r="L3" s="70"/>
      <c r="M3" s="70"/>
      <c r="N3" s="70"/>
      <c r="O3" s="70"/>
      <c r="P3" s="70"/>
      <c r="Q3" s="70"/>
      <c r="R3" s="70"/>
      <c r="S3" s="70"/>
      <c r="T3" s="70"/>
    </row>
    <row r="4" spans="1:21" s="4" customFormat="1">
      <c r="A4" s="35"/>
      <c r="B4" s="6"/>
      <c r="D4" s="71" t="s">
        <v>64</v>
      </c>
      <c r="E4" s="71"/>
      <c r="G4" s="61" t="str">
        <f>'Evaluation Results'!$C$58</f>
        <v>V-M1-A</v>
      </c>
      <c r="H4" s="61" t="str">
        <f>'Evaluation Results'!$F$58</f>
        <v>V-M1-B</v>
      </c>
      <c r="I4" s="61" t="str">
        <f>'Evaluation Results'!$I$58</f>
        <v>V-M2</v>
      </c>
      <c r="J4" s="61" t="str">
        <f>'Evaluation Results'!$L$58</f>
        <v>B-M2</v>
      </c>
      <c r="K4" s="61" t="str">
        <f>'Evaluation Results'!$O$58</f>
        <v>V4-M2</v>
      </c>
      <c r="L4" s="61" t="str">
        <f>'Evaluation Results'!$R$58</f>
        <v>V4o-M2</v>
      </c>
      <c r="M4" s="61" t="str">
        <f>'Evaluation Results'!$U$58</f>
        <v>V-M3</v>
      </c>
      <c r="N4" s="61" t="str">
        <f>'Evaluation Results'!$X$58</f>
        <v>B-M3</v>
      </c>
      <c r="O4" s="61" t="str">
        <f>'Evaluation Results'!$AA$58</f>
        <v>E-M3</v>
      </c>
      <c r="P4" s="61" t="str">
        <f>'Evaluation Results'!$AD$58</f>
        <v>V4-M3</v>
      </c>
      <c r="Q4" s="61" t="str">
        <f>'Evaluation Results'!$AG$58</f>
        <v>V4o-M3</v>
      </c>
      <c r="R4" s="9"/>
      <c r="S4" s="69" t="s">
        <v>98</v>
      </c>
      <c r="T4" s="69" t="s">
        <v>99</v>
      </c>
      <c r="U4" s="69"/>
    </row>
    <row r="5" spans="1:21" s="7" customFormat="1">
      <c r="A5" s="27" t="s">
        <v>46</v>
      </c>
      <c r="B5" s="38" t="s">
        <v>60</v>
      </c>
      <c r="D5" s="39" t="s">
        <v>66</v>
      </c>
      <c r="E5" s="40" t="s">
        <v>67</v>
      </c>
      <c r="G5" s="62">
        <f>'Tag Ratings'!$G$6</f>
        <v>0.18391666666666667</v>
      </c>
      <c r="H5" s="62">
        <f>'Tag Ratings'!$G$7</f>
        <v>9.8000000000000004E-2</v>
      </c>
      <c r="I5" s="62">
        <f>'Tag Ratings'!$G$8</f>
        <v>-6.2125E-2</v>
      </c>
      <c r="J5" s="62">
        <f>'Tag Ratings'!$G$9</f>
        <v>0.22183333333333335</v>
      </c>
      <c r="K5" s="62">
        <f>'Tag Ratings'!$G$10</f>
        <v>0.53029999999999999</v>
      </c>
      <c r="L5" s="62">
        <f>'Tag Ratings'!$G$11</f>
        <v>0.62569999999999992</v>
      </c>
      <c r="M5" s="62">
        <f>'Tag Ratings'!$G$12</f>
        <v>0.17319999999999999</v>
      </c>
      <c r="N5" s="62">
        <f>'Tag Ratings'!$G$13</f>
        <v>9.5333333333333325E-2</v>
      </c>
      <c r="O5" s="62">
        <f>'Tag Ratings'!$G$14</f>
        <v>0.125</v>
      </c>
      <c r="P5" s="62">
        <f>'Tag Ratings'!$G$15</f>
        <v>0.37639999999999996</v>
      </c>
      <c r="Q5" s="62">
        <f>'Tag Ratings'!$G$16</f>
        <v>0.38640000000000002</v>
      </c>
      <c r="R5" s="10"/>
      <c r="S5" s="69"/>
      <c r="T5" s="69"/>
      <c r="U5" s="69"/>
    </row>
    <row r="6" spans="1:21" s="7" customFormat="1" ht="6" customHeight="1">
      <c r="A6" s="27"/>
      <c r="B6" s="38"/>
      <c r="D6" s="41"/>
      <c r="E6" s="42"/>
      <c r="G6" s="16"/>
      <c r="H6" s="16"/>
      <c r="I6" s="16"/>
      <c r="J6" s="16"/>
      <c r="K6" s="16"/>
      <c r="L6" s="16"/>
      <c r="M6" s="16"/>
      <c r="N6" s="16"/>
      <c r="O6" s="8"/>
      <c r="P6" s="8"/>
      <c r="Q6" s="8"/>
      <c r="R6" s="10"/>
      <c r="S6" s="29"/>
      <c r="T6" s="29"/>
      <c r="U6" s="29"/>
    </row>
    <row r="7" spans="1:21" s="4" customFormat="1">
      <c r="A7" s="4" t="s">
        <v>10</v>
      </c>
      <c r="B7" s="43"/>
      <c r="D7" s="16">
        <f>[1]CKFCMA!N6</f>
        <v>0.83059999999999989</v>
      </c>
      <c r="E7" s="37">
        <f>[1]POCMA!Z7</f>
        <v>0.92773489997312142</v>
      </c>
      <c r="G7" s="63">
        <f>'Evaluation Results'!D62</f>
        <v>0.72000000000000008</v>
      </c>
      <c r="H7" s="63">
        <f>'Evaluation Results'!G62</f>
        <v>0.60666666666666658</v>
      </c>
      <c r="I7" s="63">
        <f>'Evaluation Results'!J62</f>
        <v>0.51</v>
      </c>
      <c r="J7" s="63">
        <f>'Evaluation Results'!M62</f>
        <v>0.83666666666666656</v>
      </c>
      <c r="K7" s="63">
        <f>'Evaluation Results'!P62</f>
        <v>0.83200000000000007</v>
      </c>
      <c r="L7" s="16">
        <f>'Evaluation Results'!S62</f>
        <v>0.86999999999999988</v>
      </c>
      <c r="M7" s="63">
        <f>'Evaluation Results'!V62</f>
        <v>0.51666666666666661</v>
      </c>
      <c r="N7" s="63">
        <f>'Evaluation Results'!Y62</f>
        <v>0.62666666666666671</v>
      </c>
      <c r="O7" s="63">
        <f>'Evaluation Results'!AB62</f>
        <v>0.67666666666666664</v>
      </c>
      <c r="P7" s="63">
        <f>'Evaluation Results'!AE62</f>
        <v>0.83399999999999996</v>
      </c>
      <c r="Q7" s="64">
        <f>'Evaluation Results'!AH62</f>
        <v>0.83200000000000007</v>
      </c>
      <c r="R7" s="9" t="s">
        <v>10</v>
      </c>
      <c r="S7" s="15">
        <f t="shared" ref="S7:S17" si="0">IF(E7 &gt;0,(MIN(E7,L7) / MAX(E7, L7)), "")</f>
        <v>0.93776789040188713</v>
      </c>
      <c r="T7" s="15">
        <f>100*(L7-E7)^2</f>
        <v>0.33333186749063487</v>
      </c>
      <c r="U7" s="15"/>
    </row>
    <row r="8" spans="1:21" s="4" customFormat="1" ht="6" customHeight="1">
      <c r="B8" s="43"/>
      <c r="D8" s="16"/>
      <c r="E8" s="37"/>
      <c r="G8" s="63"/>
      <c r="H8" s="63"/>
      <c r="I8" s="63"/>
      <c r="J8" s="63"/>
      <c r="K8" s="63"/>
      <c r="L8" s="16"/>
      <c r="M8" s="63"/>
      <c r="N8" s="63"/>
      <c r="O8" s="63"/>
      <c r="P8" s="63"/>
      <c r="Q8" s="64"/>
      <c r="R8" s="9"/>
      <c r="S8" s="15" t="str">
        <f t="shared" si="0"/>
        <v/>
      </c>
      <c r="T8" s="15"/>
      <c r="U8" s="15"/>
    </row>
    <row r="9" spans="1:21" s="4" customFormat="1">
      <c r="A9" s="5" t="s">
        <v>5</v>
      </c>
      <c r="B9" s="43">
        <v>5</v>
      </c>
      <c r="D9" s="16">
        <f>[1]CKFCMA!N8</f>
        <v>0.7088000000000001</v>
      </c>
      <c r="E9" s="37">
        <f>[1]POCMA!Z9</f>
        <v>0.97000638162093167</v>
      </c>
      <c r="G9" s="63">
        <f>'Evaluation Results'!D64</f>
        <v>0.72333333333333327</v>
      </c>
      <c r="H9" s="63">
        <f>'Evaluation Results'!G64</f>
        <v>0.62</v>
      </c>
      <c r="I9" s="63">
        <f>'Evaluation Results'!J64</f>
        <v>0.56999999999999995</v>
      </c>
      <c r="J9" s="63">
        <f>'Evaluation Results'!M64</f>
        <v>0.94999999999999984</v>
      </c>
      <c r="K9" s="63">
        <f>'Evaluation Results'!P64</f>
        <v>0.876</v>
      </c>
      <c r="L9" s="16">
        <f>'Evaluation Results'!S64</f>
        <v>0.93</v>
      </c>
      <c r="M9" s="63">
        <f>'Evaluation Results'!V64</f>
        <v>0.72666666666666668</v>
      </c>
      <c r="N9" s="63">
        <f>'Evaluation Results'!Y64</f>
        <v>0.85000000000000009</v>
      </c>
      <c r="O9" s="63">
        <f>'Evaluation Results'!AB64</f>
        <v>0.80666666666666664</v>
      </c>
      <c r="P9" s="63">
        <f>'Evaluation Results'!AE64</f>
        <v>0.89200000000000002</v>
      </c>
      <c r="Q9" s="64">
        <f>'Evaluation Results'!AH64</f>
        <v>0.94000000000000006</v>
      </c>
      <c r="R9" s="11" t="s">
        <v>40</v>
      </c>
      <c r="S9" s="15">
        <f t="shared" si="0"/>
        <v>0.95875657894736854</v>
      </c>
      <c r="T9" s="15">
        <f t="shared" ref="T9:T30" si="1">100*(L9-E9)^2</f>
        <v>0.16005105703996153</v>
      </c>
      <c r="U9" s="15"/>
    </row>
    <row r="10" spans="1:21" s="4" customFormat="1">
      <c r="A10" s="5" t="s">
        <v>6</v>
      </c>
      <c r="B10" s="43">
        <v>5</v>
      </c>
      <c r="D10" s="16">
        <f>[1]CKFCMA!N9</f>
        <v>0.63619999999999999</v>
      </c>
      <c r="E10" s="37">
        <f>[1]POCMA!Z10</f>
        <v>0.96681557115507344</v>
      </c>
      <c r="G10" s="63">
        <f>'Evaluation Results'!D65</f>
        <v>0.87666666666666659</v>
      </c>
      <c r="H10" s="63">
        <f>'Evaluation Results'!G65</f>
        <v>0.76333333333333331</v>
      </c>
      <c r="I10" s="63">
        <f>'Evaluation Results'!J65</f>
        <v>0.59</v>
      </c>
      <c r="J10" s="63">
        <f>'Evaluation Results'!M65</f>
        <v>0.96333333333333326</v>
      </c>
      <c r="K10" s="63">
        <f>'Evaluation Results'!P65</f>
        <v>0.876</v>
      </c>
      <c r="L10" s="16">
        <f>'Evaluation Results'!S65</f>
        <v>0.90199999999999991</v>
      </c>
      <c r="M10" s="63">
        <f>'Evaluation Results'!V65</f>
        <v>0.64333333333333331</v>
      </c>
      <c r="N10" s="63">
        <f>'Evaluation Results'!Y65</f>
        <v>0.73333333333333339</v>
      </c>
      <c r="O10" s="63">
        <f>'Evaluation Results'!AB65</f>
        <v>0.76666666666666672</v>
      </c>
      <c r="P10" s="63">
        <f>'Evaluation Results'!AE65</f>
        <v>0.87200000000000011</v>
      </c>
      <c r="Q10" s="64">
        <f>'Evaluation Results'!AH65</f>
        <v>0.85600000000000009</v>
      </c>
      <c r="R10" s="11" t="s">
        <v>26</v>
      </c>
      <c r="S10" s="15">
        <f t="shared" si="0"/>
        <v>0.93295973597359727</v>
      </c>
      <c r="T10" s="15">
        <f t="shared" si="1"/>
        <v>0.42010582641583988</v>
      </c>
      <c r="U10" s="15"/>
    </row>
    <row r="11" spans="1:21" s="4" customFormat="1">
      <c r="A11" s="5" t="s">
        <v>7</v>
      </c>
      <c r="B11" s="43">
        <v>5</v>
      </c>
      <c r="D11" s="16">
        <f>[1]CKFCMA!N10</f>
        <v>0.748</v>
      </c>
      <c r="E11" s="37">
        <f>[1]POCMA!Z11</f>
        <v>0.90970006381620927</v>
      </c>
      <c r="G11" s="63">
        <f>'Evaluation Results'!D66</f>
        <v>0.66333333333333333</v>
      </c>
      <c r="H11" s="63">
        <f>'Evaluation Results'!G66</f>
        <v>0.63</v>
      </c>
      <c r="I11" s="63">
        <f>'Evaluation Results'!J66</f>
        <v>0.41666666666666669</v>
      </c>
      <c r="J11" s="63">
        <f>'Evaluation Results'!M66</f>
        <v>0.6166666666666667</v>
      </c>
      <c r="K11" s="63">
        <f>'Evaluation Results'!P66</f>
        <v>0.7</v>
      </c>
      <c r="L11" s="16">
        <f>'Evaluation Results'!S66</f>
        <v>0.73399999999999999</v>
      </c>
      <c r="M11" s="63">
        <f>'Evaluation Results'!V66</f>
        <v>0.32</v>
      </c>
      <c r="N11" s="63">
        <f>'Evaluation Results'!Y66</f>
        <v>0.38999999999999996</v>
      </c>
      <c r="O11" s="63">
        <f>'Evaluation Results'!AB66</f>
        <v>0.34</v>
      </c>
      <c r="P11" s="63">
        <f>'Evaluation Results'!AE66</f>
        <v>0.70799999999999996</v>
      </c>
      <c r="Q11" s="64">
        <f>'Evaluation Results'!AH66</f>
        <v>0.63200000000000001</v>
      </c>
      <c r="R11" s="11" t="s">
        <v>27</v>
      </c>
      <c r="S11" s="15">
        <f t="shared" si="0"/>
        <v>0.80685934759733424</v>
      </c>
      <c r="T11" s="15">
        <f t="shared" si="1"/>
        <v>3.0870512425020014</v>
      </c>
      <c r="U11" s="15"/>
    </row>
    <row r="12" spans="1:21" s="4" customFormat="1">
      <c r="A12" s="5" t="s">
        <v>2</v>
      </c>
      <c r="B12" s="43">
        <v>4</v>
      </c>
      <c r="D12" s="16">
        <f>[1]CKFCMA!N11</f>
        <v>0.71450000000000014</v>
      </c>
      <c r="E12" s="37">
        <f>[1]POCMA!Z12</f>
        <v>0.85582329317269079</v>
      </c>
      <c r="G12" s="63">
        <f>'Evaluation Results'!D67</f>
        <v>0.88</v>
      </c>
      <c r="H12" s="63">
        <f>'Evaluation Results'!G67</f>
        <v>0.76</v>
      </c>
      <c r="I12" s="63">
        <f>'Evaluation Results'!J67</f>
        <v>0.55000000000000004</v>
      </c>
      <c r="J12" s="63">
        <f>'Evaluation Results'!M67</f>
        <v>0.92</v>
      </c>
      <c r="K12" s="63">
        <f>'Evaluation Results'!P67</f>
        <v>0.84</v>
      </c>
      <c r="L12" s="16">
        <f>'Evaluation Results'!S67</f>
        <v>0.92</v>
      </c>
      <c r="M12" s="63">
        <f>'Evaluation Results'!V67</f>
        <v>0.44</v>
      </c>
      <c r="N12" s="63">
        <f>'Evaluation Results'!Y67</f>
        <v>0.75</v>
      </c>
      <c r="O12" s="63">
        <f>'Evaluation Results'!AB67</f>
        <v>0.69</v>
      </c>
      <c r="P12" s="63">
        <f>'Evaluation Results'!AE67</f>
        <v>0.82</v>
      </c>
      <c r="Q12" s="64">
        <f>'Evaluation Results'!AH67</f>
        <v>0.87</v>
      </c>
      <c r="R12" s="11" t="s">
        <v>41</v>
      </c>
      <c r="S12" s="15">
        <f t="shared" si="0"/>
        <v>0.930242709970316</v>
      </c>
      <c r="T12" s="15">
        <f t="shared" si="1"/>
        <v>0.41186496991984017</v>
      </c>
      <c r="U12" s="15"/>
    </row>
    <row r="13" spans="1:21" s="4" customFormat="1">
      <c r="A13" s="5" t="s">
        <v>8</v>
      </c>
      <c r="B13" s="43">
        <v>4</v>
      </c>
      <c r="D13" s="16">
        <f>[1]CKFCMA!N12</f>
        <v>0.47700000000000004</v>
      </c>
      <c r="E13" s="37">
        <f>[1]POCMA!Z13</f>
        <v>0.89996665555185063</v>
      </c>
      <c r="G13" s="63">
        <f>'Evaluation Results'!D68</f>
        <v>0.82000000000000006</v>
      </c>
      <c r="H13" s="63">
        <f>'Evaluation Results'!G68</f>
        <v>0.66500000000000004</v>
      </c>
      <c r="I13" s="63">
        <f>'Evaluation Results'!J68</f>
        <v>0.5</v>
      </c>
      <c r="J13" s="63">
        <f>'Evaluation Results'!M68</f>
        <v>0.86499999999999999</v>
      </c>
      <c r="K13" s="63">
        <f>'Evaluation Results'!P68</f>
        <v>0.85</v>
      </c>
      <c r="L13" s="16">
        <f>'Evaluation Results'!S68</f>
        <v>0.89</v>
      </c>
      <c r="M13" s="63">
        <f>'Evaluation Results'!V68</f>
        <v>0.46499999999999997</v>
      </c>
      <c r="N13" s="63">
        <f>'Evaluation Results'!Y68</f>
        <v>0.65</v>
      </c>
      <c r="O13" s="63">
        <f>'Evaluation Results'!AB68</f>
        <v>0.71499999999999997</v>
      </c>
      <c r="P13" s="63">
        <f>'Evaluation Results'!AE68</f>
        <v>0.84</v>
      </c>
      <c r="Q13" s="64">
        <f>'Evaluation Results'!AH68</f>
        <v>0.85499999999999998</v>
      </c>
      <c r="R13" s="11" t="s">
        <v>28</v>
      </c>
      <c r="S13" s="15">
        <f t="shared" si="0"/>
        <v>0.98892552797332345</v>
      </c>
      <c r="T13" s="15">
        <f t="shared" si="1"/>
        <v>9.9334222889234623E-3</v>
      </c>
      <c r="U13" s="15"/>
    </row>
    <row r="14" spans="1:21" s="4" customFormat="1">
      <c r="A14" s="5" t="s">
        <v>20</v>
      </c>
      <c r="B14" s="43">
        <v>1</v>
      </c>
      <c r="D14" s="16">
        <f>[1]CKFCMA!N13</f>
        <v>0.60599999999999998</v>
      </c>
      <c r="E14" s="37">
        <f>[1]POCMA!Z14</f>
        <v>0.94066317626527052</v>
      </c>
      <c r="G14" s="63">
        <f>'Evaluation Results'!D69</f>
        <v>0</v>
      </c>
      <c r="H14" s="63">
        <f>'Evaluation Results'!G69</f>
        <v>0</v>
      </c>
      <c r="I14" s="63">
        <f>'Evaluation Results'!J69</f>
        <v>0</v>
      </c>
      <c r="J14" s="63">
        <f>'Evaluation Results'!M69</f>
        <v>0</v>
      </c>
      <c r="K14" s="63">
        <f>'Evaluation Results'!P69</f>
        <v>0.94</v>
      </c>
      <c r="L14" s="16">
        <f>'Evaluation Results'!S69</f>
        <v>0.97</v>
      </c>
      <c r="M14" s="63">
        <f>'Evaluation Results'!V69</f>
        <v>0</v>
      </c>
      <c r="N14" s="63">
        <f>'Evaluation Results'!Y69</f>
        <v>0</v>
      </c>
      <c r="O14" s="63">
        <f>'Evaluation Results'!AB69</f>
        <v>0</v>
      </c>
      <c r="P14" s="63">
        <f>'Evaluation Results'!AE69</f>
        <v>0.92</v>
      </c>
      <c r="Q14" s="64">
        <f>'Evaluation Results'!AH69</f>
        <v>0.93</v>
      </c>
      <c r="R14" s="11" t="s">
        <v>61</v>
      </c>
      <c r="S14" s="15">
        <f t="shared" si="0"/>
        <v>0.96975585181986657</v>
      </c>
      <c r="T14" s="15">
        <f t="shared" si="1"/>
        <v>8.6064922684258555E-2</v>
      </c>
      <c r="U14" s="15"/>
    </row>
    <row r="15" spans="1:21" s="4" customFormat="1">
      <c r="A15" s="5" t="s">
        <v>0</v>
      </c>
      <c r="B15" s="43">
        <v>1</v>
      </c>
      <c r="D15" s="16">
        <f>[1]CKFCMA!N14</f>
        <v>0.79</v>
      </c>
      <c r="E15" s="37">
        <f>[1]POCMA!Z15</f>
        <v>0.92404072043852781</v>
      </c>
      <c r="G15" s="63">
        <f>'Evaluation Results'!D70</f>
        <v>0.95</v>
      </c>
      <c r="H15" s="63">
        <f>'Evaluation Results'!G70</f>
        <v>0.92</v>
      </c>
      <c r="I15" s="63">
        <f>'Evaluation Results'!J70</f>
        <v>0.82</v>
      </c>
      <c r="J15" s="63">
        <f>'Evaluation Results'!M70</f>
        <v>0.91</v>
      </c>
      <c r="K15" s="63">
        <f>'Evaluation Results'!P70</f>
        <v>0.93</v>
      </c>
      <c r="L15" s="16">
        <f>'Evaluation Results'!S70</f>
        <v>0.93</v>
      </c>
      <c r="M15" s="63">
        <f>'Evaluation Results'!V70</f>
        <v>0.74</v>
      </c>
      <c r="N15" s="63">
        <f>'Evaluation Results'!Y70</f>
        <v>0.71</v>
      </c>
      <c r="O15" s="63">
        <f>'Evaluation Results'!AB70</f>
        <v>0.75</v>
      </c>
      <c r="P15" s="63">
        <f>'Evaluation Results'!AE70</f>
        <v>0.93</v>
      </c>
      <c r="Q15" s="64">
        <f>'Evaluation Results'!AH70</f>
        <v>0.91</v>
      </c>
      <c r="R15" s="11" t="s">
        <v>42</v>
      </c>
      <c r="S15" s="15">
        <f t="shared" si="0"/>
        <v>0.99359217251454601</v>
      </c>
      <c r="T15" s="15">
        <f t="shared" si="1"/>
        <v>3.5513012891780792E-3</v>
      </c>
      <c r="U15" s="15"/>
    </row>
    <row r="16" spans="1:21" s="4" customFormat="1">
      <c r="A16" s="5" t="s">
        <v>1</v>
      </c>
      <c r="B16" s="43">
        <v>1</v>
      </c>
      <c r="D16" s="16">
        <f>[1]CKFCMA!N15</f>
        <v>0.55500000000000005</v>
      </c>
      <c r="E16" s="37">
        <f>[1]POCMA!Z16</f>
        <v>0.93005671077504726</v>
      </c>
      <c r="G16" s="63">
        <f>'Evaluation Results'!D71</f>
        <v>0.93</v>
      </c>
      <c r="H16" s="63">
        <f>'Evaluation Results'!G71</f>
        <v>0.91</v>
      </c>
      <c r="I16" s="63">
        <f>'Evaluation Results'!J71</f>
        <v>0.67</v>
      </c>
      <c r="J16" s="63">
        <f>'Evaluation Results'!M71</f>
        <v>0.93</v>
      </c>
      <c r="K16" s="63">
        <f>'Evaluation Results'!P71</f>
        <v>0.88</v>
      </c>
      <c r="L16" s="16">
        <f>'Evaluation Results'!S71</f>
        <v>0.89</v>
      </c>
      <c r="M16" s="63">
        <f>'Evaluation Results'!V71</f>
        <v>0.84</v>
      </c>
      <c r="N16" s="63">
        <f>'Evaluation Results'!Y71</f>
        <v>0.77</v>
      </c>
      <c r="O16" s="63">
        <f>'Evaluation Results'!AB71</f>
        <v>0.85</v>
      </c>
      <c r="P16" s="63">
        <f>'Evaluation Results'!AE71</f>
        <v>0.78</v>
      </c>
      <c r="Q16" s="64">
        <f>'Evaluation Results'!AH71</f>
        <v>0.89</v>
      </c>
      <c r="R16" s="11" t="s">
        <v>62</v>
      </c>
      <c r="S16" s="15">
        <f t="shared" si="0"/>
        <v>0.95693089430894307</v>
      </c>
      <c r="T16" s="15">
        <f t="shared" si="1"/>
        <v>0.16045400781157859</v>
      </c>
      <c r="U16" s="15"/>
    </row>
    <row r="17" spans="1:21" s="4" customFormat="1">
      <c r="A17" s="5" t="s">
        <v>11</v>
      </c>
      <c r="B17" s="43">
        <v>1</v>
      </c>
      <c r="D17" s="16">
        <f>[1]CKFCMA!N16</f>
        <v>0.79100000000000004</v>
      </c>
      <c r="E17" s="37">
        <f>[1]POCMA!Z17</f>
        <v>0.900709219858156</v>
      </c>
      <c r="G17" s="63">
        <f>'Evaluation Results'!D72</f>
        <v>0.79</v>
      </c>
      <c r="H17" s="63">
        <f>'Evaluation Results'!G72</f>
        <v>0.65</v>
      </c>
      <c r="I17" s="63">
        <f>'Evaluation Results'!J72</f>
        <v>0.61</v>
      </c>
      <c r="J17" s="63">
        <f>'Evaluation Results'!M72</f>
        <v>0.86</v>
      </c>
      <c r="K17" s="63">
        <f>'Evaluation Results'!P72</f>
        <v>0.93</v>
      </c>
      <c r="L17" s="16">
        <f>'Evaluation Results'!S72</f>
        <v>0.89</v>
      </c>
      <c r="M17" s="63">
        <f>'Evaluation Results'!V72</f>
        <v>0.6</v>
      </c>
      <c r="N17" s="63">
        <f>'Evaluation Results'!Y72</f>
        <v>0.61</v>
      </c>
      <c r="O17" s="63">
        <f>'Evaluation Results'!AB72</f>
        <v>0.83</v>
      </c>
      <c r="P17" s="63">
        <f>'Evaluation Results'!AE72</f>
        <v>0.91</v>
      </c>
      <c r="Q17" s="64">
        <f>'Evaluation Results'!AH72</f>
        <v>0.89</v>
      </c>
      <c r="R17" s="11" t="s">
        <v>43</v>
      </c>
      <c r="S17" s="15">
        <f t="shared" si="0"/>
        <v>0.98811023622047245</v>
      </c>
      <c r="T17" s="15">
        <f t="shared" si="1"/>
        <v>1.1468738997032246E-2</v>
      </c>
      <c r="U17" s="15"/>
    </row>
    <row r="18" spans="1:21" s="4" customFormat="1">
      <c r="A18" s="5" t="s">
        <v>21</v>
      </c>
      <c r="B18" s="43">
        <v>1</v>
      </c>
      <c r="D18" s="16">
        <f>[1]CKFCMA!N17</f>
        <v>0.74299999999999999</v>
      </c>
      <c r="E18" s="37">
        <f>[1]POCMA!Z18</f>
        <v>0.8900928792569659</v>
      </c>
      <c r="G18" s="63">
        <f>'Evaluation Results'!D73</f>
        <v>0</v>
      </c>
      <c r="H18" s="63">
        <f>'Evaluation Results'!G73</f>
        <v>0</v>
      </c>
      <c r="I18" s="63">
        <f>'Evaluation Results'!J73</f>
        <v>0</v>
      </c>
      <c r="J18" s="63">
        <f>'Evaluation Results'!M73</f>
        <v>0</v>
      </c>
      <c r="K18" s="63">
        <f>'Evaluation Results'!P73</f>
        <v>0.84</v>
      </c>
      <c r="L18" s="16">
        <f>'Evaluation Results'!S73</f>
        <v>0.87</v>
      </c>
      <c r="M18" s="63">
        <f>'Evaluation Results'!V73</f>
        <v>0</v>
      </c>
      <c r="N18" s="63">
        <f>'Evaluation Results'!Y73</f>
        <v>0</v>
      </c>
      <c r="O18" s="63">
        <f>'Evaluation Results'!AB73</f>
        <v>0</v>
      </c>
      <c r="P18" s="63">
        <f>'Evaluation Results'!AE73</f>
        <v>0.82</v>
      </c>
      <c r="Q18" s="64">
        <f>'Evaluation Results'!AH73</f>
        <v>0.84</v>
      </c>
      <c r="R18" s="11" t="s">
        <v>29</v>
      </c>
      <c r="S18" s="15">
        <f>IF(E18 &gt;0,(MIN(E18,L18) / MAX(E18, L18)), "")</f>
        <v>0.97742608695652178</v>
      </c>
      <c r="T18" s="15">
        <f t="shared" si="1"/>
        <v>4.0372379683501054E-2</v>
      </c>
      <c r="U18" s="15"/>
    </row>
    <row r="19" spans="1:21" s="4" customFormat="1">
      <c r="A19" s="5" t="s">
        <v>12</v>
      </c>
      <c r="B19" s="43">
        <v>1</v>
      </c>
      <c r="D19" s="16">
        <f>[1]CKFCMA!N18</f>
        <v>0.86699999999999999</v>
      </c>
      <c r="E19" s="37">
        <f>[1]POCMA!Z19</f>
        <v>0.98581560283687941</v>
      </c>
      <c r="G19" s="63">
        <f>'Evaluation Results'!D74</f>
        <v>0.46</v>
      </c>
      <c r="H19" s="63">
        <f>'Evaluation Results'!G74</f>
        <v>0.38</v>
      </c>
      <c r="I19" s="63">
        <f>'Evaluation Results'!J74</f>
        <v>0.43</v>
      </c>
      <c r="J19" s="63">
        <f>'Evaluation Results'!M74</f>
        <v>0.85</v>
      </c>
      <c r="K19" s="63">
        <f>'Evaluation Results'!P74</f>
        <v>0.96</v>
      </c>
      <c r="L19" s="16">
        <f>'Evaluation Results'!S74</f>
        <v>0.98</v>
      </c>
      <c r="M19" s="63">
        <f>'Evaluation Results'!V74</f>
        <v>0.47</v>
      </c>
      <c r="N19" s="63">
        <f>'Evaluation Results'!Y74</f>
        <v>0.79</v>
      </c>
      <c r="O19" s="63">
        <f>'Evaluation Results'!AB74</f>
        <v>0.9</v>
      </c>
      <c r="P19" s="63">
        <f>'Evaluation Results'!AE74</f>
        <v>0.96</v>
      </c>
      <c r="Q19" s="64">
        <f>'Evaluation Results'!AH74</f>
        <v>0.97</v>
      </c>
      <c r="R19" s="11" t="s">
        <v>44</v>
      </c>
      <c r="S19" s="15">
        <f t="shared" ref="S19:S30" si="2">IF(E19 &gt;0,(MIN(E19,L19) / MAX(E19, L19)), "")</f>
        <v>0.99410071942446043</v>
      </c>
      <c r="T19" s="15">
        <f t="shared" si="1"/>
        <v>3.3821236356320074E-3</v>
      </c>
      <c r="U19" s="15"/>
    </row>
    <row r="20" spans="1:21" s="4" customFormat="1">
      <c r="A20" s="5" t="s">
        <v>13</v>
      </c>
      <c r="B20" s="43">
        <v>1</v>
      </c>
      <c r="D20" s="16">
        <f>[1]CKFCMA!N19</f>
        <v>0.54900000000000004</v>
      </c>
      <c r="E20" s="37">
        <f>[1]POCMA!Z20</f>
        <v>0.95744680851063835</v>
      </c>
      <c r="G20" s="63">
        <f>'Evaluation Results'!D75</f>
        <v>0.81</v>
      </c>
      <c r="H20" s="63">
        <f>'Evaluation Results'!G75</f>
        <v>0.68</v>
      </c>
      <c r="I20" s="63">
        <f>'Evaluation Results'!J75</f>
        <v>0.56000000000000005</v>
      </c>
      <c r="J20" s="63">
        <f>'Evaluation Results'!M75</f>
        <v>0.96</v>
      </c>
      <c r="K20" s="63">
        <f>'Evaluation Results'!P75</f>
        <v>0.97</v>
      </c>
      <c r="L20" s="16">
        <f>'Evaluation Results'!S75</f>
        <v>0.98</v>
      </c>
      <c r="M20" s="63">
        <f>'Evaluation Results'!V75</f>
        <v>0.74</v>
      </c>
      <c r="N20" s="63">
        <f>'Evaluation Results'!Y75</f>
        <v>0.91</v>
      </c>
      <c r="O20" s="63">
        <f>'Evaluation Results'!AB75</f>
        <v>0.91</v>
      </c>
      <c r="P20" s="63">
        <f>'Evaluation Results'!AE75</f>
        <v>0.96</v>
      </c>
      <c r="Q20" s="64">
        <f>'Evaluation Results'!AH75</f>
        <v>0.97</v>
      </c>
      <c r="R20" s="11" t="s">
        <v>30</v>
      </c>
      <c r="S20" s="15">
        <f t="shared" si="2"/>
        <v>0.97698653929656976</v>
      </c>
      <c r="T20" s="15">
        <f t="shared" si="1"/>
        <v>5.0864644635581407E-2</v>
      </c>
      <c r="U20" s="15"/>
    </row>
    <row r="21" spans="1:21" s="4" customFormat="1">
      <c r="A21" s="5" t="s">
        <v>3</v>
      </c>
      <c r="B21" s="43">
        <v>1</v>
      </c>
      <c r="D21" s="16">
        <f>[1]CKFCMA!N20</f>
        <v>0.748</v>
      </c>
      <c r="E21" s="37">
        <f>[1]POCMA!Z21</f>
        <v>0.94670846394984332</v>
      </c>
      <c r="G21" s="63">
        <f>'Evaluation Results'!D76</f>
        <v>0.69</v>
      </c>
      <c r="H21" s="63">
        <f>'Evaluation Results'!G76</f>
        <v>0.55000000000000004</v>
      </c>
      <c r="I21" s="63">
        <f>'Evaluation Results'!J76</f>
        <v>0.44</v>
      </c>
      <c r="J21" s="63">
        <f>'Evaluation Results'!M76</f>
        <v>0.93</v>
      </c>
      <c r="K21" s="63">
        <f>'Evaluation Results'!P76</f>
        <v>0.87</v>
      </c>
      <c r="L21" s="16">
        <f>'Evaluation Results'!S76</f>
        <v>0.9</v>
      </c>
      <c r="M21" s="63">
        <f>'Evaluation Results'!V76</f>
        <v>0.49</v>
      </c>
      <c r="N21" s="63">
        <f>'Evaluation Results'!Y76</f>
        <v>0.77</v>
      </c>
      <c r="O21" s="63">
        <f>'Evaluation Results'!AB76</f>
        <v>0.81</v>
      </c>
      <c r="P21" s="63">
        <f>'Evaluation Results'!AE76</f>
        <v>0.89</v>
      </c>
      <c r="Q21" s="64">
        <f>'Evaluation Results'!AH76</f>
        <v>0.87</v>
      </c>
      <c r="R21" s="11" t="s">
        <v>31</v>
      </c>
      <c r="S21" s="15">
        <f t="shared" si="2"/>
        <v>0.95066225165562912</v>
      </c>
      <c r="T21" s="15">
        <f t="shared" si="1"/>
        <v>0.21816806045538104</v>
      </c>
      <c r="U21" s="15"/>
    </row>
    <row r="22" spans="1:21" s="4" customFormat="1">
      <c r="A22" s="5" t="s">
        <v>22</v>
      </c>
      <c r="B22" s="43">
        <v>1</v>
      </c>
      <c r="D22" s="16">
        <f>[1]CKFCMA!N21</f>
        <v>0.69599999999999995</v>
      </c>
      <c r="E22" s="37">
        <f>[1]POCMA!Z22</f>
        <v>0.87770897832817341</v>
      </c>
      <c r="G22" s="63">
        <f>'Evaluation Results'!D77</f>
        <v>0</v>
      </c>
      <c r="H22" s="63">
        <f>'Evaluation Results'!G77</f>
        <v>0</v>
      </c>
      <c r="I22" s="63">
        <f>'Evaluation Results'!J77</f>
        <v>0</v>
      </c>
      <c r="J22" s="63">
        <f>'Evaluation Results'!M77</f>
        <v>0</v>
      </c>
      <c r="K22" s="63">
        <f>'Evaluation Results'!P77</f>
        <v>0.69</v>
      </c>
      <c r="L22" s="16">
        <f>'Evaluation Results'!S77</f>
        <v>0.79</v>
      </c>
      <c r="M22" s="63">
        <f>'Evaluation Results'!V77</f>
        <v>0</v>
      </c>
      <c r="N22" s="63">
        <f>'Evaluation Results'!Y77</f>
        <v>0</v>
      </c>
      <c r="O22" s="63">
        <f>'Evaluation Results'!AB77</f>
        <v>0</v>
      </c>
      <c r="P22" s="63">
        <f>'Evaluation Results'!AE77</f>
        <v>0.77</v>
      </c>
      <c r="Q22" s="64">
        <f>'Evaluation Results'!AH77</f>
        <v>0.82</v>
      </c>
      <c r="R22" s="11" t="s">
        <v>32</v>
      </c>
      <c r="S22" s="15">
        <f t="shared" si="2"/>
        <v>0.90007054673721343</v>
      </c>
      <c r="T22" s="15">
        <f t="shared" si="1"/>
        <v>0.76928648793719856</v>
      </c>
      <c r="U22" s="15"/>
    </row>
    <row r="23" spans="1:21" s="4" customFormat="1">
      <c r="A23" s="5" t="s">
        <v>17</v>
      </c>
      <c r="B23" s="43">
        <v>1</v>
      </c>
      <c r="D23" s="16">
        <f>[1]CKFCMA!N22</f>
        <v>0.72499999999999998</v>
      </c>
      <c r="E23" s="37">
        <f>[1]POCMA!Z23</f>
        <v>0.91797556719022688</v>
      </c>
      <c r="G23" s="63">
        <f>'Evaluation Results'!D78</f>
        <v>0</v>
      </c>
      <c r="H23" s="63">
        <f>'Evaluation Results'!G78</f>
        <v>0</v>
      </c>
      <c r="I23" s="63">
        <f>'Evaluation Results'!J78</f>
        <v>0</v>
      </c>
      <c r="J23" s="63">
        <f>'Evaluation Results'!M78</f>
        <v>0</v>
      </c>
      <c r="K23" s="63">
        <f>'Evaluation Results'!P78</f>
        <v>0.92</v>
      </c>
      <c r="L23" s="16">
        <f>'Evaluation Results'!S78</f>
        <v>0.91</v>
      </c>
      <c r="M23" s="63">
        <f>'Evaluation Results'!V78</f>
        <v>0</v>
      </c>
      <c r="N23" s="63">
        <f>'Evaluation Results'!Y78</f>
        <v>0</v>
      </c>
      <c r="O23" s="63">
        <f>'Evaluation Results'!AB78</f>
        <v>0</v>
      </c>
      <c r="P23" s="63">
        <f>'Evaluation Results'!AE78</f>
        <v>0.9</v>
      </c>
      <c r="Q23" s="64">
        <f>'Evaluation Results'!AH78</f>
        <v>0.91</v>
      </c>
      <c r="R23" s="11" t="s">
        <v>45</v>
      </c>
      <c r="S23" s="15">
        <f t="shared" si="2"/>
        <v>0.99131178707224332</v>
      </c>
      <c r="T23" s="15">
        <f t="shared" si="1"/>
        <v>6.3609672005823029E-3</v>
      </c>
      <c r="U23" s="15"/>
    </row>
    <row r="24" spans="1:21" s="4" customFormat="1">
      <c r="A24" s="5" t="s">
        <v>18</v>
      </c>
      <c r="B24" s="43">
        <v>1</v>
      </c>
      <c r="D24" s="16">
        <f>[1]CKFCMA!N23</f>
        <v>0.63800000000000001</v>
      </c>
      <c r="E24" s="37">
        <f>[1]POCMA!Z24</f>
        <v>0.97382198952879584</v>
      </c>
      <c r="G24" s="63">
        <f>'Evaluation Results'!D79</f>
        <v>0</v>
      </c>
      <c r="H24" s="63">
        <f>'Evaluation Results'!G79</f>
        <v>0</v>
      </c>
      <c r="I24" s="63">
        <f>'Evaluation Results'!J79</f>
        <v>0</v>
      </c>
      <c r="J24" s="63">
        <f>'Evaluation Results'!M79</f>
        <v>0</v>
      </c>
      <c r="K24" s="63">
        <f>'Evaluation Results'!P79</f>
        <v>0.89</v>
      </c>
      <c r="L24" s="16">
        <f>'Evaluation Results'!S79</f>
        <v>0.96</v>
      </c>
      <c r="M24" s="63">
        <f>'Evaluation Results'!V79</f>
        <v>0</v>
      </c>
      <c r="N24" s="63">
        <f>'Evaluation Results'!Y79</f>
        <v>0</v>
      </c>
      <c r="O24" s="63">
        <f>'Evaluation Results'!AB79</f>
        <v>0</v>
      </c>
      <c r="P24" s="63">
        <f>'Evaluation Results'!AE79</f>
        <v>0.88</v>
      </c>
      <c r="Q24" s="64">
        <f>'Evaluation Results'!AH79</f>
        <v>0.95</v>
      </c>
      <c r="R24" s="11" t="s">
        <v>33</v>
      </c>
      <c r="S24" s="15">
        <f t="shared" si="2"/>
        <v>0.98580645161290315</v>
      </c>
      <c r="T24" s="15">
        <f t="shared" si="1"/>
        <v>1.9104739453414281E-2</v>
      </c>
      <c r="U24" s="15"/>
    </row>
    <row r="25" spans="1:21" s="4" customFormat="1">
      <c r="A25" s="5" t="s">
        <v>19</v>
      </c>
      <c r="B25" s="43">
        <v>1</v>
      </c>
      <c r="D25" s="16">
        <f>[1]CKFCMA!N24</f>
        <v>0.42699999999999999</v>
      </c>
      <c r="E25" s="37">
        <f>[1]POCMA!Z25</f>
        <v>0.90401396160558467</v>
      </c>
      <c r="G25" s="63">
        <f>'Evaluation Results'!D80</f>
        <v>0</v>
      </c>
      <c r="H25" s="63">
        <f>'Evaluation Results'!G80</f>
        <v>0</v>
      </c>
      <c r="I25" s="63">
        <f>'Evaluation Results'!J80</f>
        <v>0</v>
      </c>
      <c r="J25" s="63">
        <f>'Evaluation Results'!M80</f>
        <v>0</v>
      </c>
      <c r="K25" s="63">
        <f>'Evaluation Results'!P80</f>
        <v>0.95</v>
      </c>
      <c r="L25" s="16">
        <f>'Evaluation Results'!S80</f>
        <v>0.94</v>
      </c>
      <c r="M25" s="63">
        <f>'Evaluation Results'!V80</f>
        <v>0</v>
      </c>
      <c r="N25" s="63">
        <f>'Evaluation Results'!Y80</f>
        <v>0</v>
      </c>
      <c r="O25" s="63">
        <f>'Evaluation Results'!AB80</f>
        <v>0</v>
      </c>
      <c r="P25" s="63">
        <f>'Evaluation Results'!AE80</f>
        <v>0.97</v>
      </c>
      <c r="Q25" s="64">
        <f>'Evaluation Results'!AH80</f>
        <v>0.95</v>
      </c>
      <c r="R25" s="11" t="s">
        <v>34</v>
      </c>
      <c r="S25" s="15">
        <f t="shared" si="2"/>
        <v>0.96171698043147313</v>
      </c>
      <c r="T25" s="15">
        <f t="shared" si="1"/>
        <v>0.12949949593243304</v>
      </c>
      <c r="U25" s="15"/>
    </row>
    <row r="26" spans="1:21" s="4" customFormat="1">
      <c r="A26" s="5" t="s">
        <v>4</v>
      </c>
      <c r="B26" s="43">
        <v>1</v>
      </c>
      <c r="D26" s="16">
        <f>[1]CKFCMA!N25</f>
        <v>0.76500000000000001</v>
      </c>
      <c r="E26" s="37">
        <f>[1]POCMA!Z26</f>
        <v>0.9592795614722005</v>
      </c>
      <c r="G26" s="63">
        <f>'Evaluation Results'!D81</f>
        <v>0.88</v>
      </c>
      <c r="H26" s="63">
        <f>'Evaluation Results'!G81</f>
        <v>0.68</v>
      </c>
      <c r="I26" s="63">
        <f>'Evaluation Results'!J81</f>
        <v>0.59</v>
      </c>
      <c r="J26" s="63">
        <f>'Evaluation Results'!M81</f>
        <v>0.94</v>
      </c>
      <c r="K26" s="63">
        <f>'Evaluation Results'!P81</f>
        <v>0.9</v>
      </c>
      <c r="L26" s="16">
        <f>'Evaluation Results'!S81</f>
        <v>0.94</v>
      </c>
      <c r="M26" s="63">
        <f>'Evaluation Results'!V81</f>
        <v>0.74</v>
      </c>
      <c r="N26" s="63">
        <f>'Evaluation Results'!Y81</f>
        <v>0.83</v>
      </c>
      <c r="O26" s="63">
        <f>'Evaluation Results'!AB81</f>
        <v>0.89</v>
      </c>
      <c r="P26" s="63">
        <f>'Evaluation Results'!AE81</f>
        <v>0.88</v>
      </c>
      <c r="Q26" s="64">
        <f>'Evaluation Results'!AH81</f>
        <v>0.94</v>
      </c>
      <c r="R26" s="11" t="s">
        <v>35</v>
      </c>
      <c r="S26" s="15">
        <f t="shared" si="2"/>
        <v>0.97990204081632648</v>
      </c>
      <c r="T26" s="15">
        <f t="shared" si="1"/>
        <v>3.7170149056036016E-2</v>
      </c>
      <c r="U26" s="15"/>
    </row>
    <row r="27" spans="1:21" s="4" customFormat="1">
      <c r="A27" s="5" t="s">
        <v>14</v>
      </c>
      <c r="B27" s="43">
        <v>1</v>
      </c>
      <c r="D27" s="16">
        <f>[1]CKFCMA!N26</f>
        <v>0.47499999999999998</v>
      </c>
      <c r="E27" s="37">
        <f>[1]POCMA!Z27</f>
        <v>0.88469184890656061</v>
      </c>
      <c r="G27" s="63">
        <f>'Evaluation Results'!D82</f>
        <v>0.67</v>
      </c>
      <c r="H27" s="63">
        <f>'Evaluation Results'!G82</f>
        <v>0.45</v>
      </c>
      <c r="I27" s="63">
        <f>'Evaluation Results'!J82</f>
        <v>0.47</v>
      </c>
      <c r="J27" s="63">
        <f>'Evaluation Results'!M82</f>
        <v>0.92</v>
      </c>
      <c r="K27" s="63">
        <f>'Evaluation Results'!P82</f>
        <v>0.84</v>
      </c>
      <c r="L27" s="16">
        <f>'Evaluation Results'!S82</f>
        <v>0.93</v>
      </c>
      <c r="M27" s="63">
        <f>'Evaluation Results'!V82</f>
        <v>0.33</v>
      </c>
      <c r="N27" s="63">
        <f>'Evaluation Results'!Y82</f>
        <v>0.35</v>
      </c>
      <c r="O27" s="63">
        <f>'Evaluation Results'!AB82</f>
        <v>0.33</v>
      </c>
      <c r="P27" s="63">
        <f>'Evaluation Results'!AE82</f>
        <v>0.84</v>
      </c>
      <c r="Q27" s="64">
        <f>'Evaluation Results'!AH82</f>
        <v>0.88</v>
      </c>
      <c r="R27" s="11" t="s">
        <v>36</v>
      </c>
      <c r="S27" s="15">
        <f t="shared" si="2"/>
        <v>0.95128155796404357</v>
      </c>
      <c r="T27" s="15">
        <f t="shared" si="1"/>
        <v>0.20528285555059378</v>
      </c>
      <c r="U27" s="15"/>
    </row>
    <row r="28" spans="1:21" s="4" customFormat="1">
      <c r="A28" s="5" t="s">
        <v>15</v>
      </c>
      <c r="B28" s="43">
        <v>1</v>
      </c>
      <c r="D28" s="16">
        <f>[1]CKFCMA!N27</f>
        <v>0.50600000000000001</v>
      </c>
      <c r="E28" s="37">
        <f>[1]POCMA!Z28</f>
        <v>0.97415506958250497</v>
      </c>
      <c r="G28" s="63">
        <f>'Evaluation Results'!D83</f>
        <v>0.49</v>
      </c>
      <c r="H28" s="63">
        <f>'Evaluation Results'!G83</f>
        <v>0.22</v>
      </c>
      <c r="I28" s="63">
        <f>'Evaluation Results'!J83</f>
        <v>0.23</v>
      </c>
      <c r="J28" s="63">
        <f>'Evaluation Results'!M83</f>
        <v>0.65</v>
      </c>
      <c r="K28" s="63">
        <f>'Evaluation Results'!P83</f>
        <v>0.85</v>
      </c>
      <c r="L28" s="16">
        <f>'Evaluation Results'!S83</f>
        <v>0.96</v>
      </c>
      <c r="M28" s="63">
        <f>'Evaluation Results'!V83</f>
        <v>0.04</v>
      </c>
      <c r="N28" s="63">
        <f>'Evaluation Results'!Y83</f>
        <v>0.33</v>
      </c>
      <c r="O28" s="63">
        <f>'Evaluation Results'!AB83</f>
        <v>0.5</v>
      </c>
      <c r="P28" s="63">
        <f>'Evaluation Results'!AE83</f>
        <v>0.84</v>
      </c>
      <c r="Q28" s="64">
        <f>'Evaluation Results'!AH83</f>
        <v>0.93</v>
      </c>
      <c r="R28" s="11" t="s">
        <v>37</v>
      </c>
      <c r="S28" s="15">
        <f t="shared" si="2"/>
        <v>0.98546938775510196</v>
      </c>
      <c r="T28" s="15">
        <f t="shared" si="1"/>
        <v>2.0036599488555851E-2</v>
      </c>
      <c r="U28" s="15"/>
    </row>
    <row r="29" spans="1:21" s="4" customFormat="1">
      <c r="A29" s="5" t="s">
        <v>16</v>
      </c>
      <c r="B29" s="43">
        <v>1</v>
      </c>
      <c r="D29" s="16">
        <f>[1]CKFCMA!N28</f>
        <v>0.30599999999999999</v>
      </c>
      <c r="E29" s="37">
        <f>[1]POCMA!Z29</f>
        <v>0.96620278330019882</v>
      </c>
      <c r="G29" s="63">
        <f>'Evaluation Results'!D84</f>
        <v>0.62</v>
      </c>
      <c r="H29" s="63">
        <f>'Evaluation Results'!G84</f>
        <v>0.41</v>
      </c>
      <c r="I29" s="63">
        <f>'Evaluation Results'!J84</f>
        <v>0.48</v>
      </c>
      <c r="J29" s="63">
        <f>'Evaluation Results'!M84</f>
        <v>0.92</v>
      </c>
      <c r="K29" s="63">
        <f>'Evaluation Results'!P84</f>
        <v>0.83</v>
      </c>
      <c r="L29" s="16">
        <f>'Evaluation Results'!S84</f>
        <v>0.96</v>
      </c>
      <c r="M29" s="63">
        <f>'Evaluation Results'!V84</f>
        <v>0.38</v>
      </c>
      <c r="N29" s="63">
        <f>'Evaluation Results'!Y84</f>
        <v>0.51</v>
      </c>
      <c r="O29" s="63">
        <f>'Evaluation Results'!AB84</f>
        <v>0.51</v>
      </c>
      <c r="P29" s="63">
        <f>'Evaluation Results'!AE84</f>
        <v>0.83</v>
      </c>
      <c r="Q29" s="64">
        <f>'Evaluation Results'!AH84</f>
        <v>0.91</v>
      </c>
      <c r="R29" s="11" t="s">
        <v>38</v>
      </c>
      <c r="S29" s="15">
        <f t="shared" si="2"/>
        <v>0.99358024691358016</v>
      </c>
      <c r="T29" s="15">
        <f t="shared" si="1"/>
        <v>3.8474520669225802E-3</v>
      </c>
      <c r="U29" s="15"/>
    </row>
    <row r="30" spans="1:21" s="4" customFormat="1">
      <c r="A30" s="5" t="s">
        <v>9</v>
      </c>
      <c r="B30" s="43">
        <v>1</v>
      </c>
      <c r="D30" s="16">
        <f>[1]CKFCMA!N29</f>
        <v>0.64200000000000002</v>
      </c>
      <c r="E30" s="37">
        <f>[1]POCMA!Z30</f>
        <v>0.93970242756460454</v>
      </c>
      <c r="G30" s="63">
        <f>'Evaluation Results'!D85</f>
        <v>0.71</v>
      </c>
      <c r="H30" s="63">
        <f>'Evaluation Results'!G85</f>
        <v>0.44</v>
      </c>
      <c r="I30" s="63">
        <f>'Evaluation Results'!J85</f>
        <v>0.33</v>
      </c>
      <c r="J30" s="63">
        <f>'Evaluation Results'!M85</f>
        <v>0.87</v>
      </c>
      <c r="K30" s="63">
        <f>'Evaluation Results'!P85</f>
        <v>0.9</v>
      </c>
      <c r="L30" s="16">
        <f>'Evaluation Results'!S85</f>
        <v>0.92</v>
      </c>
      <c r="M30" s="63">
        <f>'Evaluation Results'!V85</f>
        <v>0.28999999999999998</v>
      </c>
      <c r="N30" s="63">
        <f>'Evaluation Results'!Y85</f>
        <v>0.66</v>
      </c>
      <c r="O30" s="63">
        <f>'Evaluation Results'!AB85</f>
        <v>0.86</v>
      </c>
      <c r="P30" s="63">
        <f>'Evaluation Results'!AE85</f>
        <v>0.91</v>
      </c>
      <c r="Q30" s="64">
        <f>'Evaluation Results'!AH85</f>
        <v>0.9</v>
      </c>
      <c r="R30" s="11" t="s">
        <v>39</v>
      </c>
      <c r="S30" s="15">
        <f t="shared" si="2"/>
        <v>0.97903333333333342</v>
      </c>
      <c r="T30" s="15">
        <f t="shared" si="1"/>
        <v>3.8818565193848707E-2</v>
      </c>
      <c r="U30" s="15"/>
    </row>
    <row r="31" spans="1:21">
      <c r="G31" s="16"/>
      <c r="H31" s="16"/>
      <c r="I31" s="16"/>
      <c r="J31" s="16"/>
      <c r="K31" s="16"/>
      <c r="L31" s="16"/>
      <c r="M31" s="63"/>
      <c r="N31" s="63"/>
      <c r="O31" s="68"/>
      <c r="P31" s="68"/>
      <c r="Q31" s="68"/>
    </row>
    <row r="32" spans="1:21">
      <c r="A32" s="65" t="s">
        <v>98</v>
      </c>
      <c r="B32" s="66" t="s">
        <v>101</v>
      </c>
      <c r="C32" s="66"/>
      <c r="D32" s="2"/>
      <c r="E32"/>
      <c r="G32" s="16"/>
      <c r="H32" s="16"/>
      <c r="I32" s="16"/>
      <c r="J32" s="16"/>
      <c r="K32" s="16"/>
      <c r="L32" s="16"/>
      <c r="M32" s="16"/>
      <c r="N32" s="16"/>
    </row>
    <row r="33" spans="1:14">
      <c r="A33" s="67" t="s">
        <v>99</v>
      </c>
      <c r="B33" s="66" t="s">
        <v>102</v>
      </c>
      <c r="C33" s="66"/>
      <c r="G33" s="16"/>
      <c r="H33" s="16"/>
      <c r="I33" s="16"/>
      <c r="J33" s="16"/>
      <c r="K33" s="16"/>
      <c r="L33" s="16"/>
      <c r="M33" s="16"/>
      <c r="N33" s="16"/>
    </row>
    <row r="34" spans="1:14">
      <c r="G34" s="16"/>
      <c r="H34" s="16"/>
      <c r="I34" s="16"/>
      <c r="J34" s="16"/>
      <c r="K34" s="16"/>
      <c r="L34" s="16"/>
      <c r="M34" s="16"/>
      <c r="N34" s="16"/>
    </row>
    <row r="35" spans="1:14">
      <c r="G35" s="16"/>
      <c r="H35" s="16"/>
      <c r="I35" s="16"/>
      <c r="J35" s="16"/>
      <c r="K35" s="16"/>
      <c r="L35" s="16"/>
      <c r="M35" s="16"/>
      <c r="N35" s="16"/>
    </row>
    <row r="36" spans="1:14">
      <c r="G36" s="16"/>
      <c r="H36" s="16"/>
      <c r="I36" s="16"/>
      <c r="J36" s="16"/>
      <c r="K36" s="16"/>
      <c r="L36" s="16"/>
      <c r="M36" s="16"/>
      <c r="N36" s="16"/>
    </row>
    <row r="37" spans="1:14">
      <c r="G37" s="16"/>
      <c r="H37" s="16"/>
      <c r="I37" s="16"/>
      <c r="J37" s="16"/>
      <c r="K37" s="16"/>
      <c r="L37" s="16"/>
      <c r="M37" s="16"/>
      <c r="N37" s="16"/>
    </row>
    <row r="38" spans="1:14">
      <c r="G38" s="16"/>
      <c r="H38" s="16"/>
      <c r="I38" s="16"/>
      <c r="J38" s="16"/>
      <c r="K38" s="16"/>
      <c r="L38" s="16"/>
      <c r="M38" s="16"/>
      <c r="N38" s="16"/>
    </row>
    <row r="39" spans="1:14">
      <c r="G39" s="16"/>
      <c r="H39" s="16"/>
      <c r="I39" s="16"/>
      <c r="J39" s="16"/>
      <c r="K39" s="16"/>
      <c r="L39" s="16"/>
      <c r="M39" s="16"/>
      <c r="N39" s="16"/>
    </row>
    <row r="40" spans="1:14">
      <c r="G40" s="16"/>
      <c r="H40" s="16"/>
      <c r="I40" s="16"/>
      <c r="J40" s="16"/>
      <c r="K40" s="16"/>
      <c r="L40" s="16"/>
      <c r="M40" s="16"/>
      <c r="N40" s="16"/>
    </row>
    <row r="41" spans="1:14">
      <c r="G41" s="16"/>
      <c r="H41" s="16"/>
      <c r="I41" s="16"/>
      <c r="J41" s="16"/>
      <c r="K41" s="16"/>
      <c r="L41" s="16"/>
      <c r="M41" s="16"/>
      <c r="N41" s="16"/>
    </row>
    <row r="42" spans="1:14">
      <c r="G42" s="16"/>
      <c r="H42" s="16"/>
      <c r="I42" s="16"/>
      <c r="J42" s="16"/>
      <c r="K42" s="16"/>
      <c r="L42" s="16"/>
      <c r="M42" s="16"/>
      <c r="N42" s="16"/>
    </row>
    <row r="43" spans="1:14">
      <c r="G43" s="16"/>
      <c r="H43" s="16"/>
      <c r="I43" s="16"/>
      <c r="J43" s="16"/>
      <c r="K43" s="16"/>
      <c r="L43" s="16"/>
      <c r="M43" s="16"/>
      <c r="N43" s="16"/>
    </row>
    <row r="44" spans="1:14">
      <c r="G44" s="16"/>
      <c r="H44" s="16"/>
      <c r="I44" s="16"/>
      <c r="J44" s="16"/>
      <c r="K44" s="16"/>
      <c r="L44" s="16"/>
      <c r="M44" s="16"/>
      <c r="N44" s="16"/>
    </row>
    <row r="45" spans="1:14">
      <c r="G45" s="16"/>
      <c r="H45" s="16"/>
      <c r="I45" s="16"/>
      <c r="J45" s="16"/>
      <c r="K45" s="16"/>
      <c r="L45" s="16"/>
      <c r="M45" s="16"/>
      <c r="N45" s="16"/>
    </row>
    <row r="46" spans="1:14">
      <c r="G46" s="16"/>
      <c r="H46" s="16"/>
      <c r="I46" s="16"/>
      <c r="J46" s="16"/>
      <c r="K46" s="16"/>
      <c r="L46" s="16"/>
      <c r="M46" s="16"/>
      <c r="N46" s="16"/>
    </row>
    <row r="47" spans="1:14">
      <c r="G47" s="16"/>
      <c r="H47" s="16"/>
      <c r="I47" s="16"/>
      <c r="J47" s="16"/>
      <c r="K47" s="16"/>
      <c r="L47" s="16"/>
      <c r="M47" s="16"/>
      <c r="N47" s="16"/>
    </row>
    <row r="48" spans="1:14">
      <c r="G48" s="16"/>
      <c r="H48" s="16"/>
      <c r="I48" s="16"/>
      <c r="J48" s="16"/>
      <c r="K48" s="16"/>
      <c r="L48" s="16"/>
      <c r="M48" s="16"/>
      <c r="N48" s="16"/>
    </row>
    <row r="49" spans="7:14">
      <c r="G49" s="16"/>
      <c r="H49" s="16"/>
      <c r="I49" s="16"/>
      <c r="J49" s="16"/>
      <c r="K49" s="16"/>
      <c r="L49" s="16"/>
      <c r="M49" s="16"/>
      <c r="N49" s="16"/>
    </row>
    <row r="50" spans="7:14">
      <c r="G50" s="16"/>
      <c r="H50" s="16"/>
      <c r="I50" s="16"/>
      <c r="J50" s="16"/>
      <c r="K50" s="16"/>
      <c r="L50" s="16"/>
      <c r="M50" s="16"/>
      <c r="N50" s="16"/>
    </row>
    <row r="51" spans="7:14">
      <c r="G51" s="16"/>
      <c r="H51" s="16"/>
      <c r="I51" s="16"/>
      <c r="J51" s="16"/>
      <c r="K51" s="16"/>
      <c r="L51" s="16"/>
      <c r="M51" s="16"/>
      <c r="N51" s="16"/>
    </row>
    <row r="52" spans="7:14">
      <c r="G52" s="16"/>
      <c r="H52" s="16"/>
      <c r="I52" s="16"/>
      <c r="J52" s="16"/>
      <c r="K52" s="16"/>
      <c r="L52" s="16"/>
      <c r="M52" s="16"/>
      <c r="N52" s="16"/>
    </row>
    <row r="53" spans="7:14">
      <c r="G53" s="16"/>
      <c r="H53" s="16"/>
      <c r="I53" s="16"/>
      <c r="J53" s="16"/>
      <c r="K53" s="16"/>
      <c r="L53" s="16"/>
      <c r="M53" s="16"/>
      <c r="N53" s="16"/>
    </row>
    <row r="54" spans="7:14">
      <c r="G54" s="16"/>
      <c r="H54" s="16"/>
      <c r="I54" s="16"/>
      <c r="J54" s="16"/>
      <c r="K54" s="16"/>
      <c r="L54" s="16"/>
      <c r="M54" s="16"/>
      <c r="N54" s="16"/>
    </row>
    <row r="55" spans="7:14">
      <c r="G55" s="30"/>
      <c r="H55" s="30"/>
      <c r="I55" s="30"/>
      <c r="J55" s="30"/>
      <c r="K55" s="30"/>
      <c r="L55" s="30"/>
      <c r="M55" s="30"/>
      <c r="N55" s="30"/>
    </row>
    <row r="56" spans="7:14">
      <c r="G56" s="31"/>
      <c r="H56" s="31"/>
      <c r="I56" s="31"/>
      <c r="J56" s="31"/>
      <c r="K56" s="31"/>
      <c r="L56" s="31"/>
      <c r="M56" s="31"/>
      <c r="N56" s="31"/>
    </row>
    <row r="57" spans="7:14">
      <c r="G57" s="29"/>
      <c r="H57" s="29"/>
      <c r="I57" s="29"/>
      <c r="J57" s="29"/>
      <c r="K57" s="29"/>
      <c r="L57" s="29"/>
      <c r="M57" s="29"/>
      <c r="N57" s="29"/>
    </row>
    <row r="58" spans="7:14">
      <c r="G58" s="29"/>
      <c r="H58" s="29"/>
      <c r="I58" s="29"/>
      <c r="J58" s="29"/>
      <c r="K58" s="29"/>
      <c r="L58" s="29"/>
      <c r="M58" s="29"/>
      <c r="N58" s="29"/>
    </row>
    <row r="59" spans="7:14">
      <c r="G59" s="23"/>
      <c r="H59" s="23"/>
      <c r="I59" s="23"/>
      <c r="J59" s="23"/>
      <c r="K59" s="23"/>
      <c r="L59" s="23"/>
      <c r="M59" s="23"/>
      <c r="N59" s="23"/>
    </row>
    <row r="60" spans="7:14">
      <c r="G60" s="16"/>
      <c r="H60" s="16"/>
      <c r="I60" s="16"/>
      <c r="J60" s="16"/>
      <c r="K60" s="16"/>
      <c r="L60" s="16"/>
      <c r="M60" s="16"/>
      <c r="N60" s="16"/>
    </row>
  </sheetData>
  <mergeCells count="5">
    <mergeCell ref="S4:S5"/>
    <mergeCell ref="U4:U5"/>
    <mergeCell ref="T4:T5"/>
    <mergeCell ref="A3:T3"/>
    <mergeCell ref="D4:E4"/>
  </mergeCells>
  <pageMargins left="0.25" right="0.25" top="0.75" bottom="0.75" header="0.3" footer="0.3"/>
  <pageSetup paperSize="9" scale="92" fitToHeight="0" orientation="landscape" horizontalDpi="4294967293" r:id="rId1"/>
</worksheet>
</file>

<file path=xl/worksheets/sheet2.xml><?xml version="1.0" encoding="utf-8"?>
<worksheet xmlns="http://schemas.openxmlformats.org/spreadsheetml/2006/main" xmlns:r="http://schemas.openxmlformats.org/officeDocument/2006/relationships">
  <sheetPr>
    <pageSetUpPr fitToPage="1"/>
  </sheetPr>
  <dimension ref="A1:H57"/>
  <sheetViews>
    <sheetView workbookViewId="0">
      <selection activeCell="G38" sqref="G38"/>
    </sheetView>
  </sheetViews>
  <sheetFormatPr defaultRowHeight="14.4"/>
  <cols>
    <col min="1" max="1" width="23.6640625" style="45" customWidth="1"/>
    <col min="2" max="2" width="3.109375" style="2" customWidth="1"/>
    <col min="3" max="3" width="1.44140625" customWidth="1"/>
    <col min="4" max="7" width="10.44140625" style="15" customWidth="1"/>
    <col min="8" max="8" width="2.77734375" style="15" customWidth="1"/>
  </cols>
  <sheetData>
    <row r="1" spans="1:8" ht="18">
      <c r="A1" s="25" t="s">
        <v>63</v>
      </c>
      <c r="B1" s="3"/>
      <c r="C1" s="3"/>
    </row>
    <row r="2" spans="1:8" s="4" customFormat="1" ht="9" customHeight="1">
      <c r="A2" s="35"/>
      <c r="B2" s="6"/>
      <c r="D2" s="15"/>
      <c r="E2" s="15"/>
      <c r="F2" s="16"/>
      <c r="G2" s="16"/>
      <c r="H2" s="16"/>
    </row>
    <row r="3" spans="1:8" ht="49.8" customHeight="1">
      <c r="A3" s="70" t="s">
        <v>105</v>
      </c>
      <c r="B3" s="70"/>
      <c r="C3" s="70"/>
      <c r="D3" s="70"/>
      <c r="E3" s="70"/>
      <c r="F3" s="70"/>
      <c r="G3" s="70"/>
    </row>
    <row r="4" spans="1:8" s="4" customFormat="1">
      <c r="A4" s="35"/>
      <c r="B4" s="6"/>
      <c r="D4" s="73" t="s">
        <v>104</v>
      </c>
      <c r="E4" s="72" t="s">
        <v>103</v>
      </c>
      <c r="F4" s="69" t="s">
        <v>98</v>
      </c>
      <c r="G4" s="69" t="s">
        <v>99</v>
      </c>
      <c r="H4" s="69"/>
    </row>
    <row r="5" spans="1:8" s="7" customFormat="1">
      <c r="A5" s="32" t="s">
        <v>46</v>
      </c>
      <c r="B5" s="38" t="s">
        <v>60</v>
      </c>
      <c r="D5" s="73"/>
      <c r="E5" s="72"/>
      <c r="F5" s="69"/>
      <c r="G5" s="69"/>
      <c r="H5" s="69"/>
    </row>
    <row r="6" spans="1:8" s="7" customFormat="1" ht="6" customHeight="1">
      <c r="A6" s="32"/>
      <c r="B6" s="38"/>
      <c r="D6" s="16"/>
      <c r="E6" s="16"/>
      <c r="F6" s="29"/>
      <c r="G6" s="29"/>
      <c r="H6" s="29"/>
    </row>
    <row r="7" spans="1:8" s="4" customFormat="1">
      <c r="A7" s="4" t="s">
        <v>10</v>
      </c>
      <c r="B7" s="43"/>
      <c r="D7" s="16">
        <f>[1]POCMA!Z7</f>
        <v>0.92773489997312142</v>
      </c>
      <c r="E7" s="16">
        <f>IF(D7 &gt;0,'Evaluation Results'!S62, "")</f>
        <v>0.86999999999999988</v>
      </c>
      <c r="F7" s="15">
        <f t="shared" ref="F7:F30" si="0">IF(D7 &gt;0,(MIN(D7,E7) / MAX(D7, E7)), "")</f>
        <v>0.93776789040188713</v>
      </c>
      <c r="G7" s="15">
        <f t="shared" ref="G7:G13" si="1">IF(D7&gt;0,100*(E7-D7)^2, "")</f>
        <v>0.33333186749063487</v>
      </c>
      <c r="H7" s="15"/>
    </row>
    <row r="8" spans="1:8" s="4" customFormat="1" ht="6" customHeight="1">
      <c r="B8" s="43"/>
      <c r="D8" s="16"/>
      <c r="E8" s="16"/>
      <c r="F8" s="15" t="str">
        <f t="shared" si="0"/>
        <v/>
      </c>
      <c r="G8" s="15" t="str">
        <f t="shared" si="1"/>
        <v/>
      </c>
      <c r="H8" s="15"/>
    </row>
    <row r="9" spans="1:8" s="4" customFormat="1">
      <c r="A9" s="5" t="s">
        <v>5</v>
      </c>
      <c r="B9" s="43">
        <v>5</v>
      </c>
      <c r="D9" s="16">
        <f>[1]POCMA!Z9</f>
        <v>0.97000638162093167</v>
      </c>
      <c r="E9" s="16">
        <f>IF(D9 &gt;0,'Evaluation Results'!S64, "")</f>
        <v>0.93</v>
      </c>
      <c r="F9" s="15">
        <f t="shared" si="0"/>
        <v>0.95875657894736854</v>
      </c>
      <c r="G9" s="15">
        <f t="shared" si="1"/>
        <v>0.16005105703996153</v>
      </c>
      <c r="H9" s="15"/>
    </row>
    <row r="10" spans="1:8" s="4" customFormat="1">
      <c r="A10" s="5" t="s">
        <v>6</v>
      </c>
      <c r="B10" s="43">
        <v>5</v>
      </c>
      <c r="D10" s="16">
        <f>[1]POCMA!Z10</f>
        <v>0.96681557115507344</v>
      </c>
      <c r="E10" s="16">
        <f>IF(D10 &gt;0,'Evaluation Results'!S65, "")</f>
        <v>0.90199999999999991</v>
      </c>
      <c r="F10" s="15">
        <f t="shared" si="0"/>
        <v>0.93295973597359727</v>
      </c>
      <c r="G10" s="15">
        <f t="shared" si="1"/>
        <v>0.42010582641583988</v>
      </c>
      <c r="H10" s="15"/>
    </row>
    <row r="11" spans="1:8" s="4" customFormat="1">
      <c r="A11" s="5" t="s">
        <v>7</v>
      </c>
      <c r="B11" s="43">
        <v>5</v>
      </c>
      <c r="D11" s="16">
        <f>[1]POCMA!Z11</f>
        <v>0.90970006381620927</v>
      </c>
      <c r="E11" s="16">
        <f>IF(D11 &gt;0,'Evaluation Results'!S66, "")</f>
        <v>0.73399999999999999</v>
      </c>
      <c r="F11" s="15">
        <f t="shared" si="0"/>
        <v>0.80685934759733424</v>
      </c>
      <c r="G11" s="15">
        <f t="shared" si="1"/>
        <v>3.0870512425020014</v>
      </c>
      <c r="H11" s="15"/>
    </row>
    <row r="12" spans="1:8" s="4" customFormat="1">
      <c r="A12" s="5" t="s">
        <v>2</v>
      </c>
      <c r="B12" s="43">
        <v>4</v>
      </c>
      <c r="D12" s="16">
        <f>[1]POCMA!Z12</f>
        <v>0.85582329317269079</v>
      </c>
      <c r="E12" s="16">
        <f>IF(D12 &gt;0,'Evaluation Results'!S67, "")</f>
        <v>0.92</v>
      </c>
      <c r="F12" s="15">
        <f t="shared" si="0"/>
        <v>0.930242709970316</v>
      </c>
      <c r="G12" s="15">
        <f t="shared" si="1"/>
        <v>0.41186496991984017</v>
      </c>
      <c r="H12" s="15"/>
    </row>
    <row r="13" spans="1:8" s="4" customFormat="1">
      <c r="A13" s="5" t="s">
        <v>8</v>
      </c>
      <c r="B13" s="43">
        <v>4</v>
      </c>
      <c r="D13" s="16">
        <f>[1]POCMA!Z13</f>
        <v>0.89996665555185063</v>
      </c>
      <c r="E13" s="16">
        <f>IF(D13 &gt;0,'Evaluation Results'!S68, "")</f>
        <v>0.89</v>
      </c>
      <c r="F13" s="15">
        <f t="shared" si="0"/>
        <v>0.98892552797332345</v>
      </c>
      <c r="G13" s="15">
        <f t="shared" si="1"/>
        <v>9.9334222889234623E-3</v>
      </c>
      <c r="H13" s="15"/>
    </row>
    <row r="14" spans="1:8" s="4" customFormat="1">
      <c r="A14" s="5" t="s">
        <v>20</v>
      </c>
      <c r="B14" s="43">
        <v>1</v>
      </c>
      <c r="D14" s="16">
        <f>[1]POCMA!Z14</f>
        <v>0.94066317626527052</v>
      </c>
      <c r="E14" s="16">
        <f>IF(D14 &gt;0,'Evaluation Results'!S69, "")</f>
        <v>0.97</v>
      </c>
      <c r="F14" s="15">
        <f t="shared" si="0"/>
        <v>0.96975585181986657</v>
      </c>
      <c r="G14" s="15">
        <f>IF(D14&gt;0,100*(E14-D14)^2, "")</f>
        <v>8.6064922684258555E-2</v>
      </c>
      <c r="H14" s="15"/>
    </row>
    <row r="15" spans="1:8" s="4" customFormat="1">
      <c r="A15" s="5" t="s">
        <v>0</v>
      </c>
      <c r="B15" s="43">
        <v>1</v>
      </c>
      <c r="D15" s="16">
        <f>[1]POCMA!Z15</f>
        <v>0.92404072043852781</v>
      </c>
      <c r="E15" s="16">
        <f>IF(D15 &gt;0,'Evaluation Results'!S70, "")</f>
        <v>0.93</v>
      </c>
      <c r="F15" s="15">
        <f t="shared" si="0"/>
        <v>0.99359217251454601</v>
      </c>
      <c r="G15" s="15">
        <f t="shared" ref="G15:G30" si="2">IF(D15&gt;0,100*(E15-D15)^2, "")</f>
        <v>3.5513012891780792E-3</v>
      </c>
      <c r="H15" s="15"/>
    </row>
    <row r="16" spans="1:8" s="4" customFormat="1">
      <c r="A16" s="5" t="s">
        <v>1</v>
      </c>
      <c r="B16" s="43">
        <v>1</v>
      </c>
      <c r="D16" s="16">
        <f>[1]POCMA!Z16</f>
        <v>0.93005671077504726</v>
      </c>
      <c r="E16" s="16">
        <f>IF(D16 &gt;0,'Evaluation Results'!S71, "")</f>
        <v>0.89</v>
      </c>
      <c r="F16" s="15">
        <f t="shared" si="0"/>
        <v>0.95693089430894307</v>
      </c>
      <c r="G16" s="15">
        <f t="shared" si="2"/>
        <v>0.16045400781157859</v>
      </c>
      <c r="H16" s="15"/>
    </row>
    <row r="17" spans="1:8" s="4" customFormat="1">
      <c r="A17" s="5" t="s">
        <v>11</v>
      </c>
      <c r="B17" s="43">
        <v>1</v>
      </c>
      <c r="D17" s="16">
        <f>[1]POCMA!Z17</f>
        <v>0.900709219858156</v>
      </c>
      <c r="E17" s="16">
        <f>IF(D17 &gt;0,'Evaluation Results'!S72, "")</f>
        <v>0.89</v>
      </c>
      <c r="F17" s="15">
        <f t="shared" si="0"/>
        <v>0.98811023622047245</v>
      </c>
      <c r="G17" s="15">
        <f t="shared" si="2"/>
        <v>1.1468738997032246E-2</v>
      </c>
      <c r="H17" s="15"/>
    </row>
    <row r="18" spans="1:8" s="4" customFormat="1">
      <c r="A18" s="5" t="s">
        <v>21</v>
      </c>
      <c r="B18" s="43">
        <v>1</v>
      </c>
      <c r="D18" s="16">
        <f>[1]POCMA!Z18</f>
        <v>0.8900928792569659</v>
      </c>
      <c r="E18" s="16">
        <f>IF(D18 &gt;0,'Evaluation Results'!S73, "")</f>
        <v>0.87</v>
      </c>
      <c r="F18" s="15">
        <f t="shared" si="0"/>
        <v>0.97742608695652178</v>
      </c>
      <c r="G18" s="15">
        <f t="shared" si="2"/>
        <v>4.0372379683501054E-2</v>
      </c>
      <c r="H18" s="15"/>
    </row>
    <row r="19" spans="1:8" s="4" customFormat="1">
      <c r="A19" s="5" t="s">
        <v>12</v>
      </c>
      <c r="B19" s="43">
        <v>1</v>
      </c>
      <c r="D19" s="16">
        <f>[1]POCMA!Z19</f>
        <v>0.98581560283687941</v>
      </c>
      <c r="E19" s="16">
        <f>IF(D19 &gt;0,'Evaluation Results'!S74, "")</f>
        <v>0.98</v>
      </c>
      <c r="F19" s="15">
        <f t="shared" si="0"/>
        <v>0.99410071942446043</v>
      </c>
      <c r="G19" s="15">
        <f t="shared" si="2"/>
        <v>3.3821236356320074E-3</v>
      </c>
      <c r="H19" s="15"/>
    </row>
    <row r="20" spans="1:8" s="4" customFormat="1">
      <c r="A20" s="5" t="s">
        <v>13</v>
      </c>
      <c r="B20" s="43">
        <v>1</v>
      </c>
      <c r="D20" s="16">
        <f>[1]POCMA!Z20</f>
        <v>0.95744680851063835</v>
      </c>
      <c r="E20" s="16">
        <f>IF(D20 &gt;0,'Evaluation Results'!S75, "")</f>
        <v>0.98</v>
      </c>
      <c r="F20" s="15">
        <f t="shared" si="0"/>
        <v>0.97698653929656976</v>
      </c>
      <c r="G20" s="15">
        <f t="shared" si="2"/>
        <v>5.0864644635581407E-2</v>
      </c>
      <c r="H20" s="15"/>
    </row>
    <row r="21" spans="1:8" s="4" customFormat="1">
      <c r="A21" s="5" t="s">
        <v>3</v>
      </c>
      <c r="B21" s="43">
        <v>1</v>
      </c>
      <c r="D21" s="16">
        <f>[1]POCMA!Z21</f>
        <v>0.94670846394984332</v>
      </c>
      <c r="E21" s="16">
        <f>IF(D21 &gt;0,'Evaluation Results'!S76, "")</f>
        <v>0.9</v>
      </c>
      <c r="F21" s="15">
        <f t="shared" si="0"/>
        <v>0.95066225165562912</v>
      </c>
      <c r="G21" s="15">
        <f t="shared" si="2"/>
        <v>0.21816806045538104</v>
      </c>
      <c r="H21" s="15"/>
    </row>
    <row r="22" spans="1:8" s="4" customFormat="1">
      <c r="A22" s="5" t="s">
        <v>22</v>
      </c>
      <c r="B22" s="43">
        <v>1</v>
      </c>
      <c r="D22" s="16">
        <f>[1]POCMA!Z22</f>
        <v>0.87770897832817341</v>
      </c>
      <c r="E22" s="16">
        <f>IF(D22 &gt;0,'Evaluation Results'!S77, "")</f>
        <v>0.79</v>
      </c>
      <c r="F22" s="15">
        <f t="shared" si="0"/>
        <v>0.90007054673721343</v>
      </c>
      <c r="G22" s="15">
        <f t="shared" si="2"/>
        <v>0.76928648793719856</v>
      </c>
      <c r="H22" s="15"/>
    </row>
    <row r="23" spans="1:8" s="4" customFormat="1">
      <c r="A23" s="5" t="s">
        <v>17</v>
      </c>
      <c r="B23" s="43">
        <v>1</v>
      </c>
      <c r="D23" s="16">
        <f>[1]POCMA!Z23</f>
        <v>0.91797556719022688</v>
      </c>
      <c r="E23" s="16">
        <f>IF(D23 &gt;0,'Evaluation Results'!S78, "")</f>
        <v>0.91</v>
      </c>
      <c r="F23" s="15">
        <f t="shared" si="0"/>
        <v>0.99131178707224332</v>
      </c>
      <c r="G23" s="15">
        <f t="shared" si="2"/>
        <v>6.3609672005823029E-3</v>
      </c>
      <c r="H23" s="15"/>
    </row>
    <row r="24" spans="1:8" s="4" customFormat="1">
      <c r="A24" s="5" t="s">
        <v>18</v>
      </c>
      <c r="B24" s="43">
        <v>1</v>
      </c>
      <c r="D24" s="16">
        <f>[1]POCMA!Z24</f>
        <v>0.97382198952879584</v>
      </c>
      <c r="E24" s="16">
        <f>IF(D24 &gt;0,'Evaluation Results'!S79, "")</f>
        <v>0.96</v>
      </c>
      <c r="F24" s="15">
        <f t="shared" si="0"/>
        <v>0.98580645161290315</v>
      </c>
      <c r="G24" s="15">
        <f t="shared" si="2"/>
        <v>1.9104739453414281E-2</v>
      </c>
      <c r="H24" s="15"/>
    </row>
    <row r="25" spans="1:8" s="4" customFormat="1">
      <c r="A25" s="5" t="s">
        <v>19</v>
      </c>
      <c r="B25" s="43">
        <v>1</v>
      </c>
      <c r="D25" s="16">
        <f>[1]POCMA!Z25</f>
        <v>0.90401396160558467</v>
      </c>
      <c r="E25" s="16">
        <f>IF(D25 &gt;0,'Evaluation Results'!S80, "")</f>
        <v>0.94</v>
      </c>
      <c r="F25" s="15">
        <f t="shared" si="0"/>
        <v>0.96171698043147313</v>
      </c>
      <c r="G25" s="15">
        <f t="shared" si="2"/>
        <v>0.12949949593243304</v>
      </c>
      <c r="H25" s="15"/>
    </row>
    <row r="26" spans="1:8" s="4" customFormat="1">
      <c r="A26" s="5" t="s">
        <v>4</v>
      </c>
      <c r="B26" s="43">
        <v>1</v>
      </c>
      <c r="D26" s="16">
        <f>[1]POCMA!Z26</f>
        <v>0.9592795614722005</v>
      </c>
      <c r="E26" s="16">
        <f>IF(D26 &gt;0,'Evaluation Results'!S81, "")</f>
        <v>0.94</v>
      </c>
      <c r="F26" s="15">
        <f t="shared" si="0"/>
        <v>0.97990204081632648</v>
      </c>
      <c r="G26" s="15">
        <f t="shared" si="2"/>
        <v>3.7170149056036016E-2</v>
      </c>
      <c r="H26" s="15"/>
    </row>
    <row r="27" spans="1:8" s="4" customFormat="1">
      <c r="A27" s="5" t="s">
        <v>14</v>
      </c>
      <c r="B27" s="43">
        <v>1</v>
      </c>
      <c r="D27" s="16">
        <f>[1]POCMA!Z27</f>
        <v>0.88469184890656061</v>
      </c>
      <c r="E27" s="16">
        <f>IF(D27 &gt;0,'Evaluation Results'!S82, "")</f>
        <v>0.93</v>
      </c>
      <c r="F27" s="15">
        <f t="shared" si="0"/>
        <v>0.95128155796404357</v>
      </c>
      <c r="G27" s="15">
        <f t="shared" si="2"/>
        <v>0.20528285555059378</v>
      </c>
      <c r="H27" s="15"/>
    </row>
    <row r="28" spans="1:8" s="4" customFormat="1">
      <c r="A28" s="5" t="s">
        <v>15</v>
      </c>
      <c r="B28" s="43">
        <v>1</v>
      </c>
      <c r="D28" s="16">
        <f>[1]POCMA!Z28</f>
        <v>0.97415506958250497</v>
      </c>
      <c r="E28" s="16">
        <f>IF(D28 &gt;0,'Evaluation Results'!S83, "")</f>
        <v>0.96</v>
      </c>
      <c r="F28" s="15">
        <f t="shared" si="0"/>
        <v>0.98546938775510196</v>
      </c>
      <c r="G28" s="15">
        <f t="shared" si="2"/>
        <v>2.0036599488555851E-2</v>
      </c>
      <c r="H28" s="15"/>
    </row>
    <row r="29" spans="1:8" s="4" customFormat="1">
      <c r="A29" s="5" t="s">
        <v>16</v>
      </c>
      <c r="B29" s="43">
        <v>1</v>
      </c>
      <c r="D29" s="16">
        <f>[1]POCMA!Z29</f>
        <v>0.96620278330019882</v>
      </c>
      <c r="E29" s="16">
        <f>IF(D29 &gt;0,'Evaluation Results'!S84, "")</f>
        <v>0.96</v>
      </c>
      <c r="F29" s="15">
        <f t="shared" si="0"/>
        <v>0.99358024691358016</v>
      </c>
      <c r="G29" s="15">
        <f t="shared" si="2"/>
        <v>3.8474520669225802E-3</v>
      </c>
      <c r="H29" s="15"/>
    </row>
    <row r="30" spans="1:8" s="4" customFormat="1">
      <c r="A30" s="5" t="s">
        <v>9</v>
      </c>
      <c r="B30" s="43">
        <v>1</v>
      </c>
      <c r="D30" s="16">
        <f>[1]POCMA!Z30</f>
        <v>0.93970242756460454</v>
      </c>
      <c r="E30" s="16">
        <f>IF(D30 &gt;0,'Evaluation Results'!S85, "")</f>
        <v>0.92</v>
      </c>
      <c r="F30" s="15">
        <f t="shared" si="0"/>
        <v>0.97903333333333342</v>
      </c>
      <c r="G30" s="15">
        <f t="shared" si="2"/>
        <v>3.8818565193848707E-2</v>
      </c>
      <c r="H30" s="15"/>
    </row>
    <row r="31" spans="1:8">
      <c r="D31" s="16"/>
      <c r="E31" s="16"/>
    </row>
    <row r="32" spans="1:8">
      <c r="D32" s="16"/>
      <c r="E32" s="16"/>
    </row>
    <row r="33" spans="4:5">
      <c r="D33" s="16"/>
      <c r="E33" s="16"/>
    </row>
    <row r="34" spans="4:5">
      <c r="D34" s="16"/>
      <c r="E34" s="16"/>
    </row>
    <row r="35" spans="4:5">
      <c r="D35" s="16"/>
      <c r="E35" s="16"/>
    </row>
    <row r="36" spans="4:5">
      <c r="D36" s="16"/>
      <c r="E36" s="16"/>
    </row>
    <row r="37" spans="4:5">
      <c r="D37" s="16"/>
      <c r="E37" s="16"/>
    </row>
    <row r="38" spans="4:5">
      <c r="D38" s="16"/>
      <c r="E38" s="16"/>
    </row>
    <row r="39" spans="4:5">
      <c r="D39" s="16"/>
      <c r="E39" s="16"/>
    </row>
    <row r="40" spans="4:5">
      <c r="D40" s="16"/>
      <c r="E40" s="16"/>
    </row>
    <row r="41" spans="4:5">
      <c r="D41" s="16"/>
      <c r="E41" s="16"/>
    </row>
    <row r="42" spans="4:5">
      <c r="D42" s="16"/>
      <c r="E42" s="16"/>
    </row>
    <row r="43" spans="4:5">
      <c r="D43" s="16"/>
      <c r="E43" s="16"/>
    </row>
    <row r="44" spans="4:5">
      <c r="D44" s="16"/>
      <c r="E44" s="16"/>
    </row>
    <row r="45" spans="4:5">
      <c r="D45" s="16"/>
      <c r="E45" s="16"/>
    </row>
    <row r="46" spans="4:5">
      <c r="D46" s="16"/>
      <c r="E46" s="16"/>
    </row>
    <row r="47" spans="4:5">
      <c r="D47" s="16"/>
      <c r="E47" s="16"/>
    </row>
    <row r="48" spans="4:5">
      <c r="D48" s="16"/>
      <c r="E48" s="16"/>
    </row>
    <row r="49" spans="4:5">
      <c r="D49" s="16"/>
      <c r="E49" s="16"/>
    </row>
    <row r="50" spans="4:5">
      <c r="D50" s="16"/>
      <c r="E50" s="16"/>
    </row>
    <row r="51" spans="4:5">
      <c r="D51" s="16"/>
      <c r="E51" s="16"/>
    </row>
    <row r="52" spans="4:5">
      <c r="D52" s="30"/>
      <c r="E52" s="30"/>
    </row>
    <row r="53" spans="4:5">
      <c r="D53" s="16"/>
      <c r="E53" s="31"/>
    </row>
    <row r="54" spans="4:5">
      <c r="D54" s="29"/>
      <c r="E54" s="29"/>
    </row>
    <row r="55" spans="4:5">
      <c r="D55" s="29"/>
      <c r="E55" s="29"/>
    </row>
    <row r="56" spans="4:5">
      <c r="D56" s="23"/>
      <c r="E56" s="23"/>
    </row>
    <row r="57" spans="4:5">
      <c r="D57" s="16"/>
      <c r="E57" s="16"/>
    </row>
  </sheetData>
  <mergeCells count="6">
    <mergeCell ref="A3:G3"/>
    <mergeCell ref="F4:F5"/>
    <mergeCell ref="G4:G5"/>
    <mergeCell ref="H4:H5"/>
    <mergeCell ref="E4:E5"/>
    <mergeCell ref="D4:D5"/>
  </mergeCells>
  <pageMargins left="0.25" right="0.25" top="0.75" bottom="0.75" header="0.3" footer="0.3"/>
  <pageSetup paperSize="9"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K58"/>
  <sheetViews>
    <sheetView zoomScale="160" zoomScaleNormal="160" workbookViewId="0">
      <selection activeCell="D11" sqref="D11"/>
    </sheetView>
  </sheetViews>
  <sheetFormatPr defaultRowHeight="14.4"/>
  <cols>
    <col min="1" max="1" width="22.6640625" style="45" customWidth="1"/>
    <col min="2" max="2" width="1.44140625" customWidth="1"/>
    <col min="3" max="3" width="7.77734375" style="15" customWidth="1"/>
    <col min="4" max="5" width="8.88671875" style="2"/>
    <col min="6" max="6" width="2.44140625" style="2" customWidth="1"/>
    <col min="7" max="7" width="8.88671875" style="2"/>
  </cols>
  <sheetData>
    <row r="1" spans="1:9" ht="18">
      <c r="A1" s="25" t="s">
        <v>95</v>
      </c>
      <c r="B1" s="3"/>
    </row>
    <row r="2" spans="1:9" s="4" customFormat="1" ht="9" customHeight="1">
      <c r="A2" s="35"/>
      <c r="C2" s="15"/>
      <c r="D2" s="6"/>
      <c r="E2" s="6"/>
      <c r="F2" s="6"/>
      <c r="G2" s="6"/>
    </row>
    <row r="3" spans="1:9" ht="43.8" customHeight="1">
      <c r="A3" s="74" t="s">
        <v>97</v>
      </c>
      <c r="B3" s="74"/>
      <c r="C3" s="74"/>
      <c r="D3" s="74"/>
      <c r="E3" s="74"/>
      <c r="F3" s="74"/>
      <c r="G3" s="74"/>
      <c r="H3" s="26"/>
      <c r="I3" s="26"/>
    </row>
    <row r="4" spans="1:9" s="8" customFormat="1">
      <c r="A4" s="32" t="s">
        <v>96</v>
      </c>
      <c r="C4" s="46" t="s">
        <v>88</v>
      </c>
      <c r="D4" s="8" t="s">
        <v>89</v>
      </c>
      <c r="E4" s="8" t="s">
        <v>90</v>
      </c>
      <c r="G4" s="8" t="s">
        <v>91</v>
      </c>
    </row>
    <row r="5" spans="1:9" s="4" customFormat="1" ht="6" customHeight="1">
      <c r="C5" s="16"/>
      <c r="D5" s="6"/>
      <c r="E5" s="6"/>
      <c r="F5" s="6"/>
      <c r="G5" s="6"/>
    </row>
    <row r="6" spans="1:9" s="4" customFormat="1">
      <c r="A6" s="5" t="s">
        <v>65</v>
      </c>
      <c r="C6" s="16">
        <f>'[2]PFEF T'!$C$60</f>
        <v>0.23633333333333331</v>
      </c>
      <c r="D6" s="16">
        <f>'[2]PFEA T'!$C$60</f>
        <v>0.13150000000000001</v>
      </c>
      <c r="E6" s="6"/>
      <c r="F6" s="6"/>
      <c r="G6" s="16">
        <f>AVERAGE(C6,D6,E6)</f>
        <v>0.18391666666666667</v>
      </c>
    </row>
    <row r="7" spans="1:9" s="4" customFormat="1">
      <c r="A7" s="5" t="s">
        <v>73</v>
      </c>
      <c r="C7" s="16">
        <f>'[2]PFEF T'!$F$60</f>
        <v>0.16</v>
      </c>
      <c r="D7" s="16">
        <f>'[2]PFEA T'!$F$60</f>
        <v>3.5999999999999997E-2</v>
      </c>
      <c r="E7" s="6"/>
      <c r="F7" s="6"/>
      <c r="G7" s="16">
        <f t="shared" ref="G7:G16" si="0">AVERAGE(C7,D7,E7)</f>
        <v>9.8000000000000004E-2</v>
      </c>
    </row>
    <row r="8" spans="1:9" s="4" customFormat="1">
      <c r="A8" s="5" t="s">
        <v>74</v>
      </c>
      <c r="C8" s="16">
        <f>'[2]PFEF T'!$I$59</f>
        <v>1.2499999999999983E-2</v>
      </c>
      <c r="D8" s="16">
        <f>'[2]PFEA T'!$I$59</f>
        <v>-0.13674999999999998</v>
      </c>
      <c r="E8" s="6"/>
      <c r="F8" s="6"/>
      <c r="G8" s="16">
        <f t="shared" si="0"/>
        <v>-6.2125E-2</v>
      </c>
    </row>
    <row r="9" spans="1:9" s="4" customFormat="1">
      <c r="A9" s="5" t="s">
        <v>77</v>
      </c>
      <c r="C9" s="16">
        <f>'[2]PFEF T'!$L$60</f>
        <v>0.32033333333333336</v>
      </c>
      <c r="D9" s="16">
        <f>'[2]PFEA T'!$L$60</f>
        <v>0.12333333333333334</v>
      </c>
      <c r="E9" s="6"/>
      <c r="F9" s="6"/>
      <c r="G9" s="16">
        <f t="shared" si="0"/>
        <v>0.22183333333333335</v>
      </c>
    </row>
    <row r="10" spans="1:9" s="4" customFormat="1">
      <c r="A10" s="5" t="s">
        <v>79</v>
      </c>
      <c r="C10" s="16">
        <f>'[2]PFEF T'!$O$60</f>
        <v>0.70299999999999996</v>
      </c>
      <c r="D10" s="16">
        <f>'[2]PFEA T'!$O$60</f>
        <v>0.35759999999999997</v>
      </c>
      <c r="E10" s="6"/>
      <c r="F10" s="6"/>
      <c r="G10" s="16">
        <f t="shared" si="0"/>
        <v>0.53029999999999999</v>
      </c>
    </row>
    <row r="11" spans="1:9" s="4" customFormat="1">
      <c r="A11" s="5" t="s">
        <v>80</v>
      </c>
      <c r="C11" s="16">
        <f>'[2]PFEF T'!$R$60</f>
        <v>0.76419999999999999</v>
      </c>
      <c r="D11" s="16">
        <f>'[2]PFEA T'!$R$60</f>
        <v>0.48719999999999997</v>
      </c>
      <c r="E11" s="6"/>
      <c r="F11" s="6"/>
      <c r="G11" s="16">
        <f t="shared" si="0"/>
        <v>0.62569999999999992</v>
      </c>
    </row>
    <row r="12" spans="1:9" s="4" customFormat="1">
      <c r="A12" s="5" t="s">
        <v>54</v>
      </c>
      <c r="C12" s="16"/>
      <c r="D12" s="6"/>
      <c r="E12" s="16">
        <f>'[3]PCFMA T'!$D$59</f>
        <v>0.17319999999999999</v>
      </c>
      <c r="F12" s="6"/>
      <c r="G12" s="16">
        <f t="shared" si="0"/>
        <v>0.17319999999999999</v>
      </c>
    </row>
    <row r="13" spans="1:9" s="4" customFormat="1">
      <c r="A13" s="5" t="s">
        <v>53</v>
      </c>
      <c r="C13" s="16"/>
      <c r="D13" s="6"/>
      <c r="E13" s="16">
        <f>'[3]PCFMA T'!$G$60</f>
        <v>9.5333333333333325E-2</v>
      </c>
      <c r="F13" s="6"/>
      <c r="G13" s="16">
        <f t="shared" si="0"/>
        <v>9.5333333333333325E-2</v>
      </c>
    </row>
    <row r="14" spans="1:9" s="4" customFormat="1">
      <c r="A14" s="5" t="s">
        <v>52</v>
      </c>
      <c r="C14" s="16"/>
      <c r="D14" s="6"/>
      <c r="E14" s="16">
        <f>'[3]PCFMA T'!$J$60</f>
        <v>0.125</v>
      </c>
      <c r="F14" s="6"/>
      <c r="G14" s="16">
        <f t="shared" si="0"/>
        <v>0.125</v>
      </c>
    </row>
    <row r="15" spans="1:9" s="4" customFormat="1">
      <c r="A15" s="5" t="s">
        <v>51</v>
      </c>
      <c r="C15" s="16"/>
      <c r="D15" s="6"/>
      <c r="E15" s="16">
        <f>'[3]PCFMA T'!$M$60</f>
        <v>0.37639999999999996</v>
      </c>
      <c r="F15" s="6"/>
      <c r="G15" s="16">
        <f t="shared" si="0"/>
        <v>0.37639999999999996</v>
      </c>
    </row>
    <row r="16" spans="1:9" s="4" customFormat="1">
      <c r="A16" s="5" t="s">
        <v>50</v>
      </c>
      <c r="C16" s="16"/>
      <c r="D16" s="6"/>
      <c r="E16" s="16">
        <f>'[3]PCFMA T'!$P$60</f>
        <v>0.38640000000000002</v>
      </c>
      <c r="F16" s="6"/>
      <c r="G16" s="16">
        <f t="shared" si="0"/>
        <v>0.38640000000000002</v>
      </c>
    </row>
    <row r="17" spans="1:7" s="4" customFormat="1">
      <c r="A17" s="5"/>
      <c r="C17" s="16"/>
      <c r="D17" s="6"/>
      <c r="E17" s="6"/>
      <c r="F17" s="6"/>
      <c r="G17" s="6"/>
    </row>
    <row r="18" spans="1:7" s="4" customFormat="1">
      <c r="A18" t="s">
        <v>92</v>
      </c>
      <c r="C18" s="16"/>
      <c r="D18" s="6"/>
      <c r="E18" s="6"/>
      <c r="F18" s="6"/>
      <c r="G18" s="6"/>
    </row>
    <row r="19" spans="1:7" s="4" customFormat="1">
      <c r="A19" t="s">
        <v>93</v>
      </c>
      <c r="C19" s="16"/>
      <c r="D19" s="6"/>
      <c r="E19" s="6"/>
      <c r="F19" s="6"/>
      <c r="G19" s="6"/>
    </row>
    <row r="20" spans="1:7" s="4" customFormat="1">
      <c r="A20" t="s">
        <v>94</v>
      </c>
      <c r="C20" s="16"/>
      <c r="D20" s="6"/>
      <c r="E20" s="6"/>
      <c r="F20" s="6"/>
      <c r="G20" s="6"/>
    </row>
    <row r="21" spans="1:7" s="4" customFormat="1">
      <c r="C21" s="16"/>
      <c r="D21" s="6"/>
      <c r="E21" s="6"/>
      <c r="F21" s="6"/>
      <c r="G21" s="6"/>
    </row>
    <row r="22" spans="1:7" s="4" customFormat="1">
      <c r="C22" s="16"/>
      <c r="D22" s="6"/>
      <c r="E22" s="6"/>
      <c r="F22" s="6"/>
      <c r="G22" s="6"/>
    </row>
    <row r="23" spans="1:7" s="4" customFormat="1">
      <c r="C23" s="16"/>
      <c r="D23" s="6"/>
      <c r="E23" s="6"/>
      <c r="F23" s="6"/>
      <c r="G23" s="6"/>
    </row>
    <row r="24" spans="1:7" s="4" customFormat="1">
      <c r="A24" s="5"/>
      <c r="C24" s="16"/>
      <c r="D24" s="6"/>
      <c r="E24" s="6"/>
      <c r="F24" s="6"/>
      <c r="G24" s="6"/>
    </row>
    <row r="25" spans="1:7" s="4" customFormat="1">
      <c r="A25" s="5"/>
      <c r="C25" s="16"/>
      <c r="D25" s="6"/>
      <c r="E25" s="6"/>
      <c r="F25" s="6"/>
      <c r="G25" s="6"/>
    </row>
    <row r="26" spans="1:7" s="4" customFormat="1">
      <c r="A26" s="5"/>
      <c r="C26" s="16"/>
      <c r="D26" s="6"/>
      <c r="E26" s="6"/>
      <c r="F26" s="6"/>
      <c r="G26" s="6"/>
    </row>
    <row r="27" spans="1:7">
      <c r="C27" s="16"/>
    </row>
    <row r="28" spans="1:7">
      <c r="A28" s="44"/>
      <c r="C28" s="16"/>
    </row>
    <row r="29" spans="1:7">
      <c r="A29" s="44"/>
      <c r="C29" s="16"/>
    </row>
    <row r="30" spans="1:7">
      <c r="A30" s="44"/>
      <c r="C30" s="16"/>
    </row>
    <row r="31" spans="1:7">
      <c r="C31" s="16"/>
    </row>
    <row r="32" spans="1:7">
      <c r="C32" s="16"/>
    </row>
    <row r="33" spans="3:11">
      <c r="C33" s="16"/>
    </row>
    <row r="34" spans="3:11">
      <c r="C34" s="16"/>
    </row>
    <row r="35" spans="3:11">
      <c r="C35" s="16"/>
      <c r="K35" s="5"/>
    </row>
    <row r="36" spans="3:11">
      <c r="C36" s="16"/>
      <c r="K36" s="5"/>
    </row>
    <row r="37" spans="3:11">
      <c r="C37" s="16"/>
      <c r="K37" s="5"/>
    </row>
    <row r="38" spans="3:11">
      <c r="C38" s="16"/>
    </row>
    <row r="39" spans="3:11">
      <c r="C39" s="16"/>
    </row>
    <row r="40" spans="3:11">
      <c r="C40" s="16"/>
    </row>
    <row r="41" spans="3:11">
      <c r="C41" s="16"/>
    </row>
    <row r="42" spans="3:11">
      <c r="C42" s="16"/>
    </row>
    <row r="43" spans="3:11">
      <c r="C43" s="16"/>
    </row>
    <row r="44" spans="3:11">
      <c r="C44" s="16"/>
    </row>
    <row r="45" spans="3:11">
      <c r="C45" s="16"/>
    </row>
    <row r="46" spans="3:11">
      <c r="C46" s="16"/>
    </row>
    <row r="47" spans="3:11">
      <c r="C47" s="16"/>
    </row>
    <row r="48" spans="3:11">
      <c r="C48" s="16"/>
    </row>
    <row r="49" spans="3:3">
      <c r="C49" s="16"/>
    </row>
    <row r="50" spans="3:3">
      <c r="C50" s="16"/>
    </row>
    <row r="51" spans="3:3">
      <c r="C51" s="16"/>
    </row>
    <row r="52" spans="3:3">
      <c r="C52" s="16"/>
    </row>
    <row r="53" spans="3:3">
      <c r="C53" s="30"/>
    </row>
    <row r="54" spans="3:3">
      <c r="C54" s="31"/>
    </row>
    <row r="55" spans="3:3">
      <c r="C55" s="29"/>
    </row>
    <row r="56" spans="3:3">
      <c r="C56" s="29"/>
    </row>
    <row r="57" spans="3:3">
      <c r="C57" s="16"/>
    </row>
    <row r="58" spans="3:3">
      <c r="C58" s="16"/>
    </row>
  </sheetData>
  <mergeCells count="1">
    <mergeCell ref="A3:G3"/>
  </mergeCells>
  <pageMargins left="0.25" right="0.25" top="0.75" bottom="0.75" header="0.3" footer="0.3"/>
  <pageSetup paperSize="9" fitToHeight="0"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AP85"/>
  <sheetViews>
    <sheetView topLeftCell="A19" workbookViewId="0">
      <selection activeCell="A84" sqref="A84"/>
    </sheetView>
  </sheetViews>
  <sheetFormatPr defaultRowHeight="14.4"/>
  <cols>
    <col min="2" max="2" width="22.88671875" customWidth="1"/>
    <col min="3" max="3" width="8.33203125" style="49" customWidth="1"/>
    <col min="4" max="4" width="8.33203125" style="15" customWidth="1"/>
    <col min="5" max="5" width="1.88671875" customWidth="1"/>
    <col min="6" max="6" width="8.33203125" style="49" customWidth="1"/>
    <col min="7" max="7" width="8.33203125" style="15" customWidth="1"/>
    <col min="8" max="8" width="1.88671875" customWidth="1"/>
    <col min="9" max="9" width="8.33203125" style="49" customWidth="1"/>
    <col min="10" max="10" width="8.33203125" style="15" customWidth="1"/>
    <col min="11" max="11" width="1.88671875" customWidth="1"/>
    <col min="12" max="12" width="8.33203125" style="49" customWidth="1"/>
    <col min="13" max="13" width="8.33203125" style="15" customWidth="1"/>
    <col min="14" max="14" width="1.88671875" customWidth="1"/>
    <col min="15" max="15" width="8.33203125" style="49" customWidth="1"/>
    <col min="16" max="16" width="8.33203125" style="15" customWidth="1"/>
    <col min="17" max="17" width="1.88671875" customWidth="1"/>
    <col min="18" max="18" width="8.88671875" style="49" customWidth="1"/>
    <col min="19" max="19" width="8.88671875" style="15" customWidth="1"/>
    <col min="20" max="20" width="1.88671875" customWidth="1"/>
    <col min="21" max="21" width="8.33203125" style="49" customWidth="1"/>
    <col min="22" max="22" width="8.33203125" style="15" customWidth="1"/>
    <col min="23" max="23" width="1.88671875" customWidth="1"/>
    <col min="24" max="24" width="8.33203125" style="49" customWidth="1"/>
    <col min="25" max="25" width="8.33203125" style="15" customWidth="1"/>
    <col min="26" max="26" width="1.88671875" customWidth="1"/>
    <col min="27" max="27" width="8.33203125" style="49" customWidth="1"/>
    <col min="28" max="28" width="8.33203125" style="15" customWidth="1"/>
    <col min="29" max="29" width="1.88671875" customWidth="1"/>
    <col min="30" max="30" width="8.33203125" style="49" customWidth="1"/>
    <col min="31" max="31" width="8.33203125" style="15" customWidth="1"/>
    <col min="32" max="32" width="1.88671875" customWidth="1"/>
    <col min="33" max="33" width="8.88671875" style="49" customWidth="1"/>
    <col min="34" max="34" width="8.88671875" style="15" customWidth="1"/>
    <col min="35" max="35" width="1.88671875" customWidth="1"/>
    <col min="36" max="36" width="10.77734375" style="13" customWidth="1"/>
    <col min="37" max="37" width="10.77734375" style="15" customWidth="1"/>
    <col min="38" max="38" width="1.88671875" customWidth="1"/>
    <col min="39" max="39" width="10.77734375" style="13" customWidth="1"/>
    <col min="40" max="40" width="10.77734375" style="15" customWidth="1"/>
    <col min="41" max="41" width="1.21875" style="14" customWidth="1"/>
    <col min="42" max="42" width="4.6640625" style="9" customWidth="1"/>
  </cols>
  <sheetData>
    <row r="1" spans="1:42" ht="18">
      <c r="A1" s="25" t="s">
        <v>69</v>
      </c>
      <c r="E1" s="3"/>
      <c r="H1" s="3"/>
      <c r="K1" s="3"/>
      <c r="N1" s="3"/>
      <c r="Q1" s="3"/>
      <c r="T1" s="3"/>
      <c r="W1" s="3"/>
      <c r="Z1" s="3"/>
      <c r="AC1" s="3"/>
      <c r="AF1" s="3"/>
      <c r="AI1" s="3"/>
    </row>
    <row r="2" spans="1:42" ht="11.4" customHeight="1"/>
    <row r="3" spans="1:42" s="1" customFormat="1">
      <c r="A3" s="1" t="s">
        <v>47</v>
      </c>
      <c r="B3" s="1" t="s">
        <v>46</v>
      </c>
      <c r="C3" s="76" t="s">
        <v>65</v>
      </c>
      <c r="D3" s="76"/>
      <c r="E3" s="17"/>
      <c r="F3" s="76" t="s">
        <v>73</v>
      </c>
      <c r="G3" s="76"/>
      <c r="H3" s="17"/>
      <c r="I3" s="76" t="s">
        <v>74</v>
      </c>
      <c r="J3" s="76"/>
      <c r="K3" s="17"/>
      <c r="L3" s="76" t="s">
        <v>77</v>
      </c>
      <c r="M3" s="76"/>
      <c r="N3" s="17"/>
      <c r="O3" s="76" t="s">
        <v>79</v>
      </c>
      <c r="P3" s="76"/>
      <c r="Q3" s="17"/>
      <c r="R3" s="76" t="s">
        <v>80</v>
      </c>
      <c r="S3" s="76"/>
      <c r="T3" s="17"/>
      <c r="U3" s="76" t="s">
        <v>54</v>
      </c>
      <c r="V3" s="76"/>
      <c r="W3" s="17"/>
      <c r="X3" s="76" t="s">
        <v>53</v>
      </c>
      <c r="Y3" s="76"/>
      <c r="Z3" s="17"/>
      <c r="AA3" s="76" t="s">
        <v>52</v>
      </c>
      <c r="AB3" s="76"/>
      <c r="AC3" s="17"/>
      <c r="AD3" s="76" t="s">
        <v>51</v>
      </c>
      <c r="AE3" s="76"/>
      <c r="AF3" s="17"/>
      <c r="AG3" s="76" t="s">
        <v>50</v>
      </c>
      <c r="AH3" s="76"/>
      <c r="AI3" s="17"/>
      <c r="AJ3" s="76" t="s">
        <v>83</v>
      </c>
      <c r="AK3" s="76"/>
      <c r="AL3" s="54"/>
      <c r="AM3" s="76" t="s">
        <v>84</v>
      </c>
      <c r="AN3" s="76"/>
      <c r="AO3" s="54"/>
      <c r="AP3" s="9"/>
    </row>
    <row r="4" spans="1:42" s="18" customFormat="1">
      <c r="C4" s="47" t="s">
        <v>70</v>
      </c>
      <c r="D4" s="51" t="s">
        <v>68</v>
      </c>
      <c r="F4" s="47" t="s">
        <v>70</v>
      </c>
      <c r="G4" s="51" t="s">
        <v>68</v>
      </c>
      <c r="I4" s="47" t="s">
        <v>70</v>
      </c>
      <c r="J4" s="51" t="s">
        <v>68</v>
      </c>
      <c r="L4" s="47" t="s">
        <v>70</v>
      </c>
      <c r="M4" s="51" t="s">
        <v>68</v>
      </c>
      <c r="O4" s="47" t="s">
        <v>70</v>
      </c>
      <c r="P4" s="51" t="s">
        <v>68</v>
      </c>
      <c r="R4" s="47" t="s">
        <v>70</v>
      </c>
      <c r="S4" s="51" t="s">
        <v>68</v>
      </c>
      <c r="U4" s="47" t="s">
        <v>70</v>
      </c>
      <c r="V4" s="51" t="s">
        <v>68</v>
      </c>
      <c r="X4" s="47" t="s">
        <v>70</v>
      </c>
      <c r="Y4" s="51" t="s">
        <v>68</v>
      </c>
      <c r="AA4" s="47" t="s">
        <v>70</v>
      </c>
      <c r="AB4" s="51" t="s">
        <v>68</v>
      </c>
      <c r="AD4" s="47" t="s">
        <v>70</v>
      </c>
      <c r="AE4" s="51" t="s">
        <v>68</v>
      </c>
      <c r="AG4" s="47" t="s">
        <v>70</v>
      </c>
      <c r="AH4" s="51" t="s">
        <v>68</v>
      </c>
      <c r="AJ4" s="24" t="s">
        <v>70</v>
      </c>
      <c r="AK4" s="53" t="s">
        <v>68</v>
      </c>
      <c r="AM4" s="24" t="s">
        <v>70</v>
      </c>
      <c r="AN4" s="53" t="s">
        <v>68</v>
      </c>
      <c r="AO4" s="19"/>
      <c r="AP4" s="10"/>
    </row>
    <row r="5" spans="1:42" s="4" customFormat="1">
      <c r="C5" s="48"/>
      <c r="D5" s="16"/>
      <c r="F5" s="48"/>
      <c r="G5" s="16"/>
      <c r="I5" s="48"/>
      <c r="J5" s="16"/>
      <c r="L5" s="48"/>
      <c r="M5" s="16"/>
      <c r="O5" s="48"/>
      <c r="P5" s="16"/>
      <c r="R5" s="48"/>
      <c r="S5" s="16"/>
      <c r="U5" s="48"/>
      <c r="V5" s="16"/>
      <c r="X5" s="48"/>
      <c r="Y5" s="16"/>
      <c r="AA5" s="48"/>
      <c r="AB5" s="16"/>
      <c r="AD5" s="48"/>
      <c r="AE5" s="16"/>
      <c r="AG5" s="48"/>
      <c r="AH5" s="16"/>
      <c r="AJ5" s="12"/>
      <c r="AK5" s="16"/>
      <c r="AM5" s="12"/>
      <c r="AN5" s="16"/>
      <c r="AO5" s="20"/>
      <c r="AP5" s="10"/>
    </row>
    <row r="6" spans="1:42" s="4" customFormat="1">
      <c r="A6" s="21" t="s">
        <v>23</v>
      </c>
      <c r="B6" s="5" t="s">
        <v>10</v>
      </c>
      <c r="C6" s="48">
        <v>59.94</v>
      </c>
      <c r="D6" s="16">
        <v>0.7</v>
      </c>
      <c r="F6" s="48">
        <v>49.24</v>
      </c>
      <c r="G6" s="16">
        <v>0.56999999999999995</v>
      </c>
      <c r="I6" s="48">
        <v>35.590000000000003</v>
      </c>
      <c r="J6" s="16">
        <v>0.49</v>
      </c>
      <c r="L6" s="48">
        <v>79.69</v>
      </c>
      <c r="M6" s="16">
        <v>0.83</v>
      </c>
      <c r="O6" s="48">
        <v>76.14</v>
      </c>
      <c r="P6" s="16">
        <v>0.79</v>
      </c>
      <c r="R6" s="48">
        <v>85.84</v>
      </c>
      <c r="S6" s="16">
        <v>0.87</v>
      </c>
      <c r="U6" s="48">
        <v>40.880000000000003</v>
      </c>
      <c r="V6" s="16">
        <v>0.41</v>
      </c>
      <c r="X6" s="48">
        <v>54.19</v>
      </c>
      <c r="Y6" s="16">
        <v>0.54</v>
      </c>
      <c r="AA6" s="48">
        <v>44.96</v>
      </c>
      <c r="AB6" s="16">
        <v>0.45</v>
      </c>
      <c r="AD6" s="48">
        <v>79.430000000000007</v>
      </c>
      <c r="AE6" s="16">
        <v>0.79</v>
      </c>
      <c r="AG6" s="48">
        <v>82.23</v>
      </c>
      <c r="AH6" s="16">
        <v>0.82</v>
      </c>
      <c r="AJ6" s="50">
        <f>IF(C6&lt;&gt;"", AVERAGE(C6,F6,I6,L6,O6,R6,U6,X6,AA6,AD6,AG6), "")</f>
        <v>62.557272727272739</v>
      </c>
      <c r="AK6" s="28">
        <f>IF(D6&lt;&gt;"", AVERAGE(D6,G6,J6,M6,P6,S6,V6,Y6,AB6,AE6,AH6), "")</f>
        <v>0.66</v>
      </c>
      <c r="AM6" s="50">
        <f>IF(C6&lt;&gt;"", R6, "")</f>
        <v>85.84</v>
      </c>
      <c r="AN6" s="28">
        <f>IF(D6&lt;&gt;"", S6, "")</f>
        <v>0.87</v>
      </c>
      <c r="AO6" s="22"/>
      <c r="AP6" s="9" t="s">
        <v>10</v>
      </c>
    </row>
    <row r="7" spans="1:42" s="4" customFormat="1">
      <c r="A7" s="21" t="s">
        <v>23</v>
      </c>
      <c r="B7" s="5" t="s">
        <v>2</v>
      </c>
      <c r="C7" s="48">
        <v>39.85</v>
      </c>
      <c r="D7" s="16">
        <v>0.55000000000000004</v>
      </c>
      <c r="F7" s="48">
        <v>45.75</v>
      </c>
      <c r="G7" s="16">
        <v>0.55000000000000004</v>
      </c>
      <c r="I7" s="48">
        <v>32.07</v>
      </c>
      <c r="J7" s="16">
        <v>0.48</v>
      </c>
      <c r="L7" s="48">
        <v>53.08</v>
      </c>
      <c r="M7" s="16">
        <v>0.59</v>
      </c>
      <c r="O7" s="48">
        <v>48.17</v>
      </c>
      <c r="P7" s="16">
        <v>0.56999999999999995</v>
      </c>
      <c r="R7" s="48">
        <v>62.72</v>
      </c>
      <c r="S7" s="16">
        <v>0.67</v>
      </c>
      <c r="U7" s="48">
        <v>42.56</v>
      </c>
      <c r="V7" s="16">
        <v>0.43</v>
      </c>
      <c r="X7" s="48">
        <v>34.65</v>
      </c>
      <c r="Y7" s="16">
        <v>0.35</v>
      </c>
      <c r="AA7" s="48">
        <v>25.36</v>
      </c>
      <c r="AB7" s="16">
        <v>0.25</v>
      </c>
      <c r="AD7" s="48">
        <v>65.62</v>
      </c>
      <c r="AE7" s="16">
        <v>0.66</v>
      </c>
      <c r="AG7" s="48">
        <v>60.16</v>
      </c>
      <c r="AH7" s="16">
        <v>0.6</v>
      </c>
      <c r="AJ7" s="50">
        <f t="shared" ref="AJ7:AJ44" si="0">IF(C7&lt;&gt;"", AVERAGE(C7,F7,I7,L7,O7,R7,U7,X7,AA7,AD7,AG7), "")</f>
        <v>46.362727272727277</v>
      </c>
      <c r="AK7" s="28">
        <f t="shared" ref="AK7:AK44" si="1">IF(D7&lt;&gt;"", AVERAGE(D7,G7,J7,M7,P7,S7,V7,Y7,AB7,AE7,AH7), "")</f>
        <v>0.51818181818181808</v>
      </c>
      <c r="AM7" s="50">
        <f t="shared" ref="AM7:AM44" si="2">IF(C7&lt;&gt;"", R7, "")</f>
        <v>62.72</v>
      </c>
      <c r="AN7" s="28">
        <f t="shared" ref="AN7:AN44" si="3">IF(D7&lt;&gt;"", S7, "")</f>
        <v>0.67</v>
      </c>
      <c r="AO7" s="22"/>
      <c r="AP7" s="9" t="s">
        <v>41</v>
      </c>
    </row>
    <row r="8" spans="1:42" s="4" customFormat="1">
      <c r="A8" s="21" t="s">
        <v>23</v>
      </c>
      <c r="B8" s="5" t="s">
        <v>14</v>
      </c>
      <c r="C8" s="48">
        <v>55.45</v>
      </c>
      <c r="D8" s="16">
        <v>0.67</v>
      </c>
      <c r="F8" s="48">
        <v>35.5</v>
      </c>
      <c r="G8" s="16">
        <v>0.45</v>
      </c>
      <c r="I8" s="48">
        <v>35.31</v>
      </c>
      <c r="J8" s="16">
        <v>0.47</v>
      </c>
      <c r="L8" s="48">
        <v>90.95</v>
      </c>
      <c r="M8" s="16">
        <v>0.92</v>
      </c>
      <c r="O8" s="48">
        <v>81.650000000000006</v>
      </c>
      <c r="P8" s="16">
        <v>0.84</v>
      </c>
      <c r="R8" s="48">
        <v>92.01</v>
      </c>
      <c r="S8" s="16">
        <v>0.93</v>
      </c>
      <c r="U8" s="48">
        <v>33.47</v>
      </c>
      <c r="V8" s="16">
        <v>0.33</v>
      </c>
      <c r="X8" s="48">
        <v>34.659999999999997</v>
      </c>
      <c r="Y8" s="16">
        <v>0.35</v>
      </c>
      <c r="AA8" s="48">
        <v>33.4</v>
      </c>
      <c r="AB8" s="16">
        <v>0.33</v>
      </c>
      <c r="AD8" s="48">
        <v>84.38</v>
      </c>
      <c r="AE8" s="16">
        <v>0.84</v>
      </c>
      <c r="AG8" s="48">
        <v>88.28</v>
      </c>
      <c r="AH8" s="16">
        <v>0.88</v>
      </c>
      <c r="AJ8" s="50">
        <f t="shared" si="0"/>
        <v>60.459999999999994</v>
      </c>
      <c r="AK8" s="28">
        <f t="shared" si="1"/>
        <v>0.63727272727272721</v>
      </c>
      <c r="AM8" s="50">
        <f t="shared" si="2"/>
        <v>92.01</v>
      </c>
      <c r="AN8" s="28">
        <f t="shared" si="3"/>
        <v>0.93</v>
      </c>
      <c r="AO8" s="22"/>
      <c r="AP8" s="11" t="s">
        <v>36</v>
      </c>
    </row>
    <row r="9" spans="1:42" s="4" customFormat="1">
      <c r="A9" s="21" t="s">
        <v>23</v>
      </c>
      <c r="B9" s="5" t="s">
        <v>15</v>
      </c>
      <c r="C9" s="48">
        <v>11.96</v>
      </c>
      <c r="D9" s="16">
        <v>0.49</v>
      </c>
      <c r="F9" s="48">
        <v>1.82</v>
      </c>
      <c r="G9" s="16">
        <v>0.22</v>
      </c>
      <c r="I9" s="48">
        <v>3.81</v>
      </c>
      <c r="J9" s="16">
        <v>0.23</v>
      </c>
      <c r="L9" s="48">
        <v>58.6</v>
      </c>
      <c r="M9" s="16">
        <v>0.65</v>
      </c>
      <c r="O9" s="48">
        <v>83.56</v>
      </c>
      <c r="P9" s="16">
        <v>0.85</v>
      </c>
      <c r="R9" s="48">
        <v>96.45</v>
      </c>
      <c r="S9" s="16">
        <v>0.96</v>
      </c>
      <c r="U9" s="48">
        <v>4.09</v>
      </c>
      <c r="V9" s="16">
        <v>0.04</v>
      </c>
      <c r="X9" s="48">
        <v>33.47</v>
      </c>
      <c r="Y9" s="16">
        <v>0.33</v>
      </c>
      <c r="AA9" s="48">
        <v>50</v>
      </c>
      <c r="AB9" s="16">
        <v>0.5</v>
      </c>
      <c r="AD9" s="48">
        <v>84.08</v>
      </c>
      <c r="AE9" s="16">
        <v>0.84</v>
      </c>
      <c r="AG9" s="48">
        <v>92.77</v>
      </c>
      <c r="AH9" s="16">
        <v>0.93</v>
      </c>
      <c r="AJ9" s="50">
        <f t="shared" si="0"/>
        <v>47.328181818181818</v>
      </c>
      <c r="AK9" s="28">
        <f t="shared" si="1"/>
        <v>0.54909090909090896</v>
      </c>
      <c r="AM9" s="50">
        <f t="shared" si="2"/>
        <v>96.45</v>
      </c>
      <c r="AN9" s="28">
        <f t="shared" si="3"/>
        <v>0.96</v>
      </c>
      <c r="AO9" s="22"/>
      <c r="AP9" s="11" t="s">
        <v>37</v>
      </c>
    </row>
    <row r="10" spans="1:42" s="4" customFormat="1">
      <c r="A10" s="21" t="s">
        <v>23</v>
      </c>
      <c r="B10" s="5" t="s">
        <v>16</v>
      </c>
      <c r="C10" s="48">
        <v>45.3</v>
      </c>
      <c r="D10" s="16">
        <v>0.62</v>
      </c>
      <c r="F10" s="48">
        <v>27.82</v>
      </c>
      <c r="G10" s="16">
        <v>0.41</v>
      </c>
      <c r="I10" s="48">
        <v>35.07</v>
      </c>
      <c r="J10" s="16">
        <v>0.48</v>
      </c>
      <c r="L10" s="48">
        <v>91</v>
      </c>
      <c r="M10" s="16">
        <v>0.92</v>
      </c>
      <c r="O10" s="48">
        <v>82.65</v>
      </c>
      <c r="P10" s="16">
        <v>0.83</v>
      </c>
      <c r="R10" s="48">
        <v>96.45</v>
      </c>
      <c r="S10" s="16">
        <v>0.96</v>
      </c>
      <c r="U10" s="48">
        <v>38.340000000000003</v>
      </c>
      <c r="V10" s="16">
        <v>0.38</v>
      </c>
      <c r="X10" s="48">
        <v>50.62</v>
      </c>
      <c r="Y10" s="16">
        <v>0.51</v>
      </c>
      <c r="AA10" s="48">
        <v>51.13</v>
      </c>
      <c r="AB10" s="16">
        <v>0.51</v>
      </c>
      <c r="AD10" s="48">
        <v>82.7</v>
      </c>
      <c r="AE10" s="16">
        <v>0.83</v>
      </c>
      <c r="AG10" s="48">
        <v>91.02</v>
      </c>
      <c r="AH10" s="16">
        <v>0.91</v>
      </c>
      <c r="AJ10" s="50">
        <f t="shared" si="0"/>
        <v>62.918181818181822</v>
      </c>
      <c r="AK10" s="28">
        <f t="shared" si="1"/>
        <v>0.66909090909090907</v>
      </c>
      <c r="AM10" s="50">
        <f t="shared" si="2"/>
        <v>96.45</v>
      </c>
      <c r="AN10" s="28">
        <f t="shared" si="3"/>
        <v>0.96</v>
      </c>
      <c r="AO10" s="22"/>
      <c r="AP10" s="11" t="s">
        <v>38</v>
      </c>
    </row>
    <row r="11" spans="1:42" s="4" customFormat="1">
      <c r="A11" s="21" t="s">
        <v>23</v>
      </c>
      <c r="B11" s="5" t="s">
        <v>5</v>
      </c>
      <c r="C11" s="48">
        <v>81.93</v>
      </c>
      <c r="D11" s="16">
        <v>0.8</v>
      </c>
      <c r="F11" s="48">
        <v>73</v>
      </c>
      <c r="G11" s="16">
        <v>0.74</v>
      </c>
      <c r="I11" s="48">
        <v>50.95</v>
      </c>
      <c r="J11" s="16">
        <v>0.65</v>
      </c>
      <c r="L11" s="48">
        <v>95.79</v>
      </c>
      <c r="M11" s="16">
        <v>0.96</v>
      </c>
      <c r="O11" s="48">
        <v>87.67</v>
      </c>
      <c r="P11" s="16">
        <v>0.89</v>
      </c>
      <c r="R11" s="48">
        <v>98.82</v>
      </c>
      <c r="S11" s="16">
        <v>0.96</v>
      </c>
      <c r="U11" s="48">
        <v>74.62</v>
      </c>
      <c r="V11" s="16">
        <v>0.75</v>
      </c>
      <c r="X11" s="48">
        <v>88.32</v>
      </c>
      <c r="Y11" s="16">
        <v>0.88</v>
      </c>
      <c r="AA11" s="48">
        <v>67.22</v>
      </c>
      <c r="AB11" s="16">
        <v>0.67</v>
      </c>
      <c r="AD11" s="48">
        <v>91.7</v>
      </c>
      <c r="AE11" s="16">
        <v>0.92</v>
      </c>
      <c r="AG11" s="48">
        <v>98.83</v>
      </c>
      <c r="AH11" s="16">
        <v>0.99</v>
      </c>
      <c r="AJ11" s="50">
        <f t="shared" si="0"/>
        <v>82.622727272727275</v>
      </c>
      <c r="AK11" s="28">
        <f t="shared" si="1"/>
        <v>0.83727272727272739</v>
      </c>
      <c r="AM11" s="50">
        <f t="shared" si="2"/>
        <v>98.82</v>
      </c>
      <c r="AN11" s="28">
        <f t="shared" si="3"/>
        <v>0.96</v>
      </c>
      <c r="AO11" s="22"/>
      <c r="AP11" s="11" t="s">
        <v>40</v>
      </c>
    </row>
    <row r="12" spans="1:42" s="4" customFormat="1">
      <c r="A12" s="21" t="s">
        <v>23</v>
      </c>
      <c r="B12" s="5" t="s">
        <v>6</v>
      </c>
      <c r="C12" s="48">
        <v>87.38</v>
      </c>
      <c r="D12" s="16">
        <v>0.88</v>
      </c>
      <c r="F12" s="48">
        <v>75.44</v>
      </c>
      <c r="G12" s="16">
        <v>0.78</v>
      </c>
      <c r="I12" s="48">
        <v>48.46</v>
      </c>
      <c r="J12" s="16">
        <v>0.59</v>
      </c>
      <c r="L12" s="48">
        <v>96.65</v>
      </c>
      <c r="M12" s="16">
        <v>0.96</v>
      </c>
      <c r="O12" s="48">
        <v>87.21</v>
      </c>
      <c r="P12" s="16">
        <v>0.89</v>
      </c>
      <c r="R12" s="48">
        <v>92.01</v>
      </c>
      <c r="S12" s="16">
        <v>0.93</v>
      </c>
      <c r="U12" s="48">
        <v>53.21</v>
      </c>
      <c r="V12" s="16">
        <v>0.53</v>
      </c>
      <c r="X12" s="48">
        <v>70.040000000000006</v>
      </c>
      <c r="Y12" s="16">
        <v>0.7</v>
      </c>
      <c r="AA12" s="48">
        <v>49.9</v>
      </c>
      <c r="AB12" s="16">
        <v>0.5</v>
      </c>
      <c r="AD12" s="48">
        <v>86.51</v>
      </c>
      <c r="AE12" s="16">
        <v>0.87</v>
      </c>
      <c r="AG12" s="48">
        <v>87.89</v>
      </c>
      <c r="AH12" s="16">
        <v>0.88</v>
      </c>
      <c r="AJ12" s="50">
        <f t="shared" si="0"/>
        <v>75.881818181818176</v>
      </c>
      <c r="AK12" s="28">
        <f t="shared" si="1"/>
        <v>0.77363636363636357</v>
      </c>
      <c r="AM12" s="50">
        <f t="shared" si="2"/>
        <v>92.01</v>
      </c>
      <c r="AN12" s="28">
        <f t="shared" si="3"/>
        <v>0.93</v>
      </c>
      <c r="AO12" s="22"/>
      <c r="AP12" s="11" t="s">
        <v>26</v>
      </c>
    </row>
    <row r="13" spans="1:42" s="4" customFormat="1">
      <c r="A13" s="21" t="s">
        <v>23</v>
      </c>
      <c r="B13" s="5" t="s">
        <v>7</v>
      </c>
      <c r="C13" s="48">
        <v>67.989999999999995</v>
      </c>
      <c r="D13" s="16">
        <v>0.74</v>
      </c>
      <c r="F13" s="48">
        <v>66.58</v>
      </c>
      <c r="G13" s="16">
        <v>0.71</v>
      </c>
      <c r="I13" s="48">
        <v>34.99</v>
      </c>
      <c r="J13" s="16">
        <v>0.47</v>
      </c>
      <c r="L13" s="48">
        <v>60.29</v>
      </c>
      <c r="M13" s="16">
        <v>0.66</v>
      </c>
      <c r="O13" s="48">
        <v>54.38</v>
      </c>
      <c r="P13" s="16">
        <v>0.59</v>
      </c>
      <c r="R13" s="48">
        <v>55.33</v>
      </c>
      <c r="S13" s="16">
        <v>0.62</v>
      </c>
      <c r="U13" s="48">
        <v>37.07</v>
      </c>
      <c r="V13" s="16">
        <v>0.37</v>
      </c>
      <c r="X13" s="48">
        <v>45.78</v>
      </c>
      <c r="Y13" s="16">
        <v>0.46</v>
      </c>
      <c r="AA13" s="48">
        <v>12.99</v>
      </c>
      <c r="AB13" s="16">
        <v>0.13</v>
      </c>
      <c r="AD13" s="48">
        <v>58.33</v>
      </c>
      <c r="AE13" s="16">
        <v>0.57999999999999996</v>
      </c>
      <c r="AG13" s="48">
        <v>51.56</v>
      </c>
      <c r="AH13" s="16">
        <v>0.52</v>
      </c>
      <c r="AJ13" s="50">
        <f t="shared" si="0"/>
        <v>49.57181818181818</v>
      </c>
      <c r="AK13" s="28">
        <f t="shared" si="1"/>
        <v>0.53181818181818175</v>
      </c>
      <c r="AM13" s="50">
        <f t="shared" si="2"/>
        <v>55.33</v>
      </c>
      <c r="AN13" s="28">
        <f t="shared" si="3"/>
        <v>0.62</v>
      </c>
      <c r="AO13" s="22"/>
      <c r="AP13" s="11" t="s">
        <v>27</v>
      </c>
    </row>
    <row r="14" spans="1:42" s="4" customFormat="1">
      <c r="A14" s="21" t="s">
        <v>23</v>
      </c>
      <c r="B14" s="5" t="s">
        <v>8</v>
      </c>
      <c r="C14" s="48">
        <v>88.37</v>
      </c>
      <c r="D14" s="16">
        <v>0.88</v>
      </c>
      <c r="F14" s="48">
        <v>72.819999999999993</v>
      </c>
      <c r="G14" s="16">
        <v>0.76</v>
      </c>
      <c r="I14" s="48">
        <v>43.94</v>
      </c>
      <c r="J14" s="16">
        <v>0.55000000000000004</v>
      </c>
      <c r="L14" s="48">
        <v>90.7</v>
      </c>
      <c r="M14" s="16">
        <v>0.92</v>
      </c>
      <c r="O14" s="48">
        <v>83.56</v>
      </c>
      <c r="P14" s="16">
        <v>0.84</v>
      </c>
      <c r="R14" s="48">
        <v>92.9</v>
      </c>
      <c r="S14" s="16">
        <v>0.92</v>
      </c>
      <c r="U14" s="48">
        <v>43.66</v>
      </c>
      <c r="V14" s="16">
        <v>0.44</v>
      </c>
      <c r="X14" s="48">
        <v>75.31</v>
      </c>
      <c r="Y14" s="16">
        <v>0.75</v>
      </c>
      <c r="AA14" s="48">
        <v>69.34</v>
      </c>
      <c r="AB14" s="16">
        <v>0.69</v>
      </c>
      <c r="AD14" s="48">
        <v>82.01</v>
      </c>
      <c r="AE14" s="16">
        <v>0.82</v>
      </c>
      <c r="AG14" s="48">
        <v>87.3</v>
      </c>
      <c r="AH14" s="16">
        <v>0.87</v>
      </c>
      <c r="AJ14" s="50">
        <f t="shared" si="0"/>
        <v>75.446363636363628</v>
      </c>
      <c r="AK14" s="28">
        <f t="shared" si="1"/>
        <v>0.76727272727272722</v>
      </c>
      <c r="AM14" s="50">
        <f t="shared" si="2"/>
        <v>92.9</v>
      </c>
      <c r="AN14" s="28">
        <f t="shared" si="3"/>
        <v>0.92</v>
      </c>
      <c r="AO14" s="22"/>
      <c r="AP14" s="11" t="s">
        <v>28</v>
      </c>
    </row>
    <row r="15" spans="1:42" s="4" customFormat="1">
      <c r="A15" s="21"/>
      <c r="B15" s="5"/>
      <c r="C15" s="48"/>
      <c r="D15" s="16"/>
      <c r="F15" s="48"/>
      <c r="G15" s="16"/>
      <c r="I15" s="48"/>
      <c r="J15" s="16"/>
      <c r="L15" s="48"/>
      <c r="M15" s="16"/>
      <c r="O15" s="48"/>
      <c r="P15" s="16"/>
      <c r="R15" s="48"/>
      <c r="S15" s="16"/>
      <c r="U15" s="48"/>
      <c r="V15" s="16"/>
      <c r="X15" s="48"/>
      <c r="Y15" s="16"/>
      <c r="AA15" s="48"/>
      <c r="AB15" s="16"/>
      <c r="AD15" s="48"/>
      <c r="AE15" s="16"/>
      <c r="AG15" s="48"/>
      <c r="AH15" s="16"/>
      <c r="AJ15" s="50" t="str">
        <f t="shared" si="0"/>
        <v/>
      </c>
      <c r="AK15" s="28" t="str">
        <f t="shared" si="1"/>
        <v/>
      </c>
      <c r="AM15" s="50" t="str">
        <f t="shared" si="2"/>
        <v/>
      </c>
      <c r="AN15" s="28" t="str">
        <f t="shared" si="3"/>
        <v/>
      </c>
      <c r="AO15" s="22"/>
      <c r="AP15" s="11"/>
    </row>
    <row r="16" spans="1:42" s="4" customFormat="1">
      <c r="A16" s="21" t="s">
        <v>24</v>
      </c>
      <c r="B16" s="5" t="s">
        <v>10</v>
      </c>
      <c r="C16" s="48">
        <v>73.66</v>
      </c>
      <c r="D16" s="16">
        <v>0.79</v>
      </c>
      <c r="F16" s="48">
        <v>57.02</v>
      </c>
      <c r="G16" s="16">
        <v>0.65</v>
      </c>
      <c r="I16" s="48">
        <v>32.5</v>
      </c>
      <c r="J16" s="16">
        <v>0.51</v>
      </c>
      <c r="L16" s="48">
        <v>84.64</v>
      </c>
      <c r="M16" s="16">
        <v>0.86</v>
      </c>
      <c r="O16" s="48">
        <v>83.15</v>
      </c>
      <c r="P16" s="16">
        <v>0.85</v>
      </c>
      <c r="R16" s="48">
        <v>89.37</v>
      </c>
      <c r="S16" s="16">
        <v>0.89</v>
      </c>
      <c r="U16" s="48">
        <v>54.01</v>
      </c>
      <c r="V16" s="16">
        <v>0.54</v>
      </c>
      <c r="X16" s="48">
        <v>64.08</v>
      </c>
      <c r="Y16" s="16">
        <v>0.64</v>
      </c>
      <c r="AA16" s="48">
        <v>75.78</v>
      </c>
      <c r="AB16" s="16">
        <v>0.76</v>
      </c>
      <c r="AD16" s="48">
        <v>84.51</v>
      </c>
      <c r="AE16" s="16">
        <v>0.85</v>
      </c>
      <c r="AG16" s="48">
        <v>85.21</v>
      </c>
      <c r="AH16" s="16">
        <v>0.85</v>
      </c>
      <c r="AJ16" s="50">
        <f t="shared" si="0"/>
        <v>71.266363636363636</v>
      </c>
      <c r="AK16" s="28">
        <f t="shared" si="1"/>
        <v>0.74454545454545451</v>
      </c>
      <c r="AM16" s="50">
        <f t="shared" si="2"/>
        <v>89.37</v>
      </c>
      <c r="AN16" s="28">
        <f t="shared" si="3"/>
        <v>0.89</v>
      </c>
      <c r="AO16" s="22"/>
      <c r="AP16" s="9" t="s">
        <v>10</v>
      </c>
    </row>
    <row r="17" spans="1:42" s="4" customFormat="1">
      <c r="A17" s="21" t="s">
        <v>24</v>
      </c>
      <c r="B17" s="5" t="s">
        <v>0</v>
      </c>
      <c r="C17" s="48">
        <v>94.76</v>
      </c>
      <c r="D17" s="16">
        <v>0.95</v>
      </c>
      <c r="F17" s="48">
        <v>90.65</v>
      </c>
      <c r="G17" s="16">
        <v>0.92</v>
      </c>
      <c r="I17" s="48">
        <v>70.56</v>
      </c>
      <c r="J17" s="16">
        <v>0.82</v>
      </c>
      <c r="L17" s="48">
        <v>91.18</v>
      </c>
      <c r="M17" s="16">
        <v>0.91</v>
      </c>
      <c r="O17" s="48">
        <v>92.83</v>
      </c>
      <c r="P17" s="16">
        <v>0.93</v>
      </c>
      <c r="R17" s="48">
        <v>92.73</v>
      </c>
      <c r="S17" s="16">
        <v>0.93</v>
      </c>
      <c r="U17" s="48">
        <v>74.2</v>
      </c>
      <c r="V17" s="16">
        <v>0.74</v>
      </c>
      <c r="X17" s="48">
        <v>70.569999999999993</v>
      </c>
      <c r="Y17" s="16">
        <v>0.71</v>
      </c>
      <c r="AA17" s="48">
        <v>75.099999999999994</v>
      </c>
      <c r="AB17" s="16">
        <v>0.75</v>
      </c>
      <c r="AD17" s="48">
        <v>92.94</v>
      </c>
      <c r="AE17" s="16">
        <v>0.93</v>
      </c>
      <c r="AG17" s="48">
        <v>90.86</v>
      </c>
      <c r="AH17" s="16">
        <v>0.91</v>
      </c>
      <c r="AJ17" s="50">
        <f t="shared" si="0"/>
        <v>85.125454545454545</v>
      </c>
      <c r="AK17" s="28">
        <f t="shared" si="1"/>
        <v>0.86363636363636365</v>
      </c>
      <c r="AM17" s="50">
        <f t="shared" si="2"/>
        <v>92.73</v>
      </c>
      <c r="AN17" s="28">
        <f t="shared" si="3"/>
        <v>0.93</v>
      </c>
      <c r="AO17" s="22"/>
      <c r="AP17" s="11" t="s">
        <v>42</v>
      </c>
    </row>
    <row r="18" spans="1:42" s="4" customFormat="1">
      <c r="A18" s="21" t="s">
        <v>24</v>
      </c>
      <c r="B18" s="5" t="s">
        <v>1</v>
      </c>
      <c r="C18" s="48">
        <v>91.75</v>
      </c>
      <c r="D18" s="16">
        <v>0.93</v>
      </c>
      <c r="F18" s="48">
        <v>90.82</v>
      </c>
      <c r="G18" s="16">
        <v>0.91</v>
      </c>
      <c r="I18" s="48">
        <v>49.48</v>
      </c>
      <c r="J18" s="16">
        <v>0.67</v>
      </c>
      <c r="L18" s="48">
        <v>88.64</v>
      </c>
      <c r="M18" s="16">
        <v>0.93</v>
      </c>
      <c r="O18" s="48">
        <v>86.73</v>
      </c>
      <c r="P18" s="16">
        <v>0.88</v>
      </c>
      <c r="R18" s="48">
        <v>89.81</v>
      </c>
      <c r="S18" s="16">
        <v>0.89</v>
      </c>
      <c r="U18" s="48">
        <v>83.95</v>
      </c>
      <c r="V18" s="16">
        <v>0.84</v>
      </c>
      <c r="X18" s="48">
        <v>77.22</v>
      </c>
      <c r="Y18" s="16">
        <v>0.77</v>
      </c>
      <c r="AA18" s="48">
        <v>85.5</v>
      </c>
      <c r="AB18" s="16">
        <v>0.85</v>
      </c>
      <c r="AD18" s="48">
        <v>78.3</v>
      </c>
      <c r="AE18" s="16">
        <v>0.78</v>
      </c>
      <c r="AG18" s="48">
        <v>89.19</v>
      </c>
      <c r="AH18" s="16">
        <v>0.89</v>
      </c>
      <c r="AJ18" s="50">
        <f t="shared" si="0"/>
        <v>82.853636363636369</v>
      </c>
      <c r="AK18" s="28">
        <f t="shared" si="1"/>
        <v>0.84909090909090912</v>
      </c>
      <c r="AM18" s="50">
        <f t="shared" si="2"/>
        <v>89.81</v>
      </c>
      <c r="AN18" s="28">
        <f t="shared" si="3"/>
        <v>0.89</v>
      </c>
      <c r="AO18" s="22"/>
      <c r="AP18" s="11" t="s">
        <v>48</v>
      </c>
    </row>
    <row r="19" spans="1:42" s="4" customFormat="1">
      <c r="A19" s="21" t="s">
        <v>24</v>
      </c>
      <c r="B19" s="5" t="s">
        <v>2</v>
      </c>
      <c r="C19" s="48">
        <v>68.56</v>
      </c>
      <c r="D19" s="16">
        <v>0.74</v>
      </c>
      <c r="F19" s="48">
        <v>65.150000000000006</v>
      </c>
      <c r="G19" s="16">
        <v>0.71</v>
      </c>
      <c r="I19" s="48">
        <v>39.39</v>
      </c>
      <c r="J19" s="16">
        <v>0.53</v>
      </c>
      <c r="L19" s="48">
        <v>60.78</v>
      </c>
      <c r="M19" s="16">
        <v>0.66</v>
      </c>
      <c r="O19" s="48">
        <v>63.29</v>
      </c>
      <c r="P19" s="16">
        <v>0.69</v>
      </c>
      <c r="R19" s="48">
        <v>74.03</v>
      </c>
      <c r="S19" s="16">
        <v>0.76</v>
      </c>
      <c r="U19" s="48">
        <v>46.4</v>
      </c>
      <c r="V19" s="16">
        <v>0.46</v>
      </c>
      <c r="X19" s="48">
        <v>42.55</v>
      </c>
      <c r="Y19" s="16">
        <v>0.43</v>
      </c>
      <c r="AA19" s="48">
        <v>40.56</v>
      </c>
      <c r="AB19" s="16">
        <v>0.41</v>
      </c>
      <c r="AD19" s="48">
        <v>67.66</v>
      </c>
      <c r="AE19" s="16">
        <v>0.68</v>
      </c>
      <c r="AG19" s="48">
        <v>66.23</v>
      </c>
      <c r="AH19" s="16">
        <v>0.66</v>
      </c>
      <c r="AJ19" s="50">
        <f t="shared" si="0"/>
        <v>57.690909090909095</v>
      </c>
      <c r="AK19" s="28">
        <f t="shared" si="1"/>
        <v>0.61181818181818182</v>
      </c>
      <c r="AM19" s="50">
        <f t="shared" si="2"/>
        <v>74.03</v>
      </c>
      <c r="AN19" s="28">
        <f t="shared" si="3"/>
        <v>0.76</v>
      </c>
      <c r="AO19" s="22"/>
      <c r="AP19" s="11" t="s">
        <v>41</v>
      </c>
    </row>
    <row r="20" spans="1:42" s="4" customFormat="1">
      <c r="A20" s="21" t="s">
        <v>24</v>
      </c>
      <c r="B20" s="5" t="s">
        <v>3</v>
      </c>
      <c r="C20" s="48">
        <v>61.57</v>
      </c>
      <c r="D20" s="16">
        <v>0.69</v>
      </c>
      <c r="F20" s="48">
        <v>42.76</v>
      </c>
      <c r="G20" s="16">
        <v>0.55000000000000004</v>
      </c>
      <c r="I20" s="48">
        <v>19.91</v>
      </c>
      <c r="J20" s="16">
        <v>0.44</v>
      </c>
      <c r="L20" s="48">
        <v>92.23</v>
      </c>
      <c r="M20" s="16">
        <v>0.93</v>
      </c>
      <c r="O20" s="48">
        <v>85.23</v>
      </c>
      <c r="P20" s="16">
        <v>0.87</v>
      </c>
      <c r="R20" s="48">
        <v>92.21</v>
      </c>
      <c r="S20" s="16">
        <v>0.9</v>
      </c>
      <c r="U20" s="48">
        <v>49.07</v>
      </c>
      <c r="V20" s="16">
        <v>0.49</v>
      </c>
      <c r="X20" s="48">
        <v>76.55</v>
      </c>
      <c r="Y20" s="16">
        <v>0.77</v>
      </c>
      <c r="AA20" s="48">
        <v>81.08</v>
      </c>
      <c r="AB20" s="16">
        <v>0.81</v>
      </c>
      <c r="AD20" s="48">
        <v>88.85</v>
      </c>
      <c r="AE20" s="16">
        <v>0.89</v>
      </c>
      <c r="AG20" s="48">
        <v>87.13</v>
      </c>
      <c r="AH20" s="16">
        <v>0.87</v>
      </c>
      <c r="AJ20" s="50">
        <f t="shared" si="0"/>
        <v>70.599090909090918</v>
      </c>
      <c r="AK20" s="28">
        <f t="shared" si="1"/>
        <v>0.74636363636363645</v>
      </c>
      <c r="AM20" s="50">
        <f t="shared" si="2"/>
        <v>92.21</v>
      </c>
      <c r="AN20" s="28">
        <f t="shared" si="3"/>
        <v>0.9</v>
      </c>
      <c r="AO20" s="22"/>
      <c r="AP20" s="11" t="s">
        <v>31</v>
      </c>
    </row>
    <row r="21" spans="1:42" s="4" customFormat="1">
      <c r="A21" s="21" t="s">
        <v>24</v>
      </c>
      <c r="B21" s="5" t="s">
        <v>4</v>
      </c>
      <c r="C21" s="48">
        <v>84.72</v>
      </c>
      <c r="D21" s="16">
        <v>0.88</v>
      </c>
      <c r="F21" s="48">
        <v>62</v>
      </c>
      <c r="G21" s="16">
        <v>0.68</v>
      </c>
      <c r="I21" s="48">
        <v>38.1</v>
      </c>
      <c r="J21" s="16">
        <v>0.59</v>
      </c>
      <c r="L21" s="48">
        <v>94.17</v>
      </c>
      <c r="M21" s="16">
        <v>0.94</v>
      </c>
      <c r="O21" s="48">
        <v>89.96</v>
      </c>
      <c r="P21" s="16">
        <v>0.9</v>
      </c>
      <c r="R21" s="48">
        <v>94.29</v>
      </c>
      <c r="S21" s="16">
        <v>0.94</v>
      </c>
      <c r="U21" s="48">
        <v>73.67</v>
      </c>
      <c r="V21" s="16">
        <v>0.74</v>
      </c>
      <c r="X21" s="48">
        <v>82.57</v>
      </c>
      <c r="Y21" s="16">
        <v>0.83</v>
      </c>
      <c r="AA21" s="48">
        <v>89.36</v>
      </c>
      <c r="AB21" s="16">
        <v>0.89</v>
      </c>
      <c r="AD21" s="48">
        <v>87.73</v>
      </c>
      <c r="AE21" s="16">
        <v>0.88</v>
      </c>
      <c r="AG21" s="48">
        <v>93.66</v>
      </c>
      <c r="AH21" s="16">
        <v>0.94</v>
      </c>
      <c r="AJ21" s="50">
        <f t="shared" si="0"/>
        <v>80.930000000000007</v>
      </c>
      <c r="AK21" s="28">
        <f t="shared" si="1"/>
        <v>0.83727272727272717</v>
      </c>
      <c r="AM21" s="50">
        <f t="shared" si="2"/>
        <v>94.29</v>
      </c>
      <c r="AN21" s="28">
        <f t="shared" si="3"/>
        <v>0.94</v>
      </c>
      <c r="AO21" s="22"/>
      <c r="AP21" s="11" t="s">
        <v>35</v>
      </c>
    </row>
    <row r="22" spans="1:42" s="4" customFormat="1">
      <c r="A22" s="21" t="s">
        <v>24</v>
      </c>
      <c r="B22" s="5" t="s">
        <v>5</v>
      </c>
      <c r="C22" s="48">
        <v>64.63</v>
      </c>
      <c r="D22" s="16">
        <v>0.74</v>
      </c>
      <c r="F22" s="48">
        <v>41.9</v>
      </c>
      <c r="G22" s="16">
        <v>0.55000000000000004</v>
      </c>
      <c r="I22" s="48">
        <v>24.68</v>
      </c>
      <c r="J22" s="16">
        <v>0.47</v>
      </c>
      <c r="L22" s="48">
        <v>95.1</v>
      </c>
      <c r="M22" s="16">
        <v>0.95</v>
      </c>
      <c r="O22" s="48">
        <v>90.17</v>
      </c>
      <c r="P22" s="16">
        <v>0.92</v>
      </c>
      <c r="R22" s="48">
        <v>95.32</v>
      </c>
      <c r="S22" s="16">
        <v>0.93</v>
      </c>
      <c r="U22" s="48">
        <v>56.38</v>
      </c>
      <c r="V22" s="16">
        <v>0.56000000000000005</v>
      </c>
      <c r="X22" s="48">
        <v>75.95</v>
      </c>
      <c r="Y22" s="16">
        <v>0.76</v>
      </c>
      <c r="AA22" s="48">
        <v>81.849999999999994</v>
      </c>
      <c r="AB22" s="16">
        <v>0.82</v>
      </c>
      <c r="AD22" s="48">
        <v>92.54</v>
      </c>
      <c r="AE22" s="16">
        <v>0.93</v>
      </c>
      <c r="AG22" s="48">
        <v>93.47</v>
      </c>
      <c r="AH22" s="16">
        <v>0.93</v>
      </c>
      <c r="AJ22" s="50">
        <f t="shared" si="0"/>
        <v>73.817272727272723</v>
      </c>
      <c r="AK22" s="28">
        <f t="shared" si="1"/>
        <v>0.77818181818181809</v>
      </c>
      <c r="AM22" s="50">
        <f t="shared" si="2"/>
        <v>95.32</v>
      </c>
      <c r="AN22" s="28">
        <f t="shared" si="3"/>
        <v>0.93</v>
      </c>
      <c r="AO22" s="22"/>
      <c r="AP22" s="11" t="s">
        <v>40</v>
      </c>
    </row>
    <row r="23" spans="1:42" s="4" customFormat="1">
      <c r="A23" s="21" t="s">
        <v>24</v>
      </c>
      <c r="B23" s="5" t="s">
        <v>6</v>
      </c>
      <c r="C23" s="48">
        <v>89.08</v>
      </c>
      <c r="D23" s="16">
        <v>0.9</v>
      </c>
      <c r="F23" s="48">
        <v>68.260000000000005</v>
      </c>
      <c r="G23" s="16">
        <v>0.75</v>
      </c>
      <c r="I23" s="48">
        <v>33.770000000000003</v>
      </c>
      <c r="J23" s="16">
        <v>0.52</v>
      </c>
      <c r="L23" s="48">
        <v>95.1</v>
      </c>
      <c r="M23" s="16">
        <v>0.95</v>
      </c>
      <c r="O23" s="48">
        <v>91.14</v>
      </c>
      <c r="P23" s="16">
        <v>0.91</v>
      </c>
      <c r="R23" s="48">
        <v>95.06</v>
      </c>
      <c r="S23" s="16">
        <v>0.95</v>
      </c>
      <c r="U23" s="48">
        <v>63.83</v>
      </c>
      <c r="V23" s="16">
        <v>0.64</v>
      </c>
      <c r="X23" s="48">
        <v>66.760000000000005</v>
      </c>
      <c r="Y23" s="16">
        <v>0.67</v>
      </c>
      <c r="AA23" s="48">
        <v>89.19</v>
      </c>
      <c r="AB23" s="16">
        <v>0.89</v>
      </c>
      <c r="AD23" s="48">
        <v>91.04</v>
      </c>
      <c r="AE23" s="16">
        <v>0.91</v>
      </c>
      <c r="AG23" s="48">
        <v>90.67</v>
      </c>
      <c r="AH23" s="16">
        <v>0.91</v>
      </c>
      <c r="AJ23" s="50">
        <f t="shared" si="0"/>
        <v>79.445454545454538</v>
      </c>
      <c r="AK23" s="28">
        <f t="shared" si="1"/>
        <v>0.81818181818181823</v>
      </c>
      <c r="AM23" s="50">
        <f t="shared" si="2"/>
        <v>95.06</v>
      </c>
      <c r="AN23" s="28">
        <f t="shared" si="3"/>
        <v>0.95</v>
      </c>
      <c r="AO23" s="22"/>
      <c r="AP23" s="11" t="s">
        <v>26</v>
      </c>
    </row>
    <row r="24" spans="1:42" s="4" customFormat="1">
      <c r="A24" s="21" t="s">
        <v>24</v>
      </c>
      <c r="B24" s="5" t="s">
        <v>7</v>
      </c>
      <c r="C24" s="48">
        <v>59.83</v>
      </c>
      <c r="D24" s="16">
        <v>0.69</v>
      </c>
      <c r="F24" s="48">
        <v>55.97</v>
      </c>
      <c r="G24" s="16">
        <v>0.63</v>
      </c>
      <c r="I24" s="48">
        <v>25.55</v>
      </c>
      <c r="J24" s="16">
        <v>0.38</v>
      </c>
      <c r="L24" s="48">
        <v>62.64</v>
      </c>
      <c r="M24" s="16">
        <v>0.66</v>
      </c>
      <c r="O24" s="48">
        <v>64.14</v>
      </c>
      <c r="P24" s="16">
        <v>0.71</v>
      </c>
      <c r="R24" s="48">
        <v>82.08</v>
      </c>
      <c r="S24" s="16">
        <v>0.82</v>
      </c>
      <c r="U24" s="48">
        <v>31.28</v>
      </c>
      <c r="V24" s="16">
        <v>0.31</v>
      </c>
      <c r="X24" s="48">
        <v>32.950000000000003</v>
      </c>
      <c r="Y24" s="16">
        <v>0.33</v>
      </c>
      <c r="AA24" s="48">
        <v>40.11</v>
      </c>
      <c r="AB24" s="16">
        <v>0.4</v>
      </c>
      <c r="AD24" s="48">
        <v>69.52</v>
      </c>
      <c r="AE24" s="16">
        <v>0.7</v>
      </c>
      <c r="AG24" s="48">
        <v>69.349999999999994</v>
      </c>
      <c r="AH24" s="16">
        <v>0.69</v>
      </c>
      <c r="AJ24" s="50">
        <f t="shared" si="0"/>
        <v>53.947272727272733</v>
      </c>
      <c r="AK24" s="28">
        <f t="shared" si="1"/>
        <v>0.57454545454545458</v>
      </c>
      <c r="AM24" s="50">
        <f t="shared" si="2"/>
        <v>82.08</v>
      </c>
      <c r="AN24" s="28">
        <f t="shared" si="3"/>
        <v>0.82</v>
      </c>
      <c r="AO24" s="22"/>
      <c r="AP24" s="11" t="s">
        <v>27</v>
      </c>
    </row>
    <row r="25" spans="1:42" s="4" customFormat="1">
      <c r="A25" s="21" t="s">
        <v>24</v>
      </c>
      <c r="B25" s="5" t="s">
        <v>8</v>
      </c>
      <c r="C25" s="48">
        <v>68.56</v>
      </c>
      <c r="D25" s="16">
        <v>0.76</v>
      </c>
      <c r="F25" s="48">
        <v>46.22</v>
      </c>
      <c r="G25" s="16">
        <v>0.56999999999999995</v>
      </c>
      <c r="I25" s="48">
        <v>25.97</v>
      </c>
      <c r="J25" s="16">
        <v>0.45</v>
      </c>
      <c r="L25" s="48">
        <v>80.58</v>
      </c>
      <c r="M25" s="16">
        <v>0.81</v>
      </c>
      <c r="O25" s="48">
        <v>81.430000000000007</v>
      </c>
      <c r="P25" s="16">
        <v>0.84</v>
      </c>
      <c r="R25" s="48">
        <v>86.49</v>
      </c>
      <c r="S25" s="16">
        <v>0.87</v>
      </c>
      <c r="U25" s="48">
        <v>48.94</v>
      </c>
      <c r="V25" s="16">
        <v>0.49</v>
      </c>
      <c r="X25" s="48">
        <v>54.86</v>
      </c>
      <c r="Y25" s="16">
        <v>0.55000000000000004</v>
      </c>
      <c r="AA25" s="48">
        <v>74.05</v>
      </c>
      <c r="AB25" s="16">
        <v>0.74</v>
      </c>
      <c r="AD25" s="48">
        <v>82.16</v>
      </c>
      <c r="AE25" s="16">
        <v>0.82</v>
      </c>
      <c r="AG25" s="48">
        <v>83.58</v>
      </c>
      <c r="AH25" s="16">
        <v>0.84</v>
      </c>
      <c r="AJ25" s="50">
        <f t="shared" si="0"/>
        <v>66.621818181818185</v>
      </c>
      <c r="AK25" s="28">
        <f t="shared" si="1"/>
        <v>0.70363636363636362</v>
      </c>
      <c r="AM25" s="50">
        <f t="shared" si="2"/>
        <v>86.49</v>
      </c>
      <c r="AN25" s="28">
        <f t="shared" si="3"/>
        <v>0.87</v>
      </c>
      <c r="AO25" s="22"/>
      <c r="AP25" s="11" t="s">
        <v>28</v>
      </c>
    </row>
    <row r="26" spans="1:42" s="4" customFormat="1">
      <c r="A26" s="21" t="s">
        <v>24</v>
      </c>
      <c r="B26" s="5" t="s">
        <v>9</v>
      </c>
      <c r="C26" s="48">
        <v>63.64</v>
      </c>
      <c r="D26" s="16">
        <v>0.71</v>
      </c>
      <c r="F26" s="48">
        <v>28.31</v>
      </c>
      <c r="G26" s="16">
        <v>0.44</v>
      </c>
      <c r="I26" s="48">
        <v>7.36</v>
      </c>
      <c r="J26" s="16">
        <v>0.33</v>
      </c>
      <c r="L26" s="48">
        <v>85.71</v>
      </c>
      <c r="M26" s="16">
        <v>0.87</v>
      </c>
      <c r="O26" s="48">
        <v>88.7</v>
      </c>
      <c r="P26" s="16">
        <v>0.9</v>
      </c>
      <c r="R26" s="48">
        <v>91.95</v>
      </c>
      <c r="S26" s="16">
        <v>0.92</v>
      </c>
      <c r="U26" s="48">
        <v>29.14</v>
      </c>
      <c r="V26" s="16">
        <v>0.28999999999999998</v>
      </c>
      <c r="X26" s="48">
        <v>66.05</v>
      </c>
      <c r="Y26" s="16">
        <v>0.66</v>
      </c>
      <c r="AA26" s="48">
        <v>86.01</v>
      </c>
      <c r="AB26" s="16">
        <v>0.86</v>
      </c>
      <c r="AD26" s="48">
        <v>90.71</v>
      </c>
      <c r="AE26" s="16">
        <v>0.91</v>
      </c>
      <c r="AG26" s="48">
        <v>90.3</v>
      </c>
      <c r="AH26" s="16">
        <v>0.9</v>
      </c>
      <c r="AJ26" s="50">
        <f t="shared" si="0"/>
        <v>66.170909090909092</v>
      </c>
      <c r="AK26" s="28">
        <f t="shared" si="1"/>
        <v>0.70818181818181825</v>
      </c>
      <c r="AM26" s="50">
        <f t="shared" si="2"/>
        <v>91.95</v>
      </c>
      <c r="AN26" s="28">
        <f t="shared" si="3"/>
        <v>0.92</v>
      </c>
      <c r="AO26" s="22"/>
      <c r="AP26" s="11" t="s">
        <v>39</v>
      </c>
    </row>
    <row r="27" spans="1:42" s="4" customFormat="1">
      <c r="A27" s="21"/>
      <c r="B27" s="5"/>
      <c r="C27" s="48"/>
      <c r="D27" s="16"/>
      <c r="F27" s="48"/>
      <c r="G27" s="16"/>
      <c r="I27" s="48"/>
      <c r="J27" s="16"/>
      <c r="L27" s="48"/>
      <c r="M27" s="16"/>
      <c r="O27" s="48"/>
      <c r="P27" s="16"/>
      <c r="R27" s="48"/>
      <c r="S27" s="16"/>
      <c r="U27" s="48"/>
      <c r="V27" s="16"/>
      <c r="X27" s="48"/>
      <c r="Y27" s="16"/>
      <c r="AA27" s="48"/>
      <c r="AB27" s="16"/>
      <c r="AD27" s="48"/>
      <c r="AE27" s="16"/>
      <c r="AG27" s="48"/>
      <c r="AH27" s="16"/>
      <c r="AJ27" s="50" t="str">
        <f t="shared" ref="AJ27" si="4">IF(C27&lt;&gt;"", AVERAGE(C27,F27,I27,L27,O27,R27,U27,X27,AA27,AD27,AG27), "")</f>
        <v/>
      </c>
      <c r="AK27" s="29" t="str">
        <f t="shared" ref="AK27" si="5">IF(D27&lt;&gt;"", AVERAGE(D27,G27,J27,M27,P27,S27,V27,Y27,AB27,AE27,AH27), "")</f>
        <v/>
      </c>
      <c r="AM27" s="50" t="str">
        <f t="shared" ref="AM27" si="6">IF(C27&lt;&gt;"", R27, "")</f>
        <v/>
      </c>
      <c r="AN27" s="29" t="str">
        <f t="shared" ref="AN27" si="7">IF(D27&lt;&gt;"", S27, "")</f>
        <v/>
      </c>
      <c r="AO27" s="22"/>
      <c r="AP27" s="11"/>
    </row>
    <row r="28" spans="1:42" s="4" customFormat="1">
      <c r="A28" s="21" t="s">
        <v>106</v>
      </c>
      <c r="B28" s="5" t="s">
        <v>10</v>
      </c>
      <c r="C28" s="48"/>
      <c r="D28" s="16"/>
      <c r="F28" s="48"/>
      <c r="G28" s="16"/>
      <c r="I28" s="48"/>
      <c r="J28" s="16"/>
      <c r="L28" s="48"/>
      <c r="M28" s="16"/>
      <c r="O28" s="48">
        <v>76.819999999999993</v>
      </c>
      <c r="P28" s="16">
        <v>0.8</v>
      </c>
      <c r="R28" s="48">
        <v>84.25</v>
      </c>
      <c r="S28" s="16">
        <v>0.84</v>
      </c>
      <c r="U28" s="48"/>
      <c r="V28" s="16"/>
      <c r="X28" s="48"/>
      <c r="Y28" s="16"/>
      <c r="AA28" s="48"/>
      <c r="AB28" s="16"/>
      <c r="AD28" s="48">
        <v>81.540000000000006</v>
      </c>
      <c r="AE28" s="16">
        <v>0.82</v>
      </c>
      <c r="AG28" s="48">
        <v>81.849999999999994</v>
      </c>
      <c r="AH28" s="16">
        <v>0.82</v>
      </c>
      <c r="AJ28" s="50">
        <f>IF(O28&lt;&gt;"", AVERAGE(C28,F28,I28,L28,O28,R28,U28,X28,AA28,AD28,AG28), "")</f>
        <v>81.115000000000009</v>
      </c>
      <c r="AK28" s="29">
        <f>IF(P28&lt;&gt;"", AVERAGE(D28,G28,J28,M28,P28,S28,V28,Y28,AB28,AE28,AH28), "")</f>
        <v>0.82</v>
      </c>
      <c r="AM28" s="50">
        <f>IF(O28&lt;&gt;"", R28, "")</f>
        <v>84.25</v>
      </c>
      <c r="AN28" s="29">
        <f>IF(P28&lt;&gt;"", S28, "")</f>
        <v>0.84</v>
      </c>
      <c r="AO28" s="22"/>
      <c r="AP28" s="9" t="s">
        <v>10</v>
      </c>
    </row>
    <row r="29" spans="1:42" s="4" customFormat="1">
      <c r="A29" s="21" t="s">
        <v>106</v>
      </c>
      <c r="B29" s="5" t="s">
        <v>21</v>
      </c>
      <c r="C29" s="48"/>
      <c r="D29" s="16"/>
      <c r="F29" s="48"/>
      <c r="G29" s="16"/>
      <c r="I29" s="48"/>
      <c r="J29" s="16"/>
      <c r="L29" s="48"/>
      <c r="M29" s="16"/>
      <c r="O29" s="48">
        <v>82.19</v>
      </c>
      <c r="P29" s="16">
        <v>0.84</v>
      </c>
      <c r="R29" s="48">
        <v>84.8</v>
      </c>
      <c r="S29" s="16">
        <v>0.87</v>
      </c>
      <c r="U29" s="48"/>
      <c r="V29" s="16"/>
      <c r="X29" s="48"/>
      <c r="Y29" s="16"/>
      <c r="AA29" s="48"/>
      <c r="AB29" s="16"/>
      <c r="AD29" s="48">
        <v>82.37</v>
      </c>
      <c r="AE29" s="16">
        <v>0.82</v>
      </c>
      <c r="AG29" s="48">
        <v>84.22</v>
      </c>
      <c r="AH29" s="16">
        <v>0.84</v>
      </c>
      <c r="AJ29" s="50">
        <f t="shared" ref="AJ29:AJ34" si="8">IF(O29&lt;&gt;"", AVERAGE(C29,F29,I29,L29,O29,R29,U29,X29,AA29,AD29,AG29), "")</f>
        <v>83.39500000000001</v>
      </c>
      <c r="AK29" s="29">
        <f t="shared" ref="AK29:AK34" si="9">IF(P29&lt;&gt;"", AVERAGE(D29,G29,J29,M29,P29,S29,V29,Y29,AB29,AE29,AH29), "")</f>
        <v>0.84249999999999992</v>
      </c>
      <c r="AM29" s="50">
        <f t="shared" ref="AM29:AM35" si="10">IF(O29&lt;&gt;"", R29, "")</f>
        <v>84.8</v>
      </c>
      <c r="AN29" s="29">
        <f t="shared" ref="AN29:AN35" si="11">IF(P29&lt;&gt;"", S29, "")</f>
        <v>0.87</v>
      </c>
      <c r="AO29" s="22"/>
      <c r="AP29" s="11" t="s">
        <v>29</v>
      </c>
    </row>
    <row r="30" spans="1:42" s="4" customFormat="1">
      <c r="A30" s="21" t="s">
        <v>106</v>
      </c>
      <c r="B30" s="5" t="s">
        <v>22</v>
      </c>
      <c r="C30" s="48"/>
      <c r="D30" s="16"/>
      <c r="F30" s="48"/>
      <c r="G30" s="16"/>
      <c r="I30" s="48"/>
      <c r="J30" s="16"/>
      <c r="L30" s="48"/>
      <c r="M30" s="16"/>
      <c r="O30" s="48">
        <v>62.81</v>
      </c>
      <c r="P30" s="16">
        <v>0.69</v>
      </c>
      <c r="R30" s="48">
        <v>83.59</v>
      </c>
      <c r="S30" s="16">
        <v>0.79</v>
      </c>
      <c r="U30" s="48"/>
      <c r="V30" s="16"/>
      <c r="X30" s="48"/>
      <c r="Y30" s="16"/>
      <c r="AA30" s="48"/>
      <c r="AB30" s="16"/>
      <c r="AD30" s="48">
        <v>76.77</v>
      </c>
      <c r="AE30" s="16">
        <v>0.77</v>
      </c>
      <c r="AG30" s="48">
        <v>82</v>
      </c>
      <c r="AH30" s="16">
        <v>0.82</v>
      </c>
      <c r="AJ30" s="50">
        <f t="shared" si="8"/>
        <v>76.292500000000004</v>
      </c>
      <c r="AK30" s="29">
        <f t="shared" si="9"/>
        <v>0.76749999999999996</v>
      </c>
      <c r="AM30" s="50">
        <f t="shared" si="10"/>
        <v>83.59</v>
      </c>
      <c r="AN30" s="29">
        <f t="shared" si="11"/>
        <v>0.79</v>
      </c>
      <c r="AO30" s="22"/>
      <c r="AP30" s="11" t="s">
        <v>32</v>
      </c>
    </row>
    <row r="31" spans="1:42" s="4" customFormat="1">
      <c r="A31" s="21" t="s">
        <v>106</v>
      </c>
      <c r="B31" s="5" t="s">
        <v>5</v>
      </c>
      <c r="C31" s="48"/>
      <c r="D31" s="16"/>
      <c r="F31" s="48"/>
      <c r="G31" s="16"/>
      <c r="I31" s="48"/>
      <c r="J31" s="16"/>
      <c r="L31" s="48"/>
      <c r="M31" s="16"/>
      <c r="O31" s="48">
        <v>79.06</v>
      </c>
      <c r="P31" s="16">
        <v>0.84</v>
      </c>
      <c r="R31" s="48">
        <v>93.31</v>
      </c>
      <c r="S31" s="16">
        <v>0.92</v>
      </c>
      <c r="U31" s="48"/>
      <c r="V31" s="16"/>
      <c r="X31" s="48"/>
      <c r="Y31" s="16"/>
      <c r="AA31" s="48"/>
      <c r="AB31" s="16"/>
      <c r="AD31" s="48">
        <v>87.74</v>
      </c>
      <c r="AE31" s="16">
        <v>0.88</v>
      </c>
      <c r="AG31" s="48">
        <v>92</v>
      </c>
      <c r="AH31" s="16">
        <v>0.92</v>
      </c>
      <c r="AJ31" s="50">
        <f t="shared" si="8"/>
        <v>88.027500000000003</v>
      </c>
      <c r="AK31" s="29">
        <f t="shared" si="9"/>
        <v>0.89</v>
      </c>
      <c r="AM31" s="50">
        <f t="shared" si="10"/>
        <v>93.31</v>
      </c>
      <c r="AN31" s="29">
        <f t="shared" si="11"/>
        <v>0.92</v>
      </c>
      <c r="AO31" s="22"/>
      <c r="AP31" s="11" t="s">
        <v>40</v>
      </c>
    </row>
    <row r="32" spans="1:42" s="4" customFormat="1">
      <c r="A32" s="21" t="s">
        <v>106</v>
      </c>
      <c r="B32" s="5" t="s">
        <v>6</v>
      </c>
      <c r="C32" s="48"/>
      <c r="D32" s="16"/>
      <c r="F32" s="48"/>
      <c r="G32" s="16"/>
      <c r="I32" s="48"/>
      <c r="J32" s="16"/>
      <c r="L32" s="48"/>
      <c r="M32" s="16"/>
      <c r="O32" s="48">
        <v>77.81</v>
      </c>
      <c r="P32" s="16">
        <v>0.8</v>
      </c>
      <c r="R32" s="48">
        <v>86.02</v>
      </c>
      <c r="S32" s="16">
        <v>0.88</v>
      </c>
      <c r="U32" s="48"/>
      <c r="V32" s="16"/>
      <c r="X32" s="48"/>
      <c r="Y32" s="16"/>
      <c r="AA32" s="48"/>
      <c r="AB32" s="16"/>
      <c r="AD32" s="48">
        <v>81.72</v>
      </c>
      <c r="AE32" s="16">
        <v>0.82</v>
      </c>
      <c r="AG32" s="48">
        <v>85.33</v>
      </c>
      <c r="AH32" s="16">
        <v>0.85</v>
      </c>
      <c r="AJ32" s="50">
        <f t="shared" si="8"/>
        <v>82.72</v>
      </c>
      <c r="AK32" s="29">
        <f t="shared" si="9"/>
        <v>0.83750000000000002</v>
      </c>
      <c r="AM32" s="50">
        <f t="shared" si="10"/>
        <v>86.02</v>
      </c>
      <c r="AN32" s="29">
        <f t="shared" si="11"/>
        <v>0.88</v>
      </c>
      <c r="AO32" s="22"/>
      <c r="AP32" s="11" t="s">
        <v>26</v>
      </c>
    </row>
    <row r="33" spans="1:42" s="4" customFormat="1">
      <c r="A33" s="21" t="s">
        <v>106</v>
      </c>
      <c r="B33" s="5" t="s">
        <v>7</v>
      </c>
      <c r="C33" s="48"/>
      <c r="D33" s="16"/>
      <c r="F33" s="48"/>
      <c r="G33" s="16"/>
      <c r="I33" s="48"/>
      <c r="J33" s="16"/>
      <c r="L33" s="48"/>
      <c r="M33" s="16"/>
      <c r="O33" s="48">
        <v>79.69</v>
      </c>
      <c r="P33" s="16">
        <v>0.81</v>
      </c>
      <c r="R33" s="48">
        <v>73.86</v>
      </c>
      <c r="S33" s="16">
        <v>0.77</v>
      </c>
      <c r="U33" s="48"/>
      <c r="V33" s="16"/>
      <c r="X33" s="48"/>
      <c r="Y33" s="16"/>
      <c r="AA33" s="48"/>
      <c r="AB33" s="16"/>
      <c r="AD33" s="48">
        <v>80</v>
      </c>
      <c r="AE33" s="16">
        <v>0.8</v>
      </c>
      <c r="AG33" s="48">
        <v>64.44</v>
      </c>
      <c r="AH33" s="16">
        <v>0.64</v>
      </c>
      <c r="AJ33" s="50">
        <f t="shared" si="8"/>
        <v>74.497500000000002</v>
      </c>
      <c r="AK33" s="29">
        <f t="shared" si="9"/>
        <v>0.755</v>
      </c>
      <c r="AM33" s="50">
        <f t="shared" si="10"/>
        <v>73.86</v>
      </c>
      <c r="AN33" s="29">
        <f t="shared" si="11"/>
        <v>0.77</v>
      </c>
      <c r="AO33" s="22"/>
      <c r="AP33" s="11" t="s">
        <v>27</v>
      </c>
    </row>
    <row r="34" spans="1:42" s="4" customFormat="1">
      <c r="A34" s="21" t="s">
        <v>106</v>
      </c>
      <c r="B34" s="5" t="s">
        <v>8</v>
      </c>
      <c r="C34" s="48"/>
      <c r="D34" s="16"/>
      <c r="F34" s="48"/>
      <c r="G34" s="16"/>
      <c r="I34" s="48"/>
      <c r="J34" s="16"/>
      <c r="L34" s="48"/>
      <c r="M34" s="16"/>
      <c r="O34" s="48">
        <v>79.38</v>
      </c>
      <c r="P34" s="16">
        <v>0.81</v>
      </c>
      <c r="R34" s="48">
        <v>83.94</v>
      </c>
      <c r="S34" s="16">
        <v>0.84</v>
      </c>
      <c r="U34" s="48"/>
      <c r="V34" s="16"/>
      <c r="X34" s="48"/>
      <c r="Y34" s="16"/>
      <c r="AA34" s="48"/>
      <c r="AB34" s="16"/>
      <c r="AD34" s="48">
        <v>80.650000000000006</v>
      </c>
      <c r="AE34" s="16">
        <v>0.81</v>
      </c>
      <c r="AG34" s="48">
        <v>83.11</v>
      </c>
      <c r="AH34" s="16">
        <v>0.83</v>
      </c>
      <c r="AJ34" s="50">
        <f t="shared" si="8"/>
        <v>81.77</v>
      </c>
      <c r="AK34" s="29">
        <f t="shared" si="9"/>
        <v>0.82250000000000001</v>
      </c>
      <c r="AM34" s="50">
        <f t="shared" si="10"/>
        <v>83.94</v>
      </c>
      <c r="AN34" s="29">
        <f t="shared" si="11"/>
        <v>0.84</v>
      </c>
      <c r="AO34" s="22"/>
      <c r="AP34" s="11" t="s">
        <v>28</v>
      </c>
    </row>
    <row r="35" spans="1:42" s="4" customFormat="1">
      <c r="A35" s="21"/>
      <c r="B35" s="5"/>
      <c r="C35" s="48"/>
      <c r="D35" s="16"/>
      <c r="F35" s="48"/>
      <c r="G35" s="16"/>
      <c r="I35" s="48"/>
      <c r="J35" s="16"/>
      <c r="L35" s="48"/>
      <c r="M35" s="16"/>
      <c r="O35" s="48"/>
      <c r="P35" s="16"/>
      <c r="R35" s="48"/>
      <c r="S35" s="16"/>
      <c r="U35" s="48"/>
      <c r="V35" s="16"/>
      <c r="X35" s="48"/>
      <c r="Y35" s="16"/>
      <c r="AA35" s="48"/>
      <c r="AB35" s="16"/>
      <c r="AD35" s="48"/>
      <c r="AE35" s="16"/>
      <c r="AG35" s="48"/>
      <c r="AH35" s="16"/>
      <c r="AJ35" s="50" t="str">
        <f t="shared" si="0"/>
        <v/>
      </c>
      <c r="AK35" s="28" t="str">
        <f t="shared" si="1"/>
        <v/>
      </c>
      <c r="AM35" s="50" t="str">
        <f t="shared" si="10"/>
        <v/>
      </c>
      <c r="AN35" s="29" t="str">
        <f t="shared" si="11"/>
        <v/>
      </c>
      <c r="AO35" s="22"/>
      <c r="AP35" s="11"/>
    </row>
    <row r="36" spans="1:42" s="4" customFormat="1">
      <c r="A36" s="21" t="s">
        <v>25</v>
      </c>
      <c r="B36" s="5" t="s">
        <v>10</v>
      </c>
      <c r="C36" s="48">
        <v>57.56</v>
      </c>
      <c r="D36" s="16">
        <v>0.67</v>
      </c>
      <c r="F36" s="48">
        <v>49.7</v>
      </c>
      <c r="G36" s="16">
        <v>0.6</v>
      </c>
      <c r="I36" s="48">
        <v>29.34</v>
      </c>
      <c r="J36" s="16">
        <v>0.53</v>
      </c>
      <c r="L36" s="48">
        <v>79.73</v>
      </c>
      <c r="M36" s="16">
        <v>0.82</v>
      </c>
      <c r="O36" s="48">
        <v>82.12</v>
      </c>
      <c r="P36" s="16">
        <v>0.85</v>
      </c>
      <c r="R36" s="48">
        <v>84.34</v>
      </c>
      <c r="S36" s="16">
        <v>0.86</v>
      </c>
      <c r="U36" s="48">
        <v>60.33</v>
      </c>
      <c r="V36" s="16">
        <v>0.6</v>
      </c>
      <c r="X36" s="48">
        <v>69.819999999999993</v>
      </c>
      <c r="Y36" s="16">
        <v>0.7</v>
      </c>
      <c r="AA36" s="48">
        <v>82.3</v>
      </c>
      <c r="AB36" s="16">
        <v>0.82</v>
      </c>
      <c r="AD36" s="48">
        <v>84.37</v>
      </c>
      <c r="AE36" s="16">
        <v>0.84</v>
      </c>
      <c r="AG36" s="48">
        <v>81.290000000000006</v>
      </c>
      <c r="AH36" s="16">
        <v>0.81</v>
      </c>
      <c r="AJ36" s="50">
        <f t="shared" si="0"/>
        <v>69.172727272727258</v>
      </c>
      <c r="AK36" s="28">
        <f t="shared" si="1"/>
        <v>0.73636363636363633</v>
      </c>
      <c r="AM36" s="50">
        <f t="shared" si="2"/>
        <v>84.34</v>
      </c>
      <c r="AN36" s="28">
        <f t="shared" si="3"/>
        <v>0.86</v>
      </c>
      <c r="AO36" s="22"/>
      <c r="AP36" s="11" t="s">
        <v>10</v>
      </c>
    </row>
    <row r="37" spans="1:42" s="4" customFormat="1">
      <c r="A37" s="21" t="s">
        <v>25</v>
      </c>
      <c r="B37" s="5" t="s">
        <v>11</v>
      </c>
      <c r="C37" s="48">
        <v>73.7</v>
      </c>
      <c r="D37" s="16">
        <v>0.79</v>
      </c>
      <c r="F37" s="48">
        <v>59.24</v>
      </c>
      <c r="G37" s="16">
        <v>0.65</v>
      </c>
      <c r="I37" s="48">
        <v>43.68</v>
      </c>
      <c r="J37" s="16">
        <v>0.61</v>
      </c>
      <c r="L37" s="48">
        <v>85.76</v>
      </c>
      <c r="M37" s="16">
        <v>0.86</v>
      </c>
      <c r="O37" s="48">
        <v>92.58</v>
      </c>
      <c r="P37" s="16">
        <v>0.93</v>
      </c>
      <c r="R37" s="48">
        <v>88.42</v>
      </c>
      <c r="S37" s="16">
        <v>0.89</v>
      </c>
      <c r="U37" s="48">
        <v>60.46</v>
      </c>
      <c r="V37" s="16">
        <v>0.6</v>
      </c>
      <c r="X37" s="48">
        <v>60.77</v>
      </c>
      <c r="Y37" s="16">
        <v>0.61</v>
      </c>
      <c r="AA37" s="48">
        <v>83.28</v>
      </c>
      <c r="AB37" s="16">
        <v>0.83</v>
      </c>
      <c r="AD37" s="48">
        <v>91.16</v>
      </c>
      <c r="AE37" s="16">
        <v>0.91</v>
      </c>
      <c r="AG37" s="48">
        <v>89.4</v>
      </c>
      <c r="AH37" s="16">
        <v>0.89</v>
      </c>
      <c r="AJ37" s="50">
        <f t="shared" si="0"/>
        <v>75.313636363636363</v>
      </c>
      <c r="AK37" s="28">
        <f t="shared" si="1"/>
        <v>0.77909090909090917</v>
      </c>
      <c r="AM37" s="50">
        <f t="shared" si="2"/>
        <v>88.42</v>
      </c>
      <c r="AN37" s="28">
        <f t="shared" si="3"/>
        <v>0.89</v>
      </c>
      <c r="AO37" s="22"/>
      <c r="AP37" s="11" t="s">
        <v>43</v>
      </c>
    </row>
    <row r="38" spans="1:42" s="4" customFormat="1">
      <c r="A38" s="21" t="s">
        <v>25</v>
      </c>
      <c r="B38" s="5" t="s">
        <v>12</v>
      </c>
      <c r="C38" s="48">
        <v>19.95</v>
      </c>
      <c r="D38" s="16">
        <v>0.46</v>
      </c>
      <c r="F38" s="48">
        <v>15.8</v>
      </c>
      <c r="G38" s="16">
        <v>0.38</v>
      </c>
      <c r="I38" s="48">
        <v>11.72</v>
      </c>
      <c r="J38" s="16">
        <v>0.43</v>
      </c>
      <c r="L38" s="48">
        <v>82.68</v>
      </c>
      <c r="M38" s="16">
        <v>0.85</v>
      </c>
      <c r="O38" s="48">
        <v>95.96</v>
      </c>
      <c r="P38" s="16">
        <v>0.96</v>
      </c>
      <c r="R38" s="48">
        <v>97.76</v>
      </c>
      <c r="S38" s="16">
        <v>0.98</v>
      </c>
      <c r="U38" s="48">
        <v>46.84</v>
      </c>
      <c r="V38" s="16">
        <v>0.47</v>
      </c>
      <c r="X38" s="48">
        <v>79.44</v>
      </c>
      <c r="Y38" s="16">
        <v>0.79</v>
      </c>
      <c r="AA38" s="48">
        <v>89.53</v>
      </c>
      <c r="AB38" s="16">
        <v>0.9</v>
      </c>
      <c r="AD38" s="48">
        <v>96.16</v>
      </c>
      <c r="AE38" s="16">
        <v>0.96</v>
      </c>
      <c r="AG38" s="48">
        <v>97.33</v>
      </c>
      <c r="AH38" s="16">
        <v>0.97</v>
      </c>
      <c r="AJ38" s="50">
        <f t="shared" si="0"/>
        <v>66.651818181818186</v>
      </c>
      <c r="AK38" s="28">
        <f t="shared" si="1"/>
        <v>0.74090909090909096</v>
      </c>
      <c r="AM38" s="50">
        <f t="shared" si="2"/>
        <v>97.76</v>
      </c>
      <c r="AN38" s="28">
        <f t="shared" si="3"/>
        <v>0.98</v>
      </c>
      <c r="AO38" s="22"/>
      <c r="AP38" s="9" t="s">
        <v>44</v>
      </c>
    </row>
    <row r="39" spans="1:42" s="4" customFormat="1">
      <c r="A39" s="21" t="s">
        <v>25</v>
      </c>
      <c r="B39" s="5" t="s">
        <v>13</v>
      </c>
      <c r="C39" s="48">
        <v>74.88</v>
      </c>
      <c r="D39" s="16">
        <v>0.81</v>
      </c>
      <c r="F39" s="48">
        <v>61.7</v>
      </c>
      <c r="G39" s="16">
        <v>0.68</v>
      </c>
      <c r="I39" s="48">
        <v>30.57</v>
      </c>
      <c r="J39" s="16">
        <v>0.56000000000000005</v>
      </c>
      <c r="L39" s="48">
        <v>95.7</v>
      </c>
      <c r="M39" s="16">
        <v>0.96</v>
      </c>
      <c r="O39" s="48">
        <v>96.85</v>
      </c>
      <c r="P39" s="16">
        <v>0.97</v>
      </c>
      <c r="R39" s="48">
        <v>97.4</v>
      </c>
      <c r="S39" s="16">
        <v>0.98</v>
      </c>
      <c r="U39" s="48">
        <v>74.09</v>
      </c>
      <c r="V39" s="16">
        <v>0.74</v>
      </c>
      <c r="X39" s="48">
        <v>91.11</v>
      </c>
      <c r="Y39" s="16">
        <v>0.91</v>
      </c>
      <c r="AA39" s="48">
        <v>90.69</v>
      </c>
      <c r="AB39" s="16">
        <v>0.91</v>
      </c>
      <c r="AD39" s="48">
        <v>96.16</v>
      </c>
      <c r="AE39" s="16">
        <v>0.96</v>
      </c>
      <c r="AG39" s="48">
        <v>96.81</v>
      </c>
      <c r="AH39" s="16">
        <v>0.97</v>
      </c>
      <c r="AJ39" s="50">
        <f t="shared" si="0"/>
        <v>82.36</v>
      </c>
      <c r="AK39" s="28">
        <f t="shared" si="1"/>
        <v>0.85909090909090924</v>
      </c>
      <c r="AM39" s="50">
        <f t="shared" si="2"/>
        <v>97.4</v>
      </c>
      <c r="AN39" s="28">
        <f t="shared" si="3"/>
        <v>0.98</v>
      </c>
      <c r="AO39" s="22"/>
      <c r="AP39" s="9" t="s">
        <v>30</v>
      </c>
    </row>
    <row r="40" spans="1:42" s="4" customFormat="1">
      <c r="A40" s="21" t="s">
        <v>25</v>
      </c>
      <c r="B40" s="5" t="s">
        <v>2</v>
      </c>
      <c r="C40" s="48">
        <v>49.76</v>
      </c>
      <c r="D40" s="16">
        <v>0.62</v>
      </c>
      <c r="F40" s="48">
        <v>49.17</v>
      </c>
      <c r="G40" s="16">
        <v>0.59</v>
      </c>
      <c r="I40" s="48">
        <v>16.32</v>
      </c>
      <c r="J40" s="16">
        <v>0.44</v>
      </c>
      <c r="L40" s="48">
        <v>53.16</v>
      </c>
      <c r="M40" s="16">
        <v>0.57999999999999996</v>
      </c>
      <c r="O40" s="48">
        <v>55.51</v>
      </c>
      <c r="P40" s="16">
        <v>0.66</v>
      </c>
      <c r="R40" s="48">
        <v>62.53</v>
      </c>
      <c r="S40" s="16">
        <v>0.68</v>
      </c>
      <c r="U40" s="48">
        <v>49.51</v>
      </c>
      <c r="V40" s="16">
        <v>0.5</v>
      </c>
      <c r="X40" s="48">
        <v>42.9</v>
      </c>
      <c r="Y40" s="16">
        <v>0.43</v>
      </c>
      <c r="AA40" s="48">
        <v>77.31</v>
      </c>
      <c r="AB40" s="16">
        <v>0.77</v>
      </c>
      <c r="AD40" s="48">
        <v>62.25</v>
      </c>
      <c r="AE40" s="16">
        <v>0.62</v>
      </c>
      <c r="AG40" s="48">
        <v>50.95</v>
      </c>
      <c r="AH40" s="16">
        <v>0.51</v>
      </c>
      <c r="AJ40" s="50">
        <f t="shared" si="0"/>
        <v>51.760909090909088</v>
      </c>
      <c r="AK40" s="28">
        <f t="shared" si="1"/>
        <v>0.58181818181818179</v>
      </c>
      <c r="AM40" s="50">
        <f t="shared" si="2"/>
        <v>62.53</v>
      </c>
      <c r="AN40" s="28">
        <f t="shared" si="3"/>
        <v>0.68</v>
      </c>
      <c r="AO40" s="22"/>
      <c r="AP40" s="9" t="s">
        <v>41</v>
      </c>
    </row>
    <row r="41" spans="1:42" s="4" customFormat="1">
      <c r="A41" s="21" t="s">
        <v>25</v>
      </c>
      <c r="B41" s="5" t="s">
        <v>5</v>
      </c>
      <c r="C41" s="48">
        <v>54.37</v>
      </c>
      <c r="D41" s="16">
        <v>0.63</v>
      </c>
      <c r="F41" s="48">
        <v>45.07</v>
      </c>
      <c r="G41" s="16">
        <v>0.56999999999999995</v>
      </c>
      <c r="I41" s="48">
        <v>31.34</v>
      </c>
      <c r="J41" s="16">
        <v>0.59</v>
      </c>
      <c r="L41" s="48">
        <v>92.72</v>
      </c>
      <c r="M41" s="16">
        <v>0.94</v>
      </c>
      <c r="O41" s="48">
        <v>79.55</v>
      </c>
      <c r="P41" s="16">
        <v>0.83</v>
      </c>
      <c r="R41" s="48">
        <v>94.45</v>
      </c>
      <c r="S41" s="16">
        <v>0.91</v>
      </c>
      <c r="U41" s="48">
        <v>86.74</v>
      </c>
      <c r="V41" s="16">
        <v>0.87</v>
      </c>
      <c r="X41" s="48">
        <v>91.32</v>
      </c>
      <c r="Y41" s="16">
        <v>0.91</v>
      </c>
      <c r="AA41" s="48">
        <v>93.24</v>
      </c>
      <c r="AB41" s="16">
        <v>0.93</v>
      </c>
      <c r="AD41" s="48">
        <v>82.53</v>
      </c>
      <c r="AE41" s="16">
        <v>0.83</v>
      </c>
      <c r="AG41" s="48">
        <v>93.45</v>
      </c>
      <c r="AH41" s="16">
        <v>0.93</v>
      </c>
      <c r="AJ41" s="50">
        <f t="shared" si="0"/>
        <v>76.798181818181817</v>
      </c>
      <c r="AK41" s="28">
        <f t="shared" si="1"/>
        <v>0.81272727272727263</v>
      </c>
      <c r="AM41" s="50">
        <f t="shared" si="2"/>
        <v>94.45</v>
      </c>
      <c r="AN41" s="28">
        <f t="shared" si="3"/>
        <v>0.91</v>
      </c>
      <c r="AO41" s="22"/>
      <c r="AP41" s="9" t="s">
        <v>40</v>
      </c>
    </row>
    <row r="42" spans="1:42" s="4" customFormat="1">
      <c r="A42" s="21" t="s">
        <v>25</v>
      </c>
      <c r="B42" s="5" t="s">
        <v>6</v>
      </c>
      <c r="C42" s="48">
        <v>84.63</v>
      </c>
      <c r="D42" s="16">
        <v>0.85</v>
      </c>
      <c r="F42" s="48">
        <v>71.33</v>
      </c>
      <c r="G42" s="16">
        <v>0.76</v>
      </c>
      <c r="I42" s="48">
        <v>45.29</v>
      </c>
      <c r="J42" s="16">
        <v>0.66</v>
      </c>
      <c r="L42" s="48">
        <v>98.33</v>
      </c>
      <c r="M42" s="16">
        <v>0.98</v>
      </c>
      <c r="O42" s="48">
        <v>86.97</v>
      </c>
      <c r="P42" s="16">
        <v>0.88</v>
      </c>
      <c r="R42" s="48">
        <v>83.45</v>
      </c>
      <c r="S42" s="16">
        <v>0.86</v>
      </c>
      <c r="U42" s="48">
        <v>76.13</v>
      </c>
      <c r="V42" s="16">
        <v>0.76</v>
      </c>
      <c r="X42" s="48">
        <v>83.37</v>
      </c>
      <c r="Y42" s="16">
        <v>0.83</v>
      </c>
      <c r="AA42" s="48">
        <v>91.35</v>
      </c>
      <c r="AB42" s="16">
        <v>0.91</v>
      </c>
      <c r="AD42" s="48">
        <v>89</v>
      </c>
      <c r="AE42" s="16">
        <v>0.89</v>
      </c>
      <c r="AG42" s="48">
        <v>79.91</v>
      </c>
      <c r="AH42" s="16">
        <v>0.8</v>
      </c>
      <c r="AJ42" s="50">
        <f t="shared" si="0"/>
        <v>80.887272727272716</v>
      </c>
      <c r="AK42" s="28">
        <f t="shared" si="1"/>
        <v>0.8345454545454547</v>
      </c>
      <c r="AM42" s="50">
        <f t="shared" si="2"/>
        <v>83.45</v>
      </c>
      <c r="AN42" s="28">
        <f t="shared" si="3"/>
        <v>0.86</v>
      </c>
      <c r="AO42" s="22"/>
      <c r="AP42" s="9" t="s">
        <v>26</v>
      </c>
    </row>
    <row r="43" spans="1:42" s="4" customFormat="1">
      <c r="A43" s="21" t="s">
        <v>25</v>
      </c>
      <c r="B43" s="5" t="s">
        <v>7</v>
      </c>
      <c r="C43" s="48">
        <v>46.81</v>
      </c>
      <c r="D43" s="16">
        <v>0.56000000000000005</v>
      </c>
      <c r="F43" s="48">
        <v>47.28</v>
      </c>
      <c r="G43" s="16">
        <v>0.55000000000000004</v>
      </c>
      <c r="I43" s="48">
        <v>26.4</v>
      </c>
      <c r="J43" s="16">
        <v>0.4</v>
      </c>
      <c r="L43" s="48">
        <v>46.72</v>
      </c>
      <c r="M43" s="16">
        <v>0.53</v>
      </c>
      <c r="O43" s="48">
        <v>67.42</v>
      </c>
      <c r="P43" s="16">
        <v>0.71</v>
      </c>
      <c r="R43" s="48">
        <v>66.31</v>
      </c>
      <c r="S43" s="16">
        <v>0.71</v>
      </c>
      <c r="U43" s="48">
        <v>28.45</v>
      </c>
      <c r="V43" s="16">
        <v>0.28000000000000003</v>
      </c>
      <c r="X43" s="48">
        <v>37.79</v>
      </c>
      <c r="Y43" s="16">
        <v>0.38</v>
      </c>
      <c r="AA43" s="48">
        <v>48.99</v>
      </c>
      <c r="AB43" s="16">
        <v>0.49</v>
      </c>
      <c r="AD43" s="48">
        <v>73.319999999999993</v>
      </c>
      <c r="AE43" s="16">
        <v>0.73</v>
      </c>
      <c r="AG43" s="48">
        <v>61.17</v>
      </c>
      <c r="AH43" s="16">
        <v>0.61</v>
      </c>
      <c r="AJ43" s="50">
        <f t="shared" si="0"/>
        <v>50.059999999999995</v>
      </c>
      <c r="AK43" s="28">
        <f t="shared" si="1"/>
        <v>0.54090909090909089</v>
      </c>
      <c r="AM43" s="50">
        <f t="shared" si="2"/>
        <v>66.31</v>
      </c>
      <c r="AN43" s="28">
        <f t="shared" si="3"/>
        <v>0.71</v>
      </c>
      <c r="AO43" s="22"/>
      <c r="AP43" s="9" t="s">
        <v>27</v>
      </c>
    </row>
    <row r="44" spans="1:42" s="4" customFormat="1">
      <c r="A44" s="21"/>
      <c r="B44" s="5"/>
      <c r="C44" s="48"/>
      <c r="D44" s="16"/>
      <c r="F44" s="48"/>
      <c r="G44" s="16"/>
      <c r="I44" s="48"/>
      <c r="J44" s="16"/>
      <c r="L44" s="48"/>
      <c r="M44" s="16"/>
      <c r="O44" s="48"/>
      <c r="P44" s="16"/>
      <c r="R44" s="48"/>
      <c r="S44" s="16"/>
      <c r="U44" s="48"/>
      <c r="V44" s="16"/>
      <c r="X44" s="48"/>
      <c r="Y44" s="16"/>
      <c r="AA44" s="48"/>
      <c r="AB44" s="16"/>
      <c r="AD44" s="48"/>
      <c r="AE44" s="16"/>
      <c r="AG44" s="48"/>
      <c r="AH44" s="16"/>
      <c r="AJ44" s="50" t="str">
        <f t="shared" si="0"/>
        <v/>
      </c>
      <c r="AK44" s="28" t="str">
        <f t="shared" si="1"/>
        <v/>
      </c>
      <c r="AM44" s="50" t="str">
        <f t="shared" si="2"/>
        <v/>
      </c>
      <c r="AN44" s="28" t="str">
        <f t="shared" si="3"/>
        <v/>
      </c>
      <c r="AO44" s="22"/>
      <c r="AP44" s="9"/>
    </row>
    <row r="45" spans="1:42" s="4" customFormat="1">
      <c r="A45" s="21" t="s">
        <v>107</v>
      </c>
      <c r="B45" s="5" t="s">
        <v>10</v>
      </c>
      <c r="C45" s="48"/>
      <c r="D45" s="16"/>
      <c r="F45" s="48"/>
      <c r="G45" s="16"/>
      <c r="I45" s="48"/>
      <c r="J45" s="16"/>
      <c r="L45" s="48"/>
      <c r="M45" s="16"/>
      <c r="O45" s="48">
        <v>85.69</v>
      </c>
      <c r="P45" s="16">
        <v>0.87</v>
      </c>
      <c r="R45" s="48">
        <v>89.43</v>
      </c>
      <c r="S45" s="16">
        <v>0.89</v>
      </c>
      <c r="U45" s="48"/>
      <c r="V45" s="16"/>
      <c r="X45" s="48"/>
      <c r="Y45" s="16"/>
      <c r="AA45" s="48"/>
      <c r="AB45" s="16"/>
      <c r="AD45" s="48">
        <v>87.41</v>
      </c>
      <c r="AE45" s="16">
        <v>0.87</v>
      </c>
      <c r="AG45" s="48">
        <v>86.39</v>
      </c>
      <c r="AH45" s="16">
        <v>0.86</v>
      </c>
      <c r="AJ45" s="50">
        <f>IF(O45&lt;&gt;"", AVERAGE(C45,F45,I45,L45,O45,R45,U45,X45,AA45,AD45,AG45), "")</f>
        <v>87.22999999999999</v>
      </c>
      <c r="AK45" s="29">
        <f>IF(P45&lt;&gt;"", AVERAGE(D45,G45,J45,M45,P45,S45,V45,Y45,AB45,AE45,AH45), "")</f>
        <v>0.87249999999999994</v>
      </c>
      <c r="AM45" s="50">
        <f>IF(O45&lt;&gt;"", R45, "")</f>
        <v>89.43</v>
      </c>
      <c r="AN45" s="29">
        <f>IF(P45&lt;&gt;"", S45, "")</f>
        <v>0.89</v>
      </c>
      <c r="AO45" s="22"/>
      <c r="AP45" s="9" t="s">
        <v>10</v>
      </c>
    </row>
    <row r="46" spans="1:42" s="4" customFormat="1">
      <c r="A46" s="21" t="s">
        <v>107</v>
      </c>
      <c r="B46" s="5" t="s">
        <v>20</v>
      </c>
      <c r="C46" s="48"/>
      <c r="D46" s="16"/>
      <c r="F46" s="48"/>
      <c r="G46" s="16"/>
      <c r="I46" s="48"/>
      <c r="J46" s="16"/>
      <c r="L46" s="48"/>
      <c r="M46" s="16"/>
      <c r="O46" s="48">
        <v>93.6</v>
      </c>
      <c r="P46" s="16">
        <v>0.94</v>
      </c>
      <c r="R46" s="48">
        <v>98</v>
      </c>
      <c r="S46" s="16">
        <v>0.97</v>
      </c>
      <c r="U46" s="48"/>
      <c r="V46" s="16"/>
      <c r="X46" s="48"/>
      <c r="Y46" s="16"/>
      <c r="AA46" s="48"/>
      <c r="AB46" s="16"/>
      <c r="AD46" s="48">
        <v>91.81</v>
      </c>
      <c r="AE46" s="16">
        <v>0.92</v>
      </c>
      <c r="AG46" s="48">
        <v>92.55</v>
      </c>
      <c r="AH46" s="16">
        <v>0.93</v>
      </c>
      <c r="AJ46" s="50">
        <f t="shared" ref="AJ46:AJ54" si="12">IF(O46&lt;&gt;"", AVERAGE(C46,F46,I46,L46,O46,R46,U46,X46,AA46,AD46,AG46), "")</f>
        <v>93.99</v>
      </c>
      <c r="AK46" s="29">
        <f t="shared" ref="AK46:AK54" si="13">IF(P46&lt;&gt;"", AVERAGE(D46,G46,J46,M46,P46,S46,V46,Y46,AB46,AE46,AH46), "")</f>
        <v>0.94000000000000006</v>
      </c>
      <c r="AM46" s="50">
        <f t="shared" ref="AM46:AM54" si="14">IF(O46&lt;&gt;"", R46, "")</f>
        <v>98</v>
      </c>
      <c r="AN46" s="29">
        <f t="shared" ref="AN46:AN54" si="15">IF(P46&lt;&gt;"", S46, "")</f>
        <v>0.97</v>
      </c>
      <c r="AO46" s="22"/>
      <c r="AP46" s="9" t="s">
        <v>48</v>
      </c>
    </row>
    <row r="47" spans="1:42" s="4" customFormat="1">
      <c r="A47" s="21" t="s">
        <v>107</v>
      </c>
      <c r="B47" s="5" t="s">
        <v>2</v>
      </c>
      <c r="C47" s="48"/>
      <c r="D47" s="16"/>
      <c r="F47" s="48"/>
      <c r="G47" s="16"/>
      <c r="I47" s="48"/>
      <c r="J47" s="16"/>
      <c r="L47" s="48"/>
      <c r="M47" s="16"/>
      <c r="O47" s="48">
        <v>70.400000000000006</v>
      </c>
      <c r="P47" s="16">
        <v>0.74</v>
      </c>
      <c r="R47" s="48">
        <v>72.36</v>
      </c>
      <c r="S47" s="16">
        <v>0.72</v>
      </c>
      <c r="U47" s="48"/>
      <c r="V47" s="16"/>
      <c r="X47" s="48"/>
      <c r="Y47" s="16"/>
      <c r="AA47" s="48"/>
      <c r="AB47" s="16"/>
      <c r="AD47" s="48">
        <v>77.86</v>
      </c>
      <c r="AE47" s="16">
        <v>0.78</v>
      </c>
      <c r="AG47" s="48">
        <v>68.849999999999994</v>
      </c>
      <c r="AH47" s="16">
        <v>0.69</v>
      </c>
      <c r="AJ47" s="50">
        <f t="shared" si="12"/>
        <v>72.367500000000007</v>
      </c>
      <c r="AK47" s="29">
        <f t="shared" si="13"/>
        <v>0.73250000000000004</v>
      </c>
      <c r="AM47" s="50">
        <f t="shared" si="14"/>
        <v>72.36</v>
      </c>
      <c r="AN47" s="29">
        <f t="shared" si="15"/>
        <v>0.72</v>
      </c>
      <c r="AO47" s="22"/>
      <c r="AP47" s="9" t="s">
        <v>41</v>
      </c>
    </row>
    <row r="48" spans="1:42" s="4" customFormat="1">
      <c r="A48" s="21" t="s">
        <v>107</v>
      </c>
      <c r="B48" s="5" t="s">
        <v>17</v>
      </c>
      <c r="C48" s="48"/>
      <c r="D48" s="16"/>
      <c r="F48" s="48"/>
      <c r="G48" s="16"/>
      <c r="I48" s="48"/>
      <c r="J48" s="16"/>
      <c r="L48" s="48"/>
      <c r="M48" s="16"/>
      <c r="O48" s="48">
        <v>92.4</v>
      </c>
      <c r="P48" s="16">
        <v>0.92</v>
      </c>
      <c r="R48" s="48">
        <v>90.45</v>
      </c>
      <c r="S48" s="16">
        <v>0.91</v>
      </c>
      <c r="U48" s="48"/>
      <c r="V48" s="16"/>
      <c r="X48" s="48"/>
      <c r="Y48" s="16"/>
      <c r="AA48" s="48"/>
      <c r="AB48" s="16"/>
      <c r="AD48" s="48">
        <v>90</v>
      </c>
      <c r="AE48" s="16">
        <v>0.9</v>
      </c>
      <c r="AG48" s="48">
        <v>90.97</v>
      </c>
      <c r="AH48" s="16">
        <v>0.91</v>
      </c>
      <c r="AJ48" s="50">
        <f t="shared" si="12"/>
        <v>90.955000000000013</v>
      </c>
      <c r="AK48" s="29">
        <f t="shared" si="13"/>
        <v>0.91</v>
      </c>
      <c r="AM48" s="50">
        <f t="shared" si="14"/>
        <v>90.45</v>
      </c>
      <c r="AN48" s="29">
        <f t="shared" si="15"/>
        <v>0.91</v>
      </c>
      <c r="AO48" s="22"/>
      <c r="AP48" s="9" t="s">
        <v>45</v>
      </c>
    </row>
    <row r="49" spans="1:42" s="4" customFormat="1">
      <c r="A49" s="21" t="s">
        <v>107</v>
      </c>
      <c r="B49" s="5" t="s">
        <v>18</v>
      </c>
      <c r="C49" s="48"/>
      <c r="D49" s="16"/>
      <c r="F49" s="48"/>
      <c r="G49" s="16"/>
      <c r="I49" s="48"/>
      <c r="J49" s="16"/>
      <c r="L49" s="48"/>
      <c r="M49" s="16"/>
      <c r="O49" s="48">
        <v>87.2</v>
      </c>
      <c r="P49" s="16">
        <v>0.89</v>
      </c>
      <c r="R49" s="48">
        <v>97</v>
      </c>
      <c r="S49" s="16">
        <v>0.96</v>
      </c>
      <c r="U49" s="48"/>
      <c r="V49" s="16"/>
      <c r="X49" s="48"/>
      <c r="Y49" s="16"/>
      <c r="AA49" s="48"/>
      <c r="AB49" s="16"/>
      <c r="AD49" s="48">
        <v>88.26</v>
      </c>
      <c r="AE49" s="16">
        <v>0.88</v>
      </c>
      <c r="AG49" s="48">
        <v>95.03</v>
      </c>
      <c r="AH49" s="16">
        <v>0.95</v>
      </c>
      <c r="AJ49" s="50">
        <f t="shared" si="12"/>
        <v>91.872500000000002</v>
      </c>
      <c r="AK49" s="29">
        <f t="shared" si="13"/>
        <v>0.91999999999999993</v>
      </c>
      <c r="AM49" s="50">
        <f t="shared" si="14"/>
        <v>97</v>
      </c>
      <c r="AN49" s="29">
        <f t="shared" si="15"/>
        <v>0.96</v>
      </c>
      <c r="AO49" s="22"/>
      <c r="AP49" s="9" t="s">
        <v>33</v>
      </c>
    </row>
    <row r="50" spans="1:42" s="4" customFormat="1">
      <c r="A50" s="21" t="s">
        <v>107</v>
      </c>
      <c r="B50" s="5" t="s">
        <v>19</v>
      </c>
      <c r="C50" s="48"/>
      <c r="D50" s="16"/>
      <c r="F50" s="48"/>
      <c r="G50" s="16"/>
      <c r="I50" s="48"/>
      <c r="J50" s="16"/>
      <c r="L50" s="48"/>
      <c r="M50" s="16"/>
      <c r="O50" s="48">
        <v>94.4</v>
      </c>
      <c r="P50" s="16">
        <v>0.95</v>
      </c>
      <c r="R50" s="48">
        <v>93.5</v>
      </c>
      <c r="S50" s="16">
        <v>0.94</v>
      </c>
      <c r="U50" s="48"/>
      <c r="V50" s="16"/>
      <c r="X50" s="48"/>
      <c r="Y50" s="16"/>
      <c r="AA50" s="48"/>
      <c r="AB50" s="16"/>
      <c r="AD50" s="48">
        <v>96.8</v>
      </c>
      <c r="AE50" s="16">
        <v>0.97</v>
      </c>
      <c r="AG50" s="48">
        <v>95.34</v>
      </c>
      <c r="AH50" s="16">
        <v>0.95</v>
      </c>
      <c r="AJ50" s="50">
        <f t="shared" si="12"/>
        <v>95.009999999999991</v>
      </c>
      <c r="AK50" s="29">
        <f t="shared" si="13"/>
        <v>0.9524999999999999</v>
      </c>
      <c r="AM50" s="50">
        <f t="shared" si="14"/>
        <v>93.5</v>
      </c>
      <c r="AN50" s="29">
        <f t="shared" si="15"/>
        <v>0.94</v>
      </c>
      <c r="AO50" s="22"/>
      <c r="AP50" s="9" t="s">
        <v>34</v>
      </c>
    </row>
    <row r="51" spans="1:42" s="4" customFormat="1">
      <c r="A51" s="21" t="s">
        <v>107</v>
      </c>
      <c r="B51" s="5" t="s">
        <v>5</v>
      </c>
      <c r="C51" s="48"/>
      <c r="D51" s="16"/>
      <c r="F51" s="48"/>
      <c r="G51" s="16"/>
      <c r="I51" s="48"/>
      <c r="J51" s="16"/>
      <c r="L51" s="48"/>
      <c r="M51" s="16"/>
      <c r="O51" s="48">
        <v>88.4</v>
      </c>
      <c r="P51" s="16">
        <v>0.9</v>
      </c>
      <c r="R51" s="48">
        <v>96.5</v>
      </c>
      <c r="S51" s="16">
        <v>0.93</v>
      </c>
      <c r="U51" s="48"/>
      <c r="V51" s="16"/>
      <c r="X51" s="48"/>
      <c r="Y51" s="16"/>
      <c r="AA51" s="48"/>
      <c r="AB51" s="16"/>
      <c r="AD51" s="48">
        <v>90.39</v>
      </c>
      <c r="AE51" s="16">
        <v>0.9</v>
      </c>
      <c r="AG51" s="48">
        <v>93.48</v>
      </c>
      <c r="AH51" s="16">
        <v>0.93</v>
      </c>
      <c r="AJ51" s="50">
        <f t="shared" si="12"/>
        <v>92.19250000000001</v>
      </c>
      <c r="AK51" s="29">
        <f t="shared" si="13"/>
        <v>0.91500000000000004</v>
      </c>
      <c r="AM51" s="50">
        <f t="shared" si="14"/>
        <v>96.5</v>
      </c>
      <c r="AN51" s="29">
        <f t="shared" si="15"/>
        <v>0.93</v>
      </c>
      <c r="AO51" s="22"/>
      <c r="AP51" s="9" t="s">
        <v>40</v>
      </c>
    </row>
    <row r="52" spans="1:42" s="4" customFormat="1">
      <c r="A52" s="21" t="s">
        <v>107</v>
      </c>
      <c r="B52" s="5" t="s">
        <v>6</v>
      </c>
      <c r="C52" s="48"/>
      <c r="D52" s="16"/>
      <c r="F52" s="48"/>
      <c r="G52" s="16"/>
      <c r="I52" s="48"/>
      <c r="J52" s="16"/>
      <c r="L52" s="48"/>
      <c r="M52" s="16"/>
      <c r="O52" s="48">
        <v>88.8</v>
      </c>
      <c r="P52" s="16">
        <v>0.9</v>
      </c>
      <c r="R52" s="48">
        <v>90.5</v>
      </c>
      <c r="S52" s="16">
        <v>0.89</v>
      </c>
      <c r="U52" s="48"/>
      <c r="V52" s="16"/>
      <c r="X52" s="48"/>
      <c r="Y52" s="16"/>
      <c r="AA52" s="48"/>
      <c r="AB52" s="16"/>
      <c r="AD52" s="48">
        <v>87.19</v>
      </c>
      <c r="AE52" s="16">
        <v>0.87</v>
      </c>
      <c r="AG52" s="48">
        <v>83.54</v>
      </c>
      <c r="AH52" s="16">
        <v>0.84</v>
      </c>
      <c r="AJ52" s="50">
        <f t="shared" si="12"/>
        <v>87.507500000000007</v>
      </c>
      <c r="AK52" s="29">
        <f t="shared" si="13"/>
        <v>0.875</v>
      </c>
      <c r="AM52" s="50">
        <f t="shared" si="14"/>
        <v>90.5</v>
      </c>
      <c r="AN52" s="29">
        <f t="shared" si="15"/>
        <v>0.89</v>
      </c>
      <c r="AO52" s="22"/>
      <c r="AP52" s="9" t="s">
        <v>26</v>
      </c>
    </row>
    <row r="53" spans="1:42" s="4" customFormat="1">
      <c r="A53" s="21" t="s">
        <v>107</v>
      </c>
      <c r="B53" s="5" t="s">
        <v>7</v>
      </c>
      <c r="C53" s="48"/>
      <c r="D53" s="16"/>
      <c r="F53" s="48"/>
      <c r="G53" s="16"/>
      <c r="I53" s="48"/>
      <c r="J53" s="16"/>
      <c r="L53" s="48"/>
      <c r="M53" s="16"/>
      <c r="O53" s="48">
        <v>65.599999999999994</v>
      </c>
      <c r="P53" s="16">
        <v>0.68</v>
      </c>
      <c r="R53" s="48">
        <v>72.86</v>
      </c>
      <c r="S53" s="16">
        <v>0.75</v>
      </c>
      <c r="U53" s="48"/>
      <c r="V53" s="16"/>
      <c r="X53" s="48"/>
      <c r="Y53" s="16"/>
      <c r="AA53" s="48"/>
      <c r="AB53" s="16"/>
      <c r="AD53" s="48">
        <v>73.209999999999994</v>
      </c>
      <c r="AE53" s="16">
        <v>0.73</v>
      </c>
      <c r="AG53" s="48">
        <v>69.78</v>
      </c>
      <c r="AH53" s="16">
        <v>0.7</v>
      </c>
      <c r="AJ53" s="50">
        <f t="shared" si="12"/>
        <v>70.362499999999983</v>
      </c>
      <c r="AK53" s="29">
        <f t="shared" si="13"/>
        <v>0.71500000000000008</v>
      </c>
      <c r="AM53" s="50">
        <f t="shared" si="14"/>
        <v>72.86</v>
      </c>
      <c r="AN53" s="29">
        <f t="shared" si="15"/>
        <v>0.75</v>
      </c>
      <c r="AO53" s="22"/>
      <c r="AP53" s="9" t="s">
        <v>27</v>
      </c>
    </row>
    <row r="54" spans="1:42" s="4" customFormat="1">
      <c r="A54" s="21" t="s">
        <v>107</v>
      </c>
      <c r="B54" s="5" t="s">
        <v>8</v>
      </c>
      <c r="C54" s="48"/>
      <c r="D54" s="16"/>
      <c r="F54" s="48"/>
      <c r="G54" s="16"/>
      <c r="I54" s="48"/>
      <c r="J54" s="16"/>
      <c r="L54" s="48"/>
      <c r="M54" s="16"/>
      <c r="O54" s="48">
        <v>90.4</v>
      </c>
      <c r="P54" s="16">
        <v>0.91</v>
      </c>
      <c r="R54" s="48">
        <v>93.5</v>
      </c>
      <c r="S54" s="16">
        <v>0.93</v>
      </c>
      <c r="U54" s="48"/>
      <c r="V54" s="16"/>
      <c r="X54" s="48"/>
      <c r="Y54" s="16"/>
      <c r="AA54" s="48"/>
      <c r="AB54" s="16"/>
      <c r="AD54" s="48">
        <v>91.1</v>
      </c>
      <c r="AE54" s="16">
        <v>0.91</v>
      </c>
      <c r="AG54" s="48">
        <v>87.89</v>
      </c>
      <c r="AH54" s="16">
        <v>0.88</v>
      </c>
      <c r="AJ54" s="50">
        <f t="shared" si="12"/>
        <v>90.722499999999997</v>
      </c>
      <c r="AK54" s="29">
        <f t="shared" si="13"/>
        <v>0.90749999999999997</v>
      </c>
      <c r="AM54" s="50">
        <f t="shared" si="14"/>
        <v>93.5</v>
      </c>
      <c r="AN54" s="29">
        <f t="shared" si="15"/>
        <v>0.93</v>
      </c>
      <c r="AO54" s="22"/>
      <c r="AP54" s="9" t="s">
        <v>28</v>
      </c>
    </row>
    <row r="55" spans="1:42" s="4" customFormat="1">
      <c r="C55" s="48"/>
      <c r="D55" s="16"/>
      <c r="F55" s="48"/>
      <c r="G55" s="16"/>
      <c r="I55" s="48"/>
      <c r="J55" s="16"/>
      <c r="L55" s="48"/>
      <c r="M55" s="16"/>
      <c r="O55" s="48"/>
      <c r="P55" s="16"/>
      <c r="R55" s="48"/>
      <c r="S55" s="16"/>
      <c r="U55" s="48"/>
      <c r="V55" s="16"/>
      <c r="X55" s="48"/>
      <c r="Y55" s="16"/>
      <c r="AA55" s="48"/>
      <c r="AB55" s="16"/>
      <c r="AD55" s="48"/>
      <c r="AE55" s="16"/>
      <c r="AG55" s="48"/>
      <c r="AH55" s="16"/>
      <c r="AJ55" s="12"/>
      <c r="AK55" s="16"/>
      <c r="AM55" s="12"/>
      <c r="AN55" s="16"/>
      <c r="AO55" s="20"/>
      <c r="AP55" s="9"/>
    </row>
    <row r="56" spans="1:42" s="7" customFormat="1">
      <c r="A56" s="7" t="s">
        <v>71</v>
      </c>
      <c r="C56" s="50">
        <f>AVERAGEIF(C6:C54, "&lt;&gt;")</f>
        <v>65.021071428571418</v>
      </c>
      <c r="D56" s="28">
        <f>AVERAGEIF(D6:D54, "&lt;&gt;")</f>
        <v>0.7321428571428571</v>
      </c>
      <c r="F56" s="50">
        <f>AVERAGEIF(F6:F54, "&lt;&gt;")</f>
        <v>53.44</v>
      </c>
      <c r="G56" s="28">
        <f>AVERAGEIF(G6:G54, "&lt;&gt;")</f>
        <v>0.61892857142857161</v>
      </c>
      <c r="I56" s="50">
        <f>AVERAGEIF(I6:I54, "&lt;&gt;")</f>
        <v>32.932857142857145</v>
      </c>
      <c r="J56" s="28">
        <f>AVERAGEIF(J6:J54, "&lt;&gt;")</f>
        <v>0.51214285714285712</v>
      </c>
      <c r="L56" s="50">
        <f>AVERAGEIF(L6:L54, "&lt;&gt;")</f>
        <v>81.511428571428567</v>
      </c>
      <c r="M56" s="28">
        <f>AVERAGEIF(M6:M54, "&lt;&gt;")</f>
        <v>0.83571428571428574</v>
      </c>
      <c r="O56" s="50">
        <f>AVERAGEIF(O6:O54, "&lt;&gt;")</f>
        <v>81.186000000000021</v>
      </c>
      <c r="P56" s="28">
        <f>AVERAGEIF(P6:P54, "&lt;&gt;")</f>
        <v>0.83488888888888879</v>
      </c>
      <c r="R56" s="50">
        <f>AVERAGEIF(R6:R54, "&lt;&gt;")</f>
        <v>86.986666666666665</v>
      </c>
      <c r="S56" s="28">
        <f>AVERAGEIF(S6:S54, "&lt;&gt;")</f>
        <v>0.87311111111111106</v>
      </c>
      <c r="U56" s="50">
        <f>AVERAGEIF(U6:U54, "&lt;&gt;")</f>
        <v>52.19</v>
      </c>
      <c r="V56" s="28">
        <f>AVERAGEIF(V6:V54, "&lt;&gt;")</f>
        <v>0.52142857142857146</v>
      </c>
      <c r="X56" s="50">
        <f>AVERAGEIF(X6:X54, "&lt;&gt;")</f>
        <v>62.631071428571417</v>
      </c>
      <c r="Y56" s="28">
        <f>AVERAGEIF(Y6:Y54, "&lt;&gt;")</f>
        <v>0.62678571428571417</v>
      </c>
      <c r="AA56" s="50">
        <f>AVERAGEIF(AA6:AA54, "&lt;&gt;")</f>
        <v>67.127857142857138</v>
      </c>
      <c r="AB56" s="28">
        <f>AVERAGEIF(AB6:AB54, "&lt;&gt;")</f>
        <v>0.67035714285714287</v>
      </c>
      <c r="AD56" s="50">
        <f>AVERAGEIF(AD6:AD54, "&lt;&gt;")</f>
        <v>83.566444444444443</v>
      </c>
      <c r="AE56" s="28">
        <f>AVERAGEIF(AE6:AE54, "&lt;&gt;")</f>
        <v>0.83599999999999997</v>
      </c>
      <c r="AG56" s="50">
        <f>AVERAGEIF(AG6:AG54, "&lt;&gt;")</f>
        <v>83.705999999999989</v>
      </c>
      <c r="AH56" s="28">
        <f>AVERAGEIF(AH6:AH54, "&lt;&gt;")</f>
        <v>0.83644444444444477</v>
      </c>
      <c r="AJ56" s="50">
        <f>AVERAGEIF(AJ6:AJ54, "&lt;&gt;")</f>
        <v>74.325540404040424</v>
      </c>
      <c r="AK56" s="28">
        <f>AVERAGEIF(AK6:AK54, "&lt;&gt;")</f>
        <v>0.76754545454545453</v>
      </c>
      <c r="AM56" s="50">
        <f>AVERAGEIF(AM6:AM54, "&lt;&gt;")</f>
        <v>86.986666666666665</v>
      </c>
      <c r="AN56" s="28">
        <f>AVERAGEIF(AN6:AN54, "&lt;&gt;")</f>
        <v>0.87311111111111106</v>
      </c>
      <c r="AO56" s="22"/>
      <c r="AP56" s="9"/>
    </row>
    <row r="57" spans="1:42" s="4" customFormat="1" ht="9" customHeight="1">
      <c r="C57" s="48"/>
      <c r="D57" s="16"/>
      <c r="F57" s="48"/>
      <c r="G57" s="16"/>
      <c r="I57" s="48"/>
      <c r="J57" s="16"/>
      <c r="L57" s="48"/>
      <c r="M57" s="16"/>
      <c r="O57" s="48"/>
      <c r="P57" s="16"/>
      <c r="R57" s="48"/>
      <c r="S57" s="16"/>
      <c r="U57" s="48"/>
      <c r="V57" s="16"/>
      <c r="X57" s="48"/>
      <c r="Y57" s="16"/>
      <c r="AA57" s="48"/>
      <c r="AB57" s="16"/>
      <c r="AD57" s="48"/>
      <c r="AE57" s="16"/>
      <c r="AG57" s="48"/>
      <c r="AH57" s="16"/>
      <c r="AJ57" s="12"/>
      <c r="AK57" s="16"/>
      <c r="AM57" s="12"/>
      <c r="AN57" s="16"/>
      <c r="AO57" s="20"/>
      <c r="AP57" s="9"/>
    </row>
    <row r="58" spans="1:42" s="4" customFormat="1">
      <c r="A58" s="4" t="s">
        <v>49</v>
      </c>
      <c r="C58" s="75" t="s">
        <v>72</v>
      </c>
      <c r="D58" s="75"/>
      <c r="E58" s="6"/>
      <c r="F58" s="75" t="s">
        <v>75</v>
      </c>
      <c r="G58" s="75"/>
      <c r="H58" s="6"/>
      <c r="I58" s="75" t="s">
        <v>76</v>
      </c>
      <c r="J58" s="75"/>
      <c r="K58" s="6"/>
      <c r="L58" s="75" t="s">
        <v>78</v>
      </c>
      <c r="M58" s="75"/>
      <c r="N58" s="6"/>
      <c r="O58" s="75" t="s">
        <v>81</v>
      </c>
      <c r="P58" s="75"/>
      <c r="Q58" s="6"/>
      <c r="R58" s="75" t="s">
        <v>82</v>
      </c>
      <c r="S58" s="75"/>
      <c r="T58" s="6"/>
      <c r="U58" s="75" t="s">
        <v>55</v>
      </c>
      <c r="V58" s="75"/>
      <c r="W58" s="6"/>
      <c r="X58" s="75" t="s">
        <v>56</v>
      </c>
      <c r="Y58" s="75"/>
      <c r="Z58" s="6"/>
      <c r="AA58" s="75" t="s">
        <v>57</v>
      </c>
      <c r="AB58" s="75"/>
      <c r="AC58" s="6"/>
      <c r="AD58" s="75" t="s">
        <v>58</v>
      </c>
      <c r="AE58" s="75"/>
      <c r="AF58" s="6"/>
      <c r="AG58" s="75" t="s">
        <v>59</v>
      </c>
      <c r="AH58" s="75"/>
      <c r="AI58" s="6"/>
      <c r="AJ58" s="77" t="s">
        <v>85</v>
      </c>
      <c r="AK58" s="77"/>
      <c r="AM58" s="77" t="s">
        <v>86</v>
      </c>
      <c r="AN58" s="77"/>
      <c r="AO58" s="20"/>
      <c r="AP58" s="9"/>
    </row>
    <row r="59" spans="1:42" s="4" customFormat="1">
      <c r="C59" s="52"/>
      <c r="D59" s="52"/>
      <c r="E59" s="6"/>
      <c r="F59" s="52"/>
      <c r="G59" s="52"/>
      <c r="H59" s="6"/>
      <c r="I59" s="52"/>
      <c r="J59" s="52"/>
      <c r="K59" s="6"/>
      <c r="L59" s="52"/>
      <c r="M59" s="52"/>
      <c r="N59" s="6"/>
      <c r="O59" s="52"/>
      <c r="P59" s="52"/>
      <c r="Q59" s="6"/>
      <c r="R59" s="52"/>
      <c r="S59" s="52"/>
      <c r="T59" s="6"/>
      <c r="U59" s="52"/>
      <c r="V59" s="52"/>
      <c r="W59" s="6"/>
      <c r="X59" s="52"/>
      <c r="Y59" s="52"/>
      <c r="Z59" s="6"/>
      <c r="AA59" s="52"/>
      <c r="AB59" s="52"/>
      <c r="AC59" s="6"/>
      <c r="AD59" s="52"/>
      <c r="AE59" s="52"/>
      <c r="AF59" s="6"/>
      <c r="AG59" s="52"/>
      <c r="AH59" s="52"/>
      <c r="AI59" s="6"/>
      <c r="AJ59" s="55"/>
      <c r="AK59" s="55"/>
      <c r="AM59" s="55"/>
      <c r="AN59" s="55"/>
      <c r="AO59" s="20"/>
      <c r="AP59" s="9"/>
    </row>
    <row r="61" spans="1:42">
      <c r="B61" s="56" t="s">
        <v>87</v>
      </c>
      <c r="C61" s="57"/>
      <c r="D61" s="58"/>
      <c r="E61" s="59"/>
      <c r="F61" s="57"/>
      <c r="G61" s="58"/>
      <c r="H61" s="59"/>
      <c r="I61" s="57"/>
      <c r="J61" s="58"/>
      <c r="K61" s="59"/>
      <c r="L61" s="57"/>
      <c r="M61" s="58"/>
      <c r="N61" s="59"/>
      <c r="O61" s="57"/>
      <c r="P61" s="58"/>
      <c r="Q61" s="59"/>
      <c r="R61" s="57"/>
      <c r="S61" s="58"/>
      <c r="T61" s="59"/>
      <c r="U61" s="57"/>
      <c r="V61" s="58"/>
      <c r="W61" s="59"/>
      <c r="X61" s="57"/>
      <c r="Y61" s="58"/>
      <c r="Z61" s="59"/>
      <c r="AA61" s="57"/>
      <c r="AB61" s="58"/>
      <c r="AC61" s="59"/>
      <c r="AD61" s="57"/>
      <c r="AE61" s="58"/>
      <c r="AF61" s="59"/>
      <c r="AG61" s="57"/>
      <c r="AH61" s="58"/>
      <c r="AI61" s="59"/>
      <c r="AJ61" s="60"/>
      <c r="AK61" s="58"/>
      <c r="AL61" s="59"/>
      <c r="AM61" s="60"/>
      <c r="AN61" s="58"/>
    </row>
    <row r="62" spans="1:42">
      <c r="B62" s="4" t="s">
        <v>10</v>
      </c>
      <c r="D62" s="15">
        <f>AVERAGE(D6,D16,D28,D36,D45)</f>
        <v>0.72000000000000008</v>
      </c>
      <c r="G62" s="15">
        <f>AVERAGE(G6,G16,G28,G36,G45)</f>
        <v>0.60666666666666658</v>
      </c>
      <c r="J62" s="15">
        <f>AVERAGE(J6,J16,J28,J36,J45)</f>
        <v>0.51</v>
      </c>
      <c r="M62" s="15">
        <f>AVERAGE(M6,M16,M28,M36,M45)</f>
        <v>0.83666666666666656</v>
      </c>
      <c r="P62" s="15">
        <f>AVERAGE(P6,P16,P28,P36,P45)</f>
        <v>0.83200000000000007</v>
      </c>
      <c r="S62" s="15">
        <f>AVERAGE(S6,S16,S28,S36,S45)</f>
        <v>0.86999999999999988</v>
      </c>
      <c r="V62" s="15">
        <f>AVERAGE(V6,V16,V28,V36,V45)</f>
        <v>0.51666666666666661</v>
      </c>
      <c r="Y62" s="15">
        <f>AVERAGE(Y6,Y16,Y28,Y36,Y45)</f>
        <v>0.62666666666666671</v>
      </c>
      <c r="AB62" s="15">
        <f>AVERAGE(AB6,AB16,AB28,AB36,AB45)</f>
        <v>0.67666666666666664</v>
      </c>
      <c r="AE62" s="15">
        <f>AVERAGE(AE6,AE16,AE28,AE36,AE45)</f>
        <v>0.83399999999999996</v>
      </c>
      <c r="AH62" s="15">
        <f>AVERAGE(AH6,AH16,AH28,AH36,AH45)</f>
        <v>0.83200000000000007</v>
      </c>
      <c r="AK62" s="15">
        <f>AVERAGE(AK6,AK16,AK28,AK36,AK45)</f>
        <v>0.76668181818181824</v>
      </c>
      <c r="AN62" s="15">
        <f>AVERAGE(AN6,AN16,AN28,AN36,AN45)</f>
        <v>0.86999999999999988</v>
      </c>
      <c r="AP62" s="9" t="s">
        <v>10</v>
      </c>
    </row>
    <row r="63" spans="1:42">
      <c r="B63" s="4"/>
    </row>
    <row r="64" spans="1:42">
      <c r="B64" s="5" t="s">
        <v>5</v>
      </c>
      <c r="D64" s="15">
        <f>AVERAGE(D11,D22,D31,D41,D51)</f>
        <v>0.72333333333333327</v>
      </c>
      <c r="G64" s="15">
        <f>AVERAGE(G11,G22,G31,G41,G51)</f>
        <v>0.62</v>
      </c>
      <c r="J64" s="15">
        <f>AVERAGE(J11,J22,J31,J41,J51)</f>
        <v>0.56999999999999995</v>
      </c>
      <c r="M64" s="15">
        <f>AVERAGE(M11,M22,M31,M41,M51)</f>
        <v>0.94999999999999984</v>
      </c>
      <c r="P64" s="15">
        <f>AVERAGE(P11,P22,P31,P41,P51)</f>
        <v>0.876</v>
      </c>
      <c r="S64" s="15">
        <f>AVERAGE(S11,S22,S31,S41,S51)</f>
        <v>0.93</v>
      </c>
      <c r="V64" s="15">
        <f>AVERAGE(V11,V22,V31,V41,V51)</f>
        <v>0.72666666666666668</v>
      </c>
      <c r="Y64" s="15">
        <f>AVERAGE(Y11,Y22,Y31,Y41,Y51)</f>
        <v>0.85000000000000009</v>
      </c>
      <c r="AB64" s="15">
        <f>AVERAGE(AB11,AB22,AB31,AB41,AB51)</f>
        <v>0.80666666666666664</v>
      </c>
      <c r="AE64" s="15">
        <f>AVERAGE(AE11,AE22,AE31,AE41,AE51)</f>
        <v>0.89200000000000002</v>
      </c>
      <c r="AH64" s="15">
        <f>AVERAGE(AH11,AH22,AH31,AH41,AH51)</f>
        <v>0.94000000000000006</v>
      </c>
      <c r="AK64" s="15">
        <f>AVERAGE(AK11,AK22,AK31,AK41,AK51)</f>
        <v>0.84663636363636352</v>
      </c>
      <c r="AN64" s="15">
        <f>AVERAGE(AN11,AN22,AN31,AN41,AN51)</f>
        <v>0.93</v>
      </c>
      <c r="AP64" s="11" t="s">
        <v>40</v>
      </c>
    </row>
    <row r="65" spans="2:42">
      <c r="B65" s="5" t="s">
        <v>6</v>
      </c>
      <c r="D65" s="15">
        <f>AVERAGE(D12,D23,D32,D42,D52)</f>
        <v>0.87666666666666659</v>
      </c>
      <c r="G65" s="15">
        <f>AVERAGE(G12,G23,G32,G42,G52)</f>
        <v>0.76333333333333331</v>
      </c>
      <c r="J65" s="15">
        <f>AVERAGE(J12,J23,J32,J42,J52)</f>
        <v>0.59</v>
      </c>
      <c r="M65" s="15">
        <f>AVERAGE(M12,M23,M32,M42,M52)</f>
        <v>0.96333333333333326</v>
      </c>
      <c r="P65" s="15">
        <f>AVERAGE(P12,P23,P32,P42,P52)</f>
        <v>0.876</v>
      </c>
      <c r="S65" s="15">
        <f>AVERAGE(S12,S23,S32,S42,S52)</f>
        <v>0.90199999999999991</v>
      </c>
      <c r="V65" s="15">
        <f>AVERAGE(V12,V23,V32,V42,V52)</f>
        <v>0.64333333333333331</v>
      </c>
      <c r="Y65" s="15">
        <f>AVERAGE(Y12,Y23,Y32,Y42,Y52)</f>
        <v>0.73333333333333339</v>
      </c>
      <c r="AB65" s="15">
        <f>AVERAGE(AB12,AB23,AB32,AB42,AB52)</f>
        <v>0.76666666666666672</v>
      </c>
      <c r="AE65" s="15">
        <f>AVERAGE(AE12,AE23,AE32,AE42,AE52)</f>
        <v>0.87200000000000011</v>
      </c>
      <c r="AH65" s="15">
        <f>AVERAGE(AH12,AH23,AH32,AH42,AH52)</f>
        <v>0.85600000000000009</v>
      </c>
      <c r="AK65" s="15">
        <f>AVERAGE(AK12,AK23,AK32,AK42,AK52)</f>
        <v>0.82777272727272722</v>
      </c>
      <c r="AN65" s="15">
        <f>AVERAGE(AN12,AN23,AN32,AN42,AN52)</f>
        <v>0.90199999999999991</v>
      </c>
      <c r="AP65" s="11" t="s">
        <v>26</v>
      </c>
    </row>
    <row r="66" spans="2:42">
      <c r="B66" s="5" t="s">
        <v>7</v>
      </c>
      <c r="D66" s="15">
        <f>AVERAGE(D13,D24,D33,D43,D53)</f>
        <v>0.66333333333333333</v>
      </c>
      <c r="G66" s="15">
        <f>AVERAGE(G13,G24,G33,G43,G53)</f>
        <v>0.63</v>
      </c>
      <c r="J66" s="15">
        <f>AVERAGE(J13,J24,J33,J43,J53)</f>
        <v>0.41666666666666669</v>
      </c>
      <c r="M66" s="15">
        <f>AVERAGE(M13,M24,M33,M43,M53)</f>
        <v>0.6166666666666667</v>
      </c>
      <c r="P66" s="15">
        <f>AVERAGE(P13,P24,P33,P43,P53)</f>
        <v>0.7</v>
      </c>
      <c r="S66" s="15">
        <f>AVERAGE(S13,S24,S33,S43,S53)</f>
        <v>0.73399999999999999</v>
      </c>
      <c r="V66" s="15">
        <f>AVERAGE(V13,V24,V33,V43,V53)</f>
        <v>0.32</v>
      </c>
      <c r="Y66" s="15">
        <f>AVERAGE(Y13,Y24,Y33,Y43,Y53)</f>
        <v>0.38999999999999996</v>
      </c>
      <c r="AB66" s="15">
        <f>AVERAGE(AB13,AB24,AB33,AB43,AB53)</f>
        <v>0.34</v>
      </c>
      <c r="AE66" s="15">
        <f>AVERAGE(AE13,AE24,AE33,AE43,AE53)</f>
        <v>0.70799999999999996</v>
      </c>
      <c r="AH66" s="15">
        <f>AVERAGE(AH13,AH24,AH33,AH43,AH53)</f>
        <v>0.63200000000000001</v>
      </c>
      <c r="AK66" s="15">
        <f>AVERAGE(AK13,AK24,AK33,AK43,AK53)</f>
        <v>0.62345454545454548</v>
      </c>
      <c r="AN66" s="15">
        <f>AVERAGE(AN13,AN24,AN33,AN43,AN53)</f>
        <v>0.73399999999999999</v>
      </c>
      <c r="AP66" s="11" t="s">
        <v>27</v>
      </c>
    </row>
    <row r="67" spans="2:42">
      <c r="B67" s="5" t="s">
        <v>2</v>
      </c>
      <c r="D67" s="15">
        <f>AVERAGE(D14)</f>
        <v>0.88</v>
      </c>
      <c r="G67" s="15">
        <f t="shared" ref="G67" si="16">AVERAGE(G14)</f>
        <v>0.76</v>
      </c>
      <c r="J67" s="15">
        <f t="shared" ref="J67" si="17">AVERAGE(J14)</f>
        <v>0.55000000000000004</v>
      </c>
      <c r="M67" s="15">
        <f t="shared" ref="M67" si="18">AVERAGE(M14)</f>
        <v>0.92</v>
      </c>
      <c r="P67" s="15">
        <f t="shared" ref="P67" si="19">AVERAGE(P14)</f>
        <v>0.84</v>
      </c>
      <c r="S67" s="15">
        <f t="shared" ref="S67" si="20">AVERAGE(S14)</f>
        <v>0.92</v>
      </c>
      <c r="V67" s="15">
        <f t="shared" ref="V67" si="21">AVERAGE(V14)</f>
        <v>0.44</v>
      </c>
      <c r="Y67" s="15">
        <f t="shared" ref="Y67" si="22">AVERAGE(Y14)</f>
        <v>0.75</v>
      </c>
      <c r="AB67" s="15">
        <f t="shared" ref="AB67" si="23">AVERAGE(AB14)</f>
        <v>0.69</v>
      </c>
      <c r="AE67" s="15">
        <f t="shared" ref="AE67" si="24">AVERAGE(AE14)</f>
        <v>0.82</v>
      </c>
      <c r="AH67" s="15">
        <f t="shared" ref="AH67" si="25">AVERAGE(AH14)</f>
        <v>0.87</v>
      </c>
      <c r="AK67" s="15">
        <f t="shared" ref="AK67" si="26">AVERAGE(AK14)</f>
        <v>0.76727272727272722</v>
      </c>
      <c r="AN67" s="15">
        <f t="shared" ref="AN67" si="27">AVERAGE(AN14)</f>
        <v>0.92</v>
      </c>
      <c r="AP67" s="11" t="s">
        <v>41</v>
      </c>
    </row>
    <row r="68" spans="2:42">
      <c r="B68" s="5" t="s">
        <v>8</v>
      </c>
      <c r="D68" s="15">
        <f>AVERAGE(D14,D25,D54,D34)</f>
        <v>0.82000000000000006</v>
      </c>
      <c r="G68" s="15">
        <f>AVERAGE(G14,G25,G54,G34)</f>
        <v>0.66500000000000004</v>
      </c>
      <c r="J68" s="15">
        <f>AVERAGE(J14,J25,J54,J34)</f>
        <v>0.5</v>
      </c>
      <c r="M68" s="15">
        <f>AVERAGE(M14,M25,M54,M34)</f>
        <v>0.86499999999999999</v>
      </c>
      <c r="P68" s="15">
        <f>AVERAGE(P14,P25,P54,P34)</f>
        <v>0.85</v>
      </c>
      <c r="S68" s="15">
        <f>AVERAGE(S14,S25,S54,S34)</f>
        <v>0.89</v>
      </c>
      <c r="V68" s="15">
        <f>AVERAGE(V14,V25,V54,V34)</f>
        <v>0.46499999999999997</v>
      </c>
      <c r="Y68" s="15">
        <f>AVERAGE(Y14,Y25,Y54,Y34)</f>
        <v>0.65</v>
      </c>
      <c r="AB68" s="15">
        <f>AVERAGE(AB14,AB25,AB54,AB34)</f>
        <v>0.71499999999999997</v>
      </c>
      <c r="AE68" s="15">
        <f>AVERAGE(AE14,AE25,AE54,AE34)</f>
        <v>0.84</v>
      </c>
      <c r="AH68" s="15">
        <f>AVERAGE(AH14,AH25,AH54,AH34)</f>
        <v>0.85499999999999998</v>
      </c>
      <c r="AK68" s="15">
        <f>AVERAGE(AK14,AK25,AK54,AK34)</f>
        <v>0.80022727272727256</v>
      </c>
      <c r="AN68" s="15">
        <f>AVERAGE(AN14,AN25,AN54,AN34)</f>
        <v>0.89</v>
      </c>
      <c r="AP68" s="11" t="s">
        <v>28</v>
      </c>
    </row>
    <row r="69" spans="2:42">
      <c r="B69" s="5" t="s">
        <v>20</v>
      </c>
      <c r="D69" s="15">
        <f>D46</f>
        <v>0</v>
      </c>
      <c r="G69" s="15">
        <f>G46</f>
        <v>0</v>
      </c>
      <c r="J69" s="15">
        <f>J46</f>
        <v>0</v>
      </c>
      <c r="M69" s="15">
        <f>M46</f>
        <v>0</v>
      </c>
      <c r="P69" s="15">
        <f>P46</f>
        <v>0.94</v>
      </c>
      <c r="S69" s="15">
        <f>S46</f>
        <v>0.97</v>
      </c>
      <c r="V69" s="15">
        <f>V46</f>
        <v>0</v>
      </c>
      <c r="Y69" s="15">
        <f>Y46</f>
        <v>0</v>
      </c>
      <c r="AB69" s="15">
        <f>AB46</f>
        <v>0</v>
      </c>
      <c r="AE69" s="15">
        <f>AE46</f>
        <v>0.92</v>
      </c>
      <c r="AH69" s="15">
        <f>AH46</f>
        <v>0.93</v>
      </c>
      <c r="AK69" s="15">
        <f>AK46</f>
        <v>0.94000000000000006</v>
      </c>
      <c r="AN69" s="15">
        <f>AN46</f>
        <v>0.97</v>
      </c>
      <c r="AP69" s="11" t="s">
        <v>61</v>
      </c>
    </row>
    <row r="70" spans="2:42">
      <c r="B70" s="5" t="s">
        <v>0</v>
      </c>
      <c r="D70" s="15">
        <f>D17</f>
        <v>0.95</v>
      </c>
      <c r="G70" s="15">
        <f>G17</f>
        <v>0.92</v>
      </c>
      <c r="J70" s="15">
        <f>J17</f>
        <v>0.82</v>
      </c>
      <c r="M70" s="15">
        <f>M17</f>
        <v>0.91</v>
      </c>
      <c r="P70" s="15">
        <f>P17</f>
        <v>0.93</v>
      </c>
      <c r="S70" s="15">
        <f>S17</f>
        <v>0.93</v>
      </c>
      <c r="V70" s="15">
        <f>V17</f>
        <v>0.74</v>
      </c>
      <c r="Y70" s="15">
        <f>Y17</f>
        <v>0.71</v>
      </c>
      <c r="AB70" s="15">
        <f>AB17</f>
        <v>0.75</v>
      </c>
      <c r="AE70" s="15">
        <f>AE17</f>
        <v>0.93</v>
      </c>
      <c r="AH70" s="15">
        <f>AH17</f>
        <v>0.91</v>
      </c>
      <c r="AK70" s="15">
        <f>AK17</f>
        <v>0.86363636363636365</v>
      </c>
      <c r="AN70" s="15">
        <f>AN17</f>
        <v>0.93</v>
      </c>
      <c r="AP70" s="11" t="s">
        <v>42</v>
      </c>
    </row>
    <row r="71" spans="2:42">
      <c r="B71" s="5" t="s">
        <v>1</v>
      </c>
      <c r="D71" s="15">
        <f>D18</f>
        <v>0.93</v>
      </c>
      <c r="G71" s="15">
        <f>G18</f>
        <v>0.91</v>
      </c>
      <c r="J71" s="15">
        <f>J18</f>
        <v>0.67</v>
      </c>
      <c r="M71" s="15">
        <f>M18</f>
        <v>0.93</v>
      </c>
      <c r="P71" s="15">
        <f>P18</f>
        <v>0.88</v>
      </c>
      <c r="S71" s="15">
        <f>S18</f>
        <v>0.89</v>
      </c>
      <c r="V71" s="15">
        <f>V18</f>
        <v>0.84</v>
      </c>
      <c r="Y71" s="15">
        <f>Y18</f>
        <v>0.77</v>
      </c>
      <c r="AB71" s="15">
        <f>AB18</f>
        <v>0.85</v>
      </c>
      <c r="AE71" s="15">
        <f>AE18</f>
        <v>0.78</v>
      </c>
      <c r="AH71" s="15">
        <f>AH18</f>
        <v>0.89</v>
      </c>
      <c r="AK71" s="15">
        <f>AK18</f>
        <v>0.84909090909090912</v>
      </c>
      <c r="AN71" s="15">
        <f>AN18</f>
        <v>0.89</v>
      </c>
      <c r="AP71" s="11" t="s">
        <v>62</v>
      </c>
    </row>
    <row r="72" spans="2:42">
      <c r="B72" s="5" t="s">
        <v>11</v>
      </c>
      <c r="D72" s="15">
        <f>D37</f>
        <v>0.79</v>
      </c>
      <c r="G72" s="15">
        <f>G37</f>
        <v>0.65</v>
      </c>
      <c r="J72" s="15">
        <f>J37</f>
        <v>0.61</v>
      </c>
      <c r="M72" s="15">
        <f>M37</f>
        <v>0.86</v>
      </c>
      <c r="P72" s="15">
        <f>P37</f>
        <v>0.93</v>
      </c>
      <c r="S72" s="15">
        <f>S37</f>
        <v>0.89</v>
      </c>
      <c r="V72" s="15">
        <f>V37</f>
        <v>0.6</v>
      </c>
      <c r="Y72" s="15">
        <f>Y37</f>
        <v>0.61</v>
      </c>
      <c r="AB72" s="15">
        <f>AB37</f>
        <v>0.83</v>
      </c>
      <c r="AE72" s="15">
        <f>AE37</f>
        <v>0.91</v>
      </c>
      <c r="AH72" s="15">
        <f>AH37</f>
        <v>0.89</v>
      </c>
      <c r="AK72" s="15">
        <f>AK37</f>
        <v>0.77909090909090917</v>
      </c>
      <c r="AN72" s="15">
        <f>AN37</f>
        <v>0.89</v>
      </c>
      <c r="AP72" s="11" t="s">
        <v>43</v>
      </c>
    </row>
    <row r="73" spans="2:42">
      <c r="B73" s="5" t="s">
        <v>21</v>
      </c>
      <c r="D73" s="15">
        <f>D29</f>
        <v>0</v>
      </c>
      <c r="G73" s="15">
        <f>G29</f>
        <v>0</v>
      </c>
      <c r="J73" s="15">
        <f>J29</f>
        <v>0</v>
      </c>
      <c r="M73" s="15">
        <f>M29</f>
        <v>0</v>
      </c>
      <c r="P73" s="15">
        <f>P29</f>
        <v>0.84</v>
      </c>
      <c r="S73" s="15">
        <f>S29</f>
        <v>0.87</v>
      </c>
      <c r="V73" s="15">
        <f>V29</f>
        <v>0</v>
      </c>
      <c r="Y73" s="15">
        <f>Y29</f>
        <v>0</v>
      </c>
      <c r="AB73" s="15">
        <f>AB29</f>
        <v>0</v>
      </c>
      <c r="AE73" s="15">
        <f>AE29</f>
        <v>0.82</v>
      </c>
      <c r="AH73" s="15">
        <f>AH29</f>
        <v>0.84</v>
      </c>
      <c r="AK73" s="15">
        <f>AK29</f>
        <v>0.84249999999999992</v>
      </c>
      <c r="AN73" s="15">
        <f>AN29</f>
        <v>0.87</v>
      </c>
      <c r="AP73" s="11" t="s">
        <v>29</v>
      </c>
    </row>
    <row r="74" spans="2:42">
      <c r="B74" s="5" t="s">
        <v>12</v>
      </c>
      <c r="D74" s="15">
        <f>D38</f>
        <v>0.46</v>
      </c>
      <c r="G74" s="15">
        <f>G38</f>
        <v>0.38</v>
      </c>
      <c r="J74" s="15">
        <f>J38</f>
        <v>0.43</v>
      </c>
      <c r="M74" s="15">
        <f>M38</f>
        <v>0.85</v>
      </c>
      <c r="P74" s="15">
        <f>P38</f>
        <v>0.96</v>
      </c>
      <c r="S74" s="15">
        <f>S38</f>
        <v>0.98</v>
      </c>
      <c r="V74" s="15">
        <f>V38</f>
        <v>0.47</v>
      </c>
      <c r="Y74" s="15">
        <f>Y38</f>
        <v>0.79</v>
      </c>
      <c r="AB74" s="15">
        <f>AB38</f>
        <v>0.9</v>
      </c>
      <c r="AE74" s="15">
        <f>AE38</f>
        <v>0.96</v>
      </c>
      <c r="AH74" s="15">
        <f>AH38</f>
        <v>0.97</v>
      </c>
      <c r="AK74" s="15">
        <f>AK38</f>
        <v>0.74090909090909096</v>
      </c>
      <c r="AN74" s="15">
        <f>AN38</f>
        <v>0.98</v>
      </c>
      <c r="AP74" s="11" t="s">
        <v>44</v>
      </c>
    </row>
    <row r="75" spans="2:42">
      <c r="B75" s="5" t="s">
        <v>13</v>
      </c>
      <c r="D75" s="15">
        <f>D39</f>
        <v>0.81</v>
      </c>
      <c r="G75" s="15">
        <f>G39</f>
        <v>0.68</v>
      </c>
      <c r="J75" s="15">
        <f>J39</f>
        <v>0.56000000000000005</v>
      </c>
      <c r="M75" s="15">
        <f>M39</f>
        <v>0.96</v>
      </c>
      <c r="P75" s="15">
        <f>P39</f>
        <v>0.97</v>
      </c>
      <c r="S75" s="15">
        <f>S39</f>
        <v>0.98</v>
      </c>
      <c r="V75" s="15">
        <f>V39</f>
        <v>0.74</v>
      </c>
      <c r="Y75" s="15">
        <f>Y39</f>
        <v>0.91</v>
      </c>
      <c r="AB75" s="15">
        <f>AB39</f>
        <v>0.91</v>
      </c>
      <c r="AE75" s="15">
        <f>AE39</f>
        <v>0.96</v>
      </c>
      <c r="AH75" s="15">
        <f>AH39</f>
        <v>0.97</v>
      </c>
      <c r="AK75" s="15">
        <f>AK39</f>
        <v>0.85909090909090924</v>
      </c>
      <c r="AN75" s="15">
        <f>AN39</f>
        <v>0.98</v>
      </c>
      <c r="AP75" s="11" t="s">
        <v>30</v>
      </c>
    </row>
    <row r="76" spans="2:42">
      <c r="B76" s="5" t="s">
        <v>3</v>
      </c>
      <c r="D76" s="15">
        <f>D20</f>
        <v>0.69</v>
      </c>
      <c r="G76" s="15">
        <f>G20</f>
        <v>0.55000000000000004</v>
      </c>
      <c r="J76" s="15">
        <f>J20</f>
        <v>0.44</v>
      </c>
      <c r="M76" s="15">
        <f>M20</f>
        <v>0.93</v>
      </c>
      <c r="P76" s="15">
        <f>P20</f>
        <v>0.87</v>
      </c>
      <c r="S76" s="15">
        <f>S20</f>
        <v>0.9</v>
      </c>
      <c r="V76" s="15">
        <f>V20</f>
        <v>0.49</v>
      </c>
      <c r="Y76" s="15">
        <f>Y20</f>
        <v>0.77</v>
      </c>
      <c r="AB76" s="15">
        <f>AB20</f>
        <v>0.81</v>
      </c>
      <c r="AE76" s="15">
        <f>AE20</f>
        <v>0.89</v>
      </c>
      <c r="AH76" s="15">
        <f>AH20</f>
        <v>0.87</v>
      </c>
      <c r="AK76" s="15">
        <f>AK20</f>
        <v>0.74636363636363645</v>
      </c>
      <c r="AN76" s="15">
        <f>AN20</f>
        <v>0.9</v>
      </c>
      <c r="AP76" s="11" t="s">
        <v>31</v>
      </c>
    </row>
    <row r="77" spans="2:42">
      <c r="B77" s="5" t="s">
        <v>22</v>
      </c>
      <c r="D77" s="15">
        <f>D30</f>
        <v>0</v>
      </c>
      <c r="G77" s="15">
        <f>G30</f>
        <v>0</v>
      </c>
      <c r="J77" s="15">
        <f>J30</f>
        <v>0</v>
      </c>
      <c r="M77" s="15">
        <f>M30</f>
        <v>0</v>
      </c>
      <c r="P77" s="15">
        <f>P30</f>
        <v>0.69</v>
      </c>
      <c r="S77" s="15">
        <f>S30</f>
        <v>0.79</v>
      </c>
      <c r="V77" s="15">
        <f>V30</f>
        <v>0</v>
      </c>
      <c r="Y77" s="15">
        <f>Y30</f>
        <v>0</v>
      </c>
      <c r="AB77" s="15">
        <f>AB30</f>
        <v>0</v>
      </c>
      <c r="AE77" s="15">
        <f>AE30</f>
        <v>0.77</v>
      </c>
      <c r="AH77" s="15">
        <f>AH30</f>
        <v>0.82</v>
      </c>
      <c r="AK77" s="15">
        <f>AK30</f>
        <v>0.76749999999999996</v>
      </c>
      <c r="AN77" s="15">
        <f>AN30</f>
        <v>0.79</v>
      </c>
      <c r="AP77" s="11" t="s">
        <v>32</v>
      </c>
    </row>
    <row r="78" spans="2:42">
      <c r="B78" s="5" t="s">
        <v>17</v>
      </c>
      <c r="D78" s="15">
        <f>D48</f>
        <v>0</v>
      </c>
      <c r="G78" s="15">
        <f>G48</f>
        <v>0</v>
      </c>
      <c r="J78" s="15">
        <f>J48</f>
        <v>0</v>
      </c>
      <c r="M78" s="15">
        <f>M48</f>
        <v>0</v>
      </c>
      <c r="P78" s="15">
        <f>P48</f>
        <v>0.92</v>
      </c>
      <c r="S78" s="15">
        <f>S48</f>
        <v>0.91</v>
      </c>
      <c r="V78" s="15">
        <f>V48</f>
        <v>0</v>
      </c>
      <c r="Y78" s="15">
        <f>Y48</f>
        <v>0</v>
      </c>
      <c r="AB78" s="15">
        <f>AB48</f>
        <v>0</v>
      </c>
      <c r="AE78" s="15">
        <f>AE48</f>
        <v>0.9</v>
      </c>
      <c r="AH78" s="15">
        <f>AH48</f>
        <v>0.91</v>
      </c>
      <c r="AK78" s="15">
        <f>AK48</f>
        <v>0.91</v>
      </c>
      <c r="AN78" s="15">
        <f>AN48</f>
        <v>0.91</v>
      </c>
      <c r="AP78" s="11" t="s">
        <v>45</v>
      </c>
    </row>
    <row r="79" spans="2:42">
      <c r="B79" s="5" t="s">
        <v>18</v>
      </c>
      <c r="D79" s="15">
        <f t="shared" ref="D79:D80" si="28">D49</f>
        <v>0</v>
      </c>
      <c r="G79" s="15">
        <f t="shared" ref="G79:G80" si="29">G49</f>
        <v>0</v>
      </c>
      <c r="J79" s="15">
        <f t="shared" ref="J79:J80" si="30">J49</f>
        <v>0</v>
      </c>
      <c r="M79" s="15">
        <f t="shared" ref="M79:M80" si="31">M49</f>
        <v>0</v>
      </c>
      <c r="P79" s="15">
        <f t="shared" ref="P79:P80" si="32">P49</f>
        <v>0.89</v>
      </c>
      <c r="S79" s="15">
        <f t="shared" ref="S79:S80" si="33">S49</f>
        <v>0.96</v>
      </c>
      <c r="V79" s="15">
        <f t="shared" ref="V79:V80" si="34">V49</f>
        <v>0</v>
      </c>
      <c r="Y79" s="15">
        <f t="shared" ref="Y79:Y80" si="35">Y49</f>
        <v>0</v>
      </c>
      <c r="AB79" s="15">
        <f t="shared" ref="AB79:AB80" si="36">AB49</f>
        <v>0</v>
      </c>
      <c r="AE79" s="15">
        <f t="shared" ref="AE79:AE80" si="37">AE49</f>
        <v>0.88</v>
      </c>
      <c r="AH79" s="15">
        <f t="shared" ref="AH79:AH80" si="38">AH49</f>
        <v>0.95</v>
      </c>
      <c r="AK79" s="15">
        <f t="shared" ref="AK79:AK80" si="39">AK49</f>
        <v>0.91999999999999993</v>
      </c>
      <c r="AN79" s="15">
        <f t="shared" ref="AN79:AN80" si="40">AN49</f>
        <v>0.96</v>
      </c>
      <c r="AP79" s="11" t="s">
        <v>33</v>
      </c>
    </row>
    <row r="80" spans="2:42">
      <c r="B80" s="5" t="s">
        <v>19</v>
      </c>
      <c r="D80" s="15">
        <f t="shared" si="28"/>
        <v>0</v>
      </c>
      <c r="G80" s="15">
        <f t="shared" si="29"/>
        <v>0</v>
      </c>
      <c r="J80" s="15">
        <f t="shared" si="30"/>
        <v>0</v>
      </c>
      <c r="M80" s="15">
        <f t="shared" si="31"/>
        <v>0</v>
      </c>
      <c r="P80" s="15">
        <f t="shared" si="32"/>
        <v>0.95</v>
      </c>
      <c r="S80" s="15">
        <f t="shared" si="33"/>
        <v>0.94</v>
      </c>
      <c r="V80" s="15">
        <f t="shared" si="34"/>
        <v>0</v>
      </c>
      <c r="Y80" s="15">
        <f t="shared" si="35"/>
        <v>0</v>
      </c>
      <c r="AB80" s="15">
        <f t="shared" si="36"/>
        <v>0</v>
      </c>
      <c r="AE80" s="15">
        <f t="shared" si="37"/>
        <v>0.97</v>
      </c>
      <c r="AH80" s="15">
        <f t="shared" si="38"/>
        <v>0.95</v>
      </c>
      <c r="AK80" s="15">
        <f t="shared" si="39"/>
        <v>0.9524999999999999</v>
      </c>
      <c r="AN80" s="15">
        <f t="shared" si="40"/>
        <v>0.94</v>
      </c>
      <c r="AP80" s="11" t="s">
        <v>34</v>
      </c>
    </row>
    <row r="81" spans="2:42">
      <c r="B81" s="5" t="s">
        <v>4</v>
      </c>
      <c r="D81" s="15">
        <f>D21</f>
        <v>0.88</v>
      </c>
      <c r="G81" s="15">
        <f>G21</f>
        <v>0.68</v>
      </c>
      <c r="J81" s="15">
        <f>J21</f>
        <v>0.59</v>
      </c>
      <c r="M81" s="15">
        <f>M21</f>
        <v>0.94</v>
      </c>
      <c r="P81" s="15">
        <f>P21</f>
        <v>0.9</v>
      </c>
      <c r="S81" s="15">
        <f>S21</f>
        <v>0.94</v>
      </c>
      <c r="V81" s="15">
        <f>V21</f>
        <v>0.74</v>
      </c>
      <c r="Y81" s="15">
        <f>Y21</f>
        <v>0.83</v>
      </c>
      <c r="AB81" s="15">
        <f>AB21</f>
        <v>0.89</v>
      </c>
      <c r="AE81" s="15">
        <f>AE21</f>
        <v>0.88</v>
      </c>
      <c r="AH81" s="15">
        <f>AH21</f>
        <v>0.94</v>
      </c>
      <c r="AK81" s="15">
        <f>AK21</f>
        <v>0.83727272727272717</v>
      </c>
      <c r="AN81" s="15">
        <f>AN21</f>
        <v>0.94</v>
      </c>
      <c r="AP81" s="11" t="s">
        <v>35</v>
      </c>
    </row>
    <row r="82" spans="2:42">
      <c r="B82" s="5" t="s">
        <v>14</v>
      </c>
      <c r="D82" s="15">
        <f>D8</f>
        <v>0.67</v>
      </c>
      <c r="G82" s="15">
        <f>G8</f>
        <v>0.45</v>
      </c>
      <c r="J82" s="15">
        <f>J8</f>
        <v>0.47</v>
      </c>
      <c r="M82" s="15">
        <f>M8</f>
        <v>0.92</v>
      </c>
      <c r="P82" s="15">
        <f>P8</f>
        <v>0.84</v>
      </c>
      <c r="S82" s="15">
        <f>S8</f>
        <v>0.93</v>
      </c>
      <c r="V82" s="15">
        <f>V8</f>
        <v>0.33</v>
      </c>
      <c r="Y82" s="15">
        <f>Y8</f>
        <v>0.35</v>
      </c>
      <c r="AB82" s="15">
        <f>AB8</f>
        <v>0.33</v>
      </c>
      <c r="AE82" s="15">
        <f>AE8</f>
        <v>0.84</v>
      </c>
      <c r="AH82" s="15">
        <f>AH8</f>
        <v>0.88</v>
      </c>
      <c r="AK82" s="15">
        <f>AK8</f>
        <v>0.63727272727272721</v>
      </c>
      <c r="AN82" s="15">
        <f>AN8</f>
        <v>0.93</v>
      </c>
      <c r="AP82" s="11" t="s">
        <v>36</v>
      </c>
    </row>
    <row r="83" spans="2:42">
      <c r="B83" s="5" t="s">
        <v>15</v>
      </c>
      <c r="D83" s="15">
        <f t="shared" ref="D83:D84" si="41">D9</f>
        <v>0.49</v>
      </c>
      <c r="G83" s="15">
        <f t="shared" ref="G83:G84" si="42">G9</f>
        <v>0.22</v>
      </c>
      <c r="J83" s="15">
        <f t="shared" ref="J83:J84" si="43">J9</f>
        <v>0.23</v>
      </c>
      <c r="M83" s="15">
        <f t="shared" ref="M83:M84" si="44">M9</f>
        <v>0.65</v>
      </c>
      <c r="P83" s="15">
        <f t="shared" ref="P83:P84" si="45">P9</f>
        <v>0.85</v>
      </c>
      <c r="S83" s="15">
        <f t="shared" ref="S83:S84" si="46">S9</f>
        <v>0.96</v>
      </c>
      <c r="V83" s="15">
        <f t="shared" ref="V83:V84" si="47">V9</f>
        <v>0.04</v>
      </c>
      <c r="Y83" s="15">
        <f t="shared" ref="Y83:Y84" si="48">Y9</f>
        <v>0.33</v>
      </c>
      <c r="AB83" s="15">
        <f t="shared" ref="AB83:AB84" si="49">AB9</f>
        <v>0.5</v>
      </c>
      <c r="AE83" s="15">
        <f t="shared" ref="AE83:AE84" si="50">AE9</f>
        <v>0.84</v>
      </c>
      <c r="AH83" s="15">
        <f t="shared" ref="AH83:AH84" si="51">AH9</f>
        <v>0.93</v>
      </c>
      <c r="AK83" s="15">
        <f t="shared" ref="AK83:AK84" si="52">AK9</f>
        <v>0.54909090909090896</v>
      </c>
      <c r="AN83" s="15">
        <f t="shared" ref="AN83:AN84" si="53">AN9</f>
        <v>0.96</v>
      </c>
      <c r="AP83" s="11" t="s">
        <v>37</v>
      </c>
    </row>
    <row r="84" spans="2:42">
      <c r="B84" s="5" t="s">
        <v>16</v>
      </c>
      <c r="D84" s="15">
        <f t="shared" si="41"/>
        <v>0.62</v>
      </c>
      <c r="G84" s="15">
        <f t="shared" si="42"/>
        <v>0.41</v>
      </c>
      <c r="J84" s="15">
        <f t="shared" si="43"/>
        <v>0.48</v>
      </c>
      <c r="M84" s="15">
        <f t="shared" si="44"/>
        <v>0.92</v>
      </c>
      <c r="P84" s="15">
        <f t="shared" si="45"/>
        <v>0.83</v>
      </c>
      <c r="S84" s="15">
        <f t="shared" si="46"/>
        <v>0.96</v>
      </c>
      <c r="V84" s="15">
        <f t="shared" si="47"/>
        <v>0.38</v>
      </c>
      <c r="Y84" s="15">
        <f t="shared" si="48"/>
        <v>0.51</v>
      </c>
      <c r="AB84" s="15">
        <f t="shared" si="49"/>
        <v>0.51</v>
      </c>
      <c r="AE84" s="15">
        <f t="shared" si="50"/>
        <v>0.83</v>
      </c>
      <c r="AH84" s="15">
        <f t="shared" si="51"/>
        <v>0.91</v>
      </c>
      <c r="AK84" s="15">
        <f t="shared" si="52"/>
        <v>0.66909090909090907</v>
      </c>
      <c r="AN84" s="15">
        <f t="shared" si="53"/>
        <v>0.96</v>
      </c>
      <c r="AP84" s="11" t="s">
        <v>38</v>
      </c>
    </row>
    <row r="85" spans="2:42">
      <c r="B85" s="5" t="s">
        <v>9</v>
      </c>
      <c r="D85" s="15">
        <f>D26</f>
        <v>0.71</v>
      </c>
      <c r="G85" s="15">
        <f>G26</f>
        <v>0.44</v>
      </c>
      <c r="J85" s="15">
        <f>J26</f>
        <v>0.33</v>
      </c>
      <c r="M85" s="15">
        <f>M26</f>
        <v>0.87</v>
      </c>
      <c r="P85" s="15">
        <f>P26</f>
        <v>0.9</v>
      </c>
      <c r="S85" s="15">
        <f>S26</f>
        <v>0.92</v>
      </c>
      <c r="V85" s="15">
        <f>V26</f>
        <v>0.28999999999999998</v>
      </c>
      <c r="Y85" s="15">
        <f>Y26</f>
        <v>0.66</v>
      </c>
      <c r="AB85" s="15">
        <f>AB26</f>
        <v>0.86</v>
      </c>
      <c r="AE85" s="15">
        <f>AE26</f>
        <v>0.91</v>
      </c>
      <c r="AH85" s="15">
        <f>AH26</f>
        <v>0.9</v>
      </c>
      <c r="AK85" s="15">
        <f>AK26</f>
        <v>0.70818181818181825</v>
      </c>
      <c r="AN85" s="15">
        <f>AN26</f>
        <v>0.92</v>
      </c>
      <c r="AP85" s="11" t="s">
        <v>39</v>
      </c>
    </row>
  </sheetData>
  <mergeCells count="26">
    <mergeCell ref="C58:D58"/>
    <mergeCell ref="F3:G3"/>
    <mergeCell ref="F58:G58"/>
    <mergeCell ref="I3:J3"/>
    <mergeCell ref="I58:J58"/>
    <mergeCell ref="C3:D3"/>
    <mergeCell ref="L58:M58"/>
    <mergeCell ref="O3:P3"/>
    <mergeCell ref="O58:P58"/>
    <mergeCell ref="R3:S3"/>
    <mergeCell ref="R58:S58"/>
    <mergeCell ref="L3:M3"/>
    <mergeCell ref="U58:V58"/>
    <mergeCell ref="X3:Y3"/>
    <mergeCell ref="X58:Y58"/>
    <mergeCell ref="AA3:AB3"/>
    <mergeCell ref="AA58:AB58"/>
    <mergeCell ref="U3:V3"/>
    <mergeCell ref="AD58:AE58"/>
    <mergeCell ref="AG58:AH58"/>
    <mergeCell ref="AJ3:AK3"/>
    <mergeCell ref="AM3:AN3"/>
    <mergeCell ref="AM58:AN58"/>
    <mergeCell ref="AJ58:AK58"/>
    <mergeCell ref="AD3:AE3"/>
    <mergeCell ref="AG3:AH3"/>
  </mergeCells>
  <pageMargins left="0.7" right="0.7" top="0.75" bottom="0.75" header="0.3" footer="0.3"/>
  <pageSetup paperSize="9" scale="4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Results by Model</vt:lpstr>
      <vt:lpstr>Results</vt:lpstr>
      <vt:lpstr>Tag Ratings</vt:lpstr>
      <vt:lpstr>Evaluation Results</vt:lpstr>
      <vt:lpstr>'Evaluation Results'!ADAM_ALL</vt:lpstr>
      <vt:lpstr>Results!ALLALL_PERC</vt:lpstr>
      <vt:lpstr>'Results by Model'!ALLALL_PERC</vt:lpstr>
      <vt:lpstr>'Evaluation Results'!KENTON_ALL</vt:lpstr>
      <vt:lpstr>'Evaluation Results'!PERSONA_MODEL_LIST</vt:lpstr>
      <vt:lpstr>'Evaluation Results'!Print_Area</vt:lpstr>
      <vt:lpstr>Results!Print_Area</vt:lpstr>
      <vt:lpstr>'Results by Model'!Print_Area</vt:lpstr>
      <vt:lpstr>'Tag Ratings'!Print_Area</vt:lpstr>
      <vt:lpstr>'Evaluation Results'!SUSAN_ALL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2025-01-19T11:14:42Z</cp:lastPrinted>
  <dcterms:created xsi:type="dcterms:W3CDTF">2025-01-07T19:31:05Z</dcterms:created>
  <dcterms:modified xsi:type="dcterms:W3CDTF">2025-01-19T11:16:56Z</dcterms:modified>
</cp:coreProperties>
</file>