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_Laptop_Asus\Toolminati\FILE CONTOH SURAT_Scribd\Laporan Keuangan\"/>
    </mc:Choice>
  </mc:AlternateContent>
  <xr:revisionPtr revIDLastSave="0" documentId="13_ncr:1_{0015BF89-61E6-4713-966F-DBC06DE8944A}" xr6:coauthVersionLast="47" xr6:coauthVersionMax="47" xr10:uidLastSave="{00000000-0000-0000-0000-000000000000}"/>
  <bookViews>
    <workbookView xWindow="4320" yWindow="444" windowWidth="17280" windowHeight="8964" tabRatio="805" firstSheet="3" activeTab="3" xr2:uid="{00000000-000D-0000-FFFF-FFFF00000000}"/>
  </bookViews>
  <sheets>
    <sheet name="JURNAL TRANSAKSI" sheetId="11" r:id="rId1"/>
    <sheet name="NERACA AWAL" sheetId="10" r:id="rId2"/>
    <sheet name="TABEL PENYUSUTAN" sheetId="7" r:id="rId3"/>
    <sheet name="BUKU BESAR" sheetId="12" r:id="rId4"/>
    <sheet name="JURNAL PENYESUAIAN" sheetId="13" r:id="rId5"/>
    <sheet name="NERACA LAJUR" sheetId="15" r:id="rId6"/>
    <sheet name="LAPORAN LABA RUGI" sheetId="16" r:id="rId7"/>
    <sheet name="LAPORAN PERUBAHAN MODAL" sheetId="17" r:id="rId8"/>
    <sheet name="NERACA AKHIR" sheetId="18" r:id="rId9"/>
    <sheet name="JURNAL PENUTUP" sheetId="19" r:id="rId10"/>
    <sheet name="ARUS KAS" sheetId="21" r:id="rId11"/>
    <sheet name="NERACA SALDO" sheetId="2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1" i="16" l="1"/>
  <c r="K22" i="16" s="1"/>
  <c r="J22" i="22"/>
  <c r="I22" i="22"/>
  <c r="D22" i="22"/>
  <c r="C22" i="22"/>
  <c r="D24" i="21"/>
  <c r="D26" i="21" s="1"/>
  <c r="D19" i="21"/>
  <c r="D13" i="21"/>
  <c r="D12" i="21"/>
  <c r="E5" i="17"/>
  <c r="E12" i="16"/>
  <c r="E13" i="16" s="1"/>
  <c r="D12" i="18" l="1"/>
  <c r="I8" i="18" s="1"/>
  <c r="I12" i="18" s="1"/>
  <c r="L24" i="15" l="1"/>
  <c r="K24" i="15"/>
  <c r="K25" i="15" s="1"/>
  <c r="J24" i="15"/>
  <c r="I24" i="15"/>
  <c r="J25" i="15" s="1"/>
  <c r="H24" i="15"/>
  <c r="G24" i="15"/>
  <c r="H10" i="15"/>
  <c r="H8" i="15"/>
  <c r="G6" i="15"/>
  <c r="G5" i="15"/>
  <c r="F24" i="15"/>
  <c r="E24" i="15"/>
  <c r="C4" i="13"/>
  <c r="AA8" i="12"/>
  <c r="B15" i="10"/>
  <c r="B9" i="10"/>
  <c r="C19" i="15"/>
  <c r="D19" i="15"/>
  <c r="V28" i="12"/>
  <c r="V19" i="12"/>
  <c r="D9" i="10" l="1"/>
  <c r="J30" i="10"/>
  <c r="K48" i="10" l="1"/>
  <c r="M34" i="12"/>
  <c r="H40" i="12"/>
  <c r="G40" i="12"/>
  <c r="M6" i="10"/>
  <c r="M5" i="10"/>
  <c r="H41" i="12" l="1"/>
  <c r="M7" i="10"/>
  <c r="J20" i="10"/>
  <c r="J21" i="10"/>
  <c r="J25" i="10"/>
  <c r="J26" i="10"/>
  <c r="J27" i="10"/>
  <c r="J28" i="10"/>
  <c r="J29" i="10"/>
  <c r="J19" i="10"/>
  <c r="J31" i="10" l="1"/>
  <c r="F76" i="11"/>
  <c r="E76" i="11"/>
  <c r="B16" i="10" l="1"/>
  <c r="I14" i="10"/>
  <c r="I13" i="10"/>
  <c r="J13" i="10" s="1"/>
  <c r="D11" i="10" l="1"/>
  <c r="D16" i="10" s="1"/>
  <c r="J14" i="10"/>
</calcChain>
</file>

<file path=xl/sharedStrings.xml><?xml version="1.0" encoding="utf-8"?>
<sst xmlns="http://schemas.openxmlformats.org/spreadsheetml/2006/main" count="508" uniqueCount="204">
  <si>
    <t>Transaksi</t>
  </si>
  <si>
    <t>Ref</t>
  </si>
  <si>
    <t>Debit</t>
  </si>
  <si>
    <t>Kredit</t>
  </si>
  <si>
    <t>Kas</t>
  </si>
  <si>
    <t>Perlengkapan</t>
  </si>
  <si>
    <t>Pendapatan</t>
  </si>
  <si>
    <t>Modal</t>
  </si>
  <si>
    <t>Beban Gaji</t>
  </si>
  <si>
    <t>Beban Listrik</t>
  </si>
  <si>
    <t>Beban Pulsa</t>
  </si>
  <si>
    <t>Total</t>
  </si>
  <si>
    <t>Jurnal Transaksi Express Orange Laundry</t>
  </si>
  <si>
    <t>per April 2017</t>
  </si>
  <si>
    <t>Tanggal</t>
  </si>
  <si>
    <t>Mesin Cuci</t>
  </si>
  <si>
    <t>Garis Lurus</t>
  </si>
  <si>
    <t>HPO</t>
  </si>
  <si>
    <t>Nilai Residu</t>
  </si>
  <si>
    <t>Umur Ekonomis</t>
  </si>
  <si>
    <t>5 tahun</t>
  </si>
  <si>
    <t>Tahun</t>
  </si>
  <si>
    <t>Hpo</t>
  </si>
  <si>
    <t>Dep</t>
  </si>
  <si>
    <t>Akm Dep</t>
  </si>
  <si>
    <t>Nilai Buku</t>
  </si>
  <si>
    <t>6 tahun</t>
  </si>
  <si>
    <t>KAS</t>
  </si>
  <si>
    <t>PERLENGKAPAN</t>
  </si>
  <si>
    <t>SEWA DIBAYAR DIMUKA</t>
  </si>
  <si>
    <t>PERALATAN MESIN CUCI A</t>
  </si>
  <si>
    <t>PERALATAN MESIN CUCI B</t>
  </si>
  <si>
    <t>HUTANG GAJI</t>
  </si>
  <si>
    <t>TOTAL</t>
  </si>
  <si>
    <t>MODAL</t>
  </si>
  <si>
    <t>PERALATAN</t>
  </si>
  <si>
    <t>HARGA</t>
  </si>
  <si>
    <t>PEMAKAIAN</t>
  </si>
  <si>
    <t>5 BULAN</t>
  </si>
  <si>
    <t>TIMBANGAN</t>
  </si>
  <si>
    <t>1 TAHUN</t>
  </si>
  <si>
    <t>KERANJANG</t>
  </si>
  <si>
    <t>ETALASE</t>
  </si>
  <si>
    <t>RAK</t>
  </si>
  <si>
    <t>TELEPON</t>
  </si>
  <si>
    <t>SETRIKA</t>
  </si>
  <si>
    <t>STAPLES</t>
  </si>
  <si>
    <t>PULPEN</t>
  </si>
  <si>
    <t>RINCIAN PERALATAN</t>
  </si>
  <si>
    <t>RINCIAN PERLENGKAPAN</t>
  </si>
  <si>
    <t>TAHUN</t>
  </si>
  <si>
    <t>MESIN CUCI A</t>
  </si>
  <si>
    <t>MESIN CUCI B</t>
  </si>
  <si>
    <t xml:space="preserve">6 BULAN </t>
  </si>
  <si>
    <t xml:space="preserve">UTANG GAJI BULAN APRIL </t>
  </si>
  <si>
    <t>HUTANG UTILITAS</t>
  </si>
  <si>
    <t>Utang Utilitas</t>
  </si>
  <si>
    <t>AKM PENYUSUTAN MESIN A</t>
  </si>
  <si>
    <t>AKM PENYUSUTAN MESIN B</t>
  </si>
  <si>
    <t>POSTING BUKU BESAR</t>
  </si>
  <si>
    <t>TRANSAKSI</t>
  </si>
  <si>
    <t>JUMLAH</t>
  </si>
  <si>
    <t>HARGA PER-UNIT</t>
  </si>
  <si>
    <t>BUKU PEMBANTU:</t>
  </si>
  <si>
    <t xml:space="preserve">NERACA AWAL </t>
  </si>
  <si>
    <t>BULAN</t>
  </si>
  <si>
    <t>BIAYA SEWA</t>
  </si>
  <si>
    <t>SISA SEWA DIBAYAR DIMUKA</t>
  </si>
  <si>
    <t>November-Desember</t>
  </si>
  <si>
    <t>Januari-April</t>
  </si>
  <si>
    <t>UMUR EKONOMIS</t>
  </si>
  <si>
    <t>AKUMULASI</t>
  </si>
  <si>
    <t>60 BULAN</t>
  </si>
  <si>
    <t>1 Orang</t>
  </si>
  <si>
    <t>JUMLAH ORANG</t>
  </si>
  <si>
    <t>GAJI PER ORANG</t>
  </si>
  <si>
    <t>NO</t>
  </si>
  <si>
    <t>DEBET</t>
  </si>
  <si>
    <t>KREDIT</t>
  </si>
  <si>
    <t xml:space="preserve">Saldo awal </t>
  </si>
  <si>
    <t>MODAL:</t>
  </si>
  <si>
    <t>KEWAJIBAN:</t>
  </si>
  <si>
    <t>AKTIVA LANCAR:</t>
  </si>
  <si>
    <t>AKTIVA TETAP:</t>
  </si>
  <si>
    <t>PENDAPATAN</t>
  </si>
  <si>
    <t>BAHAN HABIS PAKAI</t>
  </si>
  <si>
    <t>PEWANGI</t>
  </si>
  <si>
    <t>HARGA PER UNIT</t>
  </si>
  <si>
    <t>DETERGEN</t>
  </si>
  <si>
    <t>PLASTIK</t>
  </si>
  <si>
    <t>PERSEDIAAN HABIS PAKAI (DETERGEN)</t>
  </si>
  <si>
    <t>PERSEDIAAN HABIS PAKAI (PEWANGI)</t>
  </si>
  <si>
    <t>PERSEDIAAN HABIS PAKAI (PLASTIK)</t>
  </si>
  <si>
    <t>PERSEDIAAN HABIS PAKAI (KANTONG PLASTIK)</t>
  </si>
  <si>
    <t>BEBAN LISTRIK</t>
  </si>
  <si>
    <t>NAMA AKUN</t>
  </si>
  <si>
    <t>KETERANGAN</t>
  </si>
  <si>
    <t>Beban penyusutan peralatan</t>
  </si>
  <si>
    <t>Akm penyusutan peralatan</t>
  </si>
  <si>
    <t xml:space="preserve">perlengkapan </t>
  </si>
  <si>
    <t xml:space="preserve">bahan habis pakai </t>
  </si>
  <si>
    <t>Sewa di Bayar di muka</t>
  </si>
  <si>
    <t xml:space="preserve">Hutang </t>
  </si>
  <si>
    <t>Bahan Habis Pakai</t>
  </si>
  <si>
    <t>TOTAL AKTIVA LANCAR</t>
  </si>
  <si>
    <t>TOTAL AKTIVA TETAP</t>
  </si>
  <si>
    <t>MEJA SETRIKA</t>
  </si>
  <si>
    <t>HANGER</t>
  </si>
  <si>
    <t>JEMURAN BESI</t>
  </si>
  <si>
    <t>ALAT ISOLASI</t>
  </si>
  <si>
    <t>NOTA</t>
  </si>
  <si>
    <t>KANTONG KRESEK</t>
  </si>
  <si>
    <t>TOTAL HUTANG</t>
  </si>
  <si>
    <t>KANTONG KRESEK)</t>
  </si>
  <si>
    <t>NOTA)</t>
  </si>
  <si>
    <t>ISOLASI</t>
  </si>
  <si>
    <t>ISOLASI)</t>
  </si>
  <si>
    <t>NERACA SALDO</t>
  </si>
  <si>
    <t>PENYESUAIAN</t>
  </si>
  <si>
    <t>NERACA SALDO SUDAH DISESUAIKAN</t>
  </si>
  <si>
    <t>LABA RUGI</t>
  </si>
  <si>
    <t>NERACA</t>
  </si>
  <si>
    <t>Bahan habis pakai</t>
  </si>
  <si>
    <t>Peralatan</t>
  </si>
  <si>
    <t>Beban listrik</t>
  </si>
  <si>
    <t>Beban air</t>
  </si>
  <si>
    <t>KDITR</t>
  </si>
  <si>
    <t>KEDITR</t>
  </si>
  <si>
    <t>Sewa dibabayar dimuka</t>
  </si>
  <si>
    <t>Utang Gaji</t>
  </si>
  <si>
    <t>Mesin Cuci A</t>
  </si>
  <si>
    <t>Saldo Awal</t>
  </si>
  <si>
    <t>Akm Mesin Cuci A</t>
  </si>
  <si>
    <t>Saldo A</t>
  </si>
  <si>
    <t>Mesin Cuci B</t>
  </si>
  <si>
    <t>Saldo Akhir</t>
  </si>
  <si>
    <t xml:space="preserve">Saldo Akhir </t>
  </si>
  <si>
    <t>Hutang Gaji</t>
  </si>
  <si>
    <t>beban Pulsa</t>
  </si>
  <si>
    <t>Beban Sewa dibayar dimuka</t>
  </si>
  <si>
    <t>Sewa dibayar dimuka</t>
  </si>
  <si>
    <t xml:space="preserve">Utang Gaji </t>
  </si>
  <si>
    <t xml:space="preserve">Beban Gaji </t>
  </si>
  <si>
    <t>Beban Utilitas</t>
  </si>
  <si>
    <t>UTANG UTILITAS</t>
  </si>
  <si>
    <t>Hutang Utilitas</t>
  </si>
  <si>
    <t>Beban Penyusutan Mesin</t>
  </si>
  <si>
    <t>Beban bahan habis pakai</t>
  </si>
  <si>
    <t>bahan habis pakai</t>
  </si>
  <si>
    <t>Akumulasi Penyusutan peralatan mesin b</t>
  </si>
  <si>
    <t>Akumulasi Penyusutan peralatan mesin a</t>
  </si>
  <si>
    <t xml:space="preserve">pendapatan </t>
  </si>
  <si>
    <t>MODAL AWAL</t>
  </si>
  <si>
    <t>MODAL AKHIR</t>
  </si>
  <si>
    <t xml:space="preserve">PERLENGKAPAN </t>
  </si>
  <si>
    <t>SEWA DIBAYAR DMK</t>
  </si>
  <si>
    <t>PERALATAN A</t>
  </si>
  <si>
    <t>PERALATAN B</t>
  </si>
  <si>
    <t>AKUMULASI PERALATAN A</t>
  </si>
  <si>
    <t>AKUMULASI PERALATAN B</t>
  </si>
  <si>
    <t>IKHTISAR L/R</t>
  </si>
  <si>
    <t xml:space="preserve">Beban Sewa </t>
  </si>
  <si>
    <t>LAPORAN LABA RUGI</t>
  </si>
  <si>
    <t>TOTAL BEBAN</t>
  </si>
  <si>
    <t>RUGI</t>
  </si>
  <si>
    <t>LAPORAN PERUBAHAN MODAL</t>
  </si>
  <si>
    <t>NERACA AKHIR</t>
  </si>
  <si>
    <t>JURNAL PENUTUP</t>
  </si>
  <si>
    <t>AKTIVA LANCAR</t>
  </si>
  <si>
    <t>HUTANG</t>
  </si>
  <si>
    <t>AKTIVA TETAP</t>
  </si>
  <si>
    <t>ORENZ LAUNDRY</t>
  </si>
  <si>
    <t>TOTAL AKTIVA</t>
  </si>
  <si>
    <t>TOTAL PASIVA</t>
  </si>
  <si>
    <t>LAPORAN ARUS KAS</t>
  </si>
  <si>
    <t>Arus kas dari aktivitas operasi</t>
  </si>
  <si>
    <t>Penerimaan kas dari pelanggan</t>
  </si>
  <si>
    <t>Kas yang dihasilkan dari aktivitas operasi</t>
  </si>
  <si>
    <t>Pembayaran bunga</t>
  </si>
  <si>
    <t>pembayaran pajak penghasilan</t>
  </si>
  <si>
    <t>~</t>
  </si>
  <si>
    <t>Arus kas bersih dari aktivitas operasi</t>
  </si>
  <si>
    <t>Arus kas dari aktivitas investasi</t>
  </si>
  <si>
    <t>Pembelian perlengkapan</t>
  </si>
  <si>
    <t>Arus kas bersaih dari aktivitas investasi</t>
  </si>
  <si>
    <t>Arus kas dari aktivitas pendanaan</t>
  </si>
  <si>
    <t>Investasi awal</t>
  </si>
  <si>
    <t>Prive pemilik</t>
  </si>
  <si>
    <t>Arus kas bersih dari aktivitas pendanaan</t>
  </si>
  <si>
    <t xml:space="preserve">Kenaikan bersih kas dan setara kas </t>
  </si>
  <si>
    <t>Kas dan setara kas pada awal periode</t>
  </si>
  <si>
    <t>Kas dan setara kas akhir periode</t>
  </si>
  <si>
    <t>Peralatan A</t>
  </si>
  <si>
    <t>Peralatan B</t>
  </si>
  <si>
    <t>NERACA SALDO SETELAH DISESUAIKAN</t>
  </si>
  <si>
    <t>KOK GAK BALANCE REK?</t>
  </si>
  <si>
    <t>REK TOLONG ITUNGNE AKM.PENYUSUTAN PERALATAN A &amp; B YAA</t>
  </si>
  <si>
    <t>ENGKO NEK WES KETEMU, NGITUNGE --- (AKM PENYUSUTAN NENG NERACA SALDO-AKM PENYUSUTAN NENG JURNAL PENYESUAIAN)</t>
  </si>
  <si>
    <t>SOALE KAN PERALATANE ENEK 2, NAH NENG JURNAL PENYESUAIAN IKU CUMA ENEK 1</t>
  </si>
  <si>
    <t>SEPERTINYA INI SALAH???</t>
  </si>
  <si>
    <t>EXPRESS ORENZ LAUNDRY</t>
  </si>
  <si>
    <t>beban-beban:</t>
  </si>
  <si>
    <t>sewa dibayar dimuka</t>
  </si>
  <si>
    <t>beban sewa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</si>
</sst>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[$-409]d\-mmm\-yy;@"/>
    <numFmt numFmtId="167" formatCode="_-[$Rp-421]* #,##0_-;\-[$Rp-421]* #,##0_-;_-[$Rp-421]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indexed="8"/>
      <name val="Tahoma"/>
      <family val="2"/>
    </font>
    <font>
      <sz val="11"/>
      <color indexed="8"/>
      <name val="Tahoma"/>
      <family val="2"/>
    </font>
    <font>
      <sz val="11"/>
      <color theme="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165" fontId="4" fillId="0" borderId="0" applyFont="0" applyFill="0" applyBorder="0" applyAlignment="0" applyProtection="0"/>
  </cellStyleXfs>
  <cellXfs count="155">
    <xf numFmtId="0" fontId="0" fillId="0" borderId="0" xfId="0"/>
    <xf numFmtId="166" fontId="2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5" fontId="2" fillId="0" borderId="0" xfId="0" applyNumberFormat="1" applyFont="1" applyBorder="1"/>
    <xf numFmtId="0" fontId="0" fillId="0" borderId="0" xfId="0"/>
    <xf numFmtId="0" fontId="0" fillId="3" borderId="0" xfId="0" applyFill="1"/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7" fontId="1" fillId="2" borderId="1" xfId="0" applyNumberFormat="1" applyFont="1" applyFill="1" applyBorder="1" applyAlignment="1">
      <alignment horizontal="center"/>
    </xf>
    <xf numFmtId="167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9" xfId="0" applyBorder="1"/>
    <xf numFmtId="0" fontId="0" fillId="0" borderId="1" xfId="0" applyBorder="1" applyAlignment="1"/>
    <xf numFmtId="0" fontId="2" fillId="0" borderId="2" xfId="0" applyFont="1" applyBorder="1"/>
    <xf numFmtId="0" fontId="2" fillId="0" borderId="1" xfId="0" applyFont="1" applyBorder="1" applyAlignment="1"/>
    <xf numFmtId="0" fontId="0" fillId="5" borderId="1" xfId="0" applyFill="1" applyBorder="1"/>
    <xf numFmtId="0" fontId="0" fillId="0" borderId="0" xfId="0" applyBorder="1"/>
    <xf numFmtId="0" fontId="1" fillId="5" borderId="3" xfId="0" applyFont="1" applyFill="1" applyBorder="1" applyAlignment="1">
      <alignment horizontal="center"/>
    </xf>
    <xf numFmtId="0" fontId="5" fillId="0" borderId="0" xfId="0" applyFont="1" applyBorder="1" applyAlignment="1">
      <alignment vertical="center"/>
    </xf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/>
    <xf numFmtId="164" fontId="0" fillId="2" borderId="1" xfId="0" applyNumberFormat="1" applyFill="1" applyBorder="1"/>
    <xf numFmtId="164" fontId="0" fillId="0" borderId="0" xfId="0" applyNumberFormat="1"/>
    <xf numFmtId="0" fontId="1" fillId="5" borderId="1" xfId="0" applyFont="1" applyFill="1" applyBorder="1"/>
    <xf numFmtId="166" fontId="2" fillId="0" borderId="2" xfId="0" applyNumberFormat="1" applyFont="1" applyBorder="1" applyAlignment="1">
      <alignment vertical="center"/>
    </xf>
    <xf numFmtId="0" fontId="1" fillId="5" borderId="11" xfId="0" applyFont="1" applyFill="1" applyBorder="1"/>
    <xf numFmtId="0" fontId="0" fillId="5" borderId="12" xfId="0" applyFill="1" applyBorder="1"/>
    <xf numFmtId="0" fontId="0" fillId="5" borderId="11" xfId="0" applyFill="1" applyBorder="1"/>
    <xf numFmtId="0" fontId="1" fillId="5" borderId="0" xfId="0" applyFont="1" applyFill="1"/>
    <xf numFmtId="0" fontId="1" fillId="2" borderId="0" xfId="0" applyFont="1" applyFill="1"/>
    <xf numFmtId="0" fontId="2" fillId="0" borderId="4" xfId="0" applyFont="1" applyBorder="1" applyAlignment="1"/>
    <xf numFmtId="166" fontId="2" fillId="0" borderId="1" xfId="0" applyNumberFormat="1" applyFont="1" applyBorder="1" applyAlignment="1">
      <alignment vertical="center"/>
    </xf>
    <xf numFmtId="0" fontId="0" fillId="0" borderId="4" xfId="0" applyBorder="1" applyAlignment="1"/>
    <xf numFmtId="0" fontId="1" fillId="5" borderId="13" xfId="0" applyFont="1" applyFill="1" applyBorder="1"/>
    <xf numFmtId="0" fontId="0" fillId="6" borderId="1" xfId="0" applyFont="1" applyFill="1" applyBorder="1"/>
    <xf numFmtId="0" fontId="0" fillId="0" borderId="7" xfId="0" applyBorder="1"/>
    <xf numFmtId="164" fontId="0" fillId="0" borderId="1" xfId="0" applyNumberFormat="1" applyBorder="1" applyAlignment="1">
      <alignment horizontal="center"/>
    </xf>
    <xf numFmtId="164" fontId="0" fillId="0" borderId="1" xfId="1" applyNumberFormat="1" applyFont="1" applyBorder="1"/>
    <xf numFmtId="164" fontId="0" fillId="0" borderId="1" xfId="1" applyNumberFormat="1" applyFont="1" applyFill="1" applyBorder="1"/>
    <xf numFmtId="164" fontId="2" fillId="0" borderId="1" xfId="0" applyNumberFormat="1" applyFont="1" applyBorder="1"/>
    <xf numFmtId="164" fontId="0" fillId="0" borderId="9" xfId="0" applyNumberFormat="1" applyBorder="1"/>
    <xf numFmtId="164" fontId="0" fillId="5" borderId="9" xfId="0" applyNumberFormat="1" applyFill="1" applyBorder="1"/>
    <xf numFmtId="164" fontId="1" fillId="2" borderId="9" xfId="0" applyNumberFormat="1" applyFont="1" applyFill="1" applyBorder="1"/>
    <xf numFmtId="164" fontId="0" fillId="5" borderId="0" xfId="0" applyNumberFormat="1" applyFill="1"/>
    <xf numFmtId="164" fontId="1" fillId="2" borderId="0" xfId="0" applyNumberFormat="1" applyFont="1" applyFill="1"/>
    <xf numFmtId="164" fontId="2" fillId="0" borderId="2" xfId="0" applyNumberFormat="1" applyFont="1" applyBorder="1"/>
    <xf numFmtId="164" fontId="0" fillId="0" borderId="1" xfId="0" applyNumberFormat="1" applyBorder="1" applyAlignment="1"/>
    <xf numFmtId="164" fontId="2" fillId="0" borderId="3" xfId="0" applyNumberFormat="1" applyFont="1" applyBorder="1"/>
    <xf numFmtId="0" fontId="6" fillId="0" borderId="10" xfId="0" applyFont="1" applyBorder="1"/>
    <xf numFmtId="164" fontId="0" fillId="0" borderId="0" xfId="0" applyNumberFormat="1" applyFill="1" applyBorder="1"/>
    <xf numFmtId="164" fontId="2" fillId="0" borderId="0" xfId="0" applyNumberFormat="1" applyFont="1" applyBorder="1"/>
    <xf numFmtId="164" fontId="2" fillId="0" borderId="9" xfId="0" applyNumberFormat="1" applyFont="1" applyBorder="1"/>
    <xf numFmtId="0" fontId="0" fillId="0" borderId="0" xfId="0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6" fontId="2" fillId="0" borderId="3" xfId="0" applyNumberFormat="1" applyFont="1" applyBorder="1" applyAlignment="1">
      <alignment vertical="center"/>
    </xf>
    <xf numFmtId="164" fontId="0" fillId="0" borderId="0" xfId="0" applyNumberFormat="1" applyBorder="1"/>
    <xf numFmtId="0" fontId="0" fillId="0" borderId="0" xfId="0" applyBorder="1" applyAlignment="1">
      <alignment horizontal="left"/>
    </xf>
    <xf numFmtId="165" fontId="0" fillId="0" borderId="1" xfId="1" applyFont="1" applyBorder="1"/>
    <xf numFmtId="0" fontId="0" fillId="0" borderId="0" xfId="0" applyBorder="1" applyAlignment="1"/>
    <xf numFmtId="164" fontId="0" fillId="0" borderId="7" xfId="0" applyNumberFormat="1" applyBorder="1"/>
    <xf numFmtId="0" fontId="1" fillId="5" borderId="4" xfId="0" applyFont="1" applyFill="1" applyBorder="1"/>
    <xf numFmtId="0" fontId="0" fillId="0" borderId="4" xfId="0" applyBorder="1"/>
    <xf numFmtId="3" fontId="0" fillId="0" borderId="1" xfId="0" applyNumberForma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7" borderId="0" xfId="0" applyFill="1"/>
    <xf numFmtId="164" fontId="0" fillId="0" borderId="5" xfId="0" applyNumberFormat="1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6" fillId="0" borderId="9" xfId="0" applyFont="1" applyBorder="1"/>
    <xf numFmtId="0" fontId="0" fillId="0" borderId="10" xfId="0" applyBorder="1"/>
    <xf numFmtId="0" fontId="0" fillId="0" borderId="15" xfId="0" applyBorder="1"/>
    <xf numFmtId="0" fontId="0" fillId="0" borderId="0" xfId="0" applyFill="1" applyBorder="1"/>
    <xf numFmtId="0" fontId="0" fillId="2" borderId="0" xfId="0" applyFill="1" applyBorder="1"/>
    <xf numFmtId="164" fontId="0" fillId="2" borderId="0" xfId="0" applyNumberFormat="1" applyFill="1" applyBorder="1"/>
    <xf numFmtId="0" fontId="0" fillId="2" borderId="0" xfId="0" applyFill="1" applyBorder="1" applyAlignment="1">
      <alignment horizontal="left"/>
    </xf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164" fontId="0" fillId="0" borderId="16" xfId="0" applyNumberFormat="1" applyBorder="1"/>
    <xf numFmtId="0" fontId="0" fillId="0" borderId="17" xfId="0" applyBorder="1"/>
    <xf numFmtId="164" fontId="0" fillId="0" borderId="18" xfId="0" applyNumberFormat="1" applyBorder="1"/>
    <xf numFmtId="16" fontId="0" fillId="0" borderId="0" xfId="0" applyNumberFormat="1"/>
    <xf numFmtId="164" fontId="0" fillId="0" borderId="4" xfId="0" applyNumberFormat="1" applyBorder="1"/>
    <xf numFmtId="0" fontId="7" fillId="0" borderId="0" xfId="0" applyFont="1"/>
    <xf numFmtId="0" fontId="7" fillId="8" borderId="0" xfId="0" applyFont="1" applyFill="1"/>
    <xf numFmtId="164" fontId="0" fillId="8" borderId="1" xfId="0" applyNumberFormat="1" applyFill="1" applyBorder="1"/>
    <xf numFmtId="0" fontId="0" fillId="8" borderId="0" xfId="0" applyFill="1"/>
    <xf numFmtId="0" fontId="0" fillId="0" borderId="0" xfId="0" applyBorder="1" applyAlignment="1">
      <alignment horizontal="left"/>
    </xf>
    <xf numFmtId="0" fontId="1" fillId="0" borderId="0" xfId="0" applyFont="1"/>
    <xf numFmtId="164" fontId="1" fillId="0" borderId="9" xfId="0" applyNumberFormat="1" applyFont="1" applyFill="1" applyBorder="1"/>
    <xf numFmtId="164" fontId="1" fillId="0" borderId="0" xfId="0" applyNumberFormat="1" applyFont="1"/>
    <xf numFmtId="164" fontId="1" fillId="0" borderId="9" xfId="0" applyNumberFormat="1" applyFont="1" applyBorder="1"/>
    <xf numFmtId="164" fontId="0" fillId="0" borderId="15" xfId="0" applyNumberFormat="1" applyBorder="1"/>
    <xf numFmtId="164" fontId="0" fillId="0" borderId="15" xfId="0" applyNumberFormat="1" applyFill="1" applyBorder="1"/>
    <xf numFmtId="0" fontId="1" fillId="6" borderId="0" xfId="0" applyFont="1" applyFill="1" applyBorder="1"/>
    <xf numFmtId="0" fontId="0" fillId="0" borderId="11" xfId="0" applyBorder="1"/>
    <xf numFmtId="164" fontId="0" fillId="0" borderId="12" xfId="0" applyNumberFormat="1" applyBorder="1"/>
    <xf numFmtId="0" fontId="0" fillId="0" borderId="13" xfId="0" applyBorder="1" applyAlignment="1"/>
    <xf numFmtId="0" fontId="0" fillId="0" borderId="13" xfId="0" applyBorder="1" applyAlignment="1">
      <alignment horizontal="left"/>
    </xf>
    <xf numFmtId="0" fontId="0" fillId="0" borderId="13" xfId="0" applyFill="1" applyBorder="1"/>
    <xf numFmtId="0" fontId="1" fillId="0" borderId="13" xfId="0" applyFont="1" applyBorder="1"/>
    <xf numFmtId="0" fontId="1" fillId="0" borderId="0" xfId="0" applyFont="1" applyBorder="1"/>
    <xf numFmtId="164" fontId="0" fillId="6" borderId="0" xfId="0" applyNumberFormat="1" applyFill="1"/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6" fontId="2" fillId="0" borderId="1" xfId="0" applyNumberFormat="1" applyFont="1" applyBorder="1" applyAlignment="1">
      <alignment horizontal="center" vertical="center"/>
    </xf>
    <xf numFmtId="166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166" fontId="3" fillId="0" borderId="0" xfId="0" applyNumberFormat="1" applyFont="1" applyAlignment="1">
      <alignment horizontal="center"/>
    </xf>
    <xf numFmtId="166" fontId="3" fillId="0" borderId="7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2" fillId="0" borderId="2" xfId="0" applyNumberFormat="1" applyFont="1" applyBorder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166" fontId="2" fillId="0" borderId="8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2" fillId="0" borderId="2" xfId="0" applyNumberFormat="1" applyFont="1" applyBorder="1" applyAlignment="1">
      <alignment horizontal="right" vertical="center"/>
    </xf>
    <xf numFmtId="166" fontId="2" fillId="0" borderId="3" xfId="0" applyNumberFormat="1" applyFont="1" applyBorder="1" applyAlignment="1">
      <alignment horizontal="right" vertical="center"/>
    </xf>
    <xf numFmtId="0" fontId="0" fillId="5" borderId="0" xfId="0" applyFill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workbookViewId="0">
      <selection activeCell="B15" sqref="B15:C15"/>
    </sheetView>
  </sheetViews>
  <sheetFormatPr defaultRowHeight="14.4" x14ac:dyDescent="0.3"/>
  <cols>
    <col min="1" max="1" width="11.33203125" customWidth="1"/>
    <col min="2" max="2" width="12.44140625" bestFit="1" customWidth="1"/>
    <col min="3" max="3" width="10.88671875" bestFit="1" customWidth="1"/>
    <col min="4" max="4" width="4.109375" bestFit="1" customWidth="1"/>
    <col min="5" max="5" width="15.44140625" customWidth="1"/>
    <col min="6" max="6" width="16.33203125" customWidth="1"/>
    <col min="8" max="8" width="12.88671875" customWidth="1"/>
    <col min="11" max="11" width="20.5546875" customWidth="1"/>
  </cols>
  <sheetData>
    <row r="1" spans="1:6" ht="15.6" x14ac:dyDescent="0.3">
      <c r="A1" s="119" t="s">
        <v>12</v>
      </c>
      <c r="B1" s="119"/>
      <c r="C1" s="119"/>
      <c r="D1" s="119"/>
      <c r="E1" s="119"/>
      <c r="F1" s="119"/>
    </row>
    <row r="2" spans="1:6" ht="15.6" x14ac:dyDescent="0.3">
      <c r="A2" s="120" t="s">
        <v>13</v>
      </c>
      <c r="B2" s="120"/>
      <c r="C2" s="120"/>
      <c r="D2" s="120"/>
      <c r="E2" s="120"/>
      <c r="F2" s="120"/>
    </row>
    <row r="3" spans="1:6" x14ac:dyDescent="0.3">
      <c r="A3" s="1" t="s">
        <v>14</v>
      </c>
      <c r="B3" s="121" t="s">
        <v>0</v>
      </c>
      <c r="C3" s="121"/>
      <c r="D3" s="4" t="s">
        <v>1</v>
      </c>
      <c r="E3" s="2" t="s">
        <v>2</v>
      </c>
      <c r="F3" s="2" t="s">
        <v>3</v>
      </c>
    </row>
    <row r="4" spans="1:6" x14ac:dyDescent="0.3">
      <c r="A4" s="122">
        <v>42856</v>
      </c>
      <c r="B4" s="117" t="s">
        <v>129</v>
      </c>
      <c r="C4" s="118"/>
      <c r="D4" s="3"/>
      <c r="E4" s="46">
        <v>2000000</v>
      </c>
      <c r="F4" s="46"/>
    </row>
    <row r="5" spans="1:6" x14ac:dyDescent="0.3">
      <c r="A5" s="123"/>
      <c r="B5" s="113" t="s">
        <v>4</v>
      </c>
      <c r="C5" s="114"/>
      <c r="D5" s="3"/>
      <c r="E5" s="46"/>
      <c r="F5" s="46">
        <v>2000000</v>
      </c>
    </row>
    <row r="6" spans="1:6" x14ac:dyDescent="0.3">
      <c r="A6" s="122">
        <v>42856</v>
      </c>
      <c r="B6" s="117" t="s">
        <v>10</v>
      </c>
      <c r="C6" s="118"/>
      <c r="D6" s="4"/>
      <c r="E6" s="46">
        <v>150000</v>
      </c>
      <c r="F6" s="46"/>
    </row>
    <row r="7" spans="1:6" x14ac:dyDescent="0.3">
      <c r="A7" s="123"/>
      <c r="B7" s="113" t="s">
        <v>4</v>
      </c>
      <c r="C7" s="114"/>
      <c r="D7" s="4"/>
      <c r="E7" s="46"/>
      <c r="F7" s="46">
        <v>150000</v>
      </c>
    </row>
    <row r="8" spans="1:6" x14ac:dyDescent="0.3">
      <c r="A8" s="122">
        <v>42856</v>
      </c>
      <c r="B8" s="117" t="s">
        <v>9</v>
      </c>
      <c r="C8" s="118"/>
      <c r="D8" s="3"/>
      <c r="E8" s="46">
        <v>300000</v>
      </c>
      <c r="F8" s="46"/>
    </row>
    <row r="9" spans="1:6" x14ac:dyDescent="0.3">
      <c r="A9" s="123"/>
      <c r="B9" s="113" t="s">
        <v>4</v>
      </c>
      <c r="C9" s="114"/>
      <c r="D9" s="3"/>
      <c r="E9" s="46"/>
      <c r="F9" s="46">
        <v>300000</v>
      </c>
    </row>
    <row r="10" spans="1:6" x14ac:dyDescent="0.3">
      <c r="A10" s="122">
        <v>42856</v>
      </c>
      <c r="B10" s="117" t="s">
        <v>56</v>
      </c>
      <c r="C10" s="118"/>
      <c r="D10" s="3"/>
      <c r="E10" s="46">
        <v>100000</v>
      </c>
      <c r="F10" s="46"/>
    </row>
    <row r="11" spans="1:6" x14ac:dyDescent="0.3">
      <c r="A11" s="123"/>
      <c r="B11" s="113" t="s">
        <v>4</v>
      </c>
      <c r="C11" s="114"/>
      <c r="D11" s="3"/>
      <c r="E11" s="46"/>
      <c r="F11" s="46">
        <v>100000</v>
      </c>
    </row>
    <row r="12" spans="1:6" x14ac:dyDescent="0.3">
      <c r="A12" s="122"/>
      <c r="B12" s="117"/>
      <c r="C12" s="118"/>
      <c r="D12" s="3"/>
      <c r="E12" s="46"/>
      <c r="F12" s="46"/>
    </row>
    <row r="13" spans="1:6" x14ac:dyDescent="0.3">
      <c r="A13" s="124"/>
      <c r="B13" s="113"/>
      <c r="C13" s="114"/>
      <c r="D13" s="19"/>
      <c r="E13" s="52"/>
      <c r="F13" s="52"/>
    </row>
    <row r="14" spans="1:6" x14ac:dyDescent="0.3">
      <c r="A14" s="116">
        <v>42856</v>
      </c>
      <c r="B14" s="125" t="s">
        <v>4</v>
      </c>
      <c r="C14" s="125"/>
      <c r="D14" s="20"/>
      <c r="E14" s="53">
        <v>119000</v>
      </c>
      <c r="F14" s="53"/>
    </row>
    <row r="15" spans="1:6" x14ac:dyDescent="0.3">
      <c r="A15" s="116"/>
      <c r="B15" s="126" t="s">
        <v>6</v>
      </c>
      <c r="C15" s="126"/>
      <c r="D15" s="3"/>
      <c r="E15" s="29"/>
      <c r="F15" s="53">
        <v>119000</v>
      </c>
    </row>
    <row r="16" spans="1:6" x14ac:dyDescent="0.3">
      <c r="A16" s="115">
        <v>42857</v>
      </c>
      <c r="B16" s="125" t="s">
        <v>4</v>
      </c>
      <c r="C16" s="125"/>
      <c r="D16" s="20"/>
      <c r="E16" s="53">
        <v>216500</v>
      </c>
      <c r="F16" s="53"/>
    </row>
    <row r="17" spans="1:14" x14ac:dyDescent="0.3">
      <c r="A17" s="116"/>
      <c r="B17" s="113" t="s">
        <v>6</v>
      </c>
      <c r="C17" s="114"/>
      <c r="D17" s="3"/>
      <c r="E17" s="29"/>
      <c r="F17" s="53">
        <v>216500</v>
      </c>
    </row>
    <row r="18" spans="1:14" x14ac:dyDescent="0.3">
      <c r="A18" s="115">
        <v>42858</v>
      </c>
      <c r="B18" s="125" t="s">
        <v>4</v>
      </c>
      <c r="C18" s="125"/>
      <c r="D18" s="20"/>
      <c r="E18" s="53">
        <v>129750</v>
      </c>
      <c r="F18" s="53"/>
      <c r="N18" s="6"/>
    </row>
    <row r="19" spans="1:14" x14ac:dyDescent="0.3">
      <c r="A19" s="116"/>
      <c r="B19" s="113" t="s">
        <v>6</v>
      </c>
      <c r="C19" s="114"/>
      <c r="D19" s="3"/>
      <c r="E19" s="29"/>
      <c r="F19" s="53">
        <v>129750</v>
      </c>
      <c r="N19" s="6"/>
    </row>
    <row r="20" spans="1:14" x14ac:dyDescent="0.3">
      <c r="A20" s="115">
        <v>42859</v>
      </c>
      <c r="B20" s="125" t="s">
        <v>4</v>
      </c>
      <c r="C20" s="125"/>
      <c r="D20" s="20"/>
      <c r="E20" s="53">
        <v>128500</v>
      </c>
      <c r="F20" s="53"/>
      <c r="N20" s="6"/>
    </row>
    <row r="21" spans="1:14" x14ac:dyDescent="0.3">
      <c r="A21" s="116"/>
      <c r="B21" s="113" t="s">
        <v>6</v>
      </c>
      <c r="C21" s="114"/>
      <c r="D21" s="3"/>
      <c r="E21" s="53"/>
      <c r="F21" s="53">
        <v>128500</v>
      </c>
      <c r="N21" s="6"/>
    </row>
    <row r="22" spans="1:14" x14ac:dyDescent="0.3">
      <c r="A22" s="115">
        <v>42860</v>
      </c>
      <c r="B22" s="125" t="s">
        <v>4</v>
      </c>
      <c r="C22" s="125"/>
      <c r="D22" s="20"/>
      <c r="E22" s="53">
        <v>180000</v>
      </c>
      <c r="F22" s="53"/>
      <c r="N22" s="6"/>
    </row>
    <row r="23" spans="1:14" x14ac:dyDescent="0.3">
      <c r="A23" s="116"/>
      <c r="B23" s="113" t="s">
        <v>6</v>
      </c>
      <c r="C23" s="114"/>
      <c r="D23" s="3"/>
      <c r="E23" s="29"/>
      <c r="F23" s="53">
        <v>180000</v>
      </c>
      <c r="N23" s="6"/>
    </row>
    <row r="24" spans="1:14" x14ac:dyDescent="0.3">
      <c r="A24" s="115">
        <v>42861</v>
      </c>
      <c r="B24" s="125" t="s">
        <v>4</v>
      </c>
      <c r="C24" s="125"/>
      <c r="D24" s="20"/>
      <c r="E24" s="53">
        <v>102500</v>
      </c>
      <c r="F24" s="53"/>
      <c r="N24" s="6"/>
    </row>
    <row r="25" spans="1:14" x14ac:dyDescent="0.3">
      <c r="A25" s="116"/>
      <c r="B25" s="113" t="s">
        <v>6</v>
      </c>
      <c r="C25" s="114"/>
      <c r="D25" s="3"/>
      <c r="E25" s="29"/>
      <c r="F25" s="53">
        <v>102500</v>
      </c>
      <c r="N25" s="6"/>
    </row>
    <row r="26" spans="1:14" x14ac:dyDescent="0.3">
      <c r="A26" s="115">
        <v>42862</v>
      </c>
      <c r="B26" s="125" t="s">
        <v>4</v>
      </c>
      <c r="C26" s="125"/>
      <c r="D26" s="20"/>
      <c r="E26" s="53">
        <v>101250</v>
      </c>
      <c r="F26" s="53"/>
      <c r="N26" s="6"/>
    </row>
    <row r="27" spans="1:14" x14ac:dyDescent="0.3">
      <c r="A27" s="116"/>
      <c r="B27" s="113" t="s">
        <v>6</v>
      </c>
      <c r="C27" s="114"/>
      <c r="D27" s="3"/>
      <c r="E27" s="29"/>
      <c r="F27" s="53">
        <v>101250</v>
      </c>
      <c r="N27" s="6"/>
    </row>
    <row r="28" spans="1:14" x14ac:dyDescent="0.3">
      <c r="A28" s="115">
        <v>42863</v>
      </c>
      <c r="B28" s="117" t="s">
        <v>4</v>
      </c>
      <c r="C28" s="118"/>
      <c r="D28" s="20"/>
      <c r="E28" s="53">
        <v>132750</v>
      </c>
      <c r="F28" s="53"/>
      <c r="N28" s="6"/>
    </row>
    <row r="29" spans="1:14" x14ac:dyDescent="0.3">
      <c r="A29" s="116"/>
      <c r="B29" s="113" t="s">
        <v>6</v>
      </c>
      <c r="C29" s="114"/>
      <c r="D29" s="3"/>
      <c r="E29" s="29"/>
      <c r="F29" s="53">
        <v>132750</v>
      </c>
      <c r="N29" s="6"/>
    </row>
    <row r="30" spans="1:14" x14ac:dyDescent="0.3">
      <c r="A30" s="115">
        <v>42864</v>
      </c>
      <c r="B30" s="117" t="s">
        <v>4</v>
      </c>
      <c r="C30" s="118"/>
      <c r="D30" s="20"/>
      <c r="E30" s="53">
        <v>124500</v>
      </c>
      <c r="F30" s="53"/>
      <c r="N30" s="6"/>
    </row>
    <row r="31" spans="1:14" x14ac:dyDescent="0.3">
      <c r="A31" s="116"/>
      <c r="B31" s="113" t="s">
        <v>6</v>
      </c>
      <c r="C31" s="114"/>
      <c r="D31" s="3"/>
      <c r="E31" s="29"/>
      <c r="F31" s="53">
        <v>124500</v>
      </c>
      <c r="N31" s="6"/>
    </row>
    <row r="32" spans="1:14" x14ac:dyDescent="0.3">
      <c r="A32" s="115">
        <v>42865</v>
      </c>
      <c r="B32" s="117" t="s">
        <v>4</v>
      </c>
      <c r="C32" s="118"/>
      <c r="D32" s="20"/>
      <c r="E32" s="53">
        <v>116500</v>
      </c>
      <c r="F32" s="53"/>
      <c r="N32" s="6"/>
    </row>
    <row r="33" spans="1:14" x14ac:dyDescent="0.3">
      <c r="A33" s="116"/>
      <c r="B33" s="113" t="s">
        <v>6</v>
      </c>
      <c r="C33" s="114"/>
      <c r="D33" s="3"/>
      <c r="E33" s="29"/>
      <c r="F33" s="53">
        <v>116500</v>
      </c>
      <c r="N33" s="6"/>
    </row>
    <row r="34" spans="1:14" x14ac:dyDescent="0.3">
      <c r="A34" s="115">
        <v>42866</v>
      </c>
      <c r="B34" s="117" t="s">
        <v>4</v>
      </c>
      <c r="C34" s="118"/>
      <c r="D34" s="20"/>
      <c r="E34" s="53">
        <v>119500</v>
      </c>
      <c r="F34" s="53"/>
      <c r="N34" s="6"/>
    </row>
    <row r="35" spans="1:14" x14ac:dyDescent="0.3">
      <c r="A35" s="116"/>
      <c r="B35" s="113" t="s">
        <v>6</v>
      </c>
      <c r="C35" s="114"/>
      <c r="D35" s="3"/>
      <c r="E35" s="29"/>
      <c r="F35" s="53">
        <v>119500</v>
      </c>
      <c r="N35" s="6"/>
    </row>
    <row r="36" spans="1:14" x14ac:dyDescent="0.3">
      <c r="A36" s="115">
        <v>42867</v>
      </c>
      <c r="B36" s="117" t="s">
        <v>4</v>
      </c>
      <c r="C36" s="118"/>
      <c r="D36" s="20"/>
      <c r="E36" s="27">
        <v>139500</v>
      </c>
      <c r="F36" s="46"/>
      <c r="N36" s="6"/>
    </row>
    <row r="37" spans="1:14" x14ac:dyDescent="0.3">
      <c r="A37" s="116"/>
      <c r="B37" s="113" t="s">
        <v>6</v>
      </c>
      <c r="C37" s="114"/>
      <c r="D37" s="3"/>
      <c r="E37" s="46"/>
      <c r="F37" s="27">
        <v>139500</v>
      </c>
      <c r="N37" s="6"/>
    </row>
    <row r="38" spans="1:14" x14ac:dyDescent="0.3">
      <c r="A38" s="115">
        <v>42868</v>
      </c>
      <c r="B38" s="117" t="s">
        <v>4</v>
      </c>
      <c r="C38" s="118"/>
      <c r="D38" s="20"/>
      <c r="E38" s="27">
        <v>102500</v>
      </c>
      <c r="F38" s="46"/>
    </row>
    <row r="39" spans="1:14" x14ac:dyDescent="0.3">
      <c r="A39" s="116"/>
      <c r="B39" s="113" t="s">
        <v>6</v>
      </c>
      <c r="C39" s="114"/>
      <c r="D39" s="3"/>
      <c r="E39" s="46"/>
      <c r="F39" s="27">
        <v>102500</v>
      </c>
    </row>
    <row r="40" spans="1:14" x14ac:dyDescent="0.3">
      <c r="A40" s="115">
        <v>42869</v>
      </c>
      <c r="B40" s="117" t="s">
        <v>4</v>
      </c>
      <c r="C40" s="118"/>
      <c r="D40" s="20"/>
      <c r="E40" s="27">
        <v>128500</v>
      </c>
      <c r="F40" s="46"/>
    </row>
    <row r="41" spans="1:14" x14ac:dyDescent="0.3">
      <c r="A41" s="116"/>
      <c r="B41" s="113" t="s">
        <v>6</v>
      </c>
      <c r="C41" s="114"/>
      <c r="D41" s="3"/>
      <c r="E41" s="46"/>
      <c r="F41" s="27">
        <v>128500</v>
      </c>
    </row>
    <row r="42" spans="1:14" x14ac:dyDescent="0.3">
      <c r="A42" s="31">
        <v>42870</v>
      </c>
      <c r="B42" s="117" t="s">
        <v>4</v>
      </c>
      <c r="C42" s="118"/>
      <c r="D42" s="20"/>
      <c r="E42" s="27">
        <v>133500</v>
      </c>
      <c r="F42" s="46"/>
    </row>
    <row r="43" spans="1:14" x14ac:dyDescent="0.3">
      <c r="A43" s="61"/>
      <c r="B43" s="113" t="s">
        <v>6</v>
      </c>
      <c r="C43" s="114"/>
      <c r="D43" s="3"/>
      <c r="E43" s="46"/>
      <c r="F43" s="27">
        <v>133500</v>
      </c>
    </row>
    <row r="44" spans="1:14" x14ac:dyDescent="0.3">
      <c r="A44" s="115">
        <v>42871</v>
      </c>
      <c r="B44" s="117" t="s">
        <v>4</v>
      </c>
      <c r="C44" s="118"/>
      <c r="D44" s="20"/>
      <c r="E44" s="27">
        <v>85750</v>
      </c>
      <c r="F44" s="46"/>
    </row>
    <row r="45" spans="1:14" x14ac:dyDescent="0.3">
      <c r="A45" s="116"/>
      <c r="B45" s="113" t="s">
        <v>6</v>
      </c>
      <c r="C45" s="114"/>
      <c r="D45" s="3"/>
      <c r="E45" s="46"/>
      <c r="F45" s="27">
        <v>85750</v>
      </c>
    </row>
    <row r="46" spans="1:14" x14ac:dyDescent="0.3">
      <c r="A46" s="115">
        <v>42872</v>
      </c>
      <c r="B46" s="117" t="s">
        <v>4</v>
      </c>
      <c r="C46" s="118"/>
      <c r="D46" s="20"/>
      <c r="E46" s="27">
        <v>91000</v>
      </c>
      <c r="F46" s="46"/>
    </row>
    <row r="47" spans="1:14" x14ac:dyDescent="0.3">
      <c r="A47" s="116"/>
      <c r="B47" s="113" t="s">
        <v>6</v>
      </c>
      <c r="C47" s="114"/>
      <c r="D47" s="3"/>
      <c r="E47" s="46"/>
      <c r="F47" s="27">
        <v>91000</v>
      </c>
    </row>
    <row r="48" spans="1:14" x14ac:dyDescent="0.3">
      <c r="A48" s="115">
        <v>42873</v>
      </c>
      <c r="B48" s="117" t="s">
        <v>4</v>
      </c>
      <c r="C48" s="118"/>
      <c r="D48" s="20"/>
      <c r="E48" s="27">
        <v>91500</v>
      </c>
      <c r="F48" s="46"/>
    </row>
    <row r="49" spans="1:15" x14ac:dyDescent="0.3">
      <c r="A49" s="116"/>
      <c r="B49" s="113" t="s">
        <v>6</v>
      </c>
      <c r="C49" s="114"/>
      <c r="D49" s="3"/>
      <c r="E49" s="46"/>
      <c r="F49" s="27">
        <v>91500</v>
      </c>
    </row>
    <row r="50" spans="1:15" x14ac:dyDescent="0.3">
      <c r="A50" s="115">
        <v>42874</v>
      </c>
      <c r="B50" s="117" t="s">
        <v>4</v>
      </c>
      <c r="C50" s="118"/>
      <c r="D50" s="20"/>
      <c r="E50" s="27">
        <v>100500</v>
      </c>
      <c r="F50" s="46"/>
    </row>
    <row r="51" spans="1:15" x14ac:dyDescent="0.3">
      <c r="A51" s="116"/>
      <c r="B51" s="113" t="s">
        <v>6</v>
      </c>
      <c r="C51" s="114"/>
      <c r="D51" s="3"/>
      <c r="E51" s="46"/>
      <c r="F51" s="27">
        <v>100500</v>
      </c>
    </row>
    <row r="52" spans="1:15" x14ac:dyDescent="0.3">
      <c r="A52" s="115">
        <v>42875</v>
      </c>
      <c r="B52" s="117" t="s">
        <v>4</v>
      </c>
      <c r="C52" s="118"/>
      <c r="D52" s="20"/>
      <c r="E52" s="27">
        <v>134000</v>
      </c>
      <c r="F52" s="46"/>
    </row>
    <row r="53" spans="1:15" x14ac:dyDescent="0.3">
      <c r="A53" s="116"/>
      <c r="B53" s="113" t="s">
        <v>6</v>
      </c>
      <c r="C53" s="114"/>
      <c r="D53" s="3"/>
      <c r="E53" s="46"/>
      <c r="F53" s="27">
        <v>134000</v>
      </c>
    </row>
    <row r="54" spans="1:15" x14ac:dyDescent="0.3">
      <c r="A54" s="115">
        <v>42876</v>
      </c>
      <c r="B54" s="117" t="s">
        <v>4</v>
      </c>
      <c r="C54" s="118"/>
      <c r="D54" s="20"/>
      <c r="E54" s="27">
        <v>110500</v>
      </c>
      <c r="F54" s="46"/>
    </row>
    <row r="55" spans="1:15" x14ac:dyDescent="0.3">
      <c r="A55" s="116"/>
      <c r="B55" s="113" t="s">
        <v>6</v>
      </c>
      <c r="C55" s="114"/>
      <c r="D55" s="3"/>
      <c r="E55" s="46"/>
      <c r="F55" s="27">
        <v>110500</v>
      </c>
    </row>
    <row r="56" spans="1:15" x14ac:dyDescent="0.3">
      <c r="A56" s="115">
        <v>42877</v>
      </c>
      <c r="B56" s="117" t="s">
        <v>4</v>
      </c>
      <c r="C56" s="118"/>
      <c r="D56" s="20"/>
      <c r="E56" s="27">
        <v>79500</v>
      </c>
      <c r="F56" s="46"/>
    </row>
    <row r="57" spans="1:15" x14ac:dyDescent="0.3">
      <c r="A57" s="116"/>
      <c r="B57" s="113" t="s">
        <v>6</v>
      </c>
      <c r="C57" s="114"/>
      <c r="D57" s="3"/>
      <c r="E57" s="46"/>
      <c r="F57" s="27">
        <v>79500</v>
      </c>
    </row>
    <row r="58" spans="1:15" x14ac:dyDescent="0.3">
      <c r="A58" s="115">
        <v>42878</v>
      </c>
      <c r="B58" s="117" t="s">
        <v>4</v>
      </c>
      <c r="C58" s="118"/>
      <c r="D58" s="20"/>
      <c r="E58" s="27">
        <v>141000</v>
      </c>
      <c r="F58" s="46"/>
    </row>
    <row r="59" spans="1:15" x14ac:dyDescent="0.3">
      <c r="A59" s="116"/>
      <c r="B59" s="113" t="s">
        <v>6</v>
      </c>
      <c r="C59" s="114"/>
      <c r="D59" s="3"/>
      <c r="E59" s="46"/>
      <c r="F59" s="27">
        <v>141000</v>
      </c>
    </row>
    <row r="60" spans="1:15" x14ac:dyDescent="0.3">
      <c r="A60" s="115">
        <v>42879</v>
      </c>
      <c r="B60" s="117" t="s">
        <v>4</v>
      </c>
      <c r="C60" s="118"/>
      <c r="D60" s="20"/>
      <c r="E60" s="27">
        <v>105500</v>
      </c>
      <c r="F60" s="46"/>
    </row>
    <row r="61" spans="1:15" x14ac:dyDescent="0.3">
      <c r="A61" s="116"/>
      <c r="B61" s="113" t="s">
        <v>6</v>
      </c>
      <c r="C61" s="114"/>
      <c r="D61" s="3"/>
      <c r="E61" s="46"/>
      <c r="F61" s="27">
        <v>105500</v>
      </c>
    </row>
    <row r="62" spans="1:15" x14ac:dyDescent="0.3">
      <c r="A62" s="115">
        <v>42880</v>
      </c>
      <c r="B62" s="117" t="s">
        <v>4</v>
      </c>
      <c r="C62" s="118"/>
      <c r="D62" s="20"/>
      <c r="E62" s="27">
        <v>250000</v>
      </c>
      <c r="F62" s="46"/>
    </row>
    <row r="63" spans="1:15" x14ac:dyDescent="0.3">
      <c r="A63" s="116"/>
      <c r="B63" s="113" t="s">
        <v>6</v>
      </c>
      <c r="C63" s="114"/>
      <c r="D63" s="3"/>
      <c r="E63" s="46"/>
      <c r="F63" s="27">
        <v>250000</v>
      </c>
      <c r="O63" s="6"/>
    </row>
    <row r="64" spans="1:15" x14ac:dyDescent="0.3">
      <c r="A64" s="115">
        <v>42881</v>
      </c>
      <c r="B64" s="117" t="s">
        <v>4</v>
      </c>
      <c r="C64" s="118"/>
      <c r="D64" s="20"/>
      <c r="E64" s="27">
        <v>192000</v>
      </c>
      <c r="F64" s="46"/>
      <c r="O64" s="6"/>
    </row>
    <row r="65" spans="1:15" x14ac:dyDescent="0.3">
      <c r="A65" s="116"/>
      <c r="B65" s="113" t="s">
        <v>6</v>
      </c>
      <c r="C65" s="114"/>
      <c r="D65" s="3"/>
      <c r="E65" s="46"/>
      <c r="F65" s="27">
        <v>192000</v>
      </c>
      <c r="O65" s="6"/>
    </row>
    <row r="66" spans="1:15" x14ac:dyDescent="0.3">
      <c r="A66" s="115">
        <v>42882</v>
      </c>
      <c r="B66" s="117" t="s">
        <v>4</v>
      </c>
      <c r="C66" s="118"/>
      <c r="D66" s="20"/>
      <c r="E66" s="27">
        <v>209500</v>
      </c>
      <c r="F66" s="46"/>
      <c r="O66" s="6"/>
    </row>
    <row r="67" spans="1:15" x14ac:dyDescent="0.3">
      <c r="A67" s="116"/>
      <c r="B67" s="113" t="s">
        <v>6</v>
      </c>
      <c r="C67" s="114"/>
      <c r="D67" s="3"/>
      <c r="E67" s="46"/>
      <c r="F67" s="27">
        <v>209500</v>
      </c>
      <c r="O67" s="6"/>
    </row>
    <row r="68" spans="1:15" x14ac:dyDescent="0.3">
      <c r="A68" s="115">
        <v>42883</v>
      </c>
      <c r="B68" s="117" t="s">
        <v>4</v>
      </c>
      <c r="C68" s="118"/>
      <c r="D68" s="20"/>
      <c r="E68" s="27">
        <v>278000</v>
      </c>
      <c r="F68" s="46"/>
      <c r="O68" s="6"/>
    </row>
    <row r="69" spans="1:15" x14ac:dyDescent="0.3">
      <c r="A69" s="116"/>
      <c r="B69" s="113" t="s">
        <v>6</v>
      </c>
      <c r="C69" s="114"/>
      <c r="D69" s="3"/>
      <c r="E69" s="46"/>
      <c r="F69" s="27">
        <v>278000</v>
      </c>
      <c r="O69" s="6"/>
    </row>
    <row r="70" spans="1:15" x14ac:dyDescent="0.3">
      <c r="A70" s="115">
        <v>42884</v>
      </c>
      <c r="B70" s="117" t="s">
        <v>4</v>
      </c>
      <c r="C70" s="118"/>
      <c r="D70" s="20"/>
      <c r="E70" s="27">
        <v>348750</v>
      </c>
      <c r="F70" s="46"/>
      <c r="O70" s="6"/>
    </row>
    <row r="71" spans="1:15" x14ac:dyDescent="0.3">
      <c r="A71" s="116"/>
      <c r="B71" s="113" t="s">
        <v>6</v>
      </c>
      <c r="C71" s="114"/>
      <c r="D71" s="3"/>
      <c r="E71" s="46"/>
      <c r="F71" s="27">
        <v>348750</v>
      </c>
      <c r="O71" s="6"/>
    </row>
    <row r="72" spans="1:15" x14ac:dyDescent="0.3">
      <c r="A72" s="115">
        <v>42885</v>
      </c>
      <c r="B72" s="117" t="s">
        <v>4</v>
      </c>
      <c r="C72" s="118"/>
      <c r="D72" s="20"/>
      <c r="E72" s="27">
        <v>117000</v>
      </c>
      <c r="F72" s="46"/>
    </row>
    <row r="73" spans="1:15" x14ac:dyDescent="0.3">
      <c r="A73" s="116"/>
      <c r="B73" s="113" t="s">
        <v>6</v>
      </c>
      <c r="C73" s="114"/>
      <c r="D73" s="3"/>
      <c r="E73" s="46"/>
      <c r="F73" s="27">
        <v>117000</v>
      </c>
    </row>
    <row r="74" spans="1:15" x14ac:dyDescent="0.3">
      <c r="A74" s="115">
        <v>42886</v>
      </c>
      <c r="B74" s="117" t="s">
        <v>4</v>
      </c>
      <c r="C74" s="118"/>
      <c r="D74" s="20"/>
      <c r="E74" s="27">
        <v>200000</v>
      </c>
      <c r="F74" s="46"/>
    </row>
    <row r="75" spans="1:15" x14ac:dyDescent="0.3">
      <c r="A75" s="115"/>
      <c r="B75" s="113" t="s">
        <v>6</v>
      </c>
      <c r="C75" s="114"/>
      <c r="D75" s="3"/>
      <c r="E75" s="46"/>
      <c r="F75" s="27">
        <v>200000</v>
      </c>
    </row>
    <row r="76" spans="1:15" x14ac:dyDescent="0.3">
      <c r="A76" s="127" t="s">
        <v>33</v>
      </c>
      <c r="B76" s="128"/>
      <c r="C76" s="128"/>
      <c r="D76" s="129"/>
      <c r="E76" s="27">
        <f>SUM(E4:E75)</f>
        <v>7059250</v>
      </c>
      <c r="F76" s="27">
        <f>SUM(F4:F75)</f>
        <v>7059250</v>
      </c>
    </row>
    <row r="77" spans="1:15" x14ac:dyDescent="0.3">
      <c r="B77" t="s">
        <v>142</v>
      </c>
      <c r="E77">
        <v>2000000</v>
      </c>
    </row>
    <row r="78" spans="1:15" x14ac:dyDescent="0.3">
      <c r="B78" t="s">
        <v>143</v>
      </c>
      <c r="E78" s="29">
        <v>100000</v>
      </c>
    </row>
    <row r="79" spans="1:15" x14ac:dyDescent="0.3">
      <c r="C79" t="s">
        <v>141</v>
      </c>
      <c r="F79">
        <v>2000000</v>
      </c>
    </row>
    <row r="80" spans="1:15" x14ac:dyDescent="0.3">
      <c r="C80" t="s">
        <v>56</v>
      </c>
      <c r="F80">
        <v>100000</v>
      </c>
    </row>
  </sheetData>
  <mergeCells count="111">
    <mergeCell ref="A76:D76"/>
    <mergeCell ref="B75:C75"/>
    <mergeCell ref="B73:C73"/>
    <mergeCell ref="B71:C71"/>
    <mergeCell ref="B69:C69"/>
    <mergeCell ref="B67:C67"/>
    <mergeCell ref="B59:C59"/>
    <mergeCell ref="B74:C74"/>
    <mergeCell ref="B72:C72"/>
    <mergeCell ref="B70:C70"/>
    <mergeCell ref="B68:C68"/>
    <mergeCell ref="B66:C66"/>
    <mergeCell ref="B64:C64"/>
    <mergeCell ref="B62:C62"/>
    <mergeCell ref="B60:C60"/>
    <mergeCell ref="B65:C65"/>
    <mergeCell ref="B63:C63"/>
    <mergeCell ref="B61:C61"/>
    <mergeCell ref="A60:A61"/>
    <mergeCell ref="A62:A63"/>
    <mergeCell ref="A64:A65"/>
    <mergeCell ref="A66:A67"/>
    <mergeCell ref="A68:A69"/>
    <mergeCell ref="A70:A71"/>
    <mergeCell ref="B8:C8"/>
    <mergeCell ref="B6:C6"/>
    <mergeCell ref="B15:C15"/>
    <mergeCell ref="B13:C13"/>
    <mergeCell ref="B11:C11"/>
    <mergeCell ref="B9:C9"/>
    <mergeCell ref="B7:C7"/>
    <mergeCell ref="B5:C5"/>
    <mergeCell ref="B26:C26"/>
    <mergeCell ref="B24:C24"/>
    <mergeCell ref="B22:C22"/>
    <mergeCell ref="B20:C20"/>
    <mergeCell ref="B18:C18"/>
    <mergeCell ref="B19:C19"/>
    <mergeCell ref="B21:C21"/>
    <mergeCell ref="B23:C23"/>
    <mergeCell ref="B25:C25"/>
    <mergeCell ref="B16:C16"/>
    <mergeCell ref="B17:C17"/>
    <mergeCell ref="A1:F1"/>
    <mergeCell ref="A2:F2"/>
    <mergeCell ref="B3:C3"/>
    <mergeCell ref="A6:A7"/>
    <mergeCell ref="A8:A9"/>
    <mergeCell ref="A36:A37"/>
    <mergeCell ref="A4:A5"/>
    <mergeCell ref="A14:A15"/>
    <mergeCell ref="A16:A17"/>
    <mergeCell ref="A18:A19"/>
    <mergeCell ref="A20:A21"/>
    <mergeCell ref="A22:A23"/>
    <mergeCell ref="A24:A25"/>
    <mergeCell ref="A12:A13"/>
    <mergeCell ref="A10:A11"/>
    <mergeCell ref="A26:A27"/>
    <mergeCell ref="A28:A29"/>
    <mergeCell ref="A30:A31"/>
    <mergeCell ref="A32:A33"/>
    <mergeCell ref="A34:A35"/>
    <mergeCell ref="B4:C4"/>
    <mergeCell ref="B14:C14"/>
    <mergeCell ref="B12:C12"/>
    <mergeCell ref="B10:C10"/>
    <mergeCell ref="B41:C41"/>
    <mergeCell ref="B39:C39"/>
    <mergeCell ref="B37:C37"/>
    <mergeCell ref="B35:C35"/>
    <mergeCell ref="B27:C27"/>
    <mergeCell ref="B29:C29"/>
    <mergeCell ref="B31:C31"/>
    <mergeCell ref="B33:C33"/>
    <mergeCell ref="B32:C32"/>
    <mergeCell ref="B30:C30"/>
    <mergeCell ref="B28:C28"/>
    <mergeCell ref="B40:C40"/>
    <mergeCell ref="B38:C38"/>
    <mergeCell ref="B36:C36"/>
    <mergeCell ref="B34:C34"/>
    <mergeCell ref="A74:A75"/>
    <mergeCell ref="A72:A73"/>
    <mergeCell ref="A38:A39"/>
    <mergeCell ref="A40:A41"/>
    <mergeCell ref="A44:A45"/>
    <mergeCell ref="A46:A47"/>
    <mergeCell ref="A48:A49"/>
    <mergeCell ref="A50:A51"/>
    <mergeCell ref="A52:A53"/>
    <mergeCell ref="B45:C45"/>
    <mergeCell ref="B43:C43"/>
    <mergeCell ref="A54:A55"/>
    <mergeCell ref="A56:A57"/>
    <mergeCell ref="A58:A59"/>
    <mergeCell ref="B48:C48"/>
    <mergeCell ref="B46:C46"/>
    <mergeCell ref="B44:C44"/>
    <mergeCell ref="B42:C42"/>
    <mergeCell ref="B57:C57"/>
    <mergeCell ref="B55:C55"/>
    <mergeCell ref="B53:C53"/>
    <mergeCell ref="B51:C51"/>
    <mergeCell ref="B49:C49"/>
    <mergeCell ref="B47:C47"/>
    <mergeCell ref="B58:C58"/>
    <mergeCell ref="B56:C56"/>
    <mergeCell ref="B54:C54"/>
    <mergeCell ref="B52:C52"/>
    <mergeCell ref="B50:C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8"/>
  <sheetViews>
    <sheetView topLeftCell="A13" zoomScale="96" zoomScaleNormal="96" workbookViewId="0">
      <selection activeCell="A2" sqref="A2:D16"/>
    </sheetView>
  </sheetViews>
  <sheetFormatPr defaultRowHeight="14.4" x14ac:dyDescent="0.3"/>
  <cols>
    <col min="1" max="1" width="29.88671875" customWidth="1"/>
    <col min="2" max="2" width="24.44140625" customWidth="1"/>
    <col min="3" max="3" width="21.33203125" customWidth="1"/>
    <col min="4" max="4" width="20.88671875" customWidth="1"/>
    <col min="5" max="5" width="12.5546875" bestFit="1" customWidth="1"/>
    <col min="7" max="7" width="19.33203125" customWidth="1"/>
    <col min="8" max="8" width="18" customWidth="1"/>
    <col min="9" max="9" width="20.33203125" customWidth="1"/>
    <col min="10" max="10" width="17.44140625" customWidth="1"/>
    <col min="11" max="11" width="12.6640625" customWidth="1"/>
    <col min="12" max="12" width="20" customWidth="1"/>
    <col min="13" max="13" width="15.109375" customWidth="1"/>
    <col min="14" max="14" width="14" bestFit="1" customWidth="1"/>
  </cols>
  <sheetData>
    <row r="1" spans="1:19" x14ac:dyDescent="0.3">
      <c r="E1" s="17"/>
      <c r="F1" s="22"/>
      <c r="G1" s="130" t="s">
        <v>63</v>
      </c>
      <c r="H1" s="131"/>
    </row>
    <row r="2" spans="1:19" x14ac:dyDescent="0.3">
      <c r="A2" s="137" t="s">
        <v>64</v>
      </c>
      <c r="B2" s="137"/>
      <c r="C2" s="137"/>
      <c r="D2" s="137"/>
      <c r="E2" s="17"/>
      <c r="F2" s="22"/>
    </row>
    <row r="3" spans="1:19" x14ac:dyDescent="0.3">
      <c r="A3" s="137" t="s">
        <v>200</v>
      </c>
      <c r="B3" s="137"/>
      <c r="C3" s="137"/>
      <c r="D3" s="137"/>
      <c r="E3" s="17"/>
      <c r="F3" s="22"/>
      <c r="H3" s="139" t="s">
        <v>48</v>
      </c>
      <c r="I3" s="139"/>
      <c r="J3" s="139"/>
      <c r="K3" s="139"/>
      <c r="L3" s="139"/>
      <c r="M3" s="139"/>
      <c r="N3" s="139"/>
    </row>
    <row r="4" spans="1:19" ht="15" customHeight="1" x14ac:dyDescent="0.3">
      <c r="A4" s="32" t="s">
        <v>82</v>
      </c>
      <c r="B4" s="33"/>
      <c r="C4" s="32" t="s">
        <v>81</v>
      </c>
      <c r="D4" s="34"/>
      <c r="E4" s="17"/>
      <c r="G4" s="14" t="s">
        <v>35</v>
      </c>
      <c r="H4" s="14" t="s">
        <v>61</v>
      </c>
      <c r="I4" s="14" t="s">
        <v>36</v>
      </c>
      <c r="J4" s="14" t="s">
        <v>37</v>
      </c>
      <c r="K4" s="14" t="s">
        <v>70</v>
      </c>
      <c r="L4" s="14" t="s">
        <v>71</v>
      </c>
      <c r="M4" s="14" t="s">
        <v>33</v>
      </c>
      <c r="N4" s="24"/>
      <c r="O4" s="24"/>
      <c r="P4" s="24"/>
      <c r="Q4" s="24"/>
      <c r="R4" s="24"/>
      <c r="S4" s="24"/>
    </row>
    <row r="5" spans="1:19" ht="15" customHeight="1" x14ac:dyDescent="0.3">
      <c r="A5" t="s">
        <v>27</v>
      </c>
      <c r="B5" s="58">
        <v>38750000</v>
      </c>
      <c r="C5" t="s">
        <v>32</v>
      </c>
      <c r="D5" s="29">
        <v>2000000</v>
      </c>
      <c r="E5" s="17"/>
      <c r="G5" s="15" t="s">
        <v>51</v>
      </c>
      <c r="H5" s="15">
        <v>1</v>
      </c>
      <c r="I5" s="15">
        <v>67000000</v>
      </c>
      <c r="J5" s="15" t="s">
        <v>38</v>
      </c>
      <c r="K5" s="15" t="s">
        <v>72</v>
      </c>
      <c r="L5" s="27">
        <v>3236111.33</v>
      </c>
      <c r="M5" s="27">
        <f>I5-L5</f>
        <v>63763888.670000002</v>
      </c>
      <c r="N5" s="24"/>
      <c r="O5" s="24"/>
      <c r="P5" s="24"/>
      <c r="Q5" s="24"/>
      <c r="R5" s="24"/>
      <c r="S5" s="24"/>
    </row>
    <row r="6" spans="1:19" x14ac:dyDescent="0.3">
      <c r="A6" t="s">
        <v>28</v>
      </c>
      <c r="B6" s="47">
        <v>4329000</v>
      </c>
      <c r="C6" t="s">
        <v>55</v>
      </c>
      <c r="D6" s="29">
        <v>100000</v>
      </c>
      <c r="E6" s="17"/>
      <c r="G6" s="15" t="s">
        <v>52</v>
      </c>
      <c r="H6" s="15">
        <v>1</v>
      </c>
      <c r="I6" s="15">
        <v>5000000</v>
      </c>
      <c r="J6" s="15" t="s">
        <v>53</v>
      </c>
      <c r="K6" s="15" t="s">
        <v>72</v>
      </c>
      <c r="L6" s="27">
        <v>962500</v>
      </c>
      <c r="M6" s="27">
        <f>I6-L6</f>
        <v>4037500</v>
      </c>
    </row>
    <row r="7" spans="1:19" x14ac:dyDescent="0.3">
      <c r="A7" t="s">
        <v>29</v>
      </c>
      <c r="B7" s="47">
        <v>15000000</v>
      </c>
      <c r="D7" s="29"/>
      <c r="E7" s="17"/>
      <c r="G7" s="135" t="s">
        <v>33</v>
      </c>
      <c r="H7" s="135"/>
      <c r="I7" s="135"/>
      <c r="J7" s="135"/>
      <c r="K7" s="135"/>
      <c r="L7" s="135"/>
      <c r="M7" s="28">
        <f>SUM(M5:M6)</f>
        <v>67801388.670000002</v>
      </c>
    </row>
    <row r="8" spans="1:19" x14ac:dyDescent="0.3">
      <c r="A8" t="s">
        <v>103</v>
      </c>
      <c r="B8" s="103">
        <v>734500</v>
      </c>
      <c r="C8" s="6"/>
      <c r="D8" s="66"/>
      <c r="E8" s="17"/>
      <c r="G8" s="22"/>
      <c r="H8" s="22"/>
      <c r="I8" s="22"/>
      <c r="J8" s="6"/>
    </row>
    <row r="9" spans="1:19" x14ac:dyDescent="0.3">
      <c r="A9" s="98" t="s">
        <v>104</v>
      </c>
      <c r="B9" s="99">
        <f>SUM(B5:B8)</f>
        <v>58813500</v>
      </c>
      <c r="C9" s="98" t="s">
        <v>112</v>
      </c>
      <c r="D9" s="100">
        <f>SUM(D5:D6)</f>
        <v>2100000</v>
      </c>
      <c r="E9" s="17"/>
      <c r="G9" s="22"/>
      <c r="H9" s="22"/>
      <c r="I9" s="22"/>
      <c r="J9" s="22"/>
      <c r="K9" s="22"/>
    </row>
    <row r="10" spans="1:19" x14ac:dyDescent="0.3">
      <c r="A10" s="35" t="s">
        <v>83</v>
      </c>
      <c r="B10" s="48"/>
      <c r="C10" s="35" t="s">
        <v>80</v>
      </c>
      <c r="D10" s="50"/>
      <c r="E10" s="17"/>
      <c r="G10" s="138" t="s">
        <v>29</v>
      </c>
      <c r="H10" s="138"/>
      <c r="I10" s="138"/>
      <c r="J10" s="138"/>
      <c r="K10" s="138"/>
    </row>
    <row r="11" spans="1:19" s="6" customFormat="1" x14ac:dyDescent="0.3">
      <c r="A11" t="s">
        <v>30</v>
      </c>
      <c r="B11" s="47">
        <v>5000000</v>
      </c>
      <c r="C11" t="s">
        <v>34</v>
      </c>
      <c r="D11" s="29">
        <f>B16-D9</f>
        <v>122896833.67</v>
      </c>
      <c r="E11" s="17"/>
      <c r="G11" s="42" t="s">
        <v>40</v>
      </c>
      <c r="H11" s="42">
        <v>30000000</v>
      </c>
      <c r="I11" s="42"/>
      <c r="J11" s="42"/>
      <c r="K11" s="42"/>
      <c r="L11"/>
      <c r="M11"/>
    </row>
    <row r="12" spans="1:19" x14ac:dyDescent="0.3">
      <c r="A12" s="6" t="s">
        <v>57</v>
      </c>
      <c r="B12" s="47">
        <v>-962500</v>
      </c>
      <c r="D12" s="29"/>
      <c r="E12" s="17"/>
      <c r="G12" s="23" t="s">
        <v>50</v>
      </c>
      <c r="H12" s="23" t="s">
        <v>65</v>
      </c>
      <c r="I12" s="23" t="s">
        <v>66</v>
      </c>
      <c r="J12" s="140" t="s">
        <v>67</v>
      </c>
      <c r="K12" s="140"/>
    </row>
    <row r="13" spans="1:19" x14ac:dyDescent="0.3">
      <c r="A13" t="s">
        <v>31</v>
      </c>
      <c r="B13" s="47">
        <v>67000000</v>
      </c>
      <c r="C13" s="6"/>
      <c r="D13" s="29"/>
      <c r="E13" s="17"/>
      <c r="G13" s="8">
        <v>2016</v>
      </c>
      <c r="H13" s="8" t="s">
        <v>68</v>
      </c>
      <c r="I13" s="43">
        <f>2/12*30000000</f>
        <v>5000000</v>
      </c>
      <c r="J13" s="141">
        <f>30000000-I13</f>
        <v>25000000</v>
      </c>
      <c r="K13" s="141"/>
    </row>
    <row r="14" spans="1:19" x14ac:dyDescent="0.3">
      <c r="A14" t="s">
        <v>58</v>
      </c>
      <c r="B14" s="102">
        <v>-4854166.33</v>
      </c>
      <c r="D14" s="29"/>
      <c r="E14" s="17"/>
      <c r="G14" s="8">
        <v>2017</v>
      </c>
      <c r="H14" s="8" t="s">
        <v>69</v>
      </c>
      <c r="I14" s="43">
        <f>4/12*30000000</f>
        <v>10000000</v>
      </c>
      <c r="J14" s="141">
        <f>J13-I14</f>
        <v>15000000</v>
      </c>
      <c r="K14" s="141"/>
      <c r="L14" s="6"/>
      <c r="M14" s="6"/>
    </row>
    <row r="15" spans="1:19" x14ac:dyDescent="0.3">
      <c r="A15" s="98" t="s">
        <v>105</v>
      </c>
      <c r="B15" s="101">
        <f>SUM(B11:B14)</f>
        <v>66183333.670000002</v>
      </c>
      <c r="C15" s="98"/>
      <c r="D15" s="100"/>
      <c r="E15" s="17"/>
      <c r="F15" s="6"/>
      <c r="G15" s="6"/>
      <c r="H15" s="6"/>
      <c r="I15" s="6"/>
      <c r="J15" s="6"/>
      <c r="K15" s="6"/>
      <c r="L15" s="6"/>
      <c r="M15" s="6"/>
    </row>
    <row r="16" spans="1:19" x14ac:dyDescent="0.3">
      <c r="A16" s="36" t="s">
        <v>33</v>
      </c>
      <c r="B16" s="49">
        <f>SUM(B9,B15)</f>
        <v>124996833.67</v>
      </c>
      <c r="C16" s="36" t="s">
        <v>33</v>
      </c>
      <c r="D16" s="51">
        <f>SUM(D9:D11)</f>
        <v>124996833.67</v>
      </c>
      <c r="E16" s="17"/>
      <c r="G16" s="6"/>
      <c r="H16" s="6"/>
      <c r="I16" s="6"/>
      <c r="J16" s="6"/>
      <c r="K16" s="6"/>
    </row>
    <row r="17" spans="1:13" x14ac:dyDescent="0.3">
      <c r="E17" s="17"/>
      <c r="G17" s="136" t="s">
        <v>49</v>
      </c>
      <c r="H17" s="136"/>
      <c r="I17" s="136"/>
      <c r="J17" s="136"/>
    </row>
    <row r="18" spans="1:13" x14ac:dyDescent="0.3">
      <c r="E18" s="17"/>
      <c r="G18" s="21" t="s">
        <v>35</v>
      </c>
      <c r="H18" s="21" t="s">
        <v>61</v>
      </c>
      <c r="I18" s="21" t="s">
        <v>62</v>
      </c>
      <c r="J18" s="14" t="s">
        <v>33</v>
      </c>
    </row>
    <row r="19" spans="1:13" x14ac:dyDescent="0.3">
      <c r="E19" s="17"/>
      <c r="G19" s="15" t="s">
        <v>39</v>
      </c>
      <c r="H19" s="15">
        <v>1</v>
      </c>
      <c r="I19" s="44">
        <v>650000</v>
      </c>
      <c r="J19" s="27">
        <f>H19*I19</f>
        <v>650000</v>
      </c>
    </row>
    <row r="20" spans="1:13" s="6" customFormat="1" x14ac:dyDescent="0.3">
      <c r="A20"/>
      <c r="B20"/>
      <c r="C20"/>
      <c r="D20"/>
      <c r="E20" s="17"/>
      <c r="F20"/>
      <c r="G20" s="15" t="s">
        <v>41</v>
      </c>
      <c r="H20" s="15">
        <v>12</v>
      </c>
      <c r="I20" s="44">
        <v>20000</v>
      </c>
      <c r="J20" s="27">
        <f t="shared" ref="J20:J27" si="0">H20*I20</f>
        <v>240000</v>
      </c>
      <c r="K20"/>
      <c r="L20"/>
      <c r="M20"/>
    </row>
    <row r="21" spans="1:13" s="6" customFormat="1" x14ac:dyDescent="0.3">
      <c r="A21"/>
      <c r="B21" s="29"/>
      <c r="C21" s="29"/>
      <c r="D21"/>
      <c r="E21" s="17"/>
      <c r="G21" s="15" t="s">
        <v>42</v>
      </c>
      <c r="H21" s="15">
        <v>1</v>
      </c>
      <c r="I21" s="44">
        <v>750000</v>
      </c>
      <c r="J21" s="27">
        <f t="shared" si="0"/>
        <v>750000</v>
      </c>
      <c r="K21"/>
      <c r="L21"/>
      <c r="M21"/>
    </row>
    <row r="22" spans="1:13" x14ac:dyDescent="0.3">
      <c r="A22" s="6"/>
      <c r="B22" s="6"/>
      <c r="C22" s="6"/>
      <c r="D22" s="6"/>
      <c r="E22" s="17"/>
      <c r="F22" s="6"/>
      <c r="G22" s="15" t="s">
        <v>106</v>
      </c>
      <c r="H22" s="15">
        <v>1</v>
      </c>
      <c r="I22" s="44">
        <v>250000</v>
      </c>
      <c r="J22" s="27">
        <v>250000</v>
      </c>
    </row>
    <row r="23" spans="1:13" x14ac:dyDescent="0.3">
      <c r="A23" s="6"/>
      <c r="B23" s="6"/>
      <c r="C23" s="6"/>
      <c r="D23" s="6"/>
      <c r="E23" s="17"/>
      <c r="G23" s="15" t="s">
        <v>107</v>
      </c>
      <c r="H23" s="15">
        <v>40</v>
      </c>
      <c r="I23" s="44">
        <v>10000</v>
      </c>
      <c r="J23" s="27">
        <v>10000</v>
      </c>
    </row>
    <row r="24" spans="1:13" x14ac:dyDescent="0.3">
      <c r="E24" s="17"/>
      <c r="G24" s="15" t="s">
        <v>108</v>
      </c>
      <c r="H24" s="15">
        <v>5</v>
      </c>
      <c r="I24" s="44">
        <v>200000</v>
      </c>
      <c r="J24" s="27">
        <v>1000000</v>
      </c>
    </row>
    <row r="25" spans="1:13" x14ac:dyDescent="0.3">
      <c r="E25" s="17"/>
      <c r="G25" s="15" t="s">
        <v>43</v>
      </c>
      <c r="H25" s="15">
        <v>1</v>
      </c>
      <c r="I25" s="44">
        <v>900000</v>
      </c>
      <c r="J25" s="27">
        <f t="shared" si="0"/>
        <v>900000</v>
      </c>
    </row>
    <row r="26" spans="1:13" x14ac:dyDescent="0.3">
      <c r="E26" s="17"/>
      <c r="G26" s="15" t="s">
        <v>44</v>
      </c>
      <c r="H26" s="15">
        <v>1</v>
      </c>
      <c r="I26" s="44">
        <v>200000</v>
      </c>
      <c r="J26" s="27">
        <f t="shared" si="0"/>
        <v>200000</v>
      </c>
    </row>
    <row r="27" spans="1:13" x14ac:dyDescent="0.3">
      <c r="E27" s="17"/>
      <c r="G27" s="15" t="s">
        <v>45</v>
      </c>
      <c r="H27" s="15">
        <v>2</v>
      </c>
      <c r="I27" s="44">
        <v>130000</v>
      </c>
      <c r="J27" s="27">
        <f t="shared" si="0"/>
        <v>260000</v>
      </c>
    </row>
    <row r="28" spans="1:13" x14ac:dyDescent="0.3">
      <c r="E28" s="17"/>
      <c r="G28" s="15" t="s">
        <v>46</v>
      </c>
      <c r="H28" s="15">
        <v>1</v>
      </c>
      <c r="I28" s="45">
        <v>24000</v>
      </c>
      <c r="J28" s="27">
        <f>H28*I28</f>
        <v>24000</v>
      </c>
    </row>
    <row r="29" spans="1:13" x14ac:dyDescent="0.3">
      <c r="E29" s="17"/>
      <c r="G29" s="15" t="s">
        <v>47</v>
      </c>
      <c r="H29" s="15">
        <v>5</v>
      </c>
      <c r="I29" s="45">
        <v>2000</v>
      </c>
      <c r="J29" s="27">
        <f>H29*I29</f>
        <v>10000</v>
      </c>
    </row>
    <row r="30" spans="1:13" x14ac:dyDescent="0.3">
      <c r="E30" s="17"/>
      <c r="G30" s="15" t="s">
        <v>109</v>
      </c>
      <c r="H30" s="15">
        <v>1</v>
      </c>
      <c r="I30" s="45">
        <v>35000</v>
      </c>
      <c r="J30" s="27">
        <f>H30*I30</f>
        <v>35000</v>
      </c>
    </row>
    <row r="31" spans="1:13" x14ac:dyDescent="0.3">
      <c r="E31" s="17"/>
      <c r="G31" s="132" t="s">
        <v>33</v>
      </c>
      <c r="H31" s="133"/>
      <c r="I31" s="134"/>
      <c r="J31" s="28">
        <f>SUM(J19:J30)</f>
        <v>4329000</v>
      </c>
    </row>
    <row r="32" spans="1:13" x14ac:dyDescent="0.3">
      <c r="E32" s="17"/>
    </row>
    <row r="33" spans="5:14" x14ac:dyDescent="0.3">
      <c r="E33" s="17"/>
      <c r="G33" s="6"/>
      <c r="H33" s="6"/>
      <c r="I33" s="6"/>
      <c r="J33" s="6"/>
    </row>
    <row r="34" spans="5:14" x14ac:dyDescent="0.3">
      <c r="E34" s="17"/>
      <c r="G34" s="136" t="s">
        <v>54</v>
      </c>
      <c r="H34" s="136"/>
      <c r="I34" s="136"/>
      <c r="J34" s="136"/>
    </row>
    <row r="35" spans="5:14" x14ac:dyDescent="0.3">
      <c r="E35" s="17"/>
      <c r="G35" t="s">
        <v>73</v>
      </c>
      <c r="H35" s="29">
        <v>1000000</v>
      </c>
    </row>
    <row r="36" spans="5:14" x14ac:dyDescent="0.3">
      <c r="E36" s="17"/>
      <c r="G36" s="30" t="s">
        <v>74</v>
      </c>
      <c r="H36" s="30" t="s">
        <v>75</v>
      </c>
      <c r="I36" s="30" t="s">
        <v>33</v>
      </c>
      <c r="K36" s="6"/>
    </row>
    <row r="37" spans="5:14" x14ac:dyDescent="0.3">
      <c r="E37" s="17"/>
      <c r="G37" s="15">
        <v>2</v>
      </c>
      <c r="H37" s="27">
        <v>1000000</v>
      </c>
      <c r="I37" s="27">
        <v>2000000</v>
      </c>
      <c r="K37" s="59"/>
      <c r="L37" s="6"/>
      <c r="M37" s="6"/>
      <c r="N37" s="6"/>
    </row>
    <row r="38" spans="5:14" x14ac:dyDescent="0.3">
      <c r="E38" s="17"/>
      <c r="K38" s="22"/>
      <c r="L38" s="6"/>
      <c r="M38" s="6"/>
      <c r="N38" s="6"/>
    </row>
    <row r="39" spans="5:14" x14ac:dyDescent="0.3">
      <c r="E39" s="17"/>
      <c r="G39" s="6"/>
      <c r="H39" s="6"/>
      <c r="I39" s="6"/>
      <c r="J39" s="6"/>
      <c r="L39" s="6"/>
      <c r="M39" s="6"/>
      <c r="N39" s="6"/>
    </row>
    <row r="40" spans="5:14" x14ac:dyDescent="0.3">
      <c r="E40" s="17"/>
      <c r="G40" s="25" t="s">
        <v>85</v>
      </c>
      <c r="H40" s="25"/>
      <c r="I40" s="25"/>
      <c r="J40" s="25"/>
      <c r="L40" s="6"/>
      <c r="M40" s="6"/>
      <c r="N40" s="6"/>
    </row>
    <row r="41" spans="5:14" x14ac:dyDescent="0.3">
      <c r="G41" s="30" t="s">
        <v>76</v>
      </c>
      <c r="H41" s="30" t="s">
        <v>85</v>
      </c>
      <c r="I41" s="30" t="s">
        <v>61</v>
      </c>
      <c r="J41" s="30" t="s">
        <v>87</v>
      </c>
      <c r="K41" s="30" t="s">
        <v>33</v>
      </c>
      <c r="L41" s="6"/>
      <c r="M41" s="6"/>
      <c r="N41" s="6"/>
    </row>
    <row r="42" spans="5:14" x14ac:dyDescent="0.3">
      <c r="G42" s="15">
        <v>1</v>
      </c>
      <c r="H42" s="15" t="s">
        <v>88</v>
      </c>
      <c r="I42" s="15">
        <v>6</v>
      </c>
      <c r="J42" s="27">
        <v>56000</v>
      </c>
      <c r="K42" s="27">
        <v>336000</v>
      </c>
      <c r="L42" s="6"/>
      <c r="M42" s="6"/>
      <c r="N42" s="6"/>
    </row>
    <row r="43" spans="5:14" x14ac:dyDescent="0.3">
      <c r="G43" s="15">
        <v>2</v>
      </c>
      <c r="H43" s="41" t="s">
        <v>86</v>
      </c>
      <c r="I43" s="15">
        <v>8</v>
      </c>
      <c r="J43" s="27">
        <v>10000</v>
      </c>
      <c r="K43" s="27">
        <v>80000</v>
      </c>
    </row>
    <row r="44" spans="5:14" x14ac:dyDescent="0.3">
      <c r="G44" s="15">
        <v>3</v>
      </c>
      <c r="H44" s="15" t="s">
        <v>89</v>
      </c>
      <c r="I44" s="15">
        <v>10</v>
      </c>
      <c r="J44" s="27">
        <v>7000</v>
      </c>
      <c r="K44" s="27">
        <v>70000</v>
      </c>
    </row>
    <row r="45" spans="5:14" x14ac:dyDescent="0.3">
      <c r="G45" s="15">
        <v>4</v>
      </c>
      <c r="H45" s="15" t="s">
        <v>110</v>
      </c>
      <c r="I45" s="15">
        <v>5</v>
      </c>
      <c r="J45" s="27">
        <v>15000</v>
      </c>
      <c r="K45" s="27">
        <v>75000</v>
      </c>
    </row>
    <row r="46" spans="5:14" x14ac:dyDescent="0.3">
      <c r="G46" s="15">
        <v>5</v>
      </c>
      <c r="H46" s="15" t="s">
        <v>115</v>
      </c>
      <c r="I46" s="15">
        <v>3</v>
      </c>
      <c r="J46" s="27">
        <v>4500</v>
      </c>
      <c r="K46" s="27">
        <v>13500</v>
      </c>
    </row>
    <row r="47" spans="5:14" x14ac:dyDescent="0.3">
      <c r="G47" s="15">
        <v>5</v>
      </c>
      <c r="H47" s="15" t="s">
        <v>111</v>
      </c>
      <c r="I47" s="15">
        <v>10</v>
      </c>
      <c r="J47" s="27">
        <v>16000</v>
      </c>
      <c r="K47" s="27">
        <v>160000</v>
      </c>
    </row>
    <row r="48" spans="5:14" x14ac:dyDescent="0.3">
      <c r="G48" s="26" t="s">
        <v>33</v>
      </c>
      <c r="H48" s="26"/>
      <c r="I48" s="26"/>
      <c r="J48" s="60"/>
      <c r="K48" s="28">
        <f>SUM(K42:K47)</f>
        <v>734500</v>
      </c>
    </row>
  </sheetData>
  <mergeCells count="12">
    <mergeCell ref="G1:H1"/>
    <mergeCell ref="G31:I31"/>
    <mergeCell ref="G7:L7"/>
    <mergeCell ref="G34:J34"/>
    <mergeCell ref="A2:D2"/>
    <mergeCell ref="G17:J17"/>
    <mergeCell ref="G10:K10"/>
    <mergeCell ref="H3:N3"/>
    <mergeCell ref="J12:K12"/>
    <mergeCell ref="J13:K13"/>
    <mergeCell ref="J14:K14"/>
    <mergeCell ref="A3:D3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"/>
  <sheetViews>
    <sheetView topLeftCell="A3" zoomScale="86" zoomScaleNormal="86" workbookViewId="0">
      <selection activeCell="G8" sqref="G8"/>
    </sheetView>
  </sheetViews>
  <sheetFormatPr defaultRowHeight="14.4" x14ac:dyDescent="0.3"/>
  <cols>
    <col min="2" max="2" width="23" customWidth="1"/>
    <col min="3" max="3" width="15.88671875" customWidth="1"/>
    <col min="4" max="4" width="22.44140625" customWidth="1"/>
    <col min="5" max="5" width="32" customWidth="1"/>
  </cols>
  <sheetData>
    <row r="1" spans="1:7" x14ac:dyDescent="0.3">
      <c r="A1" s="73" t="s">
        <v>15</v>
      </c>
      <c r="B1" s="73"/>
      <c r="C1" s="6"/>
      <c r="D1" s="6"/>
      <c r="E1" s="6"/>
    </row>
    <row r="2" spans="1:7" x14ac:dyDescent="0.3">
      <c r="A2" s="7" t="s">
        <v>16</v>
      </c>
      <c r="B2" s="7"/>
      <c r="C2" s="6"/>
      <c r="D2" s="6"/>
      <c r="E2" s="6"/>
    </row>
    <row r="3" spans="1:7" x14ac:dyDescent="0.3">
      <c r="A3" s="7" t="s">
        <v>17</v>
      </c>
      <c r="B3" s="12">
        <v>5000000</v>
      </c>
      <c r="C3" s="6"/>
      <c r="D3" s="6"/>
      <c r="E3" s="6"/>
    </row>
    <row r="4" spans="1:7" x14ac:dyDescent="0.3">
      <c r="A4" s="7" t="s">
        <v>18</v>
      </c>
      <c r="B4" s="12">
        <v>875000</v>
      </c>
      <c r="C4" s="6"/>
      <c r="D4" s="6"/>
      <c r="E4" s="6"/>
    </row>
    <row r="5" spans="1:7" x14ac:dyDescent="0.3">
      <c r="A5" s="7" t="s">
        <v>19</v>
      </c>
      <c r="B5" s="13" t="s">
        <v>20</v>
      </c>
      <c r="C5" s="6"/>
      <c r="D5" s="6"/>
      <c r="E5" s="6"/>
    </row>
    <row r="7" spans="1:7" x14ac:dyDescent="0.3">
      <c r="A7" s="10" t="s">
        <v>21</v>
      </c>
      <c r="B7" s="11" t="s">
        <v>22</v>
      </c>
      <c r="C7" s="11" t="s">
        <v>23</v>
      </c>
      <c r="D7" s="11" t="s">
        <v>24</v>
      </c>
      <c r="E7" s="11" t="s">
        <v>25</v>
      </c>
    </row>
    <row r="8" spans="1:7" x14ac:dyDescent="0.3">
      <c r="A8" s="8">
        <v>2016</v>
      </c>
      <c r="B8" s="9">
        <v>5000000</v>
      </c>
      <c r="C8" s="9">
        <v>687500</v>
      </c>
      <c r="D8" s="9">
        <v>687500</v>
      </c>
      <c r="E8" s="9">
        <v>4312500</v>
      </c>
      <c r="G8" s="91"/>
    </row>
    <row r="9" spans="1:7" x14ac:dyDescent="0.3">
      <c r="A9" s="8">
        <v>2017</v>
      </c>
      <c r="B9" s="9">
        <v>5000000</v>
      </c>
      <c r="C9" s="9">
        <v>825000</v>
      </c>
      <c r="D9" s="9">
        <v>1512500</v>
      </c>
      <c r="E9" s="9">
        <v>3487500</v>
      </c>
    </row>
    <row r="10" spans="1:7" x14ac:dyDescent="0.3">
      <c r="A10" s="8">
        <v>2018</v>
      </c>
      <c r="B10" s="9">
        <v>5000000</v>
      </c>
      <c r="C10" s="9">
        <v>825000</v>
      </c>
      <c r="D10" s="9">
        <v>2337500</v>
      </c>
      <c r="E10" s="9">
        <v>2662500</v>
      </c>
    </row>
    <row r="11" spans="1:7" x14ac:dyDescent="0.3">
      <c r="A11" s="8">
        <v>2019</v>
      </c>
      <c r="B11" s="9">
        <v>5000000</v>
      </c>
      <c r="C11" s="9">
        <v>825000</v>
      </c>
      <c r="D11" s="9">
        <v>3162500</v>
      </c>
      <c r="E11" s="9">
        <v>1837500</v>
      </c>
    </row>
    <row r="12" spans="1:7" x14ac:dyDescent="0.3">
      <c r="A12" s="8">
        <v>2020</v>
      </c>
      <c r="B12" s="9">
        <v>5000000</v>
      </c>
      <c r="C12" s="9">
        <v>825000</v>
      </c>
      <c r="D12" s="9">
        <v>3987500</v>
      </c>
      <c r="E12" s="9">
        <v>1012500</v>
      </c>
    </row>
    <row r="13" spans="1:7" x14ac:dyDescent="0.3">
      <c r="A13" s="8">
        <v>2021</v>
      </c>
      <c r="B13" s="9">
        <v>5000000</v>
      </c>
      <c r="C13" s="9">
        <v>137500</v>
      </c>
      <c r="D13" s="9">
        <v>4125000</v>
      </c>
      <c r="E13" s="9">
        <v>875000</v>
      </c>
    </row>
    <row r="17" spans="1:5" x14ac:dyDescent="0.3">
      <c r="A17" s="73" t="s">
        <v>15</v>
      </c>
      <c r="B17" s="73"/>
      <c r="C17" s="6"/>
      <c r="D17" s="6"/>
      <c r="E17" s="6"/>
    </row>
    <row r="18" spans="1:5" x14ac:dyDescent="0.3">
      <c r="A18" s="7" t="s">
        <v>16</v>
      </c>
      <c r="B18" s="7"/>
      <c r="C18" s="6"/>
      <c r="D18" s="6"/>
      <c r="E18" s="6"/>
    </row>
    <row r="19" spans="1:5" x14ac:dyDescent="0.3">
      <c r="A19" s="7" t="s">
        <v>17</v>
      </c>
      <c r="B19" s="12">
        <v>67000000</v>
      </c>
      <c r="C19" s="6"/>
      <c r="D19" s="6"/>
      <c r="E19" s="6"/>
    </row>
    <row r="20" spans="1:5" x14ac:dyDescent="0.3">
      <c r="A20" s="7" t="s">
        <v>18</v>
      </c>
      <c r="B20" s="12">
        <v>8750000</v>
      </c>
      <c r="C20" s="6"/>
      <c r="D20" s="6"/>
      <c r="E20" s="6"/>
    </row>
    <row r="21" spans="1:5" x14ac:dyDescent="0.3">
      <c r="A21" s="7" t="s">
        <v>19</v>
      </c>
      <c r="B21" s="13" t="s">
        <v>26</v>
      </c>
      <c r="C21" s="6"/>
      <c r="D21" s="6"/>
      <c r="E21" s="6"/>
    </row>
    <row r="23" spans="1:5" x14ac:dyDescent="0.3">
      <c r="A23" s="10" t="s">
        <v>21</v>
      </c>
      <c r="B23" s="11" t="s">
        <v>22</v>
      </c>
      <c r="C23" s="11" t="s">
        <v>23</v>
      </c>
      <c r="D23" s="11" t="s">
        <v>24</v>
      </c>
      <c r="E23" s="11" t="s">
        <v>25</v>
      </c>
    </row>
    <row r="24" spans="1:5" x14ac:dyDescent="0.3">
      <c r="A24" s="8">
        <v>2016</v>
      </c>
      <c r="B24" s="9">
        <v>67000000</v>
      </c>
      <c r="C24" s="9">
        <v>1618055</v>
      </c>
      <c r="D24" s="9">
        <v>1618055</v>
      </c>
      <c r="E24" s="9">
        <v>65381945</v>
      </c>
    </row>
    <row r="25" spans="1:5" x14ac:dyDescent="0.3">
      <c r="A25" s="8">
        <v>2017</v>
      </c>
      <c r="B25" s="9">
        <v>67000000</v>
      </c>
      <c r="C25" s="9">
        <v>9708334</v>
      </c>
      <c r="D25" s="9">
        <v>11326389</v>
      </c>
      <c r="E25" s="9">
        <v>55673611</v>
      </c>
    </row>
    <row r="26" spans="1:5" x14ac:dyDescent="0.3">
      <c r="A26" s="8">
        <v>2018</v>
      </c>
      <c r="B26" s="9">
        <v>67000000</v>
      </c>
      <c r="C26" s="9">
        <v>9708334</v>
      </c>
      <c r="D26" s="9">
        <v>21034723</v>
      </c>
      <c r="E26" s="9">
        <v>45965277</v>
      </c>
    </row>
    <row r="27" spans="1:5" x14ac:dyDescent="0.3">
      <c r="A27" s="8">
        <v>2019</v>
      </c>
      <c r="B27" s="9">
        <v>67000000</v>
      </c>
      <c r="C27" s="9">
        <v>9708334</v>
      </c>
      <c r="D27" s="9">
        <v>30743057</v>
      </c>
      <c r="E27" s="9">
        <v>36256943</v>
      </c>
    </row>
    <row r="28" spans="1:5" x14ac:dyDescent="0.3">
      <c r="A28" s="8">
        <v>2020</v>
      </c>
      <c r="B28" s="9">
        <v>67000000</v>
      </c>
      <c r="C28" s="9">
        <v>9708334</v>
      </c>
      <c r="D28" s="9">
        <v>40451391</v>
      </c>
      <c r="E28" s="9">
        <v>26548609</v>
      </c>
    </row>
    <row r="29" spans="1:5" x14ac:dyDescent="0.3">
      <c r="A29" s="8">
        <v>2021</v>
      </c>
      <c r="B29" s="9">
        <v>67000000</v>
      </c>
      <c r="C29" s="9">
        <v>9708334</v>
      </c>
      <c r="D29" s="9">
        <v>50159725</v>
      </c>
      <c r="E29" s="9">
        <v>16840275</v>
      </c>
    </row>
    <row r="30" spans="1:5" x14ac:dyDescent="0.3">
      <c r="A30" s="8">
        <v>2022</v>
      </c>
      <c r="B30" s="9">
        <v>67000000</v>
      </c>
      <c r="C30" s="9">
        <v>8090278</v>
      </c>
      <c r="D30" s="9">
        <v>58250003</v>
      </c>
      <c r="E30" s="9">
        <v>8749997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43"/>
  <sheetViews>
    <sheetView tabSelected="1" topLeftCell="M19" zoomScale="90" zoomScaleNormal="90" workbookViewId="0">
      <selection activeCell="Y1" sqref="Y1:AB17"/>
    </sheetView>
  </sheetViews>
  <sheetFormatPr defaultRowHeight="14.4" x14ac:dyDescent="0.3"/>
  <cols>
    <col min="1" max="1" width="10.6640625" bestFit="1" customWidth="1"/>
    <col min="2" max="2" width="11.5546875" bestFit="1" customWidth="1"/>
    <col min="3" max="3" width="15.44140625" customWidth="1"/>
    <col min="5" max="5" width="13.6640625" customWidth="1"/>
    <col min="6" max="6" width="19" customWidth="1"/>
    <col min="7" max="7" width="17.5546875" customWidth="1"/>
    <col min="8" max="8" width="14.5546875" customWidth="1"/>
    <col min="9" max="9" width="11.109375" customWidth="1"/>
    <col min="10" max="10" width="13.33203125" customWidth="1"/>
    <col min="11" max="11" width="16.88671875" customWidth="1"/>
    <col min="12" max="12" width="18.44140625" customWidth="1"/>
    <col min="13" max="13" width="18.5546875" customWidth="1"/>
    <col min="16" max="16" width="14" customWidth="1"/>
    <col min="17" max="17" width="15.5546875" customWidth="1"/>
    <col min="18" max="18" width="14.5546875" customWidth="1"/>
    <col min="20" max="20" width="11.33203125" customWidth="1"/>
    <col min="21" max="21" width="13.33203125" customWidth="1"/>
    <col min="22" max="22" width="17.6640625" customWidth="1"/>
    <col min="23" max="23" width="11.5546875" customWidth="1"/>
    <col min="24" max="24" width="11.44140625" bestFit="1" customWidth="1"/>
    <col min="25" max="25" width="10.88671875" bestFit="1" customWidth="1"/>
    <col min="26" max="26" width="13.33203125" bestFit="1" customWidth="1"/>
    <col min="27" max="27" width="14.109375" customWidth="1"/>
  </cols>
  <sheetData>
    <row r="1" spans="1:28" x14ac:dyDescent="0.3">
      <c r="A1" s="144" t="s">
        <v>59</v>
      </c>
      <c r="B1" s="144"/>
      <c r="C1" s="144"/>
      <c r="E1" s="145" t="s">
        <v>27</v>
      </c>
      <c r="F1" s="145"/>
      <c r="G1" s="145"/>
      <c r="H1" s="145"/>
      <c r="J1" t="s">
        <v>84</v>
      </c>
      <c r="O1" t="s">
        <v>90</v>
      </c>
      <c r="T1" s="6" t="s">
        <v>5</v>
      </c>
      <c r="U1" s="6"/>
      <c r="V1" s="6"/>
      <c r="W1" s="6"/>
      <c r="X1" s="6"/>
      <c r="Y1" t="s">
        <v>137</v>
      </c>
    </row>
    <row r="2" spans="1:28" x14ac:dyDescent="0.3">
      <c r="A2" s="6"/>
      <c r="B2" s="6"/>
      <c r="C2" s="6"/>
      <c r="D2" s="6"/>
      <c r="E2" s="30" t="s">
        <v>76</v>
      </c>
      <c r="F2" s="30" t="s">
        <v>60</v>
      </c>
      <c r="G2" s="30" t="s">
        <v>77</v>
      </c>
      <c r="H2" s="30" t="s">
        <v>78</v>
      </c>
      <c r="J2" s="40" t="s">
        <v>76</v>
      </c>
      <c r="K2" s="40" t="s">
        <v>60</v>
      </c>
      <c r="L2" s="40" t="s">
        <v>77</v>
      </c>
      <c r="M2" s="40" t="s">
        <v>78</v>
      </c>
      <c r="O2" s="30" t="s">
        <v>76</v>
      </c>
      <c r="P2" s="30" t="s">
        <v>60</v>
      </c>
      <c r="Q2" s="30" t="s">
        <v>77</v>
      </c>
      <c r="R2" s="30" t="s">
        <v>78</v>
      </c>
      <c r="T2" s="30" t="s">
        <v>76</v>
      </c>
      <c r="U2" s="30" t="s">
        <v>60</v>
      </c>
      <c r="V2" s="30" t="s">
        <v>77</v>
      </c>
      <c r="W2" s="67" t="s">
        <v>78</v>
      </c>
      <c r="X2" s="68"/>
      <c r="Y2" s="30" t="s">
        <v>76</v>
      </c>
      <c r="Z2" s="30" t="s">
        <v>60</v>
      </c>
      <c r="AA2" s="30" t="s">
        <v>77</v>
      </c>
      <c r="AB2" s="30" t="s">
        <v>78</v>
      </c>
    </row>
    <row r="3" spans="1:28" x14ac:dyDescent="0.3">
      <c r="A3" s="22" t="s">
        <v>60</v>
      </c>
      <c r="B3" s="22"/>
      <c r="C3" s="22" t="s">
        <v>61</v>
      </c>
      <c r="E3" s="15"/>
      <c r="F3" s="39" t="s">
        <v>79</v>
      </c>
      <c r="G3" s="54">
        <v>38750000</v>
      </c>
      <c r="H3" s="27"/>
      <c r="J3" s="31">
        <v>42856</v>
      </c>
      <c r="K3" s="20" t="s">
        <v>6</v>
      </c>
      <c r="L3" s="15"/>
      <c r="M3" s="53">
        <v>119000</v>
      </c>
      <c r="O3" s="15">
        <v>1</v>
      </c>
      <c r="P3" s="15" t="s">
        <v>79</v>
      </c>
      <c r="Q3" s="27">
        <v>336000</v>
      </c>
      <c r="R3" s="15"/>
      <c r="T3" s="15">
        <v>1</v>
      </c>
      <c r="U3" s="15" t="s">
        <v>131</v>
      </c>
      <c r="V3" s="27">
        <v>4329000</v>
      </c>
      <c r="W3" s="68"/>
      <c r="X3" s="6"/>
      <c r="Y3" s="15">
        <v>1</v>
      </c>
      <c r="Z3" s="15"/>
      <c r="AA3" s="27">
        <v>1000000</v>
      </c>
      <c r="AB3" s="15"/>
    </row>
    <row r="4" spans="1:28" x14ac:dyDescent="0.3">
      <c r="A4" s="22" t="s">
        <v>4</v>
      </c>
      <c r="B4" s="22"/>
      <c r="C4" s="57">
        <v>38750000</v>
      </c>
      <c r="E4" s="31">
        <v>42856</v>
      </c>
      <c r="F4" s="37" t="s">
        <v>4</v>
      </c>
      <c r="G4" s="46"/>
      <c r="H4" s="46">
        <v>2000000</v>
      </c>
      <c r="J4" s="38">
        <v>42857</v>
      </c>
      <c r="K4" s="20" t="s">
        <v>6</v>
      </c>
      <c r="L4" s="15"/>
      <c r="M4" s="53">
        <v>216500</v>
      </c>
      <c r="T4" s="6"/>
      <c r="U4" s="6"/>
      <c r="V4" s="6"/>
      <c r="W4" s="6"/>
      <c r="X4" s="6"/>
      <c r="Y4" s="15">
        <v>2</v>
      </c>
      <c r="Z4" s="15"/>
      <c r="AA4" s="27">
        <v>1000000</v>
      </c>
      <c r="AB4" s="15"/>
    </row>
    <row r="5" spans="1:28" x14ac:dyDescent="0.3">
      <c r="A5" s="22"/>
      <c r="B5" s="5"/>
      <c r="C5" s="22"/>
      <c r="E5" s="31">
        <v>42856</v>
      </c>
      <c r="F5" s="37"/>
      <c r="G5" s="46"/>
      <c r="H5" s="46">
        <v>150000</v>
      </c>
      <c r="J5" s="38">
        <v>42858</v>
      </c>
      <c r="K5" s="20" t="s">
        <v>6</v>
      </c>
      <c r="L5" s="15"/>
      <c r="M5" s="53">
        <v>129750</v>
      </c>
      <c r="X5" s="6"/>
      <c r="Y5" s="15">
        <v>3</v>
      </c>
      <c r="Z5" s="15"/>
      <c r="AA5" s="15"/>
      <c r="AB5" s="15">
        <v>2000000</v>
      </c>
    </row>
    <row r="6" spans="1:28" x14ac:dyDescent="0.3">
      <c r="A6" s="22"/>
      <c r="B6" s="22"/>
      <c r="C6" s="22"/>
      <c r="E6" s="31">
        <v>42856</v>
      </c>
      <c r="F6" s="37"/>
      <c r="G6" s="46"/>
      <c r="H6" s="46">
        <v>300000</v>
      </c>
      <c r="J6" s="38">
        <v>42859</v>
      </c>
      <c r="K6" s="20" t="s">
        <v>6</v>
      </c>
      <c r="L6" s="18"/>
      <c r="M6" s="53">
        <v>128500</v>
      </c>
      <c r="O6" s="6" t="s">
        <v>91</v>
      </c>
      <c r="T6" t="s">
        <v>94</v>
      </c>
      <c r="W6" s="6"/>
      <c r="X6" s="6"/>
      <c r="Y6" s="15">
        <v>4</v>
      </c>
      <c r="Z6" s="15"/>
      <c r="AA6" s="15">
        <v>1000000</v>
      </c>
      <c r="AB6" s="15"/>
    </row>
    <row r="7" spans="1:28" x14ac:dyDescent="0.3">
      <c r="A7" s="22" t="s">
        <v>99</v>
      </c>
      <c r="B7" s="22"/>
      <c r="C7" s="62">
        <v>4329000</v>
      </c>
      <c r="E7" s="31">
        <v>42856</v>
      </c>
      <c r="F7" s="37"/>
      <c r="G7" s="46"/>
      <c r="H7" s="46">
        <v>100000</v>
      </c>
      <c r="J7" s="38">
        <v>42860</v>
      </c>
      <c r="K7" s="20" t="s">
        <v>6</v>
      </c>
      <c r="L7" s="15"/>
      <c r="M7" s="53">
        <v>180000</v>
      </c>
      <c r="O7" s="30" t="s">
        <v>76</v>
      </c>
      <c r="P7" s="30" t="s">
        <v>60</v>
      </c>
      <c r="Q7" s="30" t="s">
        <v>77</v>
      </c>
      <c r="R7" s="30" t="s">
        <v>78</v>
      </c>
      <c r="T7" s="30" t="s">
        <v>76</v>
      </c>
      <c r="U7" s="30" t="s">
        <v>60</v>
      </c>
      <c r="V7" s="30" t="s">
        <v>77</v>
      </c>
      <c r="W7" s="30" t="s">
        <v>78</v>
      </c>
      <c r="Y7" s="15">
        <v>5</v>
      </c>
      <c r="Z7" s="15"/>
      <c r="AA7" s="15">
        <v>1000000</v>
      </c>
      <c r="AB7" s="15"/>
    </row>
    <row r="8" spans="1:28" x14ac:dyDescent="0.3">
      <c r="A8" s="22" t="s">
        <v>100</v>
      </c>
      <c r="B8" s="22"/>
      <c r="C8" s="56">
        <v>734500</v>
      </c>
      <c r="E8" s="31">
        <v>42856</v>
      </c>
      <c r="F8" s="37"/>
      <c r="G8" s="53">
        <v>119000</v>
      </c>
      <c r="H8" s="53"/>
      <c r="J8" s="38">
        <v>42861</v>
      </c>
      <c r="K8" s="20" t="s">
        <v>6</v>
      </c>
      <c r="L8" s="15"/>
      <c r="M8" s="53">
        <v>102500</v>
      </c>
      <c r="O8" s="15">
        <v>1</v>
      </c>
      <c r="P8" s="15" t="s">
        <v>79</v>
      </c>
      <c r="Q8" s="27">
        <v>80000</v>
      </c>
      <c r="R8" s="15"/>
      <c r="T8" s="15">
        <v>1</v>
      </c>
      <c r="U8" s="15"/>
      <c r="V8" s="27">
        <v>300000</v>
      </c>
      <c r="W8" s="15"/>
      <c r="Y8" s="135" t="s">
        <v>33</v>
      </c>
      <c r="Z8" s="135"/>
      <c r="AA8" s="28">
        <f>SUM(AA3:AA7)-AB5</f>
        <v>2000000</v>
      </c>
      <c r="AB8" s="16"/>
    </row>
    <row r="9" spans="1:28" x14ac:dyDescent="0.3">
      <c r="A9" s="22" t="s">
        <v>101</v>
      </c>
      <c r="B9" s="22"/>
      <c r="C9" s="62">
        <v>15000000</v>
      </c>
      <c r="E9" s="31">
        <v>42857</v>
      </c>
      <c r="F9" s="37"/>
      <c r="G9" s="53">
        <v>216500</v>
      </c>
      <c r="H9" s="53"/>
      <c r="J9" s="38">
        <v>42862</v>
      </c>
      <c r="K9" s="20" t="s">
        <v>6</v>
      </c>
      <c r="L9" s="15"/>
      <c r="M9" s="53">
        <v>101250</v>
      </c>
    </row>
    <row r="10" spans="1:28" x14ac:dyDescent="0.3">
      <c r="A10" s="22" t="s">
        <v>102</v>
      </c>
      <c r="B10" s="22"/>
      <c r="C10" s="56">
        <v>2100000</v>
      </c>
      <c r="E10" s="31">
        <v>42858</v>
      </c>
      <c r="F10" s="37"/>
      <c r="G10" s="53">
        <v>129750</v>
      </c>
      <c r="H10" s="53"/>
      <c r="J10" s="38">
        <v>42863</v>
      </c>
      <c r="K10" s="20" t="s">
        <v>6</v>
      </c>
      <c r="L10" s="15"/>
      <c r="M10" s="53">
        <v>132750</v>
      </c>
      <c r="X10" s="6"/>
    </row>
    <row r="11" spans="1:28" x14ac:dyDescent="0.3">
      <c r="E11" s="31">
        <v>42859</v>
      </c>
      <c r="F11" s="37"/>
      <c r="G11" s="53">
        <v>128500</v>
      </c>
      <c r="H11" s="53"/>
      <c r="J11" s="38">
        <v>42864</v>
      </c>
      <c r="K11" s="20" t="s">
        <v>6</v>
      </c>
      <c r="L11" s="15"/>
      <c r="M11" s="53">
        <v>124500</v>
      </c>
      <c r="O11" t="s">
        <v>92</v>
      </c>
      <c r="T11" s="6" t="s">
        <v>130</v>
      </c>
      <c r="U11" s="6"/>
      <c r="V11" s="6"/>
      <c r="W11" s="6"/>
      <c r="X11" s="6"/>
    </row>
    <row r="12" spans="1:28" x14ac:dyDescent="0.3">
      <c r="E12" s="31">
        <v>42860</v>
      </c>
      <c r="F12" s="37"/>
      <c r="G12" s="53">
        <v>180000</v>
      </c>
      <c r="H12" s="53"/>
      <c r="J12" s="38">
        <v>42865</v>
      </c>
      <c r="K12" s="20" t="s">
        <v>6</v>
      </c>
      <c r="L12" s="15"/>
      <c r="M12" s="53">
        <v>116500</v>
      </c>
      <c r="O12" s="30" t="s">
        <v>76</v>
      </c>
      <c r="P12" s="30" t="s">
        <v>60</v>
      </c>
      <c r="Q12" s="30" t="s">
        <v>77</v>
      </c>
      <c r="R12" s="30" t="s">
        <v>78</v>
      </c>
      <c r="T12" s="30" t="s">
        <v>76</v>
      </c>
      <c r="U12" s="30" t="s">
        <v>60</v>
      </c>
      <c r="V12" s="30" t="s">
        <v>77</v>
      </c>
      <c r="W12" s="30" t="s">
        <v>78</v>
      </c>
      <c r="X12" s="6"/>
      <c r="Y12" s="6"/>
    </row>
    <row r="13" spans="1:28" x14ac:dyDescent="0.3">
      <c r="E13" s="31">
        <v>42861</v>
      </c>
      <c r="F13" s="37"/>
      <c r="G13" s="53">
        <v>102500</v>
      </c>
      <c r="H13" s="53"/>
      <c r="J13" s="38">
        <v>42866</v>
      </c>
      <c r="K13" s="20" t="s">
        <v>6</v>
      </c>
      <c r="L13" s="15"/>
      <c r="M13" s="53">
        <v>119500</v>
      </c>
      <c r="O13" s="15">
        <v>1</v>
      </c>
      <c r="P13" s="15" t="s">
        <v>79</v>
      </c>
      <c r="Q13" s="27">
        <v>70000</v>
      </c>
      <c r="R13" s="15"/>
      <c r="T13" s="15">
        <v>1</v>
      </c>
      <c r="U13" s="15" t="s">
        <v>131</v>
      </c>
      <c r="V13" s="27">
        <v>5000000</v>
      </c>
      <c r="W13" s="15"/>
      <c r="X13" s="6"/>
      <c r="Y13" s="6"/>
      <c r="Z13" t="s">
        <v>144</v>
      </c>
    </row>
    <row r="14" spans="1:28" x14ac:dyDescent="0.3">
      <c r="E14" s="31">
        <v>42862</v>
      </c>
      <c r="F14" s="37"/>
      <c r="G14" s="53">
        <v>101250</v>
      </c>
      <c r="H14" s="53"/>
      <c r="J14" s="38">
        <v>42867</v>
      </c>
      <c r="K14" s="20" t="s">
        <v>6</v>
      </c>
      <c r="L14" s="2"/>
      <c r="M14" s="27">
        <v>139500</v>
      </c>
      <c r="X14" s="6"/>
      <c r="Y14" s="30" t="s">
        <v>76</v>
      </c>
      <c r="Z14" s="30" t="s">
        <v>60</v>
      </c>
      <c r="AA14" s="30" t="s">
        <v>77</v>
      </c>
      <c r="AB14" s="30" t="s">
        <v>78</v>
      </c>
    </row>
    <row r="15" spans="1:28" x14ac:dyDescent="0.3">
      <c r="E15" s="31">
        <v>42863</v>
      </c>
      <c r="F15" s="37"/>
      <c r="G15" s="53">
        <v>132750</v>
      </c>
      <c r="H15" s="53"/>
      <c r="J15" s="38">
        <v>42868</v>
      </c>
      <c r="K15" s="20" t="s">
        <v>6</v>
      </c>
      <c r="L15" s="2"/>
      <c r="M15" s="27">
        <v>102500</v>
      </c>
      <c r="T15" s="6" t="s">
        <v>132</v>
      </c>
      <c r="U15" s="6"/>
      <c r="V15" s="6"/>
      <c r="W15" s="6"/>
      <c r="X15" s="6"/>
      <c r="Y15" s="15">
        <v>1</v>
      </c>
      <c r="Z15" s="15"/>
      <c r="AA15" s="27">
        <v>100000</v>
      </c>
      <c r="AB15" s="15"/>
    </row>
    <row r="16" spans="1:28" x14ac:dyDescent="0.3">
      <c r="E16" s="31">
        <v>42864</v>
      </c>
      <c r="F16" s="37"/>
      <c r="G16" s="53">
        <v>124500</v>
      </c>
      <c r="H16" s="53"/>
      <c r="J16" s="38">
        <v>42869</v>
      </c>
      <c r="K16" s="20" t="s">
        <v>6</v>
      </c>
      <c r="L16" s="2"/>
      <c r="M16" s="27">
        <v>128500</v>
      </c>
      <c r="O16" t="s">
        <v>93</v>
      </c>
      <c r="Q16" t="s">
        <v>113</v>
      </c>
      <c r="T16" s="30" t="s">
        <v>76</v>
      </c>
      <c r="U16" s="30" t="s">
        <v>60</v>
      </c>
      <c r="V16" s="30" t="s">
        <v>77</v>
      </c>
      <c r="W16" s="30" t="s">
        <v>78</v>
      </c>
      <c r="X16" s="6"/>
      <c r="Y16" s="15">
        <v>2</v>
      </c>
      <c r="Z16" s="15"/>
      <c r="AA16" s="15"/>
      <c r="AB16" s="15">
        <v>100000</v>
      </c>
    </row>
    <row r="17" spans="5:28" x14ac:dyDescent="0.3">
      <c r="E17" s="31">
        <v>42865</v>
      </c>
      <c r="F17" s="37"/>
      <c r="G17" s="53">
        <v>116500</v>
      </c>
      <c r="H17" s="53"/>
      <c r="J17" s="38">
        <v>42870</v>
      </c>
      <c r="K17" s="20" t="s">
        <v>6</v>
      </c>
      <c r="L17" s="2"/>
      <c r="M17" s="27">
        <v>133500</v>
      </c>
      <c r="O17" s="30" t="s">
        <v>76</v>
      </c>
      <c r="P17" s="30" t="s">
        <v>60</v>
      </c>
      <c r="Q17" s="30" t="s">
        <v>77</v>
      </c>
      <c r="R17" s="30" t="s">
        <v>78</v>
      </c>
      <c r="T17" s="15">
        <v>1</v>
      </c>
      <c r="U17" s="15" t="s">
        <v>133</v>
      </c>
      <c r="V17" s="27">
        <v>962500</v>
      </c>
      <c r="W17" s="15"/>
      <c r="X17" s="6"/>
      <c r="Y17" s="15">
        <v>3</v>
      </c>
      <c r="Z17" s="15"/>
      <c r="AA17" s="15">
        <v>100000</v>
      </c>
      <c r="AB17" s="15"/>
    </row>
    <row r="18" spans="5:28" x14ac:dyDescent="0.3">
      <c r="E18" s="31">
        <v>42866</v>
      </c>
      <c r="F18" s="37"/>
      <c r="G18" s="53">
        <v>119500</v>
      </c>
      <c r="H18" s="53"/>
      <c r="J18" s="38">
        <v>42871</v>
      </c>
      <c r="K18" s="20" t="s">
        <v>6</v>
      </c>
      <c r="L18" s="2"/>
      <c r="M18" s="27">
        <v>85750</v>
      </c>
      <c r="O18" s="15">
        <v>1</v>
      </c>
      <c r="P18" s="15" t="s">
        <v>79</v>
      </c>
      <c r="Q18" s="27">
        <v>160000</v>
      </c>
      <c r="R18" s="15"/>
      <c r="T18" s="15"/>
      <c r="U18" s="15"/>
      <c r="V18" s="15">
        <v>68750</v>
      </c>
      <c r="W18" s="15"/>
      <c r="X18" s="104"/>
    </row>
    <row r="19" spans="5:28" x14ac:dyDescent="0.3">
      <c r="E19" s="31">
        <v>42867</v>
      </c>
      <c r="F19" s="37"/>
      <c r="G19" s="27">
        <v>139500</v>
      </c>
      <c r="H19" s="46"/>
      <c r="J19" s="38">
        <v>42872</v>
      </c>
      <c r="K19" s="20" t="s">
        <v>6</v>
      </c>
      <c r="L19" s="2"/>
      <c r="M19" s="27">
        <v>91000</v>
      </c>
      <c r="T19" s="15"/>
      <c r="U19" s="15" t="s">
        <v>135</v>
      </c>
      <c r="V19" s="27">
        <f>SUM(V17:V18)</f>
        <v>1031250</v>
      </c>
      <c r="W19" s="15"/>
      <c r="X19" s="22"/>
      <c r="Y19" s="6"/>
    </row>
    <row r="20" spans="5:28" x14ac:dyDescent="0.3">
      <c r="E20" s="31">
        <v>42868</v>
      </c>
      <c r="F20" s="37"/>
      <c r="G20" s="27">
        <v>102500</v>
      </c>
      <c r="H20" s="46"/>
      <c r="J20" s="38">
        <v>42873</v>
      </c>
      <c r="K20" s="20" t="s">
        <v>6</v>
      </c>
      <c r="L20" s="2"/>
      <c r="M20" s="27">
        <v>91500</v>
      </c>
      <c r="T20" s="6" t="s">
        <v>134</v>
      </c>
      <c r="U20" s="6"/>
      <c r="V20" s="6"/>
      <c r="W20" s="6"/>
      <c r="X20" s="6"/>
    </row>
    <row r="21" spans="5:28" x14ac:dyDescent="0.3">
      <c r="E21" s="31">
        <v>42869</v>
      </c>
      <c r="F21" s="37"/>
      <c r="G21" s="27">
        <v>128500</v>
      </c>
      <c r="H21" s="46"/>
      <c r="J21" s="38">
        <v>42874</v>
      </c>
      <c r="K21" s="20" t="s">
        <v>6</v>
      </c>
      <c r="L21" s="2"/>
      <c r="M21" s="27">
        <v>100500</v>
      </c>
      <c r="O21" s="6" t="s">
        <v>93</v>
      </c>
      <c r="P21" s="6"/>
      <c r="Q21" s="6" t="s">
        <v>114</v>
      </c>
      <c r="R21" s="6"/>
      <c r="T21" s="30" t="s">
        <v>76</v>
      </c>
      <c r="U21" s="30" t="s">
        <v>60</v>
      </c>
      <c r="V21" s="30" t="s">
        <v>77</v>
      </c>
      <c r="W21" s="30" t="s">
        <v>78</v>
      </c>
    </row>
    <row r="22" spans="5:28" x14ac:dyDescent="0.3">
      <c r="E22" s="142">
        <v>42870</v>
      </c>
      <c r="F22" s="37"/>
      <c r="G22" s="46"/>
      <c r="H22" s="46"/>
      <c r="J22" s="38">
        <v>42875</v>
      </c>
      <c r="K22" s="20" t="s">
        <v>6</v>
      </c>
      <c r="L22" s="2"/>
      <c r="M22" s="27">
        <v>134000</v>
      </c>
      <c r="O22" s="30" t="s">
        <v>76</v>
      </c>
      <c r="P22" s="30" t="s">
        <v>60</v>
      </c>
      <c r="Q22" s="30" t="s">
        <v>77</v>
      </c>
      <c r="R22" s="30" t="s">
        <v>78</v>
      </c>
      <c r="T22" s="15">
        <v>1</v>
      </c>
      <c r="U22" s="15" t="s">
        <v>131</v>
      </c>
      <c r="V22" s="27">
        <v>67000000</v>
      </c>
      <c r="W22" s="15"/>
    </row>
    <row r="23" spans="5:28" x14ac:dyDescent="0.3">
      <c r="E23" s="143"/>
      <c r="F23" s="37"/>
      <c r="G23" s="27">
        <v>133500</v>
      </c>
      <c r="H23" s="46"/>
      <c r="J23" s="38">
        <v>42876</v>
      </c>
      <c r="K23" s="20" t="s">
        <v>6</v>
      </c>
      <c r="L23" s="2"/>
      <c r="M23" s="27">
        <v>110500</v>
      </c>
      <c r="O23" s="15">
        <v>1</v>
      </c>
      <c r="P23" s="15" t="s">
        <v>79</v>
      </c>
      <c r="Q23" s="27">
        <v>75000</v>
      </c>
      <c r="R23" s="15"/>
      <c r="T23" s="6"/>
      <c r="U23" s="6"/>
      <c r="V23" s="6"/>
      <c r="W23" s="6"/>
    </row>
    <row r="24" spans="5:28" x14ac:dyDescent="0.3">
      <c r="E24" s="31">
        <v>42871</v>
      </c>
      <c r="F24" s="37"/>
      <c r="G24" s="27">
        <v>85750</v>
      </c>
      <c r="H24" s="46"/>
      <c r="J24" s="38">
        <v>42877</v>
      </c>
      <c r="K24" s="20" t="s">
        <v>6</v>
      </c>
      <c r="L24" s="2"/>
      <c r="M24" s="27">
        <v>79500</v>
      </c>
      <c r="T24" s="6" t="s">
        <v>132</v>
      </c>
      <c r="U24" s="6"/>
      <c r="V24" s="6"/>
      <c r="W24" s="6"/>
    </row>
    <row r="25" spans="5:28" x14ac:dyDescent="0.3">
      <c r="E25" s="31">
        <v>42872</v>
      </c>
      <c r="F25" s="37"/>
      <c r="G25" s="27">
        <v>91000</v>
      </c>
      <c r="H25" s="46"/>
      <c r="J25" s="38">
        <v>42878</v>
      </c>
      <c r="K25" s="20" t="s">
        <v>6</v>
      </c>
      <c r="L25" s="2"/>
      <c r="M25" s="27">
        <v>141000</v>
      </c>
      <c r="T25" s="30" t="s">
        <v>76</v>
      </c>
      <c r="U25" s="30" t="s">
        <v>60</v>
      </c>
      <c r="V25" s="30" t="s">
        <v>77</v>
      </c>
      <c r="W25" s="30" t="s">
        <v>78</v>
      </c>
    </row>
    <row r="26" spans="5:28" x14ac:dyDescent="0.3">
      <c r="E26" s="31">
        <v>42873</v>
      </c>
      <c r="F26" s="37"/>
      <c r="G26" s="27">
        <v>91500</v>
      </c>
      <c r="H26" s="46"/>
      <c r="J26" s="38">
        <v>42879</v>
      </c>
      <c r="K26" s="20" t="s">
        <v>6</v>
      </c>
      <c r="L26" s="2"/>
      <c r="M26" s="27">
        <v>105500</v>
      </c>
      <c r="O26" s="6" t="s">
        <v>93</v>
      </c>
      <c r="P26" s="6"/>
      <c r="Q26" s="6" t="s">
        <v>116</v>
      </c>
      <c r="R26" s="6"/>
      <c r="T26" s="15">
        <v>1</v>
      </c>
      <c r="U26" s="15" t="s">
        <v>131</v>
      </c>
      <c r="V26" s="27">
        <v>4854166</v>
      </c>
      <c r="W26" s="15"/>
    </row>
    <row r="27" spans="5:28" x14ac:dyDescent="0.3">
      <c r="E27" s="31">
        <v>42874</v>
      </c>
      <c r="F27" s="37"/>
      <c r="G27" s="27">
        <v>100500</v>
      </c>
      <c r="H27" s="46"/>
      <c r="J27" s="38">
        <v>42880</v>
      </c>
      <c r="K27" s="20" t="s">
        <v>6</v>
      </c>
      <c r="L27" s="2"/>
      <c r="M27" s="27">
        <v>250000</v>
      </c>
      <c r="O27" s="30" t="s">
        <v>76</v>
      </c>
      <c r="P27" s="30" t="s">
        <v>60</v>
      </c>
      <c r="Q27" s="30" t="s">
        <v>77</v>
      </c>
      <c r="R27" s="30" t="s">
        <v>78</v>
      </c>
      <c r="T27" s="15"/>
      <c r="U27" s="15"/>
      <c r="V27" s="69">
        <v>809027.83330000006</v>
      </c>
      <c r="W27" s="15"/>
    </row>
    <row r="28" spans="5:28" x14ac:dyDescent="0.3">
      <c r="E28" s="31">
        <v>42875</v>
      </c>
      <c r="F28" s="37"/>
      <c r="G28" s="27">
        <v>134000</v>
      </c>
      <c r="H28" s="46"/>
      <c r="J28" s="38">
        <v>42881</v>
      </c>
      <c r="K28" s="20" t="s">
        <v>6</v>
      </c>
      <c r="L28" s="2"/>
      <c r="M28" s="27">
        <v>192000</v>
      </c>
      <c r="O28" s="15">
        <v>1</v>
      </c>
      <c r="P28" s="15" t="s">
        <v>79</v>
      </c>
      <c r="Q28" s="27">
        <v>13500</v>
      </c>
      <c r="R28" s="15"/>
      <c r="T28" s="15"/>
      <c r="U28" s="15" t="s">
        <v>136</v>
      </c>
      <c r="V28" s="27">
        <f>SUM(V26:V27)</f>
        <v>5663193.8333000001</v>
      </c>
      <c r="W28" s="15"/>
    </row>
    <row r="29" spans="5:28" x14ac:dyDescent="0.3">
      <c r="E29" s="31">
        <v>42876</v>
      </c>
      <c r="F29" s="37"/>
      <c r="G29" s="27">
        <v>110500</v>
      </c>
      <c r="H29" s="46"/>
      <c r="J29" s="38">
        <v>42882</v>
      </c>
      <c r="K29" s="20" t="s">
        <v>6</v>
      </c>
      <c r="L29" s="2"/>
      <c r="M29" s="27">
        <v>209500</v>
      </c>
    </row>
    <row r="30" spans="5:28" x14ac:dyDescent="0.3">
      <c r="E30" s="31">
        <v>42877</v>
      </c>
      <c r="F30" s="37"/>
      <c r="G30" s="27">
        <v>79500</v>
      </c>
      <c r="H30" s="46"/>
      <c r="J30" s="38">
        <v>42883</v>
      </c>
      <c r="K30" s="20" t="s">
        <v>6</v>
      </c>
      <c r="L30" s="2"/>
      <c r="M30" s="27">
        <v>278000</v>
      </c>
    </row>
    <row r="31" spans="5:28" x14ac:dyDescent="0.3">
      <c r="E31" s="31">
        <v>42878</v>
      </c>
      <c r="F31" s="37"/>
      <c r="G31" s="27">
        <v>141000</v>
      </c>
      <c r="H31" s="46"/>
      <c r="J31" s="38">
        <v>42884</v>
      </c>
      <c r="K31" s="20" t="s">
        <v>6</v>
      </c>
      <c r="L31" s="2"/>
      <c r="M31" s="27">
        <v>348750</v>
      </c>
    </row>
    <row r="32" spans="5:28" x14ac:dyDescent="0.3">
      <c r="E32" s="31">
        <v>42879</v>
      </c>
      <c r="F32" s="37"/>
      <c r="G32" s="27">
        <v>105500</v>
      </c>
      <c r="H32" s="46"/>
      <c r="J32" s="38">
        <v>42885</v>
      </c>
      <c r="K32" s="20" t="s">
        <v>6</v>
      </c>
      <c r="L32" s="2"/>
      <c r="M32" s="27">
        <v>117000</v>
      </c>
    </row>
    <row r="33" spans="5:13" x14ac:dyDescent="0.3">
      <c r="E33" s="31">
        <v>42880</v>
      </c>
      <c r="F33" s="37"/>
      <c r="G33" s="27">
        <v>250000</v>
      </c>
      <c r="H33" s="46"/>
      <c r="J33" s="38">
        <v>42886</v>
      </c>
      <c r="K33" s="20" t="s">
        <v>6</v>
      </c>
      <c r="L33" s="2"/>
      <c r="M33" s="27">
        <v>200000</v>
      </c>
    </row>
    <row r="34" spans="5:13" x14ac:dyDescent="0.3">
      <c r="E34" s="31">
        <v>42881</v>
      </c>
      <c r="F34" s="37"/>
      <c r="G34" s="27">
        <v>192000</v>
      </c>
      <c r="H34" s="46"/>
      <c r="J34" s="135" t="s">
        <v>33</v>
      </c>
      <c r="K34" s="135"/>
      <c r="L34" s="135"/>
      <c r="M34" s="28">
        <f>SUM(M3:M33)</f>
        <v>4509250</v>
      </c>
    </row>
    <row r="35" spans="5:13" x14ac:dyDescent="0.3">
      <c r="E35" s="31">
        <v>42882</v>
      </c>
      <c r="F35" s="37"/>
      <c r="G35" s="27">
        <v>209500</v>
      </c>
      <c r="H35" s="46"/>
    </row>
    <row r="36" spans="5:13" x14ac:dyDescent="0.3">
      <c r="E36" s="31">
        <v>42883</v>
      </c>
      <c r="F36" s="37"/>
      <c r="G36" s="27">
        <v>278000</v>
      </c>
      <c r="H36" s="46"/>
    </row>
    <row r="37" spans="5:13" x14ac:dyDescent="0.3">
      <c r="E37" s="31">
        <v>42884</v>
      </c>
      <c r="G37" s="27">
        <v>348750</v>
      </c>
      <c r="H37" s="46"/>
    </row>
    <row r="38" spans="5:13" x14ac:dyDescent="0.3">
      <c r="E38" s="31">
        <v>42885</v>
      </c>
      <c r="F38" s="37"/>
      <c r="G38" s="27">
        <v>117000</v>
      </c>
      <c r="H38" s="46"/>
    </row>
    <row r="39" spans="5:13" x14ac:dyDescent="0.3">
      <c r="E39" s="38">
        <v>42886</v>
      </c>
      <c r="F39" s="20"/>
      <c r="G39" s="27">
        <v>200000</v>
      </c>
      <c r="H39" s="46"/>
    </row>
    <row r="40" spans="5:13" x14ac:dyDescent="0.3">
      <c r="E40" s="135" t="s">
        <v>33</v>
      </c>
      <c r="F40" s="135"/>
      <c r="G40" s="28">
        <f>SUM(G3:G39)</f>
        <v>43259250</v>
      </c>
      <c r="H40" s="28">
        <f>SUM(H4:H39)</f>
        <v>2550000</v>
      </c>
    </row>
    <row r="41" spans="5:13" x14ac:dyDescent="0.3">
      <c r="E41" s="132"/>
      <c r="F41" s="134"/>
      <c r="G41" s="28"/>
      <c r="H41" s="28">
        <f>G40-H40</f>
        <v>40709250</v>
      </c>
    </row>
    <row r="43" spans="5:13" x14ac:dyDescent="0.3">
      <c r="H43" s="29"/>
      <c r="I43">
        <v>40709250</v>
      </c>
    </row>
  </sheetData>
  <mergeCells count="7">
    <mergeCell ref="E41:F41"/>
    <mergeCell ref="E22:E23"/>
    <mergeCell ref="A1:C1"/>
    <mergeCell ref="Y8:Z8"/>
    <mergeCell ref="J34:L34"/>
    <mergeCell ref="E1:H1"/>
    <mergeCell ref="E40:F4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>
      <selection activeCell="A10" sqref="A10:D11"/>
    </sheetView>
  </sheetViews>
  <sheetFormatPr defaultRowHeight="14.4" x14ac:dyDescent="0.3"/>
  <cols>
    <col min="1" max="1" width="13.109375" customWidth="1"/>
    <col min="2" max="2" width="26.88671875" customWidth="1"/>
    <col min="3" max="3" width="14.5546875" customWidth="1"/>
    <col min="4" max="4" width="15.109375" customWidth="1"/>
    <col min="5" max="5" width="17.88671875" customWidth="1"/>
  </cols>
  <sheetData>
    <row r="1" spans="1:5" x14ac:dyDescent="0.3">
      <c r="A1" s="146" t="s">
        <v>95</v>
      </c>
      <c r="B1" s="146"/>
      <c r="C1" s="21" t="s">
        <v>77</v>
      </c>
      <c r="D1" s="21" t="s">
        <v>78</v>
      </c>
      <c r="E1" s="21" t="s">
        <v>96</v>
      </c>
    </row>
    <row r="2" spans="1:5" x14ac:dyDescent="0.3">
      <c r="A2" s="55" t="s">
        <v>147</v>
      </c>
      <c r="B2" s="75"/>
      <c r="C2" s="74">
        <v>590000</v>
      </c>
      <c r="D2" s="27"/>
      <c r="E2" s="15"/>
    </row>
    <row r="3" spans="1:5" x14ac:dyDescent="0.3">
      <c r="A3" s="77"/>
      <c r="B3" s="78" t="s">
        <v>148</v>
      </c>
      <c r="C3" s="74"/>
      <c r="D3" s="27">
        <v>590000</v>
      </c>
      <c r="E3" s="15"/>
    </row>
    <row r="4" spans="1:5" x14ac:dyDescent="0.3">
      <c r="A4" s="55" t="s">
        <v>97</v>
      </c>
      <c r="B4" s="75"/>
      <c r="C4" s="74">
        <f>SUM('BUKU BESAR'!V18+'BUKU BESAR'!V27)</f>
        <v>877777.83330000006</v>
      </c>
      <c r="D4" s="27"/>
      <c r="E4" s="15"/>
    </row>
    <row r="5" spans="1:5" x14ac:dyDescent="0.3">
      <c r="A5" s="77"/>
      <c r="B5" s="78" t="s">
        <v>98</v>
      </c>
      <c r="C5" s="74"/>
      <c r="D5" s="27">
        <v>877778</v>
      </c>
      <c r="E5" s="15"/>
    </row>
    <row r="6" spans="1:5" x14ac:dyDescent="0.3">
      <c r="A6" s="79" t="s">
        <v>161</v>
      </c>
      <c r="B6" s="75"/>
      <c r="C6" s="74">
        <v>2500000</v>
      </c>
      <c r="D6" s="27"/>
      <c r="E6" s="15"/>
    </row>
    <row r="7" spans="1:5" x14ac:dyDescent="0.3">
      <c r="A7" s="76"/>
      <c r="B7" s="80" t="s">
        <v>140</v>
      </c>
      <c r="C7" s="74"/>
      <c r="D7" s="27">
        <v>2500000</v>
      </c>
      <c r="E7" s="15"/>
    </row>
    <row r="8" spans="1:5" x14ac:dyDescent="0.3">
      <c r="B8" s="6"/>
    </row>
    <row r="9" spans="1:5" x14ac:dyDescent="0.3">
      <c r="B9" s="6"/>
    </row>
    <row r="10" spans="1:5" x14ac:dyDescent="0.3">
      <c r="A10" s="6" t="s">
        <v>202</v>
      </c>
      <c r="B10" s="6"/>
      <c r="C10" s="29">
        <v>2500000</v>
      </c>
      <c r="D10" s="29"/>
    </row>
    <row r="11" spans="1:5" x14ac:dyDescent="0.3">
      <c r="B11" s="6" t="s">
        <v>203</v>
      </c>
      <c r="C11" s="29"/>
      <c r="D11" s="29">
        <v>2500000</v>
      </c>
    </row>
    <row r="12" spans="1:5" x14ac:dyDescent="0.3">
      <c r="B12" s="6"/>
    </row>
    <row r="13" spans="1:5" x14ac:dyDescent="0.3">
      <c r="B13" s="6"/>
    </row>
    <row r="14" spans="1:5" x14ac:dyDescent="0.3">
      <c r="B14" s="6"/>
    </row>
    <row r="15" spans="1:5" x14ac:dyDescent="0.3">
      <c r="B15" s="6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5"/>
  <sheetViews>
    <sheetView workbookViewId="0">
      <selection sqref="A1:H24"/>
    </sheetView>
  </sheetViews>
  <sheetFormatPr defaultRowHeight="14.4" x14ac:dyDescent="0.3"/>
  <cols>
    <col min="1" max="1" width="13.88671875" customWidth="1"/>
    <col min="2" max="2" width="25.44140625" customWidth="1"/>
    <col min="3" max="3" width="19.44140625" customWidth="1"/>
    <col min="4" max="4" width="15" customWidth="1"/>
    <col min="5" max="5" width="13.44140625" customWidth="1"/>
    <col min="6" max="6" width="16.109375" customWidth="1"/>
    <col min="7" max="7" width="18.88671875" customWidth="1"/>
    <col min="8" max="8" width="20" customWidth="1"/>
    <col min="9" max="9" width="15.5546875" customWidth="1"/>
    <col min="10" max="10" width="17.6640625" customWidth="1"/>
    <col min="11" max="11" width="17" customWidth="1"/>
    <col min="12" max="12" width="15.5546875" customWidth="1"/>
  </cols>
  <sheetData>
    <row r="1" spans="1:12" x14ac:dyDescent="0.3">
      <c r="A1" s="152" t="s">
        <v>95</v>
      </c>
      <c r="B1" s="152"/>
      <c r="C1" s="151" t="s">
        <v>117</v>
      </c>
      <c r="D1" s="151"/>
      <c r="E1" s="151" t="s">
        <v>118</v>
      </c>
      <c r="F1" s="151"/>
      <c r="G1" s="151" t="s">
        <v>119</v>
      </c>
      <c r="H1" s="151"/>
      <c r="I1" s="151" t="s">
        <v>120</v>
      </c>
      <c r="J1" s="151"/>
      <c r="K1" s="151" t="s">
        <v>121</v>
      </c>
      <c r="L1" s="151"/>
    </row>
    <row r="2" spans="1:12" x14ac:dyDescent="0.3">
      <c r="A2" s="152"/>
      <c r="B2" s="152"/>
      <c r="C2" s="15" t="s">
        <v>77</v>
      </c>
      <c r="D2" s="15" t="s">
        <v>78</v>
      </c>
      <c r="E2" s="15" t="s">
        <v>77</v>
      </c>
      <c r="F2" s="15" t="s">
        <v>78</v>
      </c>
      <c r="G2" s="15" t="s">
        <v>77</v>
      </c>
      <c r="H2" s="15" t="s">
        <v>78</v>
      </c>
      <c r="I2" s="15" t="s">
        <v>77</v>
      </c>
      <c r="J2" s="15" t="s">
        <v>126</v>
      </c>
      <c r="K2" s="15" t="s">
        <v>77</v>
      </c>
      <c r="L2" s="15" t="s">
        <v>127</v>
      </c>
    </row>
    <row r="3" spans="1:12" x14ac:dyDescent="0.3">
      <c r="A3" s="149" t="s">
        <v>4</v>
      </c>
      <c r="B3" s="149"/>
      <c r="C3" s="64">
        <v>40709250</v>
      </c>
      <c r="D3" s="15"/>
      <c r="E3" s="27"/>
      <c r="F3" s="27"/>
      <c r="G3" s="27">
        <v>40709250</v>
      </c>
      <c r="H3" s="27"/>
      <c r="I3" s="27"/>
      <c r="J3" s="27"/>
      <c r="K3" s="27">
        <v>40709250</v>
      </c>
      <c r="L3" s="27"/>
    </row>
    <row r="4" spans="1:12" x14ac:dyDescent="0.3">
      <c r="A4" s="149" t="s">
        <v>5</v>
      </c>
      <c r="B4" s="149"/>
      <c r="C4" s="27">
        <v>4329000</v>
      </c>
      <c r="D4" s="15"/>
      <c r="E4" s="27"/>
      <c r="F4" s="27"/>
      <c r="G4" s="27">
        <v>4329000</v>
      </c>
      <c r="H4" s="27"/>
      <c r="I4" s="27"/>
      <c r="J4" s="27"/>
      <c r="K4" s="27">
        <v>4329000</v>
      </c>
      <c r="L4" s="27"/>
    </row>
    <row r="5" spans="1:12" x14ac:dyDescent="0.3">
      <c r="A5" s="15" t="s">
        <v>122</v>
      </c>
      <c r="B5" s="15"/>
      <c r="C5" s="27">
        <v>734500</v>
      </c>
      <c r="D5" s="15"/>
      <c r="E5" s="27"/>
      <c r="F5" s="27">
        <v>590000</v>
      </c>
      <c r="G5" s="27">
        <f>C5-F5</f>
        <v>144500</v>
      </c>
      <c r="H5" s="27"/>
      <c r="I5" s="27"/>
      <c r="J5" s="27"/>
      <c r="K5" s="27">
        <v>144500</v>
      </c>
      <c r="L5" s="27"/>
    </row>
    <row r="6" spans="1:12" x14ac:dyDescent="0.3">
      <c r="A6" s="15" t="s">
        <v>128</v>
      </c>
      <c r="B6" s="15"/>
      <c r="C6" s="27">
        <v>15000000</v>
      </c>
      <c r="D6" s="15"/>
      <c r="E6" s="27"/>
      <c r="F6" s="27">
        <v>2500000</v>
      </c>
      <c r="G6" s="27">
        <f>C6-F6</f>
        <v>12500000</v>
      </c>
      <c r="H6" s="27"/>
      <c r="I6" s="27"/>
      <c r="J6" s="27"/>
      <c r="K6" s="27">
        <v>12500000</v>
      </c>
      <c r="L6" s="27"/>
    </row>
    <row r="7" spans="1:12" x14ac:dyDescent="0.3">
      <c r="A7" s="149" t="s">
        <v>123</v>
      </c>
      <c r="B7" s="149"/>
      <c r="C7" s="27">
        <v>67000000</v>
      </c>
      <c r="D7" s="15"/>
      <c r="E7" s="27"/>
      <c r="F7" s="27"/>
      <c r="G7" s="27">
        <v>67000000</v>
      </c>
      <c r="H7" s="27"/>
      <c r="I7" s="27"/>
      <c r="J7" s="27"/>
      <c r="K7" s="27">
        <v>67000000</v>
      </c>
      <c r="L7" s="27"/>
    </row>
    <row r="8" spans="1:12" x14ac:dyDescent="0.3">
      <c r="A8" s="149" t="s">
        <v>149</v>
      </c>
      <c r="B8" s="149"/>
      <c r="C8" s="15"/>
      <c r="D8" s="27">
        <v>962500</v>
      </c>
      <c r="E8" s="27"/>
      <c r="F8" s="27">
        <v>68750</v>
      </c>
      <c r="G8" s="27"/>
      <c r="H8" s="27">
        <f>D8+F8</f>
        <v>1031250</v>
      </c>
      <c r="I8" s="27"/>
      <c r="J8" s="27"/>
      <c r="K8" s="27"/>
      <c r="L8" s="27">
        <v>1031250</v>
      </c>
    </row>
    <row r="9" spans="1:12" s="6" customFormat="1" x14ac:dyDescent="0.3">
      <c r="A9" s="149" t="s">
        <v>123</v>
      </c>
      <c r="B9" s="149"/>
      <c r="C9" s="27">
        <v>5000000</v>
      </c>
      <c r="D9" s="27"/>
      <c r="E9" s="27"/>
      <c r="F9" s="27"/>
      <c r="G9" s="27">
        <v>5000000</v>
      </c>
      <c r="H9" s="27"/>
      <c r="I9" s="27"/>
      <c r="J9" s="27"/>
      <c r="K9" s="27">
        <v>5000000</v>
      </c>
      <c r="L9" s="27"/>
    </row>
    <row r="10" spans="1:12" s="6" customFormat="1" x14ac:dyDescent="0.3">
      <c r="A10" s="149" t="s">
        <v>150</v>
      </c>
      <c r="B10" s="149"/>
      <c r="C10" s="15"/>
      <c r="D10" s="27">
        <v>4854166</v>
      </c>
      <c r="E10" s="27"/>
      <c r="F10" s="27">
        <v>809028</v>
      </c>
      <c r="G10" s="27"/>
      <c r="H10" s="27">
        <f>D10+F10</f>
        <v>5663194</v>
      </c>
      <c r="I10" s="27"/>
      <c r="J10" s="27"/>
      <c r="K10" s="27"/>
      <c r="L10" s="27">
        <v>5663194</v>
      </c>
    </row>
    <row r="11" spans="1:12" x14ac:dyDescent="0.3">
      <c r="A11" s="149" t="s">
        <v>137</v>
      </c>
      <c r="B11" s="149"/>
      <c r="C11" s="27"/>
      <c r="D11" s="27">
        <v>2000000</v>
      </c>
      <c r="E11" s="27"/>
      <c r="F11" s="27"/>
      <c r="G11" s="27"/>
      <c r="H11" s="27">
        <v>2000000</v>
      </c>
      <c r="I11" s="27"/>
      <c r="J11" s="27"/>
      <c r="K11" s="27"/>
      <c r="L11" s="27">
        <v>2000000</v>
      </c>
    </row>
    <row r="12" spans="1:12" s="6" customFormat="1" x14ac:dyDescent="0.3">
      <c r="A12" s="147" t="s">
        <v>145</v>
      </c>
      <c r="B12" s="148"/>
      <c r="C12" s="27"/>
      <c r="D12" s="27">
        <v>100000</v>
      </c>
      <c r="E12" s="27"/>
      <c r="F12" s="27"/>
      <c r="G12" s="27"/>
      <c r="H12" s="27">
        <v>100000</v>
      </c>
      <c r="I12" s="27"/>
      <c r="J12" s="27"/>
      <c r="K12" s="27"/>
      <c r="L12" s="27">
        <v>100000</v>
      </c>
    </row>
    <row r="13" spans="1:12" x14ac:dyDescent="0.3">
      <c r="A13" s="149" t="s">
        <v>7</v>
      </c>
      <c r="B13" s="149"/>
      <c r="C13" s="15"/>
      <c r="D13" s="27">
        <v>122896834</v>
      </c>
      <c r="E13" s="27"/>
      <c r="F13" s="27"/>
      <c r="G13" s="27"/>
      <c r="H13" s="27">
        <v>122896834</v>
      </c>
      <c r="I13" s="27"/>
      <c r="J13" s="27"/>
      <c r="K13" s="27"/>
      <c r="L13" s="27">
        <v>122896834</v>
      </c>
    </row>
    <row r="14" spans="1:12" x14ac:dyDescent="0.3">
      <c r="A14" s="149" t="s">
        <v>138</v>
      </c>
      <c r="B14" s="149"/>
      <c r="C14" s="27">
        <v>150000</v>
      </c>
      <c r="D14" s="27"/>
      <c r="E14" s="27"/>
      <c r="F14" s="27"/>
      <c r="G14" s="27">
        <v>150000</v>
      </c>
      <c r="H14" s="27"/>
      <c r="I14" s="27">
        <v>150000</v>
      </c>
      <c r="J14" s="27"/>
      <c r="K14" s="27"/>
      <c r="L14" s="27"/>
    </row>
    <row r="15" spans="1:12" x14ac:dyDescent="0.3">
      <c r="A15" s="149" t="s">
        <v>124</v>
      </c>
      <c r="B15" s="149"/>
      <c r="C15" s="27">
        <v>300000</v>
      </c>
      <c r="D15" s="15"/>
      <c r="E15" s="27"/>
      <c r="F15" s="27"/>
      <c r="G15" s="27">
        <v>300000</v>
      </c>
      <c r="H15" s="27"/>
      <c r="I15" s="27">
        <v>300000</v>
      </c>
      <c r="J15" s="27"/>
      <c r="K15" s="27"/>
      <c r="L15" s="27"/>
    </row>
    <row r="16" spans="1:12" x14ac:dyDescent="0.3">
      <c r="A16" s="149" t="s">
        <v>125</v>
      </c>
      <c r="B16" s="149"/>
      <c r="C16" s="27">
        <v>100000</v>
      </c>
      <c r="D16" s="15"/>
      <c r="E16" s="27"/>
      <c r="F16" s="27"/>
      <c r="G16" s="27">
        <v>100000</v>
      </c>
      <c r="H16" s="27"/>
      <c r="I16" s="27">
        <v>100000</v>
      </c>
      <c r="J16" s="27"/>
      <c r="K16" s="27"/>
      <c r="L16" s="27"/>
    </row>
    <row r="17" spans="1:12" s="6" customFormat="1" x14ac:dyDescent="0.3">
      <c r="A17" s="147" t="s">
        <v>8</v>
      </c>
      <c r="B17" s="148"/>
      <c r="C17" s="27">
        <v>2000000</v>
      </c>
      <c r="D17" s="15"/>
      <c r="E17" s="27"/>
      <c r="F17" s="27"/>
      <c r="G17" s="27">
        <v>2000000</v>
      </c>
      <c r="H17" s="27"/>
      <c r="I17" s="27">
        <v>2000000</v>
      </c>
      <c r="J17" s="27"/>
      <c r="K17" s="27"/>
      <c r="L17" s="27"/>
    </row>
    <row r="18" spans="1:12" x14ac:dyDescent="0.3">
      <c r="A18" s="149" t="s">
        <v>6</v>
      </c>
      <c r="B18" s="149"/>
      <c r="C18" s="15"/>
      <c r="D18" s="27">
        <v>4509250</v>
      </c>
      <c r="E18" s="27"/>
      <c r="F18" s="27"/>
      <c r="G18" s="27"/>
      <c r="H18" s="27">
        <v>4509250</v>
      </c>
      <c r="I18" s="27"/>
      <c r="J18" s="27">
        <v>4509250</v>
      </c>
      <c r="K18" s="27"/>
      <c r="L18" s="27"/>
    </row>
    <row r="19" spans="1:12" x14ac:dyDescent="0.3">
      <c r="A19" s="150" t="s">
        <v>11</v>
      </c>
      <c r="B19" s="150"/>
      <c r="C19" s="28">
        <f>SUM(C3:C18)</f>
        <v>135322750</v>
      </c>
      <c r="D19" s="28">
        <f>SUM(D3:D18)</f>
        <v>135322750</v>
      </c>
      <c r="E19" s="27"/>
      <c r="F19" s="27"/>
      <c r="G19" s="27"/>
      <c r="H19" s="27"/>
      <c r="I19" s="27"/>
      <c r="J19" s="27"/>
      <c r="K19" s="27"/>
      <c r="L19" s="27"/>
    </row>
    <row r="20" spans="1:12" x14ac:dyDescent="0.3">
      <c r="A20" s="149"/>
      <c r="B20" s="149"/>
      <c r="C20" s="15"/>
      <c r="D20" s="15"/>
      <c r="E20" s="27"/>
      <c r="F20" s="27"/>
      <c r="G20" s="27"/>
      <c r="H20" s="27"/>
      <c r="I20" s="27"/>
      <c r="J20" s="27"/>
      <c r="K20" s="27"/>
      <c r="L20" s="27"/>
    </row>
    <row r="21" spans="1:12" x14ac:dyDescent="0.3">
      <c r="A21" s="149" t="s">
        <v>146</v>
      </c>
      <c r="B21" s="149"/>
      <c r="C21" s="15"/>
      <c r="D21" s="27"/>
      <c r="E21" s="27">
        <v>877778</v>
      </c>
      <c r="F21" s="27"/>
      <c r="G21" s="27">
        <v>877778</v>
      </c>
      <c r="H21" s="27"/>
      <c r="I21" s="27">
        <v>877778</v>
      </c>
      <c r="J21" s="27"/>
      <c r="K21" s="27"/>
      <c r="L21" s="27"/>
    </row>
    <row r="22" spans="1:12" x14ac:dyDescent="0.3">
      <c r="A22" s="15" t="s">
        <v>147</v>
      </c>
      <c r="B22" s="15"/>
      <c r="C22" s="15"/>
      <c r="D22" s="15"/>
      <c r="E22" s="27">
        <v>590000</v>
      </c>
      <c r="F22" s="27"/>
      <c r="G22" s="27">
        <v>590000</v>
      </c>
      <c r="H22" s="27"/>
      <c r="I22" s="27">
        <v>590000</v>
      </c>
      <c r="J22" s="27"/>
      <c r="K22" s="27"/>
      <c r="L22" s="27"/>
    </row>
    <row r="23" spans="1:12" x14ac:dyDescent="0.3">
      <c r="A23" s="15" t="s">
        <v>139</v>
      </c>
      <c r="B23" s="15"/>
      <c r="C23" s="15"/>
      <c r="D23" s="15"/>
      <c r="E23" s="27">
        <v>2500000</v>
      </c>
      <c r="F23" s="27"/>
      <c r="G23" s="27">
        <v>2500000</v>
      </c>
      <c r="H23" s="27"/>
      <c r="I23" s="27">
        <v>2500000</v>
      </c>
      <c r="J23" s="27"/>
      <c r="K23" s="27"/>
      <c r="L23" s="27"/>
    </row>
    <row r="24" spans="1:12" x14ac:dyDescent="0.3">
      <c r="A24" s="147"/>
      <c r="B24" s="148"/>
      <c r="C24" s="15"/>
      <c r="D24" s="15"/>
      <c r="E24" s="28">
        <f>SUM(E21:E23)</f>
        <v>3967778</v>
      </c>
      <c r="F24" s="28">
        <f>SUM(F5:F10)</f>
        <v>3967778</v>
      </c>
      <c r="G24" s="28">
        <f>SUM(G3:G23)</f>
        <v>136200528</v>
      </c>
      <c r="H24" s="28">
        <f>SUM(H3:H23)</f>
        <v>136200528</v>
      </c>
      <c r="I24" s="27">
        <f>SUM(I14:I23)</f>
        <v>6517778</v>
      </c>
      <c r="J24" s="27">
        <f>SUM(J18)</f>
        <v>4509250</v>
      </c>
      <c r="K24" s="27">
        <f>SUM(K3:K9)</f>
        <v>129682750</v>
      </c>
      <c r="L24" s="27">
        <f>SUM(L8:L13)</f>
        <v>131691278</v>
      </c>
    </row>
    <row r="25" spans="1:12" x14ac:dyDescent="0.3">
      <c r="A25" s="147"/>
      <c r="B25" s="148"/>
      <c r="C25" s="15"/>
      <c r="D25" s="15"/>
      <c r="E25" s="15"/>
      <c r="F25" s="15"/>
      <c r="G25" s="15"/>
      <c r="H25" s="15"/>
      <c r="I25" s="15"/>
      <c r="J25" s="28">
        <f>I24-J24</f>
        <v>2008528</v>
      </c>
      <c r="K25" s="28">
        <f>L24-K24</f>
        <v>2008528</v>
      </c>
      <c r="L25" s="15"/>
    </row>
  </sheetData>
  <mergeCells count="25">
    <mergeCell ref="K1:L1"/>
    <mergeCell ref="A1:B2"/>
    <mergeCell ref="A13:B13"/>
    <mergeCell ref="C1:D1"/>
    <mergeCell ref="E1:F1"/>
    <mergeCell ref="G1:H1"/>
    <mergeCell ref="I1:J1"/>
    <mergeCell ref="A3:B3"/>
    <mergeCell ref="A4:B4"/>
    <mergeCell ref="A7:B7"/>
    <mergeCell ref="A8:B8"/>
    <mergeCell ref="A11:B11"/>
    <mergeCell ref="A9:B9"/>
    <mergeCell ref="A10:B10"/>
    <mergeCell ref="A12:B12"/>
    <mergeCell ref="A24:B24"/>
    <mergeCell ref="A25:B25"/>
    <mergeCell ref="A21:B21"/>
    <mergeCell ref="A14:B14"/>
    <mergeCell ref="A15:B15"/>
    <mergeCell ref="A16:B16"/>
    <mergeCell ref="A18:B18"/>
    <mergeCell ref="A19:B19"/>
    <mergeCell ref="A20:B20"/>
    <mergeCell ref="A17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2"/>
  <sheetViews>
    <sheetView topLeftCell="A4" workbookViewId="0">
      <selection activeCell="A3" sqref="A3:E13"/>
    </sheetView>
  </sheetViews>
  <sheetFormatPr defaultRowHeight="14.4" x14ac:dyDescent="0.3"/>
  <cols>
    <col min="1" max="1" width="3.44140625" customWidth="1"/>
    <col min="2" max="2" width="18.109375" customWidth="1"/>
    <col min="3" max="3" width="12.5546875" customWidth="1"/>
    <col min="4" max="4" width="14" bestFit="1" customWidth="1"/>
    <col min="5" max="5" width="16.33203125" customWidth="1"/>
    <col min="10" max="10" width="13" customWidth="1"/>
  </cols>
  <sheetData>
    <row r="1" spans="1:12" x14ac:dyDescent="0.3">
      <c r="A1" s="153" t="s">
        <v>162</v>
      </c>
      <c r="B1" s="153"/>
      <c r="C1" s="153"/>
      <c r="D1" s="153"/>
    </row>
    <row r="2" spans="1:12" x14ac:dyDescent="0.3">
      <c r="A2" s="22"/>
      <c r="B2" s="22"/>
      <c r="C2" s="22"/>
      <c r="D2" s="22"/>
    </row>
    <row r="3" spans="1:12" x14ac:dyDescent="0.3">
      <c r="A3" s="22" t="s">
        <v>151</v>
      </c>
      <c r="B3" s="22"/>
      <c r="C3" s="22"/>
      <c r="D3" s="22"/>
      <c r="E3" s="62">
        <v>4509250</v>
      </c>
    </row>
    <row r="4" spans="1:12" x14ac:dyDescent="0.3">
      <c r="A4" s="111" t="s">
        <v>201</v>
      </c>
      <c r="B4" s="22"/>
      <c r="C4" s="22"/>
      <c r="D4" s="62"/>
      <c r="E4" s="22"/>
    </row>
    <row r="5" spans="1:12" x14ac:dyDescent="0.3">
      <c r="A5" s="22"/>
      <c r="B5" s="65" t="s">
        <v>138</v>
      </c>
      <c r="C5" s="65"/>
      <c r="D5" s="62">
        <v>150000</v>
      </c>
      <c r="E5" s="22"/>
    </row>
    <row r="6" spans="1:12" x14ac:dyDescent="0.3">
      <c r="A6" s="22"/>
      <c r="B6" s="65" t="s">
        <v>124</v>
      </c>
      <c r="C6" s="65"/>
      <c r="D6" s="62">
        <v>300000</v>
      </c>
      <c r="E6" s="22"/>
    </row>
    <row r="7" spans="1:12" x14ac:dyDescent="0.3">
      <c r="A7" s="22"/>
      <c r="B7" s="65" t="s">
        <v>125</v>
      </c>
      <c r="C7" s="65"/>
      <c r="D7" s="62">
        <v>100000</v>
      </c>
      <c r="E7" s="22"/>
    </row>
    <row r="8" spans="1:12" x14ac:dyDescent="0.3">
      <c r="A8" s="22"/>
      <c r="B8" s="97" t="s">
        <v>8</v>
      </c>
      <c r="C8" s="97"/>
      <c r="D8" s="62">
        <v>2000000</v>
      </c>
      <c r="E8" s="22"/>
    </row>
    <row r="9" spans="1:12" x14ac:dyDescent="0.3">
      <c r="A9" s="22"/>
      <c r="B9" s="65" t="s">
        <v>146</v>
      </c>
      <c r="C9" s="65"/>
      <c r="D9" s="62">
        <v>877778</v>
      </c>
      <c r="E9" s="62"/>
    </row>
    <row r="10" spans="1:12" x14ac:dyDescent="0.3">
      <c r="A10" s="22"/>
      <c r="B10" s="22" t="s">
        <v>147</v>
      </c>
      <c r="C10" s="22"/>
      <c r="D10" s="62">
        <v>590000</v>
      </c>
      <c r="E10" s="22"/>
    </row>
    <row r="11" spans="1:12" x14ac:dyDescent="0.3">
      <c r="A11" s="22"/>
      <c r="B11" s="22" t="s">
        <v>161</v>
      </c>
      <c r="C11" s="22"/>
      <c r="D11" s="62">
        <v>2500000</v>
      </c>
      <c r="E11" s="22"/>
    </row>
    <row r="12" spans="1:12" x14ac:dyDescent="0.3">
      <c r="A12" s="22"/>
      <c r="B12" s="81" t="s">
        <v>163</v>
      </c>
      <c r="C12" s="22"/>
      <c r="D12" s="22"/>
      <c r="E12" s="62">
        <f>SUM(D5:D11)</f>
        <v>6517778</v>
      </c>
      <c r="I12" s="79" t="s">
        <v>151</v>
      </c>
      <c r="J12" s="105"/>
      <c r="K12" s="105"/>
      <c r="L12" s="106">
        <v>4509250</v>
      </c>
    </row>
    <row r="13" spans="1:12" x14ac:dyDescent="0.3">
      <c r="A13" s="22"/>
      <c r="B13" s="22" t="s">
        <v>164</v>
      </c>
      <c r="C13" s="22"/>
      <c r="D13" s="22"/>
      <c r="E13" s="62">
        <f>E3-E12</f>
        <v>-2008528</v>
      </c>
      <c r="I13" s="110" t="s">
        <v>201</v>
      </c>
      <c r="J13" s="22"/>
      <c r="K13" s="22"/>
      <c r="L13" s="47"/>
    </row>
    <row r="14" spans="1:12" x14ac:dyDescent="0.3">
      <c r="H14" s="107" t="s">
        <v>138</v>
      </c>
      <c r="I14" s="65"/>
      <c r="J14" s="62">
        <v>150000</v>
      </c>
      <c r="K14" s="17"/>
    </row>
    <row r="15" spans="1:12" x14ac:dyDescent="0.3">
      <c r="H15" s="107" t="s">
        <v>124</v>
      </c>
      <c r="I15" s="65"/>
      <c r="J15" s="62">
        <v>300000</v>
      </c>
      <c r="K15" s="17"/>
    </row>
    <row r="16" spans="1:12" x14ac:dyDescent="0.3">
      <c r="H16" s="107" t="s">
        <v>125</v>
      </c>
      <c r="I16" s="65"/>
      <c r="J16" s="62">
        <v>100000</v>
      </c>
      <c r="K16" s="17"/>
    </row>
    <row r="17" spans="8:11" x14ac:dyDescent="0.3">
      <c r="H17" s="108" t="s">
        <v>8</v>
      </c>
      <c r="I17" s="97"/>
      <c r="J17" s="62">
        <v>2000000</v>
      </c>
      <c r="K17" s="17"/>
    </row>
    <row r="18" spans="8:11" x14ac:dyDescent="0.3">
      <c r="H18" s="107" t="s">
        <v>146</v>
      </c>
      <c r="I18" s="65"/>
      <c r="J18" s="62">
        <v>877778</v>
      </c>
      <c r="K18" s="47"/>
    </row>
    <row r="19" spans="8:11" x14ac:dyDescent="0.3">
      <c r="H19" s="77" t="s">
        <v>147</v>
      </c>
      <c r="I19" s="22"/>
      <c r="J19" s="62">
        <v>590000</v>
      </c>
      <c r="K19" s="17"/>
    </row>
    <row r="20" spans="8:11" x14ac:dyDescent="0.3">
      <c r="H20" s="77" t="s">
        <v>161</v>
      </c>
      <c r="I20" s="22"/>
      <c r="J20" s="66">
        <v>2500000</v>
      </c>
      <c r="K20" s="17"/>
    </row>
    <row r="21" spans="8:11" x14ac:dyDescent="0.3">
      <c r="H21" s="109" t="s">
        <v>163</v>
      </c>
      <c r="I21" s="22"/>
      <c r="J21" s="22"/>
      <c r="K21" s="102">
        <f>SUM(J14:J20)</f>
        <v>6517778</v>
      </c>
    </row>
    <row r="22" spans="8:11" x14ac:dyDescent="0.3">
      <c r="H22" s="76" t="s">
        <v>164</v>
      </c>
      <c r="I22" s="42"/>
      <c r="J22" s="42"/>
      <c r="K22" s="102">
        <f>L12-K21</f>
        <v>-2008528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workbookViewId="0">
      <selection activeCell="A3" sqref="A3:E5"/>
    </sheetView>
  </sheetViews>
  <sheetFormatPr defaultRowHeight="14.4" x14ac:dyDescent="0.3"/>
  <cols>
    <col min="4" max="4" width="14" bestFit="1" customWidth="1"/>
    <col min="5" max="5" width="15" bestFit="1" customWidth="1"/>
  </cols>
  <sheetData>
    <row r="1" spans="1:6" x14ac:dyDescent="0.3">
      <c r="A1" s="154" t="s">
        <v>165</v>
      </c>
      <c r="B1" s="154"/>
      <c r="C1" s="154"/>
      <c r="D1" s="154"/>
      <c r="E1" s="154"/>
      <c r="F1" s="29"/>
    </row>
    <row r="2" spans="1:6" x14ac:dyDescent="0.3">
      <c r="A2" s="6"/>
      <c r="B2" s="6"/>
      <c r="C2" s="6"/>
      <c r="D2" s="6"/>
      <c r="E2" s="6"/>
      <c r="F2" s="29"/>
    </row>
    <row r="3" spans="1:6" x14ac:dyDescent="0.3">
      <c r="A3" s="29" t="s">
        <v>152</v>
      </c>
      <c r="B3" s="29"/>
      <c r="C3" s="29"/>
      <c r="D3" s="29"/>
      <c r="E3" s="29">
        <v>122896834</v>
      </c>
      <c r="F3" s="29"/>
    </row>
    <row r="4" spans="1:6" x14ac:dyDescent="0.3">
      <c r="A4" s="29"/>
      <c r="B4" s="29" t="s">
        <v>164</v>
      </c>
      <c r="C4" s="29"/>
      <c r="E4" s="29">
        <v>2008528</v>
      </c>
      <c r="F4" s="29"/>
    </row>
    <row r="5" spans="1:6" x14ac:dyDescent="0.3">
      <c r="A5" s="29"/>
      <c r="B5" s="112" t="s">
        <v>153</v>
      </c>
      <c r="C5" s="112"/>
      <c r="D5" s="112"/>
      <c r="E5" s="112">
        <f>E3-E4</f>
        <v>120888306</v>
      </c>
      <c r="F5" s="29"/>
    </row>
    <row r="6" spans="1:6" x14ac:dyDescent="0.3">
      <c r="A6" s="29"/>
      <c r="B6" s="29"/>
      <c r="C6" s="29"/>
      <c r="D6" s="29"/>
      <c r="E6" s="29"/>
      <c r="F6" s="29"/>
    </row>
    <row r="7" spans="1:6" x14ac:dyDescent="0.3">
      <c r="A7" s="29"/>
      <c r="B7" s="29"/>
      <c r="C7" s="29"/>
      <c r="D7" s="29"/>
      <c r="E7" s="29"/>
      <c r="F7" s="29"/>
    </row>
    <row r="8" spans="1:6" x14ac:dyDescent="0.3">
      <c r="A8" s="29"/>
      <c r="B8" s="29"/>
      <c r="C8" s="29"/>
      <c r="D8" s="29"/>
      <c r="E8" s="29"/>
      <c r="F8" s="29"/>
    </row>
    <row r="9" spans="1:6" x14ac:dyDescent="0.3">
      <c r="A9" s="29"/>
      <c r="B9" s="29"/>
      <c r="C9" s="29"/>
      <c r="D9" s="29"/>
      <c r="E9" s="29"/>
      <c r="F9" s="29"/>
    </row>
    <row r="10" spans="1:6" x14ac:dyDescent="0.3">
      <c r="A10" s="29"/>
      <c r="B10" s="29"/>
      <c r="C10" s="29"/>
      <c r="D10" s="29"/>
      <c r="E10" s="29"/>
      <c r="F10" s="29"/>
    </row>
    <row r="11" spans="1:6" x14ac:dyDescent="0.3">
      <c r="A11" s="29"/>
      <c r="B11" s="29"/>
      <c r="C11" s="29"/>
      <c r="D11" s="29"/>
      <c r="E11" s="29"/>
      <c r="F11" s="29"/>
    </row>
    <row r="12" spans="1:6" x14ac:dyDescent="0.3">
      <c r="A12" s="29"/>
      <c r="B12" s="29"/>
      <c r="C12" s="29"/>
      <c r="D12" s="29"/>
      <c r="E12" s="29"/>
    </row>
    <row r="13" spans="1:6" x14ac:dyDescent="0.3">
      <c r="A13" s="29"/>
      <c r="B13" s="29"/>
      <c r="C13" s="29"/>
      <c r="D13" s="29"/>
      <c r="E13" s="29"/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"/>
  <sheetViews>
    <sheetView workbookViewId="0">
      <selection activeCell="A3" sqref="A3:I12"/>
    </sheetView>
  </sheetViews>
  <sheetFormatPr defaultRowHeight="14.4" x14ac:dyDescent="0.3"/>
  <cols>
    <col min="4" max="4" width="15" bestFit="1" customWidth="1"/>
    <col min="9" max="9" width="16.109375" customWidth="1"/>
    <col min="10" max="10" width="15" bestFit="1" customWidth="1"/>
  </cols>
  <sheetData>
    <row r="1" spans="1:9" x14ac:dyDescent="0.3">
      <c r="A1" s="154" t="s">
        <v>166</v>
      </c>
      <c r="B1" s="154"/>
      <c r="C1" s="154"/>
      <c r="D1" s="154"/>
      <c r="E1" s="154"/>
      <c r="F1" s="154"/>
      <c r="G1" s="154"/>
      <c r="H1" s="154"/>
      <c r="I1" s="154"/>
    </row>
    <row r="2" spans="1:9" x14ac:dyDescent="0.3">
      <c r="A2" s="6"/>
      <c r="B2" s="6"/>
      <c r="C2" s="6"/>
      <c r="D2" s="6"/>
      <c r="E2" s="6"/>
      <c r="F2" s="6"/>
      <c r="G2" s="6"/>
      <c r="H2" s="6"/>
      <c r="I2" s="6"/>
    </row>
    <row r="3" spans="1:9" x14ac:dyDescent="0.3">
      <c r="A3" s="86" t="s">
        <v>168</v>
      </c>
      <c r="B3" s="86"/>
      <c r="C3" s="86"/>
      <c r="D3" s="86"/>
      <c r="E3" s="87"/>
      <c r="F3" s="86" t="s">
        <v>169</v>
      </c>
      <c r="G3" s="86"/>
      <c r="H3" s="86"/>
      <c r="I3" s="86"/>
    </row>
    <row r="4" spans="1:9" x14ac:dyDescent="0.3">
      <c r="A4" s="22" t="s">
        <v>27</v>
      </c>
      <c r="B4" s="22"/>
      <c r="C4" s="22"/>
      <c r="D4" s="62">
        <v>40709250</v>
      </c>
      <c r="E4" s="17"/>
      <c r="F4" s="70" t="s">
        <v>137</v>
      </c>
      <c r="G4" s="70"/>
      <c r="H4" s="22"/>
      <c r="I4" s="62">
        <v>2000000</v>
      </c>
    </row>
    <row r="5" spans="1:9" x14ac:dyDescent="0.3">
      <c r="A5" s="22" t="s">
        <v>155</v>
      </c>
      <c r="B5" s="22"/>
      <c r="C5" s="22"/>
      <c r="D5" s="62">
        <v>2500000</v>
      </c>
      <c r="E5" s="17"/>
      <c r="F5" s="70" t="s">
        <v>145</v>
      </c>
      <c r="G5" s="70"/>
      <c r="H5" s="22"/>
      <c r="I5" s="62">
        <v>100000</v>
      </c>
    </row>
    <row r="6" spans="1:9" x14ac:dyDescent="0.3">
      <c r="A6" s="22" t="s">
        <v>154</v>
      </c>
      <c r="B6" s="22"/>
      <c r="C6" s="22"/>
      <c r="D6" s="62">
        <v>4329000</v>
      </c>
      <c r="E6" s="17"/>
    </row>
    <row r="7" spans="1:9" x14ac:dyDescent="0.3">
      <c r="A7" s="82" t="s">
        <v>170</v>
      </c>
      <c r="B7" s="82"/>
      <c r="C7" s="82"/>
      <c r="D7" s="83"/>
      <c r="E7" s="85"/>
      <c r="F7" s="82" t="s">
        <v>34</v>
      </c>
      <c r="G7" s="84"/>
      <c r="H7" s="84"/>
      <c r="I7" s="82"/>
    </row>
    <row r="8" spans="1:9" x14ac:dyDescent="0.3">
      <c r="A8" s="22" t="s">
        <v>156</v>
      </c>
      <c r="B8" s="62"/>
      <c r="C8" s="22"/>
      <c r="D8" s="62">
        <v>5000000</v>
      </c>
      <c r="E8" s="17"/>
      <c r="F8" s="22" t="s">
        <v>7</v>
      </c>
      <c r="G8" s="22"/>
      <c r="H8" s="22"/>
      <c r="I8" s="62">
        <f>D12-I4-I5</f>
        <v>124132694</v>
      </c>
    </row>
    <row r="9" spans="1:9" x14ac:dyDescent="0.3">
      <c r="A9" s="22" t="s">
        <v>157</v>
      </c>
      <c r="B9" s="22"/>
      <c r="C9" s="22"/>
      <c r="D9" s="56">
        <v>67000000</v>
      </c>
      <c r="E9" s="17"/>
      <c r="F9" s="22"/>
      <c r="G9" s="22"/>
      <c r="H9" s="22"/>
      <c r="I9" s="22"/>
    </row>
    <row r="10" spans="1:9" x14ac:dyDescent="0.3">
      <c r="A10" s="22" t="s">
        <v>158</v>
      </c>
      <c r="B10" s="22"/>
      <c r="C10" s="22"/>
      <c r="D10" s="62">
        <v>-5663194</v>
      </c>
      <c r="E10" s="17"/>
      <c r="F10" s="22"/>
    </row>
    <row r="11" spans="1:9" ht="15" thickBot="1" x14ac:dyDescent="0.35">
      <c r="A11" s="22" t="s">
        <v>159</v>
      </c>
      <c r="B11" s="22"/>
      <c r="C11" s="22"/>
      <c r="D11" s="56">
        <v>-1031250</v>
      </c>
      <c r="E11" s="17"/>
      <c r="F11" s="22"/>
      <c r="G11" s="22"/>
      <c r="H11" s="22"/>
      <c r="I11" s="22"/>
    </row>
    <row r="12" spans="1:9" ht="15.6" thickTop="1" thickBot="1" x14ac:dyDescent="0.35">
      <c r="A12" s="81" t="s">
        <v>172</v>
      </c>
      <c r="B12" s="22"/>
      <c r="C12" s="22"/>
      <c r="D12" s="88">
        <f>D4+D6+D8+D9-D10-D11+D5</f>
        <v>126232694</v>
      </c>
      <c r="E12" s="17"/>
      <c r="F12" s="22" t="s">
        <v>173</v>
      </c>
      <c r="G12" s="22"/>
      <c r="H12" s="22"/>
      <c r="I12" s="88">
        <f>SUM(I4+I5+I8)</f>
        <v>126232694</v>
      </c>
    </row>
    <row r="13" spans="1:9" ht="15" thickTop="1" x14ac:dyDescent="0.3">
      <c r="D13" s="89"/>
      <c r="E13" s="17"/>
    </row>
  </sheetData>
  <mergeCells count="1">
    <mergeCell ref="A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7"/>
  <sheetViews>
    <sheetView workbookViewId="0">
      <selection activeCell="A3" sqref="A3:E16"/>
    </sheetView>
  </sheetViews>
  <sheetFormatPr defaultRowHeight="14.4" x14ac:dyDescent="0.3"/>
  <cols>
    <col min="4" max="4" width="17.44140625" customWidth="1"/>
    <col min="5" max="5" width="18.6640625" customWidth="1"/>
  </cols>
  <sheetData>
    <row r="1" spans="1:5" x14ac:dyDescent="0.3">
      <c r="A1" s="154" t="s">
        <v>167</v>
      </c>
      <c r="B1" s="154"/>
      <c r="C1" s="154"/>
      <c r="D1" s="154"/>
      <c r="E1" s="154"/>
    </row>
    <row r="2" spans="1:5" x14ac:dyDescent="0.3">
      <c r="A2" s="6"/>
      <c r="B2" s="6"/>
      <c r="C2" s="6"/>
      <c r="D2" s="6"/>
      <c r="E2" s="6"/>
    </row>
    <row r="3" spans="1:5" x14ac:dyDescent="0.3">
      <c r="A3" s="22" t="s">
        <v>84</v>
      </c>
      <c r="B3" s="22"/>
      <c r="C3" s="22"/>
      <c r="D3" s="62">
        <v>4509250</v>
      </c>
      <c r="E3" s="22"/>
    </row>
    <row r="4" spans="1:5" x14ac:dyDescent="0.3">
      <c r="A4" s="22"/>
      <c r="B4" s="22" t="s">
        <v>160</v>
      </c>
      <c r="C4" s="22"/>
      <c r="D4" s="22"/>
      <c r="E4" s="62">
        <v>4509250</v>
      </c>
    </row>
    <row r="5" spans="1:5" x14ac:dyDescent="0.3">
      <c r="A5" s="22"/>
      <c r="B5" s="22"/>
      <c r="C5" s="22"/>
      <c r="D5" s="22"/>
      <c r="E5" s="22"/>
    </row>
    <row r="6" spans="1:5" x14ac:dyDescent="0.3">
      <c r="A6" s="22" t="s">
        <v>160</v>
      </c>
      <c r="B6" s="22"/>
      <c r="C6" s="22"/>
      <c r="D6" s="22"/>
      <c r="E6" s="62">
        <v>6517778</v>
      </c>
    </row>
    <row r="7" spans="1:5" x14ac:dyDescent="0.3">
      <c r="A7" s="22"/>
      <c r="B7" s="65" t="s">
        <v>138</v>
      </c>
      <c r="C7" s="65"/>
      <c r="D7" s="62">
        <v>150000</v>
      </c>
      <c r="E7" s="22"/>
    </row>
    <row r="8" spans="1:5" x14ac:dyDescent="0.3">
      <c r="A8" s="22"/>
      <c r="B8" s="65" t="s">
        <v>124</v>
      </c>
      <c r="C8" s="65"/>
      <c r="D8" s="62">
        <v>300000</v>
      </c>
      <c r="E8" s="22"/>
    </row>
    <row r="9" spans="1:5" x14ac:dyDescent="0.3">
      <c r="A9" s="22"/>
      <c r="B9" s="65" t="s">
        <v>125</v>
      </c>
      <c r="C9" s="65"/>
      <c r="D9" s="62">
        <v>100000</v>
      </c>
      <c r="E9" s="22"/>
    </row>
    <row r="10" spans="1:5" x14ac:dyDescent="0.3">
      <c r="A10" s="22"/>
      <c r="B10" s="63" t="s">
        <v>8</v>
      </c>
      <c r="C10" s="63"/>
      <c r="D10" s="62">
        <v>2000000</v>
      </c>
      <c r="E10" s="22"/>
    </row>
    <row r="11" spans="1:5" x14ac:dyDescent="0.3">
      <c r="A11" s="22"/>
      <c r="B11" s="65" t="s">
        <v>146</v>
      </c>
      <c r="C11" s="65"/>
      <c r="D11" s="62">
        <v>877778</v>
      </c>
      <c r="E11" s="62"/>
    </row>
    <row r="12" spans="1:5" x14ac:dyDescent="0.3">
      <c r="A12" s="22"/>
      <c r="B12" s="22" t="s">
        <v>147</v>
      </c>
      <c r="C12" s="22"/>
      <c r="D12" s="62">
        <v>590000</v>
      </c>
      <c r="E12" s="22"/>
    </row>
    <row r="13" spans="1:5" x14ac:dyDescent="0.3">
      <c r="A13" s="22"/>
      <c r="B13" s="22" t="s">
        <v>139</v>
      </c>
      <c r="C13" s="22"/>
      <c r="D13" s="62">
        <v>2500000</v>
      </c>
      <c r="E13" s="22"/>
    </row>
    <row r="14" spans="1:5" x14ac:dyDescent="0.3">
      <c r="A14" s="22"/>
      <c r="B14" s="22"/>
      <c r="C14" s="22"/>
      <c r="D14" s="62"/>
      <c r="E14" s="22"/>
    </row>
    <row r="15" spans="1:5" x14ac:dyDescent="0.3">
      <c r="A15" s="22" t="s">
        <v>34</v>
      </c>
      <c r="B15" s="22"/>
      <c r="C15" s="22"/>
      <c r="D15" s="62">
        <v>122896834</v>
      </c>
      <c r="E15" s="22"/>
    </row>
    <row r="16" spans="1:5" x14ac:dyDescent="0.3">
      <c r="A16" s="22"/>
      <c r="B16" s="22" t="s">
        <v>160</v>
      </c>
      <c r="C16" s="22"/>
      <c r="D16" s="22"/>
      <c r="E16" s="62">
        <v>122896834</v>
      </c>
    </row>
    <row r="17" spans="1:5" x14ac:dyDescent="0.3">
      <c r="A17" s="22"/>
      <c r="B17" s="22"/>
      <c r="C17" s="22"/>
      <c r="D17" s="22"/>
      <c r="E17" s="22"/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8"/>
  <sheetViews>
    <sheetView topLeftCell="A18" workbookViewId="0">
      <selection activeCell="D30" sqref="D30"/>
    </sheetView>
  </sheetViews>
  <sheetFormatPr defaultRowHeight="14.4" x14ac:dyDescent="0.3"/>
  <cols>
    <col min="1" max="1" width="3.5546875" customWidth="1"/>
    <col min="2" max="2" width="28.33203125" customWidth="1"/>
    <col min="3" max="3" width="20.6640625" customWidth="1"/>
    <col min="4" max="4" width="20.33203125" customWidth="1"/>
  </cols>
  <sheetData>
    <row r="1" spans="1:4" x14ac:dyDescent="0.3">
      <c r="A1" s="6" t="s">
        <v>171</v>
      </c>
    </row>
    <row r="2" spans="1:4" x14ac:dyDescent="0.3">
      <c r="A2" s="6" t="s">
        <v>174</v>
      </c>
    </row>
    <row r="4" spans="1:4" x14ac:dyDescent="0.3">
      <c r="A4" s="6" t="s">
        <v>175</v>
      </c>
      <c r="D4" s="29">
        <v>-2008258</v>
      </c>
    </row>
    <row r="5" spans="1:4" x14ac:dyDescent="0.3">
      <c r="B5" s="6" t="s">
        <v>176</v>
      </c>
    </row>
    <row r="6" spans="1:4" x14ac:dyDescent="0.3">
      <c r="B6" s="65" t="s">
        <v>138</v>
      </c>
      <c r="C6" s="62">
        <v>150000</v>
      </c>
    </row>
    <row r="7" spans="1:4" x14ac:dyDescent="0.3">
      <c r="B7" s="65" t="s">
        <v>124</v>
      </c>
      <c r="C7" s="62">
        <v>300000</v>
      </c>
    </row>
    <row r="8" spans="1:4" x14ac:dyDescent="0.3">
      <c r="B8" s="65" t="s">
        <v>125</v>
      </c>
      <c r="C8" s="62">
        <v>100000</v>
      </c>
    </row>
    <row r="9" spans="1:4" x14ac:dyDescent="0.3">
      <c r="B9" s="71" t="s">
        <v>8</v>
      </c>
      <c r="C9" s="62">
        <v>2000000</v>
      </c>
    </row>
    <row r="10" spans="1:4" x14ac:dyDescent="0.3">
      <c r="B10" s="22" t="s">
        <v>147</v>
      </c>
      <c r="C10" s="62">
        <v>590000</v>
      </c>
    </row>
    <row r="11" spans="1:4" x14ac:dyDescent="0.3">
      <c r="B11" s="22" t="s">
        <v>161</v>
      </c>
      <c r="C11" s="66">
        <v>2500000</v>
      </c>
    </row>
    <row r="12" spans="1:4" x14ac:dyDescent="0.3">
      <c r="D12" s="66">
        <f>SUM(C6:C11)</f>
        <v>5640000</v>
      </c>
    </row>
    <row r="13" spans="1:4" x14ac:dyDescent="0.3">
      <c r="B13" s="81" t="s">
        <v>177</v>
      </c>
      <c r="D13" s="29">
        <f>(D4-D12)</f>
        <v>-7648258</v>
      </c>
    </row>
    <row r="14" spans="1:4" x14ac:dyDescent="0.3">
      <c r="B14" s="81" t="s">
        <v>178</v>
      </c>
      <c r="D14" s="6" t="s">
        <v>180</v>
      </c>
    </row>
    <row r="15" spans="1:4" x14ac:dyDescent="0.3">
      <c r="B15" s="81" t="s">
        <v>179</v>
      </c>
      <c r="D15" s="42" t="s">
        <v>180</v>
      </c>
    </row>
    <row r="16" spans="1:4" x14ac:dyDescent="0.3">
      <c r="B16" s="81" t="s">
        <v>181</v>
      </c>
      <c r="D16" s="29">
        <v>-7648258</v>
      </c>
    </row>
    <row r="17" spans="1:4" x14ac:dyDescent="0.3">
      <c r="A17" s="6" t="s">
        <v>182</v>
      </c>
    </row>
    <row r="18" spans="1:4" x14ac:dyDescent="0.3">
      <c r="B18" s="6" t="s">
        <v>183</v>
      </c>
      <c r="D18" s="66">
        <v>-4329000</v>
      </c>
    </row>
    <row r="19" spans="1:4" x14ac:dyDescent="0.3">
      <c r="B19" s="6" t="s">
        <v>184</v>
      </c>
      <c r="D19" s="29">
        <f>D16+D18</f>
        <v>-11977258</v>
      </c>
    </row>
    <row r="20" spans="1:4" x14ac:dyDescent="0.3">
      <c r="A20" s="6" t="s">
        <v>185</v>
      </c>
    </row>
    <row r="21" spans="1:4" x14ac:dyDescent="0.3">
      <c r="B21" s="6" t="s">
        <v>186</v>
      </c>
      <c r="C21" s="29">
        <v>124132694</v>
      </c>
    </row>
    <row r="22" spans="1:4" x14ac:dyDescent="0.3">
      <c r="B22" s="6" t="s">
        <v>187</v>
      </c>
      <c r="C22" s="42" t="s">
        <v>180</v>
      </c>
    </row>
    <row r="23" spans="1:4" x14ac:dyDescent="0.3">
      <c r="B23" s="6" t="s">
        <v>188</v>
      </c>
      <c r="D23" s="66">
        <v>124132694</v>
      </c>
    </row>
    <row r="24" spans="1:4" x14ac:dyDescent="0.3">
      <c r="A24" s="6" t="s">
        <v>189</v>
      </c>
      <c r="D24" s="29">
        <f>SUM(D19:D23)</f>
        <v>112155436</v>
      </c>
    </row>
    <row r="25" spans="1:4" x14ac:dyDescent="0.3">
      <c r="A25" s="6" t="s">
        <v>190</v>
      </c>
      <c r="D25" s="42" t="s">
        <v>180</v>
      </c>
    </row>
    <row r="26" spans="1:4" ht="15" thickBot="1" x14ac:dyDescent="0.35">
      <c r="A26" s="6" t="s">
        <v>191</v>
      </c>
      <c r="D26" s="90">
        <f>SUM(D24:D25)</f>
        <v>112155436</v>
      </c>
    </row>
    <row r="27" spans="1:4" ht="15" thickTop="1" x14ac:dyDescent="0.3"/>
    <row r="28" spans="1:4" x14ac:dyDescent="0.3">
      <c r="B28" s="96" t="s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7"/>
  <sheetViews>
    <sheetView topLeftCell="A3" workbookViewId="0">
      <selection activeCell="A3" sqref="A3"/>
    </sheetView>
  </sheetViews>
  <sheetFormatPr defaultRowHeight="14.4" x14ac:dyDescent="0.3"/>
  <cols>
    <col min="2" max="2" width="21" customWidth="1"/>
    <col min="3" max="3" width="16.33203125" customWidth="1"/>
    <col min="4" max="4" width="19.5546875" customWidth="1"/>
    <col min="6" max="6" width="19.109375" customWidth="1"/>
    <col min="7" max="7" width="21.44140625" customWidth="1"/>
    <col min="8" max="8" width="15" customWidth="1"/>
    <col min="9" max="9" width="16.6640625" customWidth="1"/>
    <col min="10" max="10" width="17.5546875" customWidth="1"/>
    <col min="11" max="11" width="18.5546875" customWidth="1"/>
    <col min="12" max="12" width="15" customWidth="1"/>
  </cols>
  <sheetData>
    <row r="1" spans="1:10" x14ac:dyDescent="0.3">
      <c r="E1" s="6"/>
      <c r="F1" s="6"/>
    </row>
    <row r="2" spans="1:10" x14ac:dyDescent="0.3">
      <c r="E2" s="6"/>
      <c r="F2" s="6"/>
    </row>
    <row r="3" spans="1:10" x14ac:dyDescent="0.3">
      <c r="A3" s="6" t="s">
        <v>117</v>
      </c>
      <c r="E3" s="6"/>
      <c r="F3" s="6"/>
      <c r="G3" s="6" t="s">
        <v>194</v>
      </c>
    </row>
    <row r="4" spans="1:10" x14ac:dyDescent="0.3">
      <c r="A4" s="152" t="s">
        <v>95</v>
      </c>
      <c r="B4" s="152"/>
      <c r="C4" s="151" t="s">
        <v>117</v>
      </c>
      <c r="D4" s="151"/>
      <c r="E4" s="72"/>
      <c r="F4" s="72"/>
      <c r="G4" s="152" t="s">
        <v>95</v>
      </c>
      <c r="H4" s="152"/>
      <c r="I4" s="151" t="s">
        <v>117</v>
      </c>
      <c r="J4" s="151"/>
    </row>
    <row r="5" spans="1:10" x14ac:dyDescent="0.3">
      <c r="A5" s="152"/>
      <c r="B5" s="152"/>
      <c r="C5" s="15" t="s">
        <v>77</v>
      </c>
      <c r="D5" s="15" t="s">
        <v>78</v>
      </c>
      <c r="E5" s="15"/>
      <c r="F5" s="15"/>
      <c r="G5" s="152"/>
      <c r="H5" s="152"/>
      <c r="I5" s="15" t="s">
        <v>77</v>
      </c>
      <c r="J5" s="15" t="s">
        <v>78</v>
      </c>
    </row>
    <row r="6" spans="1:10" x14ac:dyDescent="0.3">
      <c r="A6" s="149" t="s">
        <v>4</v>
      </c>
      <c r="B6" s="149"/>
      <c r="C6" s="64">
        <v>40709250</v>
      </c>
      <c r="D6" s="15"/>
      <c r="E6" s="15"/>
      <c r="F6" s="15"/>
      <c r="G6" s="149" t="s">
        <v>4</v>
      </c>
      <c r="H6" s="149"/>
      <c r="I6" s="64">
        <v>40709250</v>
      </c>
      <c r="J6" s="15"/>
    </row>
    <row r="7" spans="1:10" x14ac:dyDescent="0.3">
      <c r="A7" s="149" t="s">
        <v>5</v>
      </c>
      <c r="B7" s="149"/>
      <c r="C7" s="27">
        <v>4329000</v>
      </c>
      <c r="D7" s="15"/>
      <c r="E7" s="15"/>
      <c r="F7" s="15"/>
      <c r="G7" s="149" t="s">
        <v>5</v>
      </c>
      <c r="H7" s="149"/>
      <c r="I7" s="27">
        <v>4329000</v>
      </c>
      <c r="J7" s="15"/>
    </row>
    <row r="8" spans="1:10" x14ac:dyDescent="0.3">
      <c r="A8" s="15" t="s">
        <v>122</v>
      </c>
      <c r="B8" s="15"/>
      <c r="C8" s="27">
        <v>734500</v>
      </c>
      <c r="D8" s="15"/>
      <c r="E8" s="15"/>
      <c r="F8" s="15"/>
      <c r="G8" s="15" t="s">
        <v>122</v>
      </c>
      <c r="H8" s="15"/>
      <c r="I8" s="27">
        <v>144500</v>
      </c>
      <c r="J8" s="15"/>
    </row>
    <row r="9" spans="1:10" x14ac:dyDescent="0.3">
      <c r="A9" s="15" t="s">
        <v>128</v>
      </c>
      <c r="B9" s="15"/>
      <c r="C9" s="27">
        <v>15000000</v>
      </c>
      <c r="D9" s="15"/>
      <c r="E9" s="15"/>
      <c r="F9" s="15"/>
      <c r="G9" s="15" t="s">
        <v>128</v>
      </c>
      <c r="H9" s="15"/>
      <c r="I9" s="27">
        <v>12500000</v>
      </c>
      <c r="J9" s="15"/>
    </row>
    <row r="10" spans="1:10" x14ac:dyDescent="0.3">
      <c r="A10" s="149" t="s">
        <v>192</v>
      </c>
      <c r="B10" s="149"/>
      <c r="C10" s="27">
        <v>67000000</v>
      </c>
      <c r="D10" s="15"/>
      <c r="E10" s="15"/>
      <c r="F10" s="15"/>
      <c r="G10" s="149" t="s">
        <v>123</v>
      </c>
      <c r="H10" s="149"/>
      <c r="I10" s="27">
        <v>67000000</v>
      </c>
      <c r="J10" s="15"/>
    </row>
    <row r="11" spans="1:10" x14ac:dyDescent="0.3">
      <c r="A11" s="149" t="s">
        <v>149</v>
      </c>
      <c r="B11" s="149"/>
      <c r="C11" s="15"/>
      <c r="D11" s="95">
        <v>962500</v>
      </c>
      <c r="E11" s="27"/>
      <c r="F11" s="27"/>
      <c r="G11" s="149" t="s">
        <v>149</v>
      </c>
      <c r="H11" s="149"/>
      <c r="I11" s="15"/>
      <c r="J11" s="95">
        <v>84722</v>
      </c>
    </row>
    <row r="12" spans="1:10" x14ac:dyDescent="0.3">
      <c r="A12" s="149" t="s">
        <v>193</v>
      </c>
      <c r="B12" s="149"/>
      <c r="C12" s="27">
        <v>5000000</v>
      </c>
      <c r="D12" s="27"/>
      <c r="E12" s="27"/>
      <c r="F12" s="27"/>
      <c r="G12" s="149" t="s">
        <v>123</v>
      </c>
      <c r="H12" s="149"/>
      <c r="I12" s="27">
        <v>5000000</v>
      </c>
      <c r="J12" s="27"/>
    </row>
    <row r="13" spans="1:10" x14ac:dyDescent="0.3">
      <c r="A13" s="149" t="s">
        <v>150</v>
      </c>
      <c r="B13" s="149"/>
      <c r="C13" s="15"/>
      <c r="D13" s="95">
        <v>4854166</v>
      </c>
      <c r="E13" s="27"/>
      <c r="F13" s="27"/>
      <c r="G13" s="149" t="s">
        <v>150</v>
      </c>
      <c r="H13" s="149"/>
      <c r="I13" s="15"/>
      <c r="J13" s="95">
        <v>3976388</v>
      </c>
    </row>
    <row r="14" spans="1:10" x14ac:dyDescent="0.3">
      <c r="A14" s="149" t="s">
        <v>137</v>
      </c>
      <c r="B14" s="149"/>
      <c r="C14" s="27"/>
      <c r="D14" s="27">
        <v>2000000</v>
      </c>
      <c r="E14" s="27"/>
      <c r="F14" s="27"/>
      <c r="G14" s="149" t="s">
        <v>137</v>
      </c>
      <c r="H14" s="149"/>
      <c r="I14" s="27"/>
      <c r="J14" s="27">
        <v>2000000</v>
      </c>
    </row>
    <row r="15" spans="1:10" x14ac:dyDescent="0.3">
      <c r="A15" s="147" t="s">
        <v>145</v>
      </c>
      <c r="B15" s="148"/>
      <c r="C15" s="27"/>
      <c r="D15" s="27">
        <v>100000</v>
      </c>
      <c r="E15" s="92"/>
      <c r="F15" s="92"/>
      <c r="G15" s="147" t="s">
        <v>145</v>
      </c>
      <c r="H15" s="148"/>
      <c r="I15" s="27"/>
      <c r="J15" s="27">
        <v>100000</v>
      </c>
    </row>
    <row r="16" spans="1:10" x14ac:dyDescent="0.3">
      <c r="A16" s="149" t="s">
        <v>7</v>
      </c>
      <c r="B16" s="149"/>
      <c r="C16" s="15"/>
      <c r="D16" s="27">
        <v>122896834</v>
      </c>
      <c r="E16" s="27"/>
      <c r="F16" s="27"/>
      <c r="G16" s="149" t="s">
        <v>7</v>
      </c>
      <c r="H16" s="149"/>
      <c r="I16" s="15"/>
      <c r="J16" s="27">
        <v>122896834</v>
      </c>
    </row>
    <row r="17" spans="1:14" x14ac:dyDescent="0.3">
      <c r="A17" s="149" t="s">
        <v>138</v>
      </c>
      <c r="B17" s="149"/>
      <c r="C17" s="27">
        <v>150000</v>
      </c>
      <c r="D17" s="27"/>
      <c r="E17" s="27"/>
      <c r="F17" s="27"/>
      <c r="G17" s="149" t="s">
        <v>138</v>
      </c>
      <c r="H17" s="149"/>
      <c r="I17" s="27">
        <v>150000</v>
      </c>
      <c r="J17" s="27"/>
    </row>
    <row r="18" spans="1:14" x14ac:dyDescent="0.3">
      <c r="A18" s="149" t="s">
        <v>124</v>
      </c>
      <c r="B18" s="149"/>
      <c r="C18" s="27">
        <v>300000</v>
      </c>
      <c r="D18" s="15"/>
      <c r="E18" s="15"/>
      <c r="F18" s="15"/>
      <c r="G18" s="149" t="s">
        <v>124</v>
      </c>
      <c r="H18" s="149"/>
      <c r="I18" s="27">
        <v>300000</v>
      </c>
      <c r="J18" s="15"/>
    </row>
    <row r="19" spans="1:14" x14ac:dyDescent="0.3">
      <c r="A19" s="149" t="s">
        <v>125</v>
      </c>
      <c r="B19" s="149"/>
      <c r="C19" s="27">
        <v>100000</v>
      </c>
      <c r="D19" s="15"/>
      <c r="E19" s="15"/>
      <c r="F19" s="15"/>
      <c r="G19" s="149" t="s">
        <v>125</v>
      </c>
      <c r="H19" s="149"/>
      <c r="I19" s="27">
        <v>100000</v>
      </c>
      <c r="J19" s="15"/>
    </row>
    <row r="20" spans="1:14" x14ac:dyDescent="0.3">
      <c r="A20" s="147" t="s">
        <v>8</v>
      </c>
      <c r="B20" s="148"/>
      <c r="C20" s="27">
        <v>2000000</v>
      </c>
      <c r="D20" s="15"/>
      <c r="E20" s="68"/>
      <c r="F20" s="68"/>
      <c r="G20" s="147" t="s">
        <v>8</v>
      </c>
      <c r="H20" s="148"/>
      <c r="I20" s="27">
        <v>2000000</v>
      </c>
      <c r="J20" s="15"/>
    </row>
    <row r="21" spans="1:14" x14ac:dyDescent="0.3">
      <c r="A21" s="149" t="s">
        <v>6</v>
      </c>
      <c r="B21" s="149"/>
      <c r="C21" s="15"/>
      <c r="D21" s="27">
        <v>4509250</v>
      </c>
      <c r="E21" s="27"/>
      <c r="F21" s="27"/>
      <c r="G21" s="149" t="s">
        <v>6</v>
      </c>
      <c r="H21" s="149"/>
      <c r="I21" s="15"/>
      <c r="J21" s="27">
        <v>4509250</v>
      </c>
    </row>
    <row r="22" spans="1:14" x14ac:dyDescent="0.3">
      <c r="A22" s="150" t="s">
        <v>11</v>
      </c>
      <c r="B22" s="150"/>
      <c r="C22" s="28">
        <f>SUM(C6:C21)</f>
        <v>135322750</v>
      </c>
      <c r="D22" s="28">
        <f>SUM(D6:D21)</f>
        <v>135322750</v>
      </c>
      <c r="E22" s="28"/>
      <c r="F22" s="28"/>
      <c r="G22" s="150" t="s">
        <v>11</v>
      </c>
      <c r="H22" s="150"/>
      <c r="I22" s="28">
        <f>SUM(I6:I21)</f>
        <v>132232750</v>
      </c>
      <c r="J22" s="28">
        <f>SUM(J6:J21)</f>
        <v>133567194</v>
      </c>
    </row>
    <row r="24" spans="1:14" x14ac:dyDescent="0.3">
      <c r="G24" s="94" t="s">
        <v>195</v>
      </c>
      <c r="H24" s="94"/>
      <c r="I24" s="94"/>
      <c r="J24" s="94"/>
      <c r="K24" s="93"/>
      <c r="L24" s="93"/>
      <c r="M24" s="93"/>
      <c r="N24" s="93"/>
    </row>
    <row r="25" spans="1:14" x14ac:dyDescent="0.3">
      <c r="G25" s="94" t="s">
        <v>196</v>
      </c>
      <c r="H25" s="94"/>
      <c r="I25" s="94"/>
      <c r="J25" s="94"/>
      <c r="K25" s="94"/>
      <c r="L25" s="94"/>
      <c r="M25" s="94"/>
      <c r="N25" s="94"/>
    </row>
    <row r="26" spans="1:14" x14ac:dyDescent="0.3">
      <c r="G26" s="94" t="s">
        <v>197</v>
      </c>
      <c r="H26" s="94"/>
      <c r="I26" s="94"/>
      <c r="J26" s="94"/>
      <c r="K26" s="94"/>
      <c r="L26" s="94"/>
      <c r="M26" s="94"/>
      <c r="N26" s="94"/>
    </row>
    <row r="27" spans="1:14" x14ac:dyDescent="0.3">
      <c r="G27" s="94" t="s">
        <v>198</v>
      </c>
      <c r="H27" s="96"/>
      <c r="I27" s="96"/>
      <c r="J27" s="96"/>
      <c r="K27" s="96"/>
      <c r="L27" s="96"/>
      <c r="M27" s="96"/>
      <c r="N27" s="96"/>
    </row>
  </sheetData>
  <mergeCells count="34">
    <mergeCell ref="A22:B22"/>
    <mergeCell ref="A17:B17"/>
    <mergeCell ref="A4:B5"/>
    <mergeCell ref="C4:D4"/>
    <mergeCell ref="A6:B6"/>
    <mergeCell ref="A7:B7"/>
    <mergeCell ref="A10:B10"/>
    <mergeCell ref="A11:B11"/>
    <mergeCell ref="A12:B12"/>
    <mergeCell ref="A13:B13"/>
    <mergeCell ref="A14:B14"/>
    <mergeCell ref="A15:B15"/>
    <mergeCell ref="A16:B16"/>
    <mergeCell ref="G20:H20"/>
    <mergeCell ref="A18:B18"/>
    <mergeCell ref="A19:B19"/>
    <mergeCell ref="A20:B20"/>
    <mergeCell ref="A21:B21"/>
    <mergeCell ref="G21:H21"/>
    <mergeCell ref="G22:H22"/>
    <mergeCell ref="I4:J4"/>
    <mergeCell ref="G6:H6"/>
    <mergeCell ref="G7:H7"/>
    <mergeCell ref="G10:H10"/>
    <mergeCell ref="G11:H11"/>
    <mergeCell ref="G12:H12"/>
    <mergeCell ref="G4:H5"/>
    <mergeCell ref="G13:H13"/>
    <mergeCell ref="G14:H14"/>
    <mergeCell ref="G15:H15"/>
    <mergeCell ref="G16:H16"/>
    <mergeCell ref="G17:H17"/>
    <mergeCell ref="G18:H18"/>
    <mergeCell ref="G19:H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JURNAL TRANSAKSI</vt:lpstr>
      <vt:lpstr>NERACA AWAL</vt:lpstr>
      <vt:lpstr>TABEL PENYUSUTAN</vt:lpstr>
      <vt:lpstr>BUKU BESAR</vt:lpstr>
      <vt:lpstr>JURNAL PENYESUAIAN</vt:lpstr>
      <vt:lpstr>NERACA LAJUR</vt:lpstr>
      <vt:lpstr>LAPORAN LABA RUGI</vt:lpstr>
      <vt:lpstr>LAPORAN PERUBAHAN MODAL</vt:lpstr>
      <vt:lpstr>NERACA AKHIR</vt:lpstr>
      <vt:lpstr>JURNAL PENUTUP</vt:lpstr>
      <vt:lpstr>ARUS KAS</vt:lpstr>
      <vt:lpstr>NERACA SALDO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acer</cp:lastModifiedBy>
  <dcterms:created xsi:type="dcterms:W3CDTF">2017-05-27T05:12:46Z</dcterms:created>
  <dcterms:modified xsi:type="dcterms:W3CDTF">2022-02-03T06:24:40Z</dcterms:modified>
</cp:coreProperties>
</file>