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4v1d\Desktop\LabAnalogicaGraficas\GIT\Laboratorio_Electronica_Analogica\Experimento2\"/>
    </mc:Choice>
  </mc:AlternateContent>
  <xr:revisionPtr revIDLastSave="0" documentId="13_ncr:1_{FAF1058D-E240-4FCA-99C2-02CB4FFC0B9C}" xr6:coauthVersionLast="47" xr6:coauthVersionMax="47" xr10:uidLastSave="{00000000-0000-0000-0000-000000000000}"/>
  <bookViews>
    <workbookView xWindow="525" yWindow="9345" windowWidth="21600" windowHeight="6000" activeTab="1" xr2:uid="{780E1F5D-033D-4143-B95C-BD9CFB1DEE27}"/>
  </bookViews>
  <sheets>
    <sheet name="Experimento 1" sheetId="1" r:id="rId1"/>
    <sheet name="Experiment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" l="1"/>
  <c r="N22" i="2"/>
  <c r="O22" i="2"/>
  <c r="P22" i="2"/>
  <c r="Q22" i="2"/>
  <c r="L22" i="2"/>
  <c r="N11" i="2"/>
  <c r="O11" i="2"/>
  <c r="P11" i="2"/>
  <c r="Q11" i="2"/>
  <c r="M11" i="2"/>
  <c r="L11" i="2"/>
  <c r="P21" i="2"/>
  <c r="N21" i="2"/>
  <c r="M21" i="2"/>
  <c r="P10" i="2"/>
  <c r="M10" i="2"/>
  <c r="P20" i="2"/>
  <c r="P9" i="2"/>
  <c r="O9" i="2"/>
  <c r="N20" i="2"/>
  <c r="M20" i="2"/>
  <c r="L20" i="2"/>
  <c r="O20" i="2"/>
  <c r="M9" i="2"/>
  <c r="L9" i="2"/>
  <c r="W21" i="1"/>
  <c r="W22" i="1"/>
  <c r="W20" i="1"/>
  <c r="V21" i="1"/>
  <c r="V22" i="1"/>
  <c r="V20" i="1"/>
  <c r="G21" i="1"/>
  <c r="G22" i="1"/>
  <c r="F21" i="1"/>
  <c r="F22" i="1"/>
  <c r="G20" i="1"/>
  <c r="F20" i="1"/>
  <c r="W7" i="1"/>
  <c r="W8" i="1"/>
  <c r="W9" i="1"/>
  <c r="W10" i="1"/>
  <c r="W11" i="1"/>
  <c r="W12" i="1"/>
  <c r="W13" i="1"/>
  <c r="V7" i="1"/>
  <c r="V8" i="1"/>
  <c r="V9" i="1"/>
  <c r="V10" i="1"/>
  <c r="V11" i="1"/>
  <c r="V12" i="1"/>
  <c r="V13" i="1"/>
  <c r="W6" i="1"/>
  <c r="V6" i="1"/>
  <c r="T13" i="1"/>
  <c r="T12" i="1"/>
  <c r="T11" i="1"/>
  <c r="T7" i="1"/>
  <c r="T8" i="1"/>
  <c r="T9" i="1"/>
  <c r="T10" i="1"/>
  <c r="T6" i="1"/>
  <c r="F7" i="1"/>
  <c r="F8" i="1"/>
  <c r="F9" i="1"/>
  <c r="F10" i="1"/>
  <c r="F11" i="1"/>
  <c r="F12" i="1"/>
  <c r="F13" i="1"/>
  <c r="F6" i="1"/>
  <c r="T22" i="1"/>
  <c r="T21" i="1"/>
  <c r="T20" i="1"/>
  <c r="D21" i="1"/>
  <c r="D22" i="1"/>
  <c r="D20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6" i="1"/>
  <c r="G6" i="1" s="1"/>
</calcChain>
</file>

<file path=xl/sharedStrings.xml><?xml version="1.0" encoding="utf-8"?>
<sst xmlns="http://schemas.openxmlformats.org/spreadsheetml/2006/main" count="166" uniqueCount="95">
  <si>
    <t>vf</t>
  </si>
  <si>
    <t>Vr1</t>
  </si>
  <si>
    <t>If</t>
  </si>
  <si>
    <t>Datos Simulados</t>
  </si>
  <si>
    <t>Datos Experimentales</t>
  </si>
  <si>
    <t>Polarizacion Directa</t>
  </si>
  <si>
    <t>Polarizacion inversa</t>
  </si>
  <si>
    <t>Vr2</t>
  </si>
  <si>
    <t>iR</t>
  </si>
  <si>
    <t>Porcentajes de error</t>
  </si>
  <si>
    <t>Grafico de la onda senoidal y la onda recortada sin el capacitor en la salida</t>
  </si>
  <si>
    <t xml:space="preserve">medido </t>
  </si>
  <si>
    <t>calculado</t>
  </si>
  <si>
    <t>medido</t>
  </si>
  <si>
    <t>capacitor de filtro</t>
  </si>
  <si>
    <t>sin capacitor de filtro</t>
  </si>
  <si>
    <t>vgen</t>
  </si>
  <si>
    <t>vout</t>
  </si>
  <si>
    <t>vout cd</t>
  </si>
  <si>
    <t>vrpp</t>
  </si>
  <si>
    <t>f rizo</t>
  </si>
  <si>
    <t>Buenos</t>
  </si>
  <si>
    <t>Scope 2</t>
  </si>
  <si>
    <t>Scope 3</t>
  </si>
  <si>
    <t>Parte 1.1</t>
  </si>
  <si>
    <t>Parte 1.2</t>
  </si>
  <si>
    <t>Scope 4</t>
  </si>
  <si>
    <t>Scope 5</t>
  </si>
  <si>
    <t>scope 6</t>
  </si>
  <si>
    <t>scope 7</t>
  </si>
  <si>
    <t>rizado</t>
  </si>
  <si>
    <t>sin un diodo</t>
  </si>
  <si>
    <t>Scope 8</t>
  </si>
  <si>
    <t>con todos los diodos</t>
  </si>
  <si>
    <t>Scope 9</t>
  </si>
  <si>
    <t>Scope 10</t>
  </si>
  <si>
    <t>Scope 11</t>
  </si>
  <si>
    <t>Sin un diodo</t>
  </si>
  <si>
    <t>Parte 2 circuito 1</t>
  </si>
  <si>
    <t>Scope 12</t>
  </si>
  <si>
    <t>Scope 13</t>
  </si>
  <si>
    <t>Scope14</t>
  </si>
  <si>
    <t>Scope 15</t>
  </si>
  <si>
    <t>zoom</t>
  </si>
  <si>
    <t>Para circuito 2 con diodo</t>
  </si>
  <si>
    <t>100k</t>
  </si>
  <si>
    <t>10k</t>
  </si>
  <si>
    <t xml:space="preserve">Descripcion de lo que ocurre al variar la fuente </t>
  </si>
  <si>
    <t>Segun se sube el voltaje y se acerca a 2 v el voltaje se recortara en una menor escala</t>
  </si>
  <si>
    <t>medicion con fuente de cd a 1.9</t>
  </si>
  <si>
    <t>medicion con funete a 1.5</t>
  </si>
  <si>
    <t>medicion con fuente a 1</t>
  </si>
  <si>
    <t>medicion con fuente a .5</t>
  </si>
  <si>
    <t>Medicion fuente -1.9</t>
  </si>
  <si>
    <t>Medicion fuente -1.5</t>
  </si>
  <si>
    <t>Medicion fuente -1</t>
  </si>
  <si>
    <t>Medicion fuente -.5</t>
  </si>
  <si>
    <t>Parte 3 Circuito 1</t>
  </si>
  <si>
    <t>Scope 37</t>
  </si>
  <si>
    <t>Scope 38</t>
  </si>
  <si>
    <t>sin fuente cd</t>
  </si>
  <si>
    <t>Con fuente cd</t>
  </si>
  <si>
    <t>Scope 39</t>
  </si>
  <si>
    <t>Scope 40</t>
  </si>
  <si>
    <t>Para circuto 2</t>
  </si>
  <si>
    <t>Scope 41</t>
  </si>
  <si>
    <t>Scope 42</t>
  </si>
  <si>
    <t>Scope 43</t>
  </si>
  <si>
    <t>Scope 44</t>
  </si>
  <si>
    <t>Scope 45</t>
  </si>
  <si>
    <t>Scope 46</t>
  </si>
  <si>
    <t>Parte 3 de la parte 3</t>
  </si>
  <si>
    <t>Scope 47</t>
  </si>
  <si>
    <t>Scope 48</t>
  </si>
  <si>
    <t>Scope 49</t>
  </si>
  <si>
    <t>Scope 50</t>
  </si>
  <si>
    <t>Scope 51</t>
  </si>
  <si>
    <t>Scope 52</t>
  </si>
  <si>
    <t>Scope 53</t>
  </si>
  <si>
    <t>Scope 55</t>
  </si>
  <si>
    <t>Scope 56</t>
  </si>
  <si>
    <t>Cabio de diodo de polarizacion</t>
  </si>
  <si>
    <t>zero</t>
  </si>
  <si>
    <t xml:space="preserve">zero </t>
  </si>
  <si>
    <t>misma</t>
  </si>
  <si>
    <t>Puente de diodos</t>
  </si>
  <si>
    <t xml:space="preserve">a baja frecuencia </t>
  </si>
  <si>
    <t>Scope 116</t>
  </si>
  <si>
    <t>Scope 117</t>
  </si>
  <si>
    <t>Scope 118</t>
  </si>
  <si>
    <t>Scope 119</t>
  </si>
  <si>
    <t>ok</t>
  </si>
  <si>
    <t>Experimental</t>
  </si>
  <si>
    <t>Teorico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</si>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</sst>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1'!$F$6:$F$13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</c:numCache>
            </c:numRef>
          </c:cat>
          <c:val>
            <c:numRef>
              <c:f>'Experimento 1'!$G$6:$G$13</c:f>
              <c:numCache>
                <c:formatCode>General</c:formatCode>
                <c:ptCount val="8"/>
                <c:pt idx="0">
                  <c:v>3.4424242424242427E-6</c:v>
                </c:pt>
                <c:pt idx="1">
                  <c:v>3.6742424242424246E-5</c:v>
                </c:pt>
                <c:pt idx="2">
                  <c:v>2.5158484848484847E-4</c:v>
                </c:pt>
                <c:pt idx="3">
                  <c:v>1.5690393939393938E-3</c:v>
                </c:pt>
                <c:pt idx="4">
                  <c:v>6.8818181818181817E-3</c:v>
                </c:pt>
                <c:pt idx="5">
                  <c:v>1.9203030303030302E-2</c:v>
                </c:pt>
                <c:pt idx="6">
                  <c:v>3.8115151515151512E-2</c:v>
                </c:pt>
                <c:pt idx="7">
                  <c:v>6.1721212121212114E-2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9-4128-A51F-2CB2B9F0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02592"/>
        <c:axId val="684202176"/>
      </c:lineChart>
      <c:catAx>
        <c:axId val="6842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176"/>
        <c:crosses val="autoZero"/>
        <c:auto val="1"/>
        <c:lblAlgn val="ctr"/>
        <c:lblOffset val="100"/>
        <c:noMultiLvlLbl val="0"/>
      </c:catAx>
      <c:valAx>
        <c:axId val="684202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1'!$F$6:$F$13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</c:numCache>
            </c:numRef>
          </c:cat>
          <c:val>
            <c:numRef>
              <c:f>'Experimento 1'!$G$6:$G$13</c:f>
              <c:numCache>
                <c:formatCode>General</c:formatCode>
                <c:ptCount val="8"/>
                <c:pt idx="0">
                  <c:v>3.4424242424242427E-6</c:v>
                </c:pt>
                <c:pt idx="1">
                  <c:v>3.6742424242424246E-5</c:v>
                </c:pt>
                <c:pt idx="2">
                  <c:v>2.5158484848484847E-4</c:v>
                </c:pt>
                <c:pt idx="3">
                  <c:v>1.5690393939393938E-3</c:v>
                </c:pt>
                <c:pt idx="4">
                  <c:v>6.8818181818181817E-3</c:v>
                </c:pt>
                <c:pt idx="5">
                  <c:v>1.9203030303030302E-2</c:v>
                </c:pt>
                <c:pt idx="6">
                  <c:v>3.8115151515151512E-2</c:v>
                </c:pt>
                <c:pt idx="7">
                  <c:v>6.1721212121212114E-2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3-4FE2-90F0-CC351AF5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02592"/>
        <c:axId val="684202176"/>
      </c:lineChart>
      <c:catAx>
        <c:axId val="6842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176"/>
        <c:crosses val="autoZero"/>
        <c:auto val="1"/>
        <c:lblAlgn val="ctr"/>
        <c:lblOffset val="100"/>
        <c:noMultiLvlLbl val="0"/>
      </c:catAx>
      <c:valAx>
        <c:axId val="684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1823334786739"/>
          <c:y val="0.23832925697643947"/>
          <c:w val="0.74030760812878849"/>
          <c:h val="0.612605606651966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1'!$V$6:$V$13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</c:numCache>
            </c:numRef>
          </c:cat>
          <c:val>
            <c:numRef>
              <c:f>'Experimento 1'!$W$6:$W$13</c:f>
              <c:numCache>
                <c:formatCode>0.00E+00</c:formatCode>
                <c:ptCount val="8"/>
                <c:pt idx="0">
                  <c:v>3.0947272727272732E-5</c:v>
                </c:pt>
                <c:pt idx="1">
                  <c:v>9.2457575757575757E-5</c:v>
                </c:pt>
                <c:pt idx="2">
                  <c:v>2.5369393939393941E-4</c:v>
                </c:pt>
                <c:pt idx="3">
                  <c:v>7.327272727272727E-4</c:v>
                </c:pt>
                <c:pt idx="4">
                  <c:v>1.9133333333333333E-3</c:v>
                </c:pt>
                <c:pt idx="5">
                  <c:v>4.7769696969696971E-3</c:v>
                </c:pt>
                <c:pt idx="6">
                  <c:v>1.099E-2</c:v>
                </c:pt>
                <c:pt idx="7">
                  <c:v>2.2907575757575759E-2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3-4932-9381-15D49CA9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74015"/>
        <c:axId val="1925549055"/>
      </c:lineChart>
      <c:catAx>
        <c:axId val="19255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9055"/>
        <c:crosses val="autoZero"/>
        <c:auto val="1"/>
        <c:lblAlgn val="ctr"/>
        <c:lblOffset val="100"/>
        <c:noMultiLvlLbl val="0"/>
      </c:catAx>
      <c:valAx>
        <c:axId val="1925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1823334786739"/>
          <c:y val="0.23832925697643947"/>
          <c:w val="0.74030760812878849"/>
          <c:h val="0.612605606651966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1'!$V$6:$V$13</c:f>
              <c:numCache>
                <c:formatCode>General</c:formatCode>
                <c:ptCount val="8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</c:numCache>
            </c:numRef>
          </c:cat>
          <c:val>
            <c:numRef>
              <c:f>'Experimento 1'!$W$6:$W$13</c:f>
              <c:numCache>
                <c:formatCode>0.00E+00</c:formatCode>
                <c:ptCount val="8"/>
                <c:pt idx="0">
                  <c:v>3.0947272727272732E-5</c:v>
                </c:pt>
                <c:pt idx="1">
                  <c:v>9.2457575757575757E-5</c:v>
                </c:pt>
                <c:pt idx="2">
                  <c:v>2.5369393939393941E-4</c:v>
                </c:pt>
                <c:pt idx="3">
                  <c:v>7.327272727272727E-4</c:v>
                </c:pt>
                <c:pt idx="4">
                  <c:v>1.9133333333333333E-3</c:v>
                </c:pt>
                <c:pt idx="5">
                  <c:v>4.7769696969696971E-3</c:v>
                </c:pt>
                <c:pt idx="6">
                  <c:v>1.099E-2</c:v>
                </c:pt>
                <c:pt idx="7">
                  <c:v>2.2907575757575759E-2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5-4A5E-876B-5D167DF4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74015"/>
        <c:axId val="1925549055"/>
      </c:lineChart>
      <c:catAx>
        <c:axId val="19255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9055"/>
        <c:crosses val="autoZero"/>
        <c:auto val="1"/>
        <c:lblAlgn val="ctr"/>
        <c:lblOffset val="100"/>
        <c:noMultiLvlLbl val="0"/>
      </c:catAx>
      <c:valAx>
        <c:axId val="1925549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'Experimento 1'!$F$20:$F$22</c:f>
              <c:numCache>
                <c:formatCode>0.00E+00</c:formatCode>
                <c:ptCount val="3"/>
                <c:pt idx="0">
                  <c:v>3.3299999999999999E-9</c:v>
                </c:pt>
                <c:pt idx="1">
                  <c:v>6.6329999999999997E-9</c:v>
                </c:pt>
                <c:pt idx="2">
                  <c:v>9.9330000000000003E-9</c:v>
                </c:pt>
              </c:numCache>
            </c:numRef>
          </c:cat>
          <c:val>
            <c:numRef>
              <c:f>'Experimento 1'!$G$20:$G$22</c:f>
              <c:numCache>
                <c:formatCode>0.00E+00</c:formatCode>
                <c:ptCount val="3"/>
                <c:pt idx="0">
                  <c:v>3.3299999999999997E-15</c:v>
                </c:pt>
                <c:pt idx="1">
                  <c:v>6.6329999999999995E-15</c:v>
                </c:pt>
                <c:pt idx="2">
                  <c:v>9.9330000000000011E-15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D-4E5B-B243-334E7128F39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1'!$F$20:$F$22</c:f>
              <c:numCache>
                <c:formatCode>0.00E+00</c:formatCode>
                <c:ptCount val="3"/>
                <c:pt idx="0">
                  <c:v>3.3299999999999999E-9</c:v>
                </c:pt>
                <c:pt idx="1">
                  <c:v>6.6329999999999997E-9</c:v>
                </c:pt>
                <c:pt idx="2">
                  <c:v>9.9330000000000003E-9</c:v>
                </c:pt>
              </c:numCache>
            </c:numRef>
          </c:cat>
          <c:val>
            <c:numRef>
              <c:f>'Experimento 1'!$G$20:$G$22</c:f>
              <c:numCache>
                <c:formatCode>0.00E+00</c:formatCode>
                <c:ptCount val="3"/>
                <c:pt idx="0">
                  <c:v>3.3299999999999997E-15</c:v>
                </c:pt>
                <c:pt idx="1">
                  <c:v>6.6329999999999995E-15</c:v>
                </c:pt>
                <c:pt idx="2">
                  <c:v>9.9330000000000011E-15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D-4E5B-B243-334E7128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02592"/>
        <c:axId val="684202176"/>
      </c:lineChart>
      <c:catAx>
        <c:axId val="684202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176"/>
        <c:crosses val="autoZero"/>
        <c:auto val="1"/>
        <c:lblAlgn val="ctr"/>
        <c:lblOffset val="100"/>
        <c:noMultiLvlLbl val="0"/>
      </c:catAx>
      <c:valAx>
        <c:axId val="684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'Experimento 1'!$F$20:$F$22</c:f>
              <c:numCache>
                <c:formatCode>0.00E+00</c:formatCode>
                <c:ptCount val="3"/>
                <c:pt idx="0">
                  <c:v>3.3299999999999999E-9</c:v>
                </c:pt>
                <c:pt idx="1">
                  <c:v>6.6329999999999997E-9</c:v>
                </c:pt>
                <c:pt idx="2">
                  <c:v>9.9330000000000003E-9</c:v>
                </c:pt>
              </c:numCache>
            </c:numRef>
          </c:cat>
          <c:val>
            <c:numRef>
              <c:f>'Experimento 1'!$G$20:$G$22</c:f>
              <c:numCache>
                <c:formatCode>0.00E+00</c:formatCode>
                <c:ptCount val="3"/>
                <c:pt idx="0">
                  <c:v>3.3299999999999997E-15</c:v>
                </c:pt>
                <c:pt idx="1">
                  <c:v>6.6329999999999995E-15</c:v>
                </c:pt>
                <c:pt idx="2">
                  <c:v>9.9330000000000011E-15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2-4AD2-90A4-9D7FF5118B1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1'!$F$20:$F$22</c:f>
              <c:numCache>
                <c:formatCode>0.00E+00</c:formatCode>
                <c:ptCount val="3"/>
                <c:pt idx="0">
                  <c:v>3.3299999999999999E-9</c:v>
                </c:pt>
                <c:pt idx="1">
                  <c:v>6.6329999999999997E-9</c:v>
                </c:pt>
                <c:pt idx="2">
                  <c:v>9.9330000000000003E-9</c:v>
                </c:pt>
              </c:numCache>
            </c:numRef>
          </c:cat>
          <c:val>
            <c:numRef>
              <c:f>'Experimento 1'!$G$20:$G$22</c:f>
              <c:numCache>
                <c:formatCode>0.00E+00</c:formatCode>
                <c:ptCount val="3"/>
                <c:pt idx="0">
                  <c:v>3.3299999999999997E-15</c:v>
                </c:pt>
                <c:pt idx="1">
                  <c:v>6.6329999999999995E-15</c:v>
                </c:pt>
                <c:pt idx="2">
                  <c:v>9.9330000000000011E-15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2-4AD2-90A4-9D7FF511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02592"/>
        <c:axId val="684202176"/>
      </c:lineChart>
      <c:catAx>
        <c:axId val="684202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176"/>
        <c:crosses val="autoZero"/>
        <c:auto val="1"/>
        <c:lblAlgn val="ctr"/>
        <c:lblOffset val="100"/>
        <c:noMultiLvlLbl val="0"/>
      </c:catAx>
      <c:valAx>
        <c:axId val="684202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2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1823334786739"/>
          <c:y val="0.23832925697643947"/>
          <c:w val="0.74030760812878849"/>
          <c:h val="0.612605606651966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1'!$V$20:$V$22</c:f>
              <c:numCache>
                <c:formatCode>0.00E+00</c:formatCode>
                <c:ptCount val="3"/>
                <c:pt idx="0">
                  <c:v>4.0020000000000003E-3</c:v>
                </c:pt>
                <c:pt idx="1">
                  <c:v>5.1149999999999998E-3</c:v>
                </c:pt>
                <c:pt idx="2">
                  <c:v>6.117E-3</c:v>
                </c:pt>
              </c:numCache>
            </c:numRef>
          </c:cat>
          <c:val>
            <c:numRef>
              <c:f>'Experimento 1'!$W$20:$W$22</c:f>
              <c:numCache>
                <c:formatCode>0.00E+00</c:formatCode>
                <c:ptCount val="3"/>
                <c:pt idx="0">
                  <c:v>4.002E-9</c:v>
                </c:pt>
                <c:pt idx="1">
                  <c:v>5.1149999999999998E-9</c:v>
                </c:pt>
                <c:pt idx="2">
                  <c:v>6.1170000000000003E-9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D-4B6D-92EE-AAC21D9D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74015"/>
        <c:axId val="1925549055"/>
      </c:lineChart>
      <c:catAx>
        <c:axId val="192557401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9055"/>
        <c:crosses val="autoZero"/>
        <c:auto val="1"/>
        <c:lblAlgn val="ctr"/>
        <c:lblOffset val="100"/>
        <c:noMultiLvlLbl val="0"/>
      </c:catAx>
      <c:valAx>
        <c:axId val="1925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1823334786739"/>
          <c:y val="0.23832925697643947"/>
          <c:w val="0.74030760812878849"/>
          <c:h val="0.612605606651966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'Experimento 1'!$V$20:$V$22</c:f>
              <c:numCache>
                <c:formatCode>0.00E+00</c:formatCode>
                <c:ptCount val="3"/>
                <c:pt idx="0">
                  <c:v>4.0020000000000003E-3</c:v>
                </c:pt>
                <c:pt idx="1">
                  <c:v>5.1149999999999998E-3</c:v>
                </c:pt>
                <c:pt idx="2">
                  <c:v>6.117E-3</c:v>
                </c:pt>
              </c:numCache>
            </c:numRef>
          </c:cat>
          <c:val>
            <c:numRef>
              <c:f>'Experimento 1'!$W$20:$W$22</c:f>
              <c:numCache>
                <c:formatCode>0.00E+00</c:formatCode>
                <c:ptCount val="3"/>
                <c:pt idx="0">
                  <c:v>4.002E-9</c:v>
                </c:pt>
                <c:pt idx="1">
                  <c:v>5.1149999999999998E-9</c:v>
                </c:pt>
                <c:pt idx="2">
                  <c:v>6.1170000000000003E-9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0-467A-A143-8D31FF40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574015"/>
        <c:axId val="1925549055"/>
      </c:lineChart>
      <c:catAx>
        <c:axId val="192557401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49055"/>
        <c:crosses val="autoZero"/>
        <c:auto val="1"/>
        <c:lblAlgn val="ctr"/>
        <c:lblOffset val="100"/>
        <c:noMultiLvlLbl val="0"/>
      </c:catAx>
      <c:valAx>
        <c:axId val="1925549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7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185737</xdr:rowOff>
    </xdr:from>
    <xdr:to>
      <xdr:col>15</xdr:col>
      <xdr:colOff>371475</xdr:colOff>
      <xdr:row>12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C7F9D6-35E8-42C2-84AB-2B720F99C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</xdr:row>
      <xdr:rowOff>0</xdr:rowOff>
    </xdr:from>
    <xdr:to>
      <xdr:col>10</xdr:col>
      <xdr:colOff>704850</xdr:colOff>
      <xdr:row>12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9A54C7-9306-4D69-94B5-9D489288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428625</xdr:colOff>
      <xdr:row>3</xdr:row>
      <xdr:rowOff>33337</xdr:rowOff>
    </xdr:from>
    <xdr:to>
      <xdr:col>27</xdr:col>
      <xdr:colOff>304800</xdr:colOff>
      <xdr:row>13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619D82-6BFB-4616-9544-2C9239A7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552450</xdr:colOff>
      <xdr:row>3</xdr:row>
      <xdr:rowOff>19050</xdr:rowOff>
    </xdr:from>
    <xdr:to>
      <xdr:col>31</xdr:col>
      <xdr:colOff>428625</xdr:colOff>
      <xdr:row>13</xdr:row>
      <xdr:rowOff>90488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E5BF93-3E49-413D-88CF-DDD83802E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19</xdr:row>
      <xdr:rowOff>9525</xdr:rowOff>
    </xdr:from>
    <xdr:to>
      <xdr:col>10</xdr:col>
      <xdr:colOff>590550</xdr:colOff>
      <xdr:row>29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0528F82-35A1-4EE1-B072-D32AE91FF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504825</xdr:colOff>
      <xdr:row>19</xdr:row>
      <xdr:rowOff>0</xdr:rowOff>
    </xdr:from>
    <xdr:to>
      <xdr:col>15</xdr:col>
      <xdr:colOff>361950</xdr:colOff>
      <xdr:row>29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5B16FEA-29F3-42E4-80B9-49C2FBD20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381000</xdr:colOff>
      <xdr:row>18</xdr:row>
      <xdr:rowOff>104775</xdr:rowOff>
    </xdr:from>
    <xdr:to>
      <xdr:col>27</xdr:col>
      <xdr:colOff>257175</xdr:colOff>
      <xdr:row>28</xdr:row>
      <xdr:rowOff>176213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D023928-3466-46EB-96D7-728E9CBB8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9525</xdr:colOff>
      <xdr:row>18</xdr:row>
      <xdr:rowOff>180975</xdr:rowOff>
    </xdr:from>
    <xdr:to>
      <xdr:col>31</xdr:col>
      <xdr:colOff>647700</xdr:colOff>
      <xdr:row>29</xdr:row>
      <xdr:rowOff>61913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4B3E8F3-0D07-45BA-B599-4E9684B4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743A-B1C7-4B86-BA33-DAD90EC77740}">
  <dimension ref="B3:W32"/>
  <sheetViews>
    <sheetView topLeftCell="L1" workbookViewId="0">
      <selection activeCell="S13" sqref="S13"/>
    </sheetView>
  </sheetViews>
  <sheetFormatPr baseColWidth="10" defaultRowHeight="15" x14ac:dyDescent="0.25"/>
  <cols>
    <col min="3" max="3" width="14.7109375" customWidth="1"/>
    <col min="7" max="7" width="12" bestFit="1" customWidth="1"/>
    <col min="8" max="12" width="12" customWidth="1"/>
  </cols>
  <sheetData>
    <row r="3" spans="2:23" x14ac:dyDescent="0.25">
      <c r="B3" t="s">
        <v>3</v>
      </c>
      <c r="R3" t="s">
        <v>4</v>
      </c>
    </row>
    <row r="4" spans="2:23" x14ac:dyDescent="0.25">
      <c r="B4" t="s">
        <v>5</v>
      </c>
    </row>
    <row r="5" spans="2:23" x14ac:dyDescent="0.25">
      <c r="B5" s="1" t="s">
        <v>0</v>
      </c>
      <c r="C5" s="1" t="s">
        <v>1</v>
      </c>
      <c r="D5" s="1" t="s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R5" s="1" t="s">
        <v>0</v>
      </c>
      <c r="S5" s="1" t="s">
        <v>1</v>
      </c>
      <c r="T5" s="1" t="s">
        <v>2</v>
      </c>
    </row>
    <row r="6" spans="2:23" x14ac:dyDescent="0.25">
      <c r="B6" s="1">
        <v>0.45</v>
      </c>
      <c r="C6" s="2">
        <v>1.1360000000000001E-3</v>
      </c>
      <c r="D6" s="1">
        <f>C6/330</f>
        <v>3.4424242424242427E-6</v>
      </c>
      <c r="E6" s="3"/>
      <c r="F6" s="3">
        <f>B6</f>
        <v>0.45</v>
      </c>
      <c r="G6" s="3">
        <f>D6</f>
        <v>3.4424242424242427E-6</v>
      </c>
      <c r="H6" s="3"/>
      <c r="I6" s="3"/>
      <c r="J6" s="3"/>
      <c r="K6" s="3"/>
      <c r="L6" s="3"/>
      <c r="M6" s="3"/>
      <c r="N6" s="3"/>
      <c r="O6" s="3"/>
      <c r="R6" s="1">
        <v>0.45</v>
      </c>
      <c r="S6" s="2">
        <v>1.02126E-2</v>
      </c>
      <c r="T6" s="2">
        <f>S6/330</f>
        <v>3.0947272727272732E-5</v>
      </c>
      <c r="V6">
        <f>R6</f>
        <v>0.45</v>
      </c>
      <c r="W6" s="5">
        <f>T6</f>
        <v>3.0947272727272732E-5</v>
      </c>
    </row>
    <row r="7" spans="2:23" x14ac:dyDescent="0.25">
      <c r="B7" s="1">
        <v>0.5</v>
      </c>
      <c r="C7" s="2">
        <v>1.2125E-2</v>
      </c>
      <c r="D7" s="1">
        <f t="shared" ref="D7:D13" si="0">C7/330</f>
        <v>3.6742424242424246E-5</v>
      </c>
      <c r="E7" s="3"/>
      <c r="F7" s="3">
        <f t="shared" ref="F7:F13" si="1">B7</f>
        <v>0.5</v>
      </c>
      <c r="G7" s="3">
        <f t="shared" ref="G7:G13" si="2">D7</f>
        <v>3.6742424242424246E-5</v>
      </c>
      <c r="H7" s="3"/>
      <c r="I7" s="3"/>
      <c r="J7" s="3"/>
      <c r="K7" s="3"/>
      <c r="L7" s="3"/>
      <c r="M7" s="3"/>
      <c r="N7" s="3"/>
      <c r="O7" s="3"/>
      <c r="R7" s="1">
        <v>0.5</v>
      </c>
      <c r="S7" s="2">
        <v>3.0511E-2</v>
      </c>
      <c r="T7" s="2">
        <f t="shared" ref="T7:T13" si="3">S7/330</f>
        <v>9.2457575757575757E-5</v>
      </c>
      <c r="V7">
        <f t="shared" ref="V7:V13" si="4">R7</f>
        <v>0.5</v>
      </c>
      <c r="W7" s="5">
        <f t="shared" ref="W7:W13" si="5">T7</f>
        <v>9.2457575757575757E-5</v>
      </c>
    </row>
    <row r="8" spans="2:23" x14ac:dyDescent="0.25">
      <c r="B8" s="1">
        <v>0.55000000000000004</v>
      </c>
      <c r="C8" s="2">
        <v>8.3023E-2</v>
      </c>
      <c r="D8" s="1">
        <f t="shared" si="0"/>
        <v>2.5158484848484847E-4</v>
      </c>
      <c r="E8" s="3"/>
      <c r="F8" s="3">
        <f t="shared" si="1"/>
        <v>0.55000000000000004</v>
      </c>
      <c r="G8" s="3">
        <f t="shared" si="2"/>
        <v>2.5158484848484847E-4</v>
      </c>
      <c r="H8" s="3"/>
      <c r="I8" s="3"/>
      <c r="J8" s="3"/>
      <c r="K8" s="3"/>
      <c r="L8" s="3"/>
      <c r="M8" s="3"/>
      <c r="N8" s="3"/>
      <c r="O8" s="3"/>
      <c r="R8" s="1">
        <v>0.55000000000000004</v>
      </c>
      <c r="S8" s="2">
        <v>8.3719000000000002E-2</v>
      </c>
      <c r="T8" s="2">
        <f t="shared" si="3"/>
        <v>2.5369393939393941E-4</v>
      </c>
      <c r="V8">
        <f t="shared" si="4"/>
        <v>0.55000000000000004</v>
      </c>
      <c r="W8" s="5">
        <f t="shared" si="5"/>
        <v>2.5369393939393941E-4</v>
      </c>
    </row>
    <row r="9" spans="2:23" x14ac:dyDescent="0.25">
      <c r="B9" s="1">
        <v>0.6</v>
      </c>
      <c r="C9" s="2">
        <v>0.51778299999999999</v>
      </c>
      <c r="D9" s="1">
        <f t="shared" si="0"/>
        <v>1.5690393939393938E-3</v>
      </c>
      <c r="E9" s="3"/>
      <c r="F9" s="3">
        <f t="shared" si="1"/>
        <v>0.6</v>
      </c>
      <c r="G9" s="3">
        <f t="shared" si="2"/>
        <v>1.5690393939393938E-3</v>
      </c>
      <c r="H9" s="3"/>
      <c r="I9" s="3"/>
      <c r="J9" s="3"/>
      <c r="K9" s="3"/>
      <c r="L9" s="3"/>
      <c r="M9" s="3"/>
      <c r="N9" s="3"/>
      <c r="O9" s="3"/>
      <c r="R9" s="1">
        <v>0.6</v>
      </c>
      <c r="S9" s="1">
        <v>0.24179999999999999</v>
      </c>
      <c r="T9" s="2">
        <f t="shared" si="3"/>
        <v>7.327272727272727E-4</v>
      </c>
      <c r="V9">
        <f t="shared" si="4"/>
        <v>0.6</v>
      </c>
      <c r="W9" s="5">
        <f t="shared" si="5"/>
        <v>7.327272727272727E-4</v>
      </c>
    </row>
    <row r="10" spans="2:23" x14ac:dyDescent="0.25">
      <c r="B10" s="1">
        <v>0.65</v>
      </c>
      <c r="C10" s="2">
        <v>2.2709999999999999</v>
      </c>
      <c r="D10" s="1">
        <f t="shared" si="0"/>
        <v>6.8818181818181817E-3</v>
      </c>
      <c r="E10" s="3"/>
      <c r="F10" s="3">
        <f t="shared" si="1"/>
        <v>0.65</v>
      </c>
      <c r="G10" s="3">
        <f t="shared" si="2"/>
        <v>6.8818181818181817E-3</v>
      </c>
      <c r="H10" s="3"/>
      <c r="I10" s="3"/>
      <c r="J10" s="3"/>
      <c r="K10" s="3"/>
      <c r="L10" s="3"/>
      <c r="M10" s="3"/>
      <c r="N10" s="3"/>
      <c r="O10" s="3"/>
      <c r="R10" s="1">
        <v>0.65</v>
      </c>
      <c r="S10" s="1">
        <v>0.63139999999999996</v>
      </c>
      <c r="T10" s="2">
        <f t="shared" si="3"/>
        <v>1.9133333333333333E-3</v>
      </c>
      <c r="V10">
        <f t="shared" si="4"/>
        <v>0.65</v>
      </c>
      <c r="W10" s="5">
        <f t="shared" si="5"/>
        <v>1.9133333333333333E-3</v>
      </c>
    </row>
    <row r="11" spans="2:23" x14ac:dyDescent="0.25">
      <c r="B11" s="1">
        <v>0.7</v>
      </c>
      <c r="C11" s="2">
        <v>6.3369999999999997</v>
      </c>
      <c r="D11" s="1">
        <f t="shared" si="0"/>
        <v>1.9203030303030302E-2</v>
      </c>
      <c r="E11" s="3"/>
      <c r="F11" s="3">
        <f t="shared" si="1"/>
        <v>0.7</v>
      </c>
      <c r="G11" s="3">
        <f t="shared" si="2"/>
        <v>1.9203030303030302E-2</v>
      </c>
      <c r="H11" s="3"/>
      <c r="I11" s="3"/>
      <c r="J11" s="3"/>
      <c r="K11" s="3"/>
      <c r="L11" s="3"/>
      <c r="M11" s="3"/>
      <c r="N11" s="3"/>
      <c r="O11" s="3"/>
      <c r="R11" s="1">
        <v>0.7</v>
      </c>
      <c r="S11" s="1">
        <v>1.5764</v>
      </c>
      <c r="T11" s="1">
        <f t="shared" si="3"/>
        <v>4.7769696969696971E-3</v>
      </c>
      <c r="V11">
        <f t="shared" si="4"/>
        <v>0.7</v>
      </c>
      <c r="W11" s="5">
        <f t="shared" si="5"/>
        <v>4.7769696969696971E-3</v>
      </c>
    </row>
    <row r="12" spans="2:23" x14ac:dyDescent="0.25">
      <c r="B12" s="1">
        <v>0.75</v>
      </c>
      <c r="C12" s="2">
        <v>12.577999999999999</v>
      </c>
      <c r="D12" s="1">
        <f t="shared" si="0"/>
        <v>3.8115151515151512E-2</v>
      </c>
      <c r="E12" s="3"/>
      <c r="F12" s="3">
        <f t="shared" si="1"/>
        <v>0.75</v>
      </c>
      <c r="G12" s="3">
        <f t="shared" si="2"/>
        <v>3.8115151515151512E-2</v>
      </c>
      <c r="H12" s="3"/>
      <c r="I12" s="3"/>
      <c r="J12" s="3"/>
      <c r="K12" s="3"/>
      <c r="L12" s="3"/>
      <c r="M12" s="3"/>
      <c r="N12" s="3"/>
      <c r="O12" s="3"/>
      <c r="R12" s="1">
        <v>0.75</v>
      </c>
      <c r="S12" s="1">
        <v>3.6267</v>
      </c>
      <c r="T12" s="1">
        <f t="shared" si="3"/>
        <v>1.099E-2</v>
      </c>
      <c r="V12">
        <f t="shared" si="4"/>
        <v>0.75</v>
      </c>
      <c r="W12" s="5">
        <f t="shared" si="5"/>
        <v>1.099E-2</v>
      </c>
    </row>
    <row r="13" spans="2:23" x14ac:dyDescent="0.25">
      <c r="B13" s="1">
        <v>0.8</v>
      </c>
      <c r="C13" s="2">
        <v>20.367999999999999</v>
      </c>
      <c r="D13" s="1">
        <f t="shared" si="0"/>
        <v>6.1721212121212114E-2</v>
      </c>
      <c r="E13" s="3"/>
      <c r="F13" s="3">
        <f t="shared" si="1"/>
        <v>0.8</v>
      </c>
      <c r="G13" s="3">
        <f t="shared" si="2"/>
        <v>6.1721212121212114E-2</v>
      </c>
      <c r="H13" s="3"/>
      <c r="I13" s="3"/>
      <c r="J13" s="3"/>
      <c r="K13" s="3"/>
      <c r="L13" s="3"/>
      <c r="M13" s="3"/>
      <c r="N13" s="3"/>
      <c r="O13" s="3"/>
      <c r="R13" s="1">
        <v>0.8</v>
      </c>
      <c r="S13" s="1">
        <v>7.5594999999999999</v>
      </c>
      <c r="T13" s="1">
        <f t="shared" si="3"/>
        <v>2.2907575757575759E-2</v>
      </c>
      <c r="V13">
        <f t="shared" si="4"/>
        <v>0.8</v>
      </c>
      <c r="W13" s="5">
        <f t="shared" si="5"/>
        <v>2.2907575757575759E-2</v>
      </c>
    </row>
    <row r="17" spans="2:23" x14ac:dyDescent="0.25">
      <c r="B17" t="s">
        <v>6</v>
      </c>
    </row>
    <row r="19" spans="2:23" x14ac:dyDescent="0.25">
      <c r="B19" s="1" t="s">
        <v>0</v>
      </c>
      <c r="C19" s="1" t="s">
        <v>7</v>
      </c>
      <c r="D19" s="1" t="s">
        <v>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R19" s="1" t="s">
        <v>0</v>
      </c>
      <c r="S19" s="1" t="s">
        <v>7</v>
      </c>
      <c r="T19" s="1" t="s">
        <v>8</v>
      </c>
    </row>
    <row r="20" spans="2:23" x14ac:dyDescent="0.25">
      <c r="B20" s="1">
        <v>5</v>
      </c>
      <c r="C20" s="2">
        <v>3.3299999999999999E-9</v>
      </c>
      <c r="D20" s="2">
        <f>C20/1000000</f>
        <v>3.3299999999999997E-15</v>
      </c>
      <c r="E20" s="4"/>
      <c r="F20" s="4">
        <f>C20</f>
        <v>3.3299999999999999E-9</v>
      </c>
      <c r="G20" s="4">
        <f>D20</f>
        <v>3.3299999999999997E-15</v>
      </c>
      <c r="H20" s="4"/>
      <c r="I20" s="4"/>
      <c r="J20" s="4"/>
      <c r="K20" s="4"/>
      <c r="L20" s="4"/>
      <c r="M20" s="4"/>
      <c r="N20" s="4"/>
      <c r="O20" s="4"/>
      <c r="R20" s="1">
        <v>5</v>
      </c>
      <c r="S20" s="2">
        <v>4.0020000000000003E-3</v>
      </c>
      <c r="T20" s="2">
        <f>S20/1000000</f>
        <v>4.002E-9</v>
      </c>
      <c r="V20" s="5">
        <f>S20</f>
        <v>4.0020000000000003E-3</v>
      </c>
      <c r="W20" s="5">
        <f>T20</f>
        <v>4.002E-9</v>
      </c>
    </row>
    <row r="21" spans="2:23" x14ac:dyDescent="0.25">
      <c r="B21" s="1">
        <v>10</v>
      </c>
      <c r="C21" s="2">
        <v>6.6329999999999997E-9</v>
      </c>
      <c r="D21" s="2">
        <f t="shared" ref="D21:D22" si="6">C21/1000000</f>
        <v>6.6329999999999995E-15</v>
      </c>
      <c r="E21" s="4"/>
      <c r="F21" s="4">
        <f t="shared" ref="F21:F22" si="7">C21</f>
        <v>6.6329999999999997E-9</v>
      </c>
      <c r="G21" s="4">
        <f t="shared" ref="G21:G22" si="8">D21</f>
        <v>6.6329999999999995E-15</v>
      </c>
      <c r="H21" s="4"/>
      <c r="I21" s="4"/>
      <c r="J21" s="4"/>
      <c r="K21" s="4"/>
      <c r="L21" s="4"/>
      <c r="M21" s="4"/>
      <c r="N21" s="4"/>
      <c r="O21" s="4"/>
      <c r="R21" s="1">
        <v>10</v>
      </c>
      <c r="S21" s="2">
        <v>5.1149999999999998E-3</v>
      </c>
      <c r="T21" s="2">
        <f t="shared" ref="T21:T22" si="9">S21/1000000</f>
        <v>5.1149999999999998E-9</v>
      </c>
      <c r="V21" s="5">
        <f t="shared" ref="V21:V22" si="10">S21</f>
        <v>5.1149999999999998E-3</v>
      </c>
      <c r="W21" s="5">
        <f t="shared" ref="W21:W22" si="11">T21</f>
        <v>5.1149999999999998E-9</v>
      </c>
    </row>
    <row r="22" spans="2:23" x14ac:dyDescent="0.25">
      <c r="B22" s="1">
        <v>15</v>
      </c>
      <c r="C22" s="2">
        <v>9.9330000000000003E-9</v>
      </c>
      <c r="D22" s="2">
        <f t="shared" si="6"/>
        <v>9.9330000000000011E-15</v>
      </c>
      <c r="E22" s="4"/>
      <c r="F22" s="4">
        <f t="shared" si="7"/>
        <v>9.9330000000000003E-9</v>
      </c>
      <c r="G22" s="4">
        <f t="shared" si="8"/>
        <v>9.9330000000000011E-15</v>
      </c>
      <c r="H22" s="4"/>
      <c r="I22" s="4"/>
      <c r="J22" s="4"/>
      <c r="K22" s="4"/>
      <c r="L22" s="4"/>
      <c r="M22" s="4"/>
      <c r="N22" s="4"/>
      <c r="O22" s="4"/>
      <c r="R22" s="1">
        <v>15</v>
      </c>
      <c r="S22" s="2">
        <v>6.117E-3</v>
      </c>
      <c r="T22" s="2">
        <f t="shared" si="9"/>
        <v>6.1170000000000003E-9</v>
      </c>
      <c r="V22" s="5">
        <f t="shared" si="10"/>
        <v>6.117E-3</v>
      </c>
      <c r="W22" s="5">
        <f t="shared" si="11"/>
        <v>6.1170000000000003E-9</v>
      </c>
    </row>
    <row r="32" spans="2:23" x14ac:dyDescent="0.25">
      <c r="B3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19BB-0D04-7345-A8DD-30782BE70CA4}">
  <dimension ref="A6:Y72"/>
  <sheetViews>
    <sheetView tabSelected="1" topLeftCell="J1" workbookViewId="0">
      <selection activeCell="Q22" sqref="Q22"/>
    </sheetView>
  </sheetViews>
  <sheetFormatPr baseColWidth="10" defaultRowHeight="15" x14ac:dyDescent="0.25"/>
  <cols>
    <col min="2" max="2" width="20.28515625" bestFit="1" customWidth="1"/>
    <col min="11" max="11" width="12.28515625" bestFit="1" customWidth="1"/>
    <col min="15" max="15" width="11.85546875" bestFit="1" customWidth="1"/>
  </cols>
  <sheetData>
    <row r="6" spans="1:24" x14ac:dyDescent="0.25">
      <c r="L6" s="8" t="s">
        <v>15</v>
      </c>
      <c r="M6" s="8"/>
      <c r="N6" s="8"/>
      <c r="O6" s="8" t="s">
        <v>14</v>
      </c>
      <c r="P6" s="8"/>
      <c r="Q6" s="8"/>
    </row>
    <row r="7" spans="1:24" x14ac:dyDescent="0.25">
      <c r="L7" s="6" t="s">
        <v>11</v>
      </c>
      <c r="M7" s="6" t="s">
        <v>12</v>
      </c>
      <c r="N7" s="6" t="s">
        <v>13</v>
      </c>
      <c r="O7" s="6" t="s">
        <v>13</v>
      </c>
      <c r="P7" s="6" t="s">
        <v>13</v>
      </c>
      <c r="Q7" s="6" t="s">
        <v>13</v>
      </c>
    </row>
    <row r="8" spans="1:24" x14ac:dyDescent="0.25">
      <c r="L8" s="6" t="s">
        <v>16</v>
      </c>
      <c r="M8" s="6" t="s">
        <v>17</v>
      </c>
      <c r="N8" s="6" t="s">
        <v>17</v>
      </c>
      <c r="O8" s="6" t="s">
        <v>18</v>
      </c>
      <c r="P8" s="6" t="s">
        <v>19</v>
      </c>
      <c r="Q8" s="6" t="s">
        <v>20</v>
      </c>
    </row>
    <row r="9" spans="1:24" x14ac:dyDescent="0.25">
      <c r="A9" t="s">
        <v>91</v>
      </c>
      <c r="B9" t="s">
        <v>24</v>
      </c>
      <c r="C9" t="s">
        <v>22</v>
      </c>
      <c r="D9" t="s">
        <v>10</v>
      </c>
      <c r="I9" t="s">
        <v>21</v>
      </c>
      <c r="K9" t="s">
        <v>92</v>
      </c>
      <c r="L9" s="6">
        <f>7.072*(2)^(1/2)</f>
        <v>10.001318313102528</v>
      </c>
      <c r="M9" s="6">
        <f>L9-0.7</f>
        <v>9.301318313102529</v>
      </c>
      <c r="N9" s="6">
        <v>9.2012</v>
      </c>
      <c r="O9" s="6">
        <f>(1.8*7.696)*2^(1/2)</f>
        <v>19.590817636842011</v>
      </c>
      <c r="P9" s="6">
        <f>2*1.7*0.1488*2^(1/2)</f>
        <v>0.71547892547579617</v>
      </c>
      <c r="Q9" s="6">
        <v>115</v>
      </c>
    </row>
    <row r="10" spans="1:24" x14ac:dyDescent="0.25">
      <c r="A10" t="s">
        <v>91</v>
      </c>
      <c r="B10" t="s">
        <v>24</v>
      </c>
      <c r="C10" t="s">
        <v>23</v>
      </c>
      <c r="D10" t="s">
        <v>10</v>
      </c>
      <c r="I10" t="s">
        <v>21</v>
      </c>
      <c r="K10" t="s">
        <v>93</v>
      </c>
      <c r="L10" s="1">
        <v>9.94</v>
      </c>
      <c r="M10" s="1">
        <f>L10-0.7</f>
        <v>9.24</v>
      </c>
      <c r="N10" s="1">
        <v>9.3290000000000006</v>
      </c>
      <c r="O10" s="1">
        <v>19.652999999999999</v>
      </c>
      <c r="P10" s="1">
        <f>2*0.38258</f>
        <v>0.76515999999999995</v>
      </c>
      <c r="Q10" s="1">
        <v>120</v>
      </c>
    </row>
    <row r="11" spans="1:24" x14ac:dyDescent="0.25">
      <c r="A11" t="s">
        <v>91</v>
      </c>
      <c r="B11" t="s">
        <v>25</v>
      </c>
      <c r="C11" t="s">
        <v>26</v>
      </c>
      <c r="K11" t="s">
        <v>94</v>
      </c>
      <c r="L11">
        <f>(ABS(L10-L9)/L10)*100</f>
        <v>0.61688443765119494</v>
      </c>
      <c r="M11">
        <f>(ABS(M10-M9)/M10)*100</f>
        <v>0.66361810717022485</v>
      </c>
      <c r="N11">
        <f t="shared" ref="N11:Q11" si="0">(ABS(N10-N9)/N10)*100</f>
        <v>1.3699217493836486</v>
      </c>
      <c r="O11">
        <f t="shared" si="0"/>
        <v>0.31640137972822063</v>
      </c>
      <c r="P11">
        <f t="shared" si="0"/>
        <v>6.4929001155580259</v>
      </c>
      <c r="Q11">
        <f t="shared" si="0"/>
        <v>4.1666666666666661</v>
      </c>
    </row>
    <row r="12" spans="1:24" x14ac:dyDescent="0.25">
      <c r="A12" t="s">
        <v>91</v>
      </c>
      <c r="B12" t="s">
        <v>25</v>
      </c>
      <c r="C12" t="s">
        <v>27</v>
      </c>
    </row>
    <row r="13" spans="1:24" x14ac:dyDescent="0.25">
      <c r="A13" t="s">
        <v>91</v>
      </c>
      <c r="B13" t="s">
        <v>30</v>
      </c>
      <c r="C13" t="s">
        <v>28</v>
      </c>
    </row>
    <row r="14" spans="1:24" x14ac:dyDescent="0.25">
      <c r="A14" t="s">
        <v>91</v>
      </c>
      <c r="B14" t="s">
        <v>30</v>
      </c>
      <c r="C14" t="s">
        <v>29</v>
      </c>
      <c r="W14" t="s">
        <v>85</v>
      </c>
    </row>
    <row r="16" spans="1:24" x14ac:dyDescent="0.25">
      <c r="X16" t="s">
        <v>86</v>
      </c>
    </row>
    <row r="17" spans="1:25" x14ac:dyDescent="0.25">
      <c r="L17" s="8" t="s">
        <v>15</v>
      </c>
      <c r="M17" s="8"/>
      <c r="N17" s="8"/>
      <c r="O17" s="8" t="s">
        <v>14</v>
      </c>
      <c r="P17" s="8"/>
      <c r="Q17" s="8"/>
    </row>
    <row r="18" spans="1:25" x14ac:dyDescent="0.25">
      <c r="B18" t="s">
        <v>85</v>
      </c>
      <c r="C18" t="s">
        <v>32</v>
      </c>
      <c r="D18" t="s">
        <v>33</v>
      </c>
      <c r="L18" s="6" t="s">
        <v>11</v>
      </c>
      <c r="M18" s="6" t="s">
        <v>12</v>
      </c>
      <c r="N18" s="6" t="s">
        <v>13</v>
      </c>
      <c r="O18" s="6" t="s">
        <v>13</v>
      </c>
      <c r="P18" s="6" t="s">
        <v>13</v>
      </c>
      <c r="Q18" s="6" t="s">
        <v>13</v>
      </c>
      <c r="X18" t="s">
        <v>89</v>
      </c>
      <c r="Y18">
        <v>120</v>
      </c>
    </row>
    <row r="19" spans="1:25" x14ac:dyDescent="0.25">
      <c r="C19" t="s">
        <v>34</v>
      </c>
      <c r="L19" s="6" t="s">
        <v>16</v>
      </c>
      <c r="M19" s="6" t="s">
        <v>17</v>
      </c>
      <c r="N19" s="6" t="s">
        <v>17</v>
      </c>
      <c r="O19" s="6" t="s">
        <v>18</v>
      </c>
      <c r="P19" s="6" t="s">
        <v>19</v>
      </c>
      <c r="Q19" s="6" t="s">
        <v>20</v>
      </c>
      <c r="X19" t="s">
        <v>90</v>
      </c>
      <c r="Y19">
        <v>121</v>
      </c>
    </row>
    <row r="20" spans="1:25" x14ac:dyDescent="0.25">
      <c r="K20" t="s">
        <v>92</v>
      </c>
      <c r="L20" s="6">
        <f>7.072*2^(1/2)</f>
        <v>10.001318313102528</v>
      </c>
      <c r="M20" s="6">
        <f>+L20-0.7</f>
        <v>9.301318313102529</v>
      </c>
      <c r="N20" s="6">
        <f>2.85*2*2^(1/2)</f>
        <v>8.0610173055266419</v>
      </c>
      <c r="O20" s="6">
        <f>1.8*7.585*2^(1/2)</f>
        <v>19.308257767079869</v>
      </c>
      <c r="P20" s="5">
        <f>0.26658*2^(1/2)</f>
        <v>0.37700105145741969</v>
      </c>
      <c r="Q20" s="6">
        <v>126</v>
      </c>
    </row>
    <row r="21" spans="1:25" x14ac:dyDescent="0.25">
      <c r="C21" t="s">
        <v>35</v>
      </c>
      <c r="D21" t="s">
        <v>37</v>
      </c>
      <c r="K21" t="s">
        <v>93</v>
      </c>
      <c r="L21" s="1">
        <v>10</v>
      </c>
      <c r="M21" s="1">
        <f>-1.4+L21</f>
        <v>8.6</v>
      </c>
      <c r="N21" s="1">
        <f>6.344*2^(1/2)</f>
        <v>8.9717708396949156</v>
      </c>
      <c r="O21" s="1">
        <v>19.317</v>
      </c>
      <c r="P21" s="1">
        <f>0.32156*1.2</f>
        <v>0.38587199999999999</v>
      </c>
      <c r="Q21" s="1">
        <v>120</v>
      </c>
      <c r="X21" t="s">
        <v>87</v>
      </c>
      <c r="Y21">
        <v>122</v>
      </c>
    </row>
    <row r="22" spans="1:25" x14ac:dyDescent="0.25">
      <c r="C22" t="s">
        <v>36</v>
      </c>
      <c r="K22" t="s">
        <v>94</v>
      </c>
      <c r="L22">
        <f>(ABS(L21-L20)/L21)*100</f>
        <v>1.318313102528279E-2</v>
      </c>
      <c r="M22">
        <f t="shared" ref="M22:Q22" si="1">(ABS(M21-M20)/M21)*100</f>
        <v>8.154864105843366</v>
      </c>
      <c r="N22">
        <f t="shared" si="1"/>
        <v>10.151324085750321</v>
      </c>
      <c r="O22">
        <f t="shared" si="1"/>
        <v>4.5256680230527452E-2</v>
      </c>
      <c r="P22">
        <f t="shared" si="1"/>
        <v>2.298935538878256</v>
      </c>
      <c r="Q22">
        <f t="shared" si="1"/>
        <v>5</v>
      </c>
      <c r="X22" t="s">
        <v>88</v>
      </c>
      <c r="Y22">
        <v>123</v>
      </c>
    </row>
    <row r="25" spans="1:25" x14ac:dyDescent="0.25">
      <c r="A25" t="s">
        <v>91</v>
      </c>
      <c r="B25" t="s">
        <v>38</v>
      </c>
      <c r="C25" t="s">
        <v>39</v>
      </c>
      <c r="N25" t="s">
        <v>31</v>
      </c>
    </row>
    <row r="26" spans="1:25" x14ac:dyDescent="0.25">
      <c r="A26" t="s">
        <v>91</v>
      </c>
      <c r="C26" t="s">
        <v>40</v>
      </c>
      <c r="O26">
        <v>7.54</v>
      </c>
      <c r="P26">
        <v>0.13669999999999999</v>
      </c>
    </row>
    <row r="27" spans="1:25" x14ac:dyDescent="0.25">
      <c r="A27" t="s">
        <v>91</v>
      </c>
      <c r="C27" t="s">
        <v>41</v>
      </c>
      <c r="D27" t="s">
        <v>43</v>
      </c>
    </row>
    <row r="28" spans="1:25" x14ac:dyDescent="0.25">
      <c r="A28" t="s">
        <v>91</v>
      </c>
      <c r="C28" t="s">
        <v>42</v>
      </c>
      <c r="D28" t="s">
        <v>43</v>
      </c>
    </row>
    <row r="30" spans="1:25" x14ac:dyDescent="0.25">
      <c r="B30" t="s">
        <v>44</v>
      </c>
      <c r="C30" t="s">
        <v>79</v>
      </c>
      <c r="D30" t="s">
        <v>45</v>
      </c>
      <c r="Q30" t="s">
        <v>81</v>
      </c>
    </row>
    <row r="31" spans="1:25" x14ac:dyDescent="0.25">
      <c r="C31" t="s">
        <v>80</v>
      </c>
      <c r="D31" t="s">
        <v>45</v>
      </c>
    </row>
    <row r="33" spans="3:18" x14ac:dyDescent="0.25">
      <c r="C33">
        <v>57</v>
      </c>
      <c r="D33" t="s">
        <v>46</v>
      </c>
      <c r="F33" t="s">
        <v>47</v>
      </c>
    </row>
    <row r="34" spans="3:18" x14ac:dyDescent="0.25">
      <c r="C34">
        <v>58</v>
      </c>
      <c r="D34" t="s">
        <v>46</v>
      </c>
      <c r="F34" t="s">
        <v>48</v>
      </c>
    </row>
    <row r="36" spans="3:18" x14ac:dyDescent="0.25">
      <c r="C36">
        <v>75</v>
      </c>
      <c r="D36" t="s">
        <v>49</v>
      </c>
      <c r="Q36">
        <v>93</v>
      </c>
      <c r="R36" t="s">
        <v>49</v>
      </c>
    </row>
    <row r="37" spans="3:18" x14ac:dyDescent="0.25">
      <c r="C37">
        <v>76</v>
      </c>
      <c r="Q37">
        <v>94</v>
      </c>
    </row>
    <row r="38" spans="3:18" x14ac:dyDescent="0.25">
      <c r="C38">
        <v>77</v>
      </c>
      <c r="D38" t="s">
        <v>50</v>
      </c>
      <c r="Q38">
        <v>95</v>
      </c>
      <c r="R38" t="s">
        <v>50</v>
      </c>
    </row>
    <row r="39" spans="3:18" x14ac:dyDescent="0.25">
      <c r="C39">
        <v>78</v>
      </c>
      <c r="Q39">
        <v>96</v>
      </c>
    </row>
    <row r="40" spans="3:18" x14ac:dyDescent="0.25">
      <c r="C40">
        <v>79</v>
      </c>
      <c r="D40" t="s">
        <v>51</v>
      </c>
      <c r="Q40">
        <v>97</v>
      </c>
      <c r="R40" t="s">
        <v>51</v>
      </c>
    </row>
    <row r="41" spans="3:18" x14ac:dyDescent="0.25">
      <c r="C41">
        <v>80</v>
      </c>
      <c r="Q41">
        <v>98</v>
      </c>
    </row>
    <row r="42" spans="3:18" x14ac:dyDescent="0.25">
      <c r="C42">
        <v>81</v>
      </c>
      <c r="D42" t="s">
        <v>52</v>
      </c>
      <c r="Q42">
        <v>99</v>
      </c>
      <c r="R42" t="s">
        <v>52</v>
      </c>
    </row>
    <row r="43" spans="3:18" x14ac:dyDescent="0.25">
      <c r="C43">
        <v>82</v>
      </c>
      <c r="G43">
        <v>83</v>
      </c>
      <c r="H43" t="s">
        <v>82</v>
      </c>
      <c r="Q43">
        <v>100</v>
      </c>
    </row>
    <row r="44" spans="3:18" x14ac:dyDescent="0.25">
      <c r="G44">
        <v>84</v>
      </c>
      <c r="H44" t="s">
        <v>82</v>
      </c>
    </row>
    <row r="45" spans="3:18" x14ac:dyDescent="0.25">
      <c r="C45">
        <v>85</v>
      </c>
      <c r="D45" t="s">
        <v>53</v>
      </c>
      <c r="Q45">
        <v>101</v>
      </c>
      <c r="R45" t="s">
        <v>83</v>
      </c>
    </row>
    <row r="46" spans="3:18" x14ac:dyDescent="0.25">
      <c r="C46">
        <v>86</v>
      </c>
      <c r="Q46">
        <v>102</v>
      </c>
      <c r="R46" t="s">
        <v>83</v>
      </c>
    </row>
    <row r="47" spans="3:18" x14ac:dyDescent="0.25">
      <c r="C47">
        <v>87</v>
      </c>
      <c r="D47" t="s">
        <v>54</v>
      </c>
      <c r="Q47">
        <v>103</v>
      </c>
      <c r="R47" t="s">
        <v>56</v>
      </c>
    </row>
    <row r="48" spans="3:18" x14ac:dyDescent="0.25">
      <c r="C48">
        <v>88</v>
      </c>
      <c r="Q48">
        <v>104</v>
      </c>
    </row>
    <row r="49" spans="1:19" x14ac:dyDescent="0.25">
      <c r="C49">
        <v>89</v>
      </c>
      <c r="D49" t="s">
        <v>55</v>
      </c>
      <c r="Q49">
        <v>105</v>
      </c>
      <c r="R49" t="s">
        <v>55</v>
      </c>
    </row>
    <row r="50" spans="1:19" x14ac:dyDescent="0.25">
      <c r="C50">
        <v>90</v>
      </c>
      <c r="Q50">
        <v>106</v>
      </c>
    </row>
    <row r="51" spans="1:19" x14ac:dyDescent="0.25">
      <c r="C51">
        <v>91</v>
      </c>
      <c r="D51" t="s">
        <v>56</v>
      </c>
      <c r="Q51" s="7">
        <v>107</v>
      </c>
      <c r="R51" t="s">
        <v>84</v>
      </c>
      <c r="S51" t="s">
        <v>54</v>
      </c>
    </row>
    <row r="52" spans="1:19" x14ac:dyDescent="0.25">
      <c r="C52">
        <v>92</v>
      </c>
      <c r="Q52" s="7">
        <v>108</v>
      </c>
    </row>
    <row r="53" spans="1:19" x14ac:dyDescent="0.25">
      <c r="Q53">
        <v>109</v>
      </c>
    </row>
    <row r="54" spans="1:19" x14ac:dyDescent="0.25">
      <c r="Q54">
        <v>110</v>
      </c>
      <c r="R54" t="s">
        <v>53</v>
      </c>
    </row>
    <row r="55" spans="1:19" x14ac:dyDescent="0.25">
      <c r="B55" t="s">
        <v>57</v>
      </c>
      <c r="C55" t="s">
        <v>58</v>
      </c>
      <c r="D55" t="s">
        <v>60</v>
      </c>
      <c r="Q55">
        <v>111</v>
      </c>
    </row>
    <row r="56" spans="1:19" x14ac:dyDescent="0.25">
      <c r="C56" t="s">
        <v>59</v>
      </c>
      <c r="D56" t="s">
        <v>60</v>
      </c>
    </row>
    <row r="58" spans="1:19" x14ac:dyDescent="0.25">
      <c r="B58" t="s">
        <v>64</v>
      </c>
      <c r="C58" t="s">
        <v>62</v>
      </c>
      <c r="D58" t="s">
        <v>61</v>
      </c>
      <c r="E58">
        <v>0.5</v>
      </c>
    </row>
    <row r="59" spans="1:19" x14ac:dyDescent="0.25">
      <c r="C59" t="s">
        <v>63</v>
      </c>
      <c r="D59" t="s">
        <v>61</v>
      </c>
    </row>
    <row r="60" spans="1:19" x14ac:dyDescent="0.25">
      <c r="A60" t="s">
        <v>91</v>
      </c>
      <c r="C60" t="s">
        <v>65</v>
      </c>
      <c r="E60">
        <v>1</v>
      </c>
    </row>
    <row r="61" spans="1:19" x14ac:dyDescent="0.25">
      <c r="A61" t="s">
        <v>91</v>
      </c>
      <c r="C61" t="s">
        <v>66</v>
      </c>
    </row>
    <row r="62" spans="1:19" x14ac:dyDescent="0.25">
      <c r="A62" t="s">
        <v>91</v>
      </c>
      <c r="C62" t="s">
        <v>67</v>
      </c>
      <c r="E62">
        <v>1.5</v>
      </c>
    </row>
    <row r="63" spans="1:19" x14ac:dyDescent="0.25">
      <c r="A63" t="s">
        <v>91</v>
      </c>
      <c r="C63" t="s">
        <v>68</v>
      </c>
    </row>
    <row r="64" spans="1:19" x14ac:dyDescent="0.25">
      <c r="A64" t="s">
        <v>91</v>
      </c>
      <c r="C64" t="s">
        <v>69</v>
      </c>
      <c r="E64">
        <v>2</v>
      </c>
    </row>
    <row r="65" spans="1:5" x14ac:dyDescent="0.25">
      <c r="A65" t="s">
        <v>91</v>
      </c>
      <c r="C65" t="s">
        <v>70</v>
      </c>
    </row>
    <row r="66" spans="1:5" x14ac:dyDescent="0.25">
      <c r="A66" t="s">
        <v>91</v>
      </c>
      <c r="B66" t="s">
        <v>71</v>
      </c>
      <c r="C66" t="s">
        <v>72</v>
      </c>
      <c r="E66">
        <v>-0.5</v>
      </c>
    </row>
    <row r="67" spans="1:5" x14ac:dyDescent="0.25">
      <c r="A67" t="s">
        <v>91</v>
      </c>
      <c r="C67" t="s">
        <v>73</v>
      </c>
    </row>
    <row r="68" spans="1:5" x14ac:dyDescent="0.25">
      <c r="A68" t="s">
        <v>91</v>
      </c>
      <c r="C68" t="s">
        <v>74</v>
      </c>
      <c r="E68">
        <v>-1</v>
      </c>
    </row>
    <row r="69" spans="1:5" x14ac:dyDescent="0.25">
      <c r="A69" t="s">
        <v>91</v>
      </c>
      <c r="C69" t="s">
        <v>75</v>
      </c>
    </row>
    <row r="70" spans="1:5" x14ac:dyDescent="0.25">
      <c r="A70" t="s">
        <v>91</v>
      </c>
      <c r="C70" t="s">
        <v>76</v>
      </c>
      <c r="E70">
        <v>-1.5</v>
      </c>
    </row>
    <row r="71" spans="1:5" x14ac:dyDescent="0.25">
      <c r="A71" t="s">
        <v>91</v>
      </c>
      <c r="C71" t="s">
        <v>77</v>
      </c>
    </row>
    <row r="72" spans="1:5" x14ac:dyDescent="0.25">
      <c r="A72" t="s">
        <v>91</v>
      </c>
      <c r="C72" t="s">
        <v>78</v>
      </c>
      <c r="E72">
        <v>-2</v>
      </c>
    </row>
  </sheetData>
  <mergeCells count="4">
    <mergeCell ref="O6:Q6"/>
    <mergeCell ref="L6:N6"/>
    <mergeCell ref="L17:N17"/>
    <mergeCell ref="O17:Q17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4258D6C0A3994A824047D96BD03F79" ma:contentTypeVersion="6" ma:contentTypeDescription="Crear nuevo documento." ma:contentTypeScope="" ma:versionID="82813824566578b4ad8de90fd5c07f5f">
  <xsd:schema xmlns:xsd="http://www.w3.org/2001/XMLSchema" xmlns:xs="http://www.w3.org/2001/XMLSchema" xmlns:p="http://schemas.microsoft.com/office/2006/metadata/properties" xmlns:ns3="9d8d481b-b2d8-4ad2-9780-2aafe690507c" targetNamespace="http://schemas.microsoft.com/office/2006/metadata/properties" ma:root="true" ma:fieldsID="667bd56d5c3b277ccfbe47382052433f" ns3:_="">
    <xsd:import namespace="9d8d481b-b2d8-4ad2-9780-2aafe69050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d481b-b2d8-4ad2-9780-2aafe6905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27651D-AE10-4FB1-A410-D3DAF16419A6}">
  <ds:schemaRefs>
    <ds:schemaRef ds:uri="9d8d481b-b2d8-4ad2-9780-2aafe690507c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DE36113-C2DF-483C-81EB-AB3E1EF0A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14D33B-DDE0-4EF2-B142-092F8D74C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d481b-b2d8-4ad2-9780-2aafe6905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Experimento 1</vt:lpstr>
      <vt:lpstr>Experimento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Duarte</dc:creator>
  <cp:lastModifiedBy>David Duarte</cp:lastModifiedBy>
  <dcterms:created xsi:type="dcterms:W3CDTF">2021-08-01T19:03:19Z</dcterms:created>
  <dcterms:modified xsi:type="dcterms:W3CDTF">2021-08-15T21:10:00Z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0x010100924258D6C0A3994A824047D96BD03F79</vt:lpwstr>
  </property>
</Properties>
</file>