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<sst xmlns="http://schemas.openxmlformats.org/spreadsheetml/2006/main" count="70" uniqueCount="56">
  <si>
    <t>gaji</t>
  </si>
  <si>
    <t>pajak</t>
  </si>
  <si>
    <t>bpjs</t>
  </si>
  <si>
    <t>ketenagakerjaan</t>
  </si>
  <si>
    <t>gaji - biaya / bulan jkt mnd</t>
  </si>
  <si>
    <t>lokasi</t>
  </si>
  <si>
    <t>/hari</t>
  </si>
  <si>
    <t>waktu</t>
  </si>
  <si>
    <t>Rp</t>
  </si>
  <si>
    <t>bulan</t>
  </si>
  <si>
    <t>hari dalam sebulan</t>
  </si>
  <si>
    <t>harga</t>
  </si>
  <si>
    <t>biaya mnd</t>
  </si>
  <si>
    <t>biaya jkt</t>
  </si>
  <si>
    <t>makan</t>
  </si>
  <si>
    <t>jkt</t>
  </si>
  <si>
    <t>siang</t>
  </si>
  <si>
    <t>malam</t>
  </si>
  <si>
    <t>perlengkapan mandi</t>
  </si>
  <si>
    <t>doi bajalang dll</t>
  </si>
  <si>
    <t>kosan</t>
  </si>
  <si>
    <t>roko</t>
  </si>
  <si>
    <t xml:space="preserve">listrik </t>
  </si>
  <si>
    <t>mnd</t>
  </si>
  <si>
    <t xml:space="preserve">makan </t>
  </si>
  <si>
    <t>internet</t>
  </si>
  <si>
    <t>baryl skolah</t>
  </si>
  <si>
    <t>putri</t>
  </si>
  <si>
    <t>baryl jajan skolah</t>
  </si>
  <si>
    <t>anak-anak pe makanan</t>
  </si>
  <si>
    <t>papa pe roko</t>
  </si>
  <si>
    <t>susu</t>
  </si>
  <si>
    <t>buku fotocopy baryl</t>
  </si>
  <si>
    <t>pampers</t>
  </si>
  <si>
    <t>utang - rey</t>
  </si>
  <si>
    <t>total biaya</t>
  </si>
  <si>
    <t>rey</t>
  </si>
  <si>
    <t>mama/papa</t>
  </si>
  <si>
    <t>simpanan</t>
  </si>
  <si>
    <t>bln 1</t>
  </si>
  <si>
    <t>baryl pe skolah</t>
  </si>
  <si>
    <t>baryl pe jajan skolah</t>
  </si>
  <si>
    <t>buku fotocopy</t>
  </si>
  <si>
    <t>utang</t>
  </si>
  <si>
    <t>Oktober 2022</t>
  </si>
  <si>
    <t>ibu tuti</t>
  </si>
  <si>
    <t>angel</t>
  </si>
  <si>
    <t>lunas</t>
  </si>
  <si>
    <t>prisil</t>
  </si>
  <si>
    <t>dina</t>
  </si>
  <si>
    <t>astrid</t>
  </si>
  <si>
    <t>grace nara</t>
  </si>
  <si>
    <t>jessica</t>
  </si>
  <si>
    <t>ko akin</t>
  </si>
  <si>
    <t>paman</t>
  </si>
  <si>
    <t>utang uang me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</si>
</sst>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IDR]\ #,##0.00;[$IDR]\ \-#,##0.00"/>
  </numFmts>
  <fonts count="23">
    <font>
      <sz val="11"/>
      <color theme="1"/>
      <name val="Calibri"/>
      <charset val="134"/>
      <scheme val="minor"/>
    </font>
    <font>
      <sz val="16"/>
      <color theme="2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1" fillId="2" borderId="0" xfId="0" applyNumberFormat="1" applyFont="1" applyFill="1">
      <alignment vertical="center"/>
    </xf>
    <xf numFmtId="0" fontId="1" fillId="2" borderId="1" xfId="0" applyFont="1" applyFill="1" applyBorder="1">
      <alignment vertical="center"/>
    </xf>
    <xf numFmtId="178" fontId="1" fillId="3" borderId="0" xfId="0" applyNumberFormat="1" applyFont="1" applyFill="1">
      <alignment vertical="center"/>
    </xf>
    <xf numFmtId="0" fontId="1" fillId="3" borderId="1" xfId="0" applyFont="1" applyFill="1" applyBorder="1">
      <alignment vertical="center"/>
    </xf>
    <xf numFmtId="178" fontId="2" fillId="0" borderId="1" xfId="0" applyNumberFormat="1" applyFont="1" applyBorder="1">
      <alignment vertical="center"/>
    </xf>
    <xf numFmtId="178" fontId="1" fillId="2" borderId="1" xfId="0" applyNumberFormat="1" applyFont="1" applyFill="1" applyBorder="1">
      <alignment vertical="center"/>
    </xf>
    <xf numFmtId="178" fontId="1" fillId="3" borderId="1" xfId="0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178" fontId="2" fillId="3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60"/>
  <sheetViews>
    <sheetView tabSelected="1" zoomScale="70" zoomScaleNormal="70" topLeftCell="E1" workbookViewId="0">
      <selection activeCell="O26" sqref="O26"/>
    </sheetView>
  </sheetViews>
  <sheetFormatPr defaultColWidth="8.88888888888889" defaultRowHeight="21"/>
  <cols>
    <col min="1" max="1" width="8.88888888888889" style="3"/>
    <col min="2" max="2" width="26.6666666666667" style="4" customWidth="1"/>
    <col min="3" max="3" width="32.4444444444444" style="3" customWidth="1"/>
    <col min="4" max="4" width="24.8888888888889" style="3" customWidth="1"/>
    <col min="5" max="5" width="23.4444444444444" style="3" customWidth="1"/>
    <col min="6" max="6" width="8.88888888888889" style="3"/>
    <col min="7" max="7" width="26.6666666666667" style="3" customWidth="1"/>
    <col min="8" max="8" width="22.2222222222222" style="3" customWidth="1"/>
    <col min="9" max="9" width="8.66666666666667" style="3" customWidth="1"/>
    <col min="10" max="10" width="36.8888888888889" style="3" customWidth="1"/>
    <col min="11" max="11" width="8.88888888888889" style="3"/>
    <col min="12" max="12" width="24.8888888888889" style="4" customWidth="1"/>
    <col min="13" max="13" width="26.6666666666667" style="3"/>
    <col min="14" max="14" width="8.88888888888889" style="3"/>
    <col min="15" max="16" width="24.8888888888889" style="3" customWidth="1"/>
    <col min="17" max="17" width="26.6666666666667" style="3" customWidth="1"/>
    <col min="18" max="18" width="8.88888888888889" style="3"/>
    <col min="19" max="19" width="22.2222222222222" style="3" customWidth="1"/>
    <col min="20" max="20" width="24.8888888888889" style="3" customWidth="1"/>
    <col min="21" max="21" width="8.88888888888889" style="3"/>
    <col min="22" max="22" width="24.8888888888889" style="3"/>
    <col min="23" max="23" width="8.88888888888889" style="3"/>
    <col min="24" max="24" width="26.6666666666667" style="3"/>
    <col min="25" max="16384" width="8.88888888888889" style="3"/>
  </cols>
  <sheetData>
    <row r="1" spans="2:17">
      <c r="B1" s="4" t="s">
        <v>0</v>
      </c>
      <c r="C1" s="3" t="s">
        <v>1</v>
      </c>
      <c r="D1" s="3" t="s">
        <v>2</v>
      </c>
      <c r="E1" s="3" t="s">
        <v>3</v>
      </c>
      <c r="J1" s="3" t="s">
        <v>4</v>
      </c>
      <c r="O1" s="3">
        <v>2500000</v>
      </c>
      <c r="P1" s="3">
        <f>O1*15%</f>
        <v>375000</v>
      </c>
      <c r="Q1" s="3">
        <f>O1-P1</f>
        <v>2125000</v>
      </c>
    </row>
    <row r="2" spans="2:10">
      <c r="B2" s="4">
        <v>11000000</v>
      </c>
      <c r="C2" s="4">
        <v>0</v>
      </c>
      <c r="D2" s="4">
        <f>B2*2%</f>
        <v>220000</v>
      </c>
      <c r="E2" s="4">
        <f>B2*2%</f>
        <v>220000</v>
      </c>
      <c r="G2" s="4">
        <f>B2-C2-D2-E2</f>
        <v>10560000</v>
      </c>
      <c r="J2" s="4">
        <f>G2-L28</f>
        <v>5003600</v>
      </c>
    </row>
    <row r="3" spans="15:15">
      <c r="O3" s="4">
        <f>12*L12</f>
        <v>8400000</v>
      </c>
    </row>
    <row r="4" spans="17:17">
      <c r="Q4" s="4">
        <f>G2+Q1</f>
        <v>12685000</v>
      </c>
    </row>
    <row r="6" spans="3:16">
      <c r="C6" s="5"/>
      <c r="D6" s="5" t="s">
        <v>5</v>
      </c>
      <c r="E6" s="5" t="s">
        <v>6</v>
      </c>
      <c r="F6" s="5"/>
      <c r="G6" s="5" t="s">
        <v>7</v>
      </c>
      <c r="H6" s="5" t="s">
        <v>8</v>
      </c>
      <c r="I6" s="5" t="s">
        <v>9</v>
      </c>
      <c r="J6" s="5" t="s">
        <v>10</v>
      </c>
      <c r="K6" s="5"/>
      <c r="L6" s="10" t="s">
        <v>11</v>
      </c>
      <c r="M6" s="5"/>
      <c r="N6" s="5"/>
      <c r="O6" s="5" t="s">
        <v>12</v>
      </c>
      <c r="P6" s="5" t="s">
        <v>13</v>
      </c>
    </row>
    <row r="7" spans="3:16">
      <c r="C7" s="5"/>
      <c r="D7" s="5"/>
      <c r="E7" s="5"/>
      <c r="F7" s="5"/>
      <c r="G7" s="5"/>
      <c r="H7" s="5"/>
      <c r="I7" s="5"/>
      <c r="J7" s="5"/>
      <c r="K7" s="5"/>
      <c r="L7" s="10"/>
      <c r="M7" s="5"/>
      <c r="N7" s="5"/>
      <c r="O7" s="5"/>
      <c r="P7" s="5"/>
    </row>
    <row r="8" s="1" customFormat="1" spans="2:16">
      <c r="B8" s="6"/>
      <c r="C8" s="7" t="s">
        <v>14</v>
      </c>
      <c r="D8" s="7" t="s">
        <v>15</v>
      </c>
      <c r="E8" s="7">
        <v>2</v>
      </c>
      <c r="F8" s="7"/>
      <c r="G8" s="7" t="s">
        <v>16</v>
      </c>
      <c r="H8" s="7">
        <v>25000</v>
      </c>
      <c r="I8" s="7"/>
      <c r="J8" s="7">
        <v>30</v>
      </c>
      <c r="K8" s="7"/>
      <c r="L8" s="11">
        <f>(H8+H9)*J8</f>
        <v>1200000</v>
      </c>
      <c r="M8" s="7"/>
      <c r="N8" s="7"/>
      <c r="O8" s="7"/>
      <c r="P8" s="7"/>
    </row>
    <row r="9" s="1" customFormat="1" spans="2:16">
      <c r="B9" s="6"/>
      <c r="C9" s="7"/>
      <c r="D9" s="7"/>
      <c r="E9" s="7"/>
      <c r="F9" s="7"/>
      <c r="G9" s="7" t="s">
        <v>17</v>
      </c>
      <c r="H9" s="7">
        <v>15000</v>
      </c>
      <c r="I9" s="7"/>
      <c r="J9" s="7"/>
      <c r="K9" s="7"/>
      <c r="L9" s="11"/>
      <c r="M9" s="7"/>
      <c r="N9" s="7"/>
      <c r="O9" s="7"/>
      <c r="P9" s="7"/>
    </row>
    <row r="10" s="1" customFormat="1" spans="2:16">
      <c r="B10" s="6"/>
      <c r="C10" s="7" t="s">
        <v>18</v>
      </c>
      <c r="D10" s="7" t="s">
        <v>15</v>
      </c>
      <c r="E10" s="7"/>
      <c r="F10" s="7"/>
      <c r="G10" s="7"/>
      <c r="H10" s="7"/>
      <c r="I10" s="7"/>
      <c r="J10" s="7"/>
      <c r="K10" s="7"/>
      <c r="L10" s="11"/>
      <c r="M10" s="7"/>
      <c r="N10" s="7"/>
      <c r="O10" s="7"/>
      <c r="P10" s="7"/>
    </row>
    <row r="11" s="1" customFormat="1" spans="2:16">
      <c r="B11" s="6"/>
      <c r="C11" s="7" t="s">
        <v>19</v>
      </c>
      <c r="D11" s="7"/>
      <c r="E11" s="7"/>
      <c r="F11" s="7"/>
      <c r="G11" s="7"/>
      <c r="H11" s="7">
        <v>500000</v>
      </c>
      <c r="I11" s="7"/>
      <c r="J11" s="7"/>
      <c r="K11" s="7"/>
      <c r="L11" s="11"/>
      <c r="M11" s="7"/>
      <c r="N11" s="7"/>
      <c r="O11" s="7"/>
      <c r="P11" s="7"/>
    </row>
    <row r="12" s="1" customFormat="1" spans="2:16">
      <c r="B12" s="6"/>
      <c r="C12" s="7" t="s">
        <v>20</v>
      </c>
      <c r="D12" s="7" t="s">
        <v>15</v>
      </c>
      <c r="E12" s="7"/>
      <c r="F12" s="7"/>
      <c r="G12" s="7"/>
      <c r="H12" s="7"/>
      <c r="I12" s="7">
        <v>1</v>
      </c>
      <c r="J12" s="7"/>
      <c r="K12" s="7"/>
      <c r="L12" s="11">
        <v>700000</v>
      </c>
      <c r="M12" s="7"/>
      <c r="N12" s="7"/>
      <c r="O12" s="7"/>
      <c r="P12" s="7"/>
    </row>
    <row r="13" s="1" customFormat="1" spans="2:16">
      <c r="B13" s="6"/>
      <c r="C13" s="7" t="s">
        <v>21</v>
      </c>
      <c r="D13" s="7" t="s">
        <v>15</v>
      </c>
      <c r="E13" s="7">
        <v>1</v>
      </c>
      <c r="F13" s="7"/>
      <c r="G13" s="7"/>
      <c r="H13" s="7">
        <v>25000</v>
      </c>
      <c r="I13" s="7"/>
      <c r="J13" s="7">
        <v>30</v>
      </c>
      <c r="K13" s="7"/>
      <c r="L13" s="11">
        <f>H13*J13</f>
        <v>750000</v>
      </c>
      <c r="M13" s="7"/>
      <c r="N13" s="7"/>
      <c r="O13" s="7"/>
      <c r="P13" s="7"/>
    </row>
    <row r="14" s="2" customFormat="1" spans="2:16">
      <c r="B14" s="8"/>
      <c r="C14" s="9" t="s">
        <v>22</v>
      </c>
      <c r="D14" s="9" t="s">
        <v>23</v>
      </c>
      <c r="E14" s="9"/>
      <c r="F14" s="9"/>
      <c r="G14" s="9"/>
      <c r="H14" s="9"/>
      <c r="I14" s="9"/>
      <c r="J14" s="9"/>
      <c r="K14" s="9"/>
      <c r="L14" s="12"/>
      <c r="M14" s="9"/>
      <c r="N14" s="9"/>
      <c r="O14" s="9"/>
      <c r="P14" s="9"/>
    </row>
    <row r="15" s="2" customFormat="1" spans="2:16">
      <c r="B15" s="8"/>
      <c r="C15" s="9" t="s">
        <v>24</v>
      </c>
      <c r="D15" s="9" t="s">
        <v>23</v>
      </c>
      <c r="E15" s="9"/>
      <c r="F15" s="9"/>
      <c r="G15" s="9"/>
      <c r="H15" s="9">
        <v>1500000</v>
      </c>
      <c r="I15" s="9"/>
      <c r="J15" s="9">
        <v>30</v>
      </c>
      <c r="K15" s="9"/>
      <c r="L15" s="12">
        <v>1000000</v>
      </c>
      <c r="M15" s="9"/>
      <c r="N15" s="9"/>
      <c r="O15" s="9"/>
      <c r="P15" s="9"/>
    </row>
    <row r="16" s="2" customFormat="1" spans="2:16">
      <c r="B16" s="8"/>
      <c r="C16" s="9" t="s">
        <v>25</v>
      </c>
      <c r="D16" s="9" t="s">
        <v>23</v>
      </c>
      <c r="E16" s="9"/>
      <c r="F16" s="9"/>
      <c r="G16" s="9"/>
      <c r="H16" s="9"/>
      <c r="I16" s="9"/>
      <c r="J16" s="9"/>
      <c r="K16" s="9"/>
      <c r="L16" s="12"/>
      <c r="M16" s="9"/>
      <c r="N16" s="9"/>
      <c r="O16" s="9"/>
      <c r="P16" s="9"/>
    </row>
    <row r="17" spans="3:19">
      <c r="C17" s="5" t="s">
        <v>26</v>
      </c>
      <c r="D17" s="5" t="s">
        <v>23</v>
      </c>
      <c r="E17" s="5"/>
      <c r="F17" s="5"/>
      <c r="G17" s="5"/>
      <c r="H17" s="5">
        <v>250000</v>
      </c>
      <c r="I17" s="5"/>
      <c r="J17" s="5">
        <v>1</v>
      </c>
      <c r="K17" s="5"/>
      <c r="L17" s="10">
        <f>H17*J17</f>
        <v>250000</v>
      </c>
      <c r="M17" s="5"/>
      <c r="N17" s="5"/>
      <c r="O17" s="5"/>
      <c r="P17" s="5"/>
      <c r="S17" s="4">
        <v>500000</v>
      </c>
    </row>
    <row r="18" spans="3:19">
      <c r="C18" s="5" t="s">
        <v>27</v>
      </c>
      <c r="D18" s="5"/>
      <c r="E18" s="5"/>
      <c r="F18" s="5"/>
      <c r="G18" s="5"/>
      <c r="H18" s="5"/>
      <c r="I18" s="5"/>
      <c r="J18" s="5"/>
      <c r="K18" s="5"/>
      <c r="L18" s="10">
        <v>500000</v>
      </c>
      <c r="M18" s="5"/>
      <c r="N18" s="5"/>
      <c r="O18" s="5"/>
      <c r="P18" s="5"/>
      <c r="S18" s="4">
        <f>L18</f>
        <v>500000</v>
      </c>
    </row>
    <row r="19" spans="3:19">
      <c r="C19" s="5" t="s">
        <v>18</v>
      </c>
      <c r="D19" s="5" t="s">
        <v>23</v>
      </c>
      <c r="E19" s="5"/>
      <c r="F19" s="5"/>
      <c r="G19" s="5"/>
      <c r="H19" s="5"/>
      <c r="I19" s="5"/>
      <c r="J19" s="5"/>
      <c r="K19" s="5"/>
      <c r="L19" s="10">
        <f>H19</f>
        <v>0</v>
      </c>
      <c r="M19" s="5"/>
      <c r="N19" s="5"/>
      <c r="O19" s="5"/>
      <c r="P19" s="5"/>
      <c r="S19" s="4">
        <f>L19</f>
        <v>0</v>
      </c>
    </row>
    <row r="20" spans="3:19">
      <c r="C20" s="5" t="s">
        <v>28</v>
      </c>
      <c r="D20" s="5" t="s">
        <v>23</v>
      </c>
      <c r="E20" s="5"/>
      <c r="F20" s="5"/>
      <c r="G20" s="5"/>
      <c r="H20" s="5"/>
      <c r="I20" s="5"/>
      <c r="J20" s="5">
        <f>21/2</f>
        <v>10.5</v>
      </c>
      <c r="K20" s="5"/>
      <c r="L20" s="10">
        <f>H20*J20</f>
        <v>0</v>
      </c>
      <c r="M20" s="5"/>
      <c r="N20" s="5"/>
      <c r="O20" s="5"/>
      <c r="P20" s="5"/>
      <c r="S20" s="4">
        <f>L20</f>
        <v>0</v>
      </c>
    </row>
    <row r="21" spans="3:22">
      <c r="C21" s="5" t="s">
        <v>29</v>
      </c>
      <c r="D21" s="5" t="s">
        <v>23</v>
      </c>
      <c r="E21" s="5">
        <v>5</v>
      </c>
      <c r="F21" s="5"/>
      <c r="G21" s="5"/>
      <c r="H21" s="5">
        <v>50000</v>
      </c>
      <c r="I21" s="5"/>
      <c r="J21" s="5">
        <v>30</v>
      </c>
      <c r="K21" s="5"/>
      <c r="L21" s="10">
        <f>H21*E21</f>
        <v>250000</v>
      </c>
      <c r="M21" s="5"/>
      <c r="N21" s="5"/>
      <c r="O21" s="10">
        <f>SUM(L14:L25)</f>
        <v>2906400</v>
      </c>
      <c r="P21" s="10">
        <f>SUM(L8:L13)</f>
        <v>2650000</v>
      </c>
      <c r="S21" s="4">
        <f>L21</f>
        <v>250000</v>
      </c>
      <c r="V21" s="4">
        <f>5500000-P21</f>
        <v>2850000</v>
      </c>
    </row>
    <row r="22" s="2" customFormat="1" spans="2:19">
      <c r="B22" s="8"/>
      <c r="C22" s="9" t="s">
        <v>30</v>
      </c>
      <c r="D22" s="9" t="s">
        <v>23</v>
      </c>
      <c r="E22" s="9"/>
      <c r="F22" s="9"/>
      <c r="G22" s="9"/>
      <c r="H22" s="9"/>
      <c r="I22" s="9"/>
      <c r="J22" s="9"/>
      <c r="K22" s="9"/>
      <c r="L22" s="12"/>
      <c r="M22" s="9"/>
      <c r="N22" s="9"/>
      <c r="O22" s="9"/>
      <c r="P22" s="9"/>
      <c r="S22" s="8"/>
    </row>
    <row r="23" spans="3:19">
      <c r="C23" s="5" t="s">
        <v>31</v>
      </c>
      <c r="D23" s="5"/>
      <c r="E23" s="5"/>
      <c r="F23" s="5"/>
      <c r="G23" s="5"/>
      <c r="H23" s="5">
        <v>63000</v>
      </c>
      <c r="I23" s="5"/>
      <c r="J23" s="5">
        <v>8</v>
      </c>
      <c r="K23" s="5"/>
      <c r="L23" s="10">
        <f>J23*H23</f>
        <v>504000</v>
      </c>
      <c r="M23" s="5"/>
      <c r="N23" s="5"/>
      <c r="O23" s="5"/>
      <c r="P23" s="5"/>
      <c r="S23" s="4">
        <f>L23</f>
        <v>504000</v>
      </c>
    </row>
    <row r="24" spans="3:19">
      <c r="C24" s="5" t="s">
        <v>32</v>
      </c>
      <c r="D24" s="5"/>
      <c r="E24" s="5"/>
      <c r="F24" s="5"/>
      <c r="G24" s="5"/>
      <c r="H24" s="5"/>
      <c r="I24" s="5"/>
      <c r="J24" s="5">
        <v>2</v>
      </c>
      <c r="K24" s="5"/>
      <c r="L24" s="10">
        <f>H24*J24</f>
        <v>0</v>
      </c>
      <c r="M24" s="5"/>
      <c r="N24" s="5"/>
      <c r="O24" s="5"/>
      <c r="P24" s="5"/>
      <c r="S24" s="4">
        <f>L24</f>
        <v>0</v>
      </c>
    </row>
    <row r="25" spans="3:19">
      <c r="C25" s="5" t="s">
        <v>33</v>
      </c>
      <c r="D25" s="5"/>
      <c r="E25" s="5"/>
      <c r="F25" s="5"/>
      <c r="G25" s="5"/>
      <c r="H25" s="5">
        <v>50300</v>
      </c>
      <c r="I25" s="5"/>
      <c r="J25" s="5">
        <v>8</v>
      </c>
      <c r="K25" s="5"/>
      <c r="L25" s="10">
        <f>H25*J25</f>
        <v>402400</v>
      </c>
      <c r="M25" s="5"/>
      <c r="N25" s="5"/>
      <c r="O25" s="5"/>
      <c r="P25" s="5"/>
      <c r="Q25" s="3" t="s">
        <v>34</v>
      </c>
      <c r="S25" s="4">
        <f>L25</f>
        <v>402400</v>
      </c>
    </row>
    <row r="26" spans="3:19">
      <c r="C26" s="5" t="s">
        <v>35</v>
      </c>
      <c r="D26" s="5"/>
      <c r="E26" s="5"/>
      <c r="F26" s="5"/>
      <c r="G26" s="5"/>
      <c r="H26" s="5"/>
      <c r="I26" s="5"/>
      <c r="J26" s="5"/>
      <c r="K26" s="5"/>
      <c r="M26" s="5"/>
      <c r="N26" s="5"/>
      <c r="O26" s="5" t="s">
        <v>36</v>
      </c>
      <c r="P26" s="10">
        <f>SUM(L8:L13)</f>
        <v>2650000</v>
      </c>
      <c r="Q26" s="4">
        <f>P26-O49</f>
        <v>-1990764</v>
      </c>
      <c r="S26" s="4"/>
    </row>
    <row r="27" spans="3:19">
      <c r="C27" s="5"/>
      <c r="D27" s="5"/>
      <c r="E27" s="5"/>
      <c r="F27" s="5"/>
      <c r="G27" s="5"/>
      <c r="H27" s="5"/>
      <c r="I27" s="5"/>
      <c r="J27" s="5"/>
      <c r="K27" s="5"/>
      <c r="L27" s="10"/>
      <c r="M27" s="5"/>
      <c r="N27" s="5"/>
      <c r="O27" s="5" t="s">
        <v>37</v>
      </c>
      <c r="P27" s="10">
        <f>SUM(L14,L15,L16,L22)</f>
        <v>1000000</v>
      </c>
      <c r="S27" s="4"/>
    </row>
    <row r="28" spans="3:20">
      <c r="C28" s="5"/>
      <c r="D28" s="5" t="s">
        <v>38</v>
      </c>
      <c r="E28" s="5"/>
      <c r="F28" s="5"/>
      <c r="G28" s="5"/>
      <c r="H28" s="5"/>
      <c r="I28" s="5"/>
      <c r="J28" s="5"/>
      <c r="K28" s="5"/>
      <c r="L28" s="13">
        <f>SUM(L8:L25)</f>
        <v>5556400</v>
      </c>
      <c r="M28" s="5"/>
      <c r="N28" s="5"/>
      <c r="O28" s="5" t="s">
        <v>27</v>
      </c>
      <c r="P28" s="10">
        <f>SUM(L17:L25)</f>
        <v>1906400</v>
      </c>
      <c r="Q28" s="4">
        <f>Q26-P21</f>
        <v>-4640764</v>
      </c>
      <c r="S28" s="4">
        <f>SUM(S17:S25)</f>
        <v>2156400</v>
      </c>
      <c r="T28" s="4">
        <f>SUM(S17,S19,S21,S20,S23,S25,S24)</f>
        <v>1656400</v>
      </c>
    </row>
    <row r="29" spans="3:19">
      <c r="C29" s="5" t="s">
        <v>39</v>
      </c>
      <c r="D29" s="10">
        <f>J2</f>
        <v>5003600</v>
      </c>
      <c r="E29" s="5"/>
      <c r="F29" s="5"/>
      <c r="G29" s="5"/>
      <c r="H29" s="5"/>
      <c r="I29" s="5"/>
      <c r="J29" s="5"/>
      <c r="K29" s="5"/>
      <c r="M29" s="5"/>
      <c r="N29" s="5"/>
      <c r="O29" s="5"/>
      <c r="P29" s="10">
        <f>SUM(P26:P28)</f>
        <v>5556400</v>
      </c>
      <c r="S29" s="4"/>
    </row>
    <row r="30" spans="19:19">
      <c r="S30" s="4"/>
    </row>
    <row r="31" spans="7:19">
      <c r="G31" s="4">
        <v>200000</v>
      </c>
      <c r="J31" s="4">
        <f>G2-L28</f>
        <v>5003600</v>
      </c>
      <c r="S31" s="4"/>
    </row>
    <row r="32" spans="4:19">
      <c r="D32" s="4">
        <f>SUM(G31:G34)</f>
        <v>450000</v>
      </c>
      <c r="E32" s="3" t="s">
        <v>40</v>
      </c>
      <c r="G32" s="4">
        <f>L17</f>
        <v>250000</v>
      </c>
      <c r="H32" s="4"/>
      <c r="L32" s="4">
        <v>7778000</v>
      </c>
      <c r="M32" s="3">
        <v>1000000</v>
      </c>
      <c r="P32" s="4">
        <f>L32-T49-M32</f>
        <v>5278000</v>
      </c>
      <c r="S32" s="4"/>
    </row>
    <row r="33" spans="5:19">
      <c r="E33" s="3" t="s">
        <v>41</v>
      </c>
      <c r="G33" s="4">
        <f>L20</f>
        <v>0</v>
      </c>
      <c r="M33" s="4">
        <f>P28-S49</f>
        <v>56400</v>
      </c>
      <c r="S33" s="4"/>
    </row>
    <row r="34" spans="5:19">
      <c r="E34" s="3" t="s">
        <v>42</v>
      </c>
      <c r="G34" s="4">
        <f>L24</f>
        <v>0</v>
      </c>
      <c r="J34" s="3" t="s">
        <v>43</v>
      </c>
      <c r="M34" s="4">
        <f>M33+S49</f>
        <v>1906400</v>
      </c>
      <c r="S34" s="4"/>
    </row>
    <row r="35" spans="7:7">
      <c r="G35" s="4"/>
    </row>
    <row r="36" spans="7:7">
      <c r="G36" s="4">
        <f>L19+L21+L25+L23</f>
        <v>1156400</v>
      </c>
    </row>
    <row r="37" spans="5:20">
      <c r="E37" s="4"/>
      <c r="M37" s="4"/>
      <c r="N37" s="4"/>
      <c r="O37" s="4" t="s">
        <v>44</v>
      </c>
      <c r="P37" s="4"/>
      <c r="S37" s="3" t="s">
        <v>27</v>
      </c>
      <c r="T37" s="3" t="s">
        <v>36</v>
      </c>
    </row>
    <row r="38" spans="10:24">
      <c r="J38" s="3" t="s">
        <v>45</v>
      </c>
      <c r="L38" s="4">
        <v>1500000</v>
      </c>
      <c r="M38" s="4">
        <f t="shared" ref="M38:M44" si="0">L38-O38</f>
        <v>1000000</v>
      </c>
      <c r="N38" s="4"/>
      <c r="O38" s="14">
        <v>500000</v>
      </c>
      <c r="P38" s="4">
        <f t="shared" ref="P38:P44" si="1">O38</f>
        <v>500000</v>
      </c>
      <c r="T38" s="14">
        <f>O38</f>
        <v>500000</v>
      </c>
      <c r="X38" s="4">
        <f>L38-O38</f>
        <v>1000000</v>
      </c>
    </row>
    <row r="39" spans="7:24">
      <c r="G39" s="4">
        <f>SUM(G32:G36)</f>
        <v>1406400</v>
      </c>
      <c r="J39" s="3" t="s">
        <v>46</v>
      </c>
      <c r="L39" s="4">
        <v>1300000</v>
      </c>
      <c r="M39" s="4">
        <f t="shared" si="0"/>
        <v>800000</v>
      </c>
      <c r="O39" s="14">
        <v>500000</v>
      </c>
      <c r="P39" s="4">
        <f t="shared" si="1"/>
        <v>500000</v>
      </c>
      <c r="S39" s="14">
        <f>O39</f>
        <v>500000</v>
      </c>
      <c r="X39" s="3" t="s">
        <v>47</v>
      </c>
    </row>
    <row r="40" spans="5:24">
      <c r="E40" s="4"/>
      <c r="J40" s="3" t="s">
        <v>48</v>
      </c>
      <c r="L40" s="4">
        <v>1300000</v>
      </c>
      <c r="M40" s="4">
        <f t="shared" si="0"/>
        <v>1050000</v>
      </c>
      <c r="O40" s="14">
        <v>250000</v>
      </c>
      <c r="P40" s="4">
        <f t="shared" si="1"/>
        <v>250000</v>
      </c>
      <c r="S40" s="14">
        <f>O40</f>
        <v>250000</v>
      </c>
      <c r="X40" s="4">
        <f>L40-O40</f>
        <v>1050000</v>
      </c>
    </row>
    <row r="41" spans="10:24">
      <c r="J41" s="3" t="s">
        <v>49</v>
      </c>
      <c r="L41" s="4">
        <v>5500000</v>
      </c>
      <c r="M41" s="4">
        <f t="shared" si="0"/>
        <v>5000000</v>
      </c>
      <c r="O41" s="15">
        <v>500000</v>
      </c>
      <c r="P41" s="4">
        <f t="shared" si="1"/>
        <v>500000</v>
      </c>
      <c r="T41" s="4">
        <f>P41</f>
        <v>500000</v>
      </c>
      <c r="X41" s="4">
        <f>L41-O41</f>
        <v>5000000</v>
      </c>
    </row>
    <row r="42" spans="10:24">
      <c r="J42" s="3" t="s">
        <v>50</v>
      </c>
      <c r="L42" s="4">
        <v>300000</v>
      </c>
      <c r="M42" s="4">
        <f t="shared" si="0"/>
        <v>0</v>
      </c>
      <c r="O42" s="14">
        <v>300000</v>
      </c>
      <c r="P42" s="4">
        <f t="shared" si="1"/>
        <v>300000</v>
      </c>
      <c r="S42" s="14">
        <f>O42</f>
        <v>300000</v>
      </c>
      <c r="X42" s="4">
        <f>L42-O42</f>
        <v>0</v>
      </c>
    </row>
    <row r="43" spans="10:24">
      <c r="J43" s="3" t="s">
        <v>51</v>
      </c>
      <c r="L43" s="4">
        <v>2300000</v>
      </c>
      <c r="M43" s="4">
        <f t="shared" si="0"/>
        <v>2000000</v>
      </c>
      <c r="O43" s="14">
        <v>300000</v>
      </c>
      <c r="P43" s="4">
        <f t="shared" si="1"/>
        <v>300000</v>
      </c>
      <c r="S43" s="14">
        <f>O43</f>
        <v>300000</v>
      </c>
      <c r="X43" s="4">
        <f>L43-O43</f>
        <v>2000000</v>
      </c>
    </row>
    <row r="44" spans="10:24">
      <c r="J44" s="3" t="s">
        <v>52</v>
      </c>
      <c r="L44" s="4">
        <v>1000000</v>
      </c>
      <c r="M44" s="4">
        <f t="shared" si="0"/>
        <v>500000</v>
      </c>
      <c r="O44" s="14">
        <v>500000</v>
      </c>
      <c r="P44" s="4">
        <f t="shared" si="1"/>
        <v>500000</v>
      </c>
      <c r="T44" s="14">
        <v>500000</v>
      </c>
      <c r="X44" s="4">
        <f>L44-O44</f>
        <v>500000</v>
      </c>
    </row>
    <row r="45" spans="10:24">
      <c r="J45" s="3" t="s">
        <v>53</v>
      </c>
      <c r="L45" s="4">
        <v>2500000</v>
      </c>
      <c r="O45" s="4">
        <v>500000</v>
      </c>
      <c r="P45" s="4"/>
      <c r="S45" s="15">
        <f>O45</f>
        <v>500000</v>
      </c>
      <c r="X45" s="4">
        <f>L45-S45</f>
        <v>2000000</v>
      </c>
    </row>
    <row r="46" spans="10:24">
      <c r="J46" s="3" t="s">
        <v>54</v>
      </c>
      <c r="L46" s="4">
        <v>1500000</v>
      </c>
      <c r="O46" s="4">
        <v>500000</v>
      </c>
      <c r="P46" s="4"/>
      <c r="T46" s="14">
        <f>O46</f>
        <v>500000</v>
      </c>
      <c r="X46" s="4">
        <f>L46-T46</f>
        <v>1000000</v>
      </c>
    </row>
    <row r="47" spans="10:24">
      <c r="J47" s="3" t="s">
        <v>55</v>
      </c>
      <c r="L47" s="4">
        <v>3000000</v>
      </c>
      <c r="M47" s="4">
        <f>L47-O47</f>
        <v>1709236</v>
      </c>
      <c r="O47" s="14">
        <v>1290764</v>
      </c>
      <c r="P47" s="4">
        <f>O47</f>
        <v>1290764</v>
      </c>
      <c r="X47" s="4">
        <f>L47-O47</f>
        <v>1709236</v>
      </c>
    </row>
    <row r="49" spans="12:24">
      <c r="L49" s="4">
        <f>SUM(L39:L47)</f>
        <v>18700000</v>
      </c>
      <c r="M49" s="4">
        <f>SUM(M38:M47)</f>
        <v>12059236</v>
      </c>
      <c r="O49" s="4">
        <f>SUM(O39:O47)</f>
        <v>4640764</v>
      </c>
      <c r="P49" s="4">
        <f>SUM(P39:P47)</f>
        <v>3640764</v>
      </c>
      <c r="Q49" s="4">
        <f>O49-P49</f>
        <v>1000000</v>
      </c>
      <c r="S49" s="4">
        <f>SUM(S39:S46)</f>
        <v>1850000</v>
      </c>
      <c r="T49" s="4">
        <f>SUM(T41,S45,T46)</f>
        <v>1500000</v>
      </c>
      <c r="V49" s="4">
        <f>SUM(S39:S43,T38,T41,T44,S45,T46)</f>
        <v>3850000</v>
      </c>
      <c r="X49" s="4">
        <f>SUM(X38:X47)</f>
        <v>14259236</v>
      </c>
    </row>
    <row r="53" spans="19:19">
      <c r="S53" s="3">
        <v>2800000</v>
      </c>
    </row>
    <row r="54" spans="19:19">
      <c r="S54" s="3">
        <f>S53-S49</f>
        <v>950000</v>
      </c>
    </row>
    <row r="55" spans="15:15">
      <c r="O55" s="4">
        <f>SUM(O38:O40,O42,O43,O44,O47)</f>
        <v>3640764</v>
      </c>
    </row>
    <row r="56" spans="20:20">
      <c r="T56" s="4">
        <f>T49+O60</f>
        <v>1556400</v>
      </c>
    </row>
    <row r="60" spans="15:15">
      <c r="O60" s="4">
        <f>P28-S49</f>
        <v>56400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</dc:creator>
  <cp:lastModifiedBy>MII</cp:lastModifiedBy>
  <dcterms:created xsi:type="dcterms:W3CDTF">2022-10-20T11:54:00Z</dcterms:created>
  <dcterms:modified xsi:type="dcterms:W3CDTF">2022-11-25T08:31:11Z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1F454F9A0B134564B86D8F9A2E7FB2AB</vt:lpwstr>
  </property>
  <property fmtid="{D5CDD505-2E9C-101B-9397-08002B2CF9AE}" pid="3" name="KSOProductBuildVer">
    <vt:lpwstr>1033-11.2.0.11380</vt:lpwstr>
  </property>
</Properties>
</file>